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AD28CCA7-8878-47F6-AABE-9DCF74E3497D}" xr6:coauthVersionLast="47" xr6:coauthVersionMax="47" xr10:uidLastSave="{00000000-0000-0000-0000-000000000000}"/>
  <bookViews>
    <workbookView xWindow="-110" yWindow="-110" windowWidth="19420" windowHeight="12300" tabRatio="905" xr2:uid="{00000000-000D-0000-FFFF-FFFF00000000}"/>
  </bookViews>
  <sheets>
    <sheet name="Bidder-Key Staff" sheetId="55" r:id="rId1"/>
    <sheet name="U&amp;A Summary" sheetId="45" r:id="rId2"/>
    <sheet name="U&amp;A-1" sheetId="61" r:id="rId3"/>
    <sheet name="U&amp;A-2" sheetId="62" r:id="rId4"/>
    <sheet name="U&amp;A-3" sheetId="63" r:id="rId5"/>
    <sheet name="U&amp;A-4" sheetId="64" r:id="rId6"/>
    <sheet name="Firm References" sheetId="56" r:id="rId7"/>
    <sheet name="Staff Qualifications Summary" sheetId="53" r:id="rId8"/>
    <sheet name="Staff Minimum Qualifications" sheetId="42" r:id="rId9"/>
    <sheet name="Staff References" sheetId="39" r:id="rId10"/>
    <sheet name="Key Staff Interviews" sheetId="48" r:id="rId11"/>
    <sheet name="Oral Presentations" sheetId="47" r:id="rId12"/>
  </sheets>
  <definedNames>
    <definedName name="_xlnm._FilterDatabase" localSheetId="2" hidden="1">'U&amp;A-1'!$A$3:$AT$5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8" l="1"/>
  <c r="B10" i="48"/>
  <c r="C9" i="48"/>
  <c r="B9" i="48"/>
  <c r="D7" i="45"/>
  <c r="AS8" i="64"/>
  <c r="AS7" i="64"/>
  <c r="AR6" i="64"/>
  <c r="AR5" i="64"/>
  <c r="AR4" i="64"/>
  <c r="AS8" i="63"/>
  <c r="D6" i="45" s="1"/>
  <c r="AS7" i="63"/>
  <c r="AR6" i="63"/>
  <c r="AR5" i="63"/>
  <c r="AR4" i="63"/>
  <c r="AS7" i="62"/>
  <c r="D5" i="45" s="1"/>
  <c r="AS6" i="62"/>
  <c r="AR5" i="62"/>
  <c r="AR4" i="62"/>
  <c r="AS7" i="61"/>
  <c r="D4" i="45" s="1"/>
  <c r="AS6" i="61"/>
  <c r="AR5" i="61"/>
  <c r="AR4" i="61"/>
  <c r="F47" i="53" l="1"/>
  <c r="J62" i="53"/>
  <c r="F205" i="42" l="1"/>
  <c r="F206" i="42"/>
  <c r="F207" i="42"/>
  <c r="F208" i="42"/>
  <c r="F183" i="42"/>
  <c r="F184" i="42"/>
  <c r="F185" i="42"/>
  <c r="F186" i="42"/>
  <c r="F187" i="42"/>
  <c r="F182" i="42"/>
  <c r="F173" i="42"/>
  <c r="F159" i="42"/>
  <c r="G159" i="42" s="1"/>
  <c r="F294" i="42" l="1"/>
  <c r="G294" i="42" s="1"/>
  <c r="F284" i="42"/>
  <c r="G284" i="42" s="1"/>
  <c r="F276" i="42"/>
  <c r="G276" i="42" s="1"/>
  <c r="F267" i="42"/>
  <c r="G267" i="42" s="1"/>
  <c r="F235" i="42"/>
  <c r="G235" i="42" s="1"/>
  <c r="F236" i="42"/>
  <c r="G236" i="42" s="1"/>
  <c r="F237" i="42"/>
  <c r="G237" i="42" s="1"/>
  <c r="G183" i="42"/>
  <c r="G184" i="42"/>
  <c r="G185" i="42"/>
  <c r="G186" i="42"/>
  <c r="G187" i="42"/>
  <c r="G173" i="42" l="1"/>
  <c r="F174" i="42"/>
  <c r="G174" i="42" s="1"/>
  <c r="F175" i="42"/>
  <c r="G175" i="42" s="1"/>
  <c r="F176" i="42"/>
  <c r="G176" i="42" s="1"/>
  <c r="F177" i="42"/>
  <c r="G177" i="42" s="1"/>
  <c r="F167" i="42" l="1"/>
  <c r="G167" i="42" s="1"/>
  <c r="F168" i="42"/>
  <c r="G168" i="42" s="1"/>
  <c r="F169" i="42"/>
  <c r="G169" i="42" s="1"/>
  <c r="F156" i="42"/>
  <c r="G156" i="42" s="1"/>
  <c r="F157" i="42"/>
  <c r="G157" i="42" s="1"/>
  <c r="F158" i="42"/>
  <c r="G158" i="42" s="1"/>
  <c r="F160" i="42"/>
  <c r="G160" i="42" s="1"/>
  <c r="F135" i="42"/>
  <c r="G135" i="42" s="1"/>
  <c r="F136" i="42"/>
  <c r="G136" i="42" s="1"/>
  <c r="F98" i="42" l="1"/>
  <c r="G98" i="42" s="1"/>
  <c r="B260" i="42"/>
  <c r="B230" i="42"/>
  <c r="B191" i="42"/>
  <c r="B149" i="42"/>
  <c r="B122" i="42"/>
  <c r="B94" i="42"/>
  <c r="B73" i="42"/>
  <c r="B49" i="42"/>
  <c r="B3" i="42"/>
  <c r="C11" i="48"/>
  <c r="C8" i="48"/>
  <c r="C7" i="48"/>
  <c r="C6" i="48"/>
  <c r="C5" i="48"/>
  <c r="C4" i="48"/>
  <c r="C3" i="48"/>
  <c r="C5" i="39"/>
  <c r="C10" i="39"/>
  <c r="C9" i="39"/>
  <c r="C8" i="39"/>
  <c r="C7" i="39"/>
  <c r="C6" i="39"/>
  <c r="C4" i="39"/>
  <c r="C3" i="39"/>
  <c r="C2" i="39"/>
  <c r="B56" i="53"/>
  <c r="B50" i="53"/>
  <c r="B43" i="53"/>
  <c r="B35" i="53"/>
  <c r="B29" i="53"/>
  <c r="B23" i="53"/>
  <c r="B18" i="53"/>
  <c r="B12" i="53"/>
  <c r="B4" i="53"/>
  <c r="F5" i="56" l="1"/>
  <c r="F61" i="42"/>
  <c r="F62" i="42"/>
  <c r="F63" i="42"/>
  <c r="F64" i="42"/>
  <c r="F65" i="42"/>
  <c r="F77" i="42"/>
  <c r="F78" i="42"/>
  <c r="F79" i="42"/>
  <c r="F80" i="42"/>
  <c r="F81" i="42"/>
  <c r="F86" i="42"/>
  <c r="F87" i="42"/>
  <c r="F88" i="42"/>
  <c r="F89" i="42"/>
  <c r="F90" i="42"/>
  <c r="F99" i="42"/>
  <c r="F100" i="42"/>
  <c r="F101" i="42"/>
  <c r="F102" i="42"/>
  <c r="F107" i="42"/>
  <c r="F108" i="42"/>
  <c r="F109" i="42"/>
  <c r="F110" i="42"/>
  <c r="F111" i="42"/>
  <c r="F116" i="42"/>
  <c r="F117" i="42"/>
  <c r="F118" i="42"/>
  <c r="F132" i="42"/>
  <c r="F133" i="42"/>
  <c r="F134" i="42"/>
  <c r="F141" i="42"/>
  <c r="F142" i="42"/>
  <c r="F143" i="42"/>
  <c r="F144" i="42"/>
  <c r="F145" i="42"/>
  <c r="F165" i="42"/>
  <c r="F166" i="42"/>
  <c r="F178" i="42"/>
  <c r="F195" i="42"/>
  <c r="F196" i="42"/>
  <c r="F197" i="42"/>
  <c r="F198" i="42"/>
  <c r="F199" i="42"/>
  <c r="F204" i="42"/>
  <c r="F213" i="42"/>
  <c r="F214" i="42"/>
  <c r="F215" i="42"/>
  <c r="F216" i="42"/>
  <c r="F217" i="42"/>
  <c r="F222" i="42"/>
  <c r="F223" i="42"/>
  <c r="F224" i="42"/>
  <c r="F225" i="42"/>
  <c r="F226" i="42"/>
  <c r="F234" i="42"/>
  <c r="F238" i="42"/>
  <c r="F243" i="42"/>
  <c r="F244" i="42"/>
  <c r="F245" i="42"/>
  <c r="F246" i="42"/>
  <c r="F247" i="42"/>
  <c r="F252" i="42"/>
  <c r="F253" i="42"/>
  <c r="F254" i="42"/>
  <c r="F255" i="42"/>
  <c r="F256" i="42"/>
  <c r="F264" i="42"/>
  <c r="F265" i="42"/>
  <c r="F266" i="42"/>
  <c r="F268" i="42"/>
  <c r="F273" i="42"/>
  <c r="F274" i="42"/>
  <c r="F275" i="42"/>
  <c r="F277" i="42"/>
  <c r="F282" i="42"/>
  <c r="F283" i="42"/>
  <c r="F285" i="42"/>
  <c r="F286" i="42"/>
  <c r="F291" i="42"/>
  <c r="F292" i="42"/>
  <c r="F293" i="42"/>
  <c r="F295" i="42"/>
  <c r="F300" i="42"/>
  <c r="F301" i="42"/>
  <c r="F302" i="42"/>
  <c r="F303" i="42"/>
  <c r="F304" i="42"/>
  <c r="F299" i="42"/>
  <c r="F290" i="42"/>
  <c r="F281" i="42"/>
  <c r="F272" i="42"/>
  <c r="F263" i="42"/>
  <c r="F251" i="42"/>
  <c r="F242" i="42"/>
  <c r="F233" i="42"/>
  <c r="F221" i="42"/>
  <c r="F212" i="42"/>
  <c r="F203" i="42"/>
  <c r="F194" i="42"/>
  <c r="F164" i="42"/>
  <c r="F155" i="42"/>
  <c r="F140" i="42"/>
  <c r="F131" i="42"/>
  <c r="F115" i="42"/>
  <c r="F106" i="42"/>
  <c r="F97" i="42"/>
  <c r="F85" i="42"/>
  <c r="F76" i="42"/>
  <c r="F60" i="42"/>
  <c r="F53" i="42"/>
  <c r="F54" i="42"/>
  <c r="F55" i="42"/>
  <c r="F56" i="42"/>
  <c r="F52" i="42"/>
  <c r="F32" i="42"/>
  <c r="F31" i="42"/>
  <c r="F30" i="42"/>
  <c r="F29" i="42"/>
  <c r="F28" i="42"/>
  <c r="F27" i="42"/>
  <c r="F26" i="42"/>
  <c r="F42" i="42"/>
  <c r="F41" i="42"/>
  <c r="F40" i="42"/>
  <c r="F39" i="42"/>
  <c r="F38" i="42"/>
  <c r="F37" i="42"/>
  <c r="F36" i="42"/>
  <c r="F17" i="42"/>
  <c r="F18" i="42"/>
  <c r="F19" i="42"/>
  <c r="F20" i="42"/>
  <c r="F21" i="42"/>
  <c r="F22" i="42"/>
  <c r="F8" i="42"/>
  <c r="F9" i="42"/>
  <c r="F10" i="42"/>
  <c r="F11" i="42"/>
  <c r="F12" i="42"/>
  <c r="F7" i="42"/>
  <c r="F16" i="42"/>
  <c r="F6" i="42"/>
  <c r="G61" i="42" l="1"/>
  <c r="F46" i="53" l="1"/>
  <c r="H46" i="53" s="1"/>
  <c r="J9" i="53"/>
  <c r="J15" i="53"/>
  <c r="J30" i="53"/>
  <c r="F61" i="53"/>
  <c r="F60" i="53"/>
  <c r="F59" i="53"/>
  <c r="H59" i="53" s="1"/>
  <c r="F58" i="53"/>
  <c r="F57" i="53"/>
  <c r="G86" i="42"/>
  <c r="G87" i="42"/>
  <c r="G88" i="42"/>
  <c r="G89" i="42"/>
  <c r="G90" i="42"/>
  <c r="G85" i="42"/>
  <c r="J305" i="42"/>
  <c r="F305" i="42"/>
  <c r="D61" i="53" s="1"/>
  <c r="G304" i="42"/>
  <c r="G303" i="42"/>
  <c r="G302" i="42"/>
  <c r="G301" i="42"/>
  <c r="G300" i="42"/>
  <c r="G299" i="42"/>
  <c r="J227" i="42"/>
  <c r="F227" i="42"/>
  <c r="D47" i="53" s="1"/>
  <c r="G226" i="42"/>
  <c r="G225" i="42"/>
  <c r="G224" i="42"/>
  <c r="G223" i="42"/>
  <c r="G222" i="42"/>
  <c r="G221" i="42"/>
  <c r="G108" i="42"/>
  <c r="G107" i="42"/>
  <c r="G305" i="42" l="1"/>
  <c r="E61" i="53" s="1"/>
  <c r="G227" i="42"/>
  <c r="K227" i="42" l="1"/>
  <c r="K221" i="42" s="1"/>
  <c r="E47" i="53"/>
  <c r="K305" i="42"/>
  <c r="L305" i="42" s="1"/>
  <c r="I305" i="42"/>
  <c r="I299" i="42" s="1"/>
  <c r="I227" i="42"/>
  <c r="I221" i="42" s="1"/>
  <c r="K299" i="42" l="1"/>
  <c r="L227" i="42"/>
  <c r="A260" i="42"/>
  <c r="I309" i="42" s="1"/>
  <c r="A259" i="42"/>
  <c r="J296" i="42"/>
  <c r="F296" i="42"/>
  <c r="D60" i="53" s="1"/>
  <c r="G295" i="42"/>
  <c r="G293" i="42"/>
  <c r="G292" i="42"/>
  <c r="G291" i="42"/>
  <c r="G290" i="42"/>
  <c r="J287" i="42"/>
  <c r="F287" i="42"/>
  <c r="D59" i="53" s="1"/>
  <c r="G286" i="42"/>
  <c r="G285" i="42"/>
  <c r="G283" i="42"/>
  <c r="G282" i="42"/>
  <c r="G281" i="42"/>
  <c r="J278" i="42"/>
  <c r="F278" i="42"/>
  <c r="D58" i="53" s="1"/>
  <c r="G277" i="42"/>
  <c r="G275" i="42"/>
  <c r="G274" i="42"/>
  <c r="G273" i="42"/>
  <c r="G272" i="42"/>
  <c r="J269" i="42"/>
  <c r="F269" i="42"/>
  <c r="D57" i="53" s="1"/>
  <c r="G268" i="42"/>
  <c r="G266" i="42"/>
  <c r="G265" i="42"/>
  <c r="G264" i="42"/>
  <c r="G263" i="42"/>
  <c r="A230" i="42"/>
  <c r="I258" i="42" s="1"/>
  <c r="A191" i="42"/>
  <c r="I228" i="42" s="1"/>
  <c r="A149" i="42"/>
  <c r="I189" i="42" s="1"/>
  <c r="A122" i="42"/>
  <c r="I147" i="42" s="1"/>
  <c r="A94" i="42"/>
  <c r="I120" i="42" s="1"/>
  <c r="G78" i="42"/>
  <c r="G77" i="42"/>
  <c r="G99" i="42"/>
  <c r="A73" i="42"/>
  <c r="I92" i="42" s="1"/>
  <c r="G133" i="42"/>
  <c r="G132" i="42"/>
  <c r="G142" i="42"/>
  <c r="G141" i="42"/>
  <c r="G205" i="42"/>
  <c r="G196" i="42"/>
  <c r="G204" i="42"/>
  <c r="G214" i="42"/>
  <c r="G213" i="42"/>
  <c r="G244" i="42"/>
  <c r="G243" i="42"/>
  <c r="G253" i="42"/>
  <c r="G252" i="42"/>
  <c r="G254" i="42"/>
  <c r="G255" i="42"/>
  <c r="G7" i="42"/>
  <c r="G8" i="42"/>
  <c r="G9" i="42"/>
  <c r="G10" i="42"/>
  <c r="G11" i="42"/>
  <c r="G38" i="42"/>
  <c r="G39" i="42"/>
  <c r="G37" i="42"/>
  <c r="G29" i="42"/>
  <c r="G28" i="42"/>
  <c r="G27" i="42"/>
  <c r="G19" i="42"/>
  <c r="G18" i="42"/>
  <c r="G17" i="42"/>
  <c r="G269" i="42" l="1"/>
  <c r="E57" i="53" s="1"/>
  <c r="G278" i="42"/>
  <c r="I278" i="42" s="1"/>
  <c r="I272" i="42" s="1"/>
  <c r="G287" i="42"/>
  <c r="G296" i="42"/>
  <c r="K269" i="42" l="1"/>
  <c r="I269" i="42"/>
  <c r="I263" i="42" s="1"/>
  <c r="I296" i="42"/>
  <c r="I290" i="42" s="1"/>
  <c r="E60" i="53"/>
  <c r="K287" i="42"/>
  <c r="E59" i="53"/>
  <c r="K278" i="42"/>
  <c r="L278" i="42" s="1"/>
  <c r="E58" i="53"/>
  <c r="I287" i="42"/>
  <c r="K296" i="42"/>
  <c r="K290" i="42" s="1"/>
  <c r="L269" i="42" l="1"/>
  <c r="K263" i="42"/>
  <c r="L287" i="42"/>
  <c r="K272" i="42"/>
  <c r="G59" i="53"/>
  <c r="I59" i="53"/>
  <c r="J59" i="53" s="1"/>
  <c r="L296" i="42"/>
  <c r="A5" i="53"/>
  <c r="I47" i="42"/>
  <c r="A3" i="42"/>
  <c r="A56" i="53"/>
  <c r="G63" i="53" s="1"/>
  <c r="A50" i="53"/>
  <c r="G54" i="53" s="1"/>
  <c r="H61" i="53"/>
  <c r="H60" i="53"/>
  <c r="H58" i="53"/>
  <c r="H57" i="53"/>
  <c r="A43" i="53"/>
  <c r="G48" i="53" s="1"/>
  <c r="A35" i="53"/>
  <c r="G41" i="53" s="1"/>
  <c r="A29" i="53"/>
  <c r="G33" i="53" s="1"/>
  <c r="A23" i="53"/>
  <c r="G27" i="53" s="1"/>
  <c r="A18" i="53"/>
  <c r="G21" i="53" s="1"/>
  <c r="C1" i="56"/>
  <c r="B1" i="53"/>
  <c r="C1" i="48"/>
  <c r="A2" i="47"/>
  <c r="B4" i="48"/>
  <c r="B5" i="48"/>
  <c r="B6" i="48"/>
  <c r="B7" i="48"/>
  <c r="B8" i="48"/>
  <c r="B11" i="48"/>
  <c r="B3" i="48"/>
  <c r="B3" i="39"/>
  <c r="B4" i="39"/>
  <c r="B5" i="39"/>
  <c r="B6" i="39"/>
  <c r="B7" i="39"/>
  <c r="B8" i="39"/>
  <c r="B9" i="39"/>
  <c r="B10" i="39"/>
  <c r="B2" i="39"/>
  <c r="A49" i="42"/>
  <c r="I71" i="42" s="1"/>
  <c r="A229" i="42"/>
  <c r="A190" i="42"/>
  <c r="A148" i="42"/>
  <c r="A121" i="42"/>
  <c r="A93" i="42"/>
  <c r="A72" i="42"/>
  <c r="A48" i="42"/>
  <c r="A12" i="53"/>
  <c r="G16" i="53" s="1"/>
  <c r="A4" i="53"/>
  <c r="G10" i="53" s="1"/>
  <c r="A2" i="45"/>
  <c r="J8" i="39"/>
  <c r="G208" i="42"/>
  <c r="G207" i="42"/>
  <c r="G206" i="42"/>
  <c r="G116" i="42"/>
  <c r="J5" i="39"/>
  <c r="G212" i="42"/>
  <c r="G203" i="42"/>
  <c r="G195" i="42"/>
  <c r="G194" i="42"/>
  <c r="L309" i="42" l="1"/>
  <c r="G61" i="53"/>
  <c r="I60" i="53"/>
  <c r="G57" i="53"/>
  <c r="G60" i="53"/>
  <c r="I57" i="53"/>
  <c r="I61" i="53"/>
  <c r="J61" i="53" s="1"/>
  <c r="J6" i="39"/>
  <c r="J7" i="39"/>
  <c r="J4" i="39"/>
  <c r="J2" i="39"/>
  <c r="J9" i="39"/>
  <c r="J10" i="39"/>
  <c r="J3" i="39"/>
  <c r="G64" i="42"/>
  <c r="G65" i="42"/>
  <c r="G234" i="42"/>
  <c r="G238" i="42"/>
  <c r="G215" i="42"/>
  <c r="G216" i="42"/>
  <c r="G197" i="42"/>
  <c r="G143" i="42"/>
  <c r="G134" i="42"/>
  <c r="G245" i="42"/>
  <c r="G165" i="42"/>
  <c r="G166" i="42"/>
  <c r="G111" i="42"/>
  <c r="G110" i="42"/>
  <c r="G109" i="42"/>
  <c r="G106" i="42"/>
  <c r="G102" i="42"/>
  <c r="G101" i="42"/>
  <c r="G100" i="42"/>
  <c r="G97" i="42"/>
  <c r="G79" i="42"/>
  <c r="G63" i="42"/>
  <c r="G62" i="42"/>
  <c r="G53" i="42"/>
  <c r="G54" i="42"/>
  <c r="G42" i="42"/>
  <c r="G41" i="42"/>
  <c r="G40" i="42"/>
  <c r="G36" i="42"/>
  <c r="G32" i="42"/>
  <c r="G31" i="42"/>
  <c r="G30" i="42"/>
  <c r="G26" i="42"/>
  <c r="G22" i="42"/>
  <c r="G20" i="42"/>
  <c r="G12" i="42"/>
  <c r="J60" i="53" l="1"/>
  <c r="J57" i="53"/>
  <c r="G33" i="42"/>
  <c r="F257" i="42"/>
  <c r="D53" i="53" s="1"/>
  <c r="F248" i="42"/>
  <c r="D52" i="53" s="1"/>
  <c r="F239" i="42"/>
  <c r="D51" i="53" s="1"/>
  <c r="F218" i="42"/>
  <c r="F209" i="42"/>
  <c r="D45" i="53" s="1"/>
  <c r="F200" i="42"/>
  <c r="D44" i="53" s="1"/>
  <c r="F188" i="42"/>
  <c r="D40" i="53" s="1"/>
  <c r="F179" i="42"/>
  <c r="D39" i="53" s="1"/>
  <c r="F170" i="42"/>
  <c r="D38" i="53" s="1"/>
  <c r="F161" i="42"/>
  <c r="D37" i="53" s="1"/>
  <c r="F146" i="42"/>
  <c r="D32" i="53" s="1"/>
  <c r="F137" i="42"/>
  <c r="D31" i="53" s="1"/>
  <c r="F119" i="42"/>
  <c r="D26" i="53" s="1"/>
  <c r="F112" i="42"/>
  <c r="D25" i="53" s="1"/>
  <c r="F103" i="42"/>
  <c r="D24" i="53" s="1"/>
  <c r="F91" i="42"/>
  <c r="D20" i="53" s="1"/>
  <c r="F82" i="42"/>
  <c r="D19" i="53" s="1"/>
  <c r="F66" i="42"/>
  <c r="D14" i="53" s="1"/>
  <c r="F57" i="42"/>
  <c r="D13" i="53" s="1"/>
  <c r="G251" i="42"/>
  <c r="G256" i="42"/>
  <c r="G246" i="42"/>
  <c r="G247" i="42"/>
  <c r="G242" i="42"/>
  <c r="G233" i="42"/>
  <c r="G217" i="42"/>
  <c r="G198" i="42"/>
  <c r="G199" i="42"/>
  <c r="G182" i="42"/>
  <c r="G178" i="42"/>
  <c r="G164" i="42"/>
  <c r="G155" i="42"/>
  <c r="G144" i="42"/>
  <c r="G145" i="42"/>
  <c r="G140" i="42"/>
  <c r="G131" i="42"/>
  <c r="G117" i="42"/>
  <c r="G118" i="42"/>
  <c r="G115" i="42"/>
  <c r="G80" i="42"/>
  <c r="G81" i="42"/>
  <c r="G76" i="42"/>
  <c r="G60" i="42"/>
  <c r="G55" i="42"/>
  <c r="G56" i="42"/>
  <c r="G52" i="42"/>
  <c r="F53" i="53"/>
  <c r="H53" i="53" s="1"/>
  <c r="F52" i="53"/>
  <c r="H52" i="53" s="1"/>
  <c r="F51" i="53"/>
  <c r="H51" i="53" s="1"/>
  <c r="H47" i="53"/>
  <c r="F45" i="53"/>
  <c r="H45" i="53" s="1"/>
  <c r="F44" i="53"/>
  <c r="H44" i="53" s="1"/>
  <c r="F40" i="53"/>
  <c r="H40" i="53" s="1"/>
  <c r="F39" i="53"/>
  <c r="H39" i="53" s="1"/>
  <c r="F38" i="53"/>
  <c r="H38" i="53" s="1"/>
  <c r="F37" i="53"/>
  <c r="H37" i="53" s="1"/>
  <c r="F32" i="53"/>
  <c r="H32" i="53" s="1"/>
  <c r="F31" i="53"/>
  <c r="H31" i="53" s="1"/>
  <c r="F26" i="53"/>
  <c r="H26" i="53" s="1"/>
  <c r="F25" i="53"/>
  <c r="H25" i="53" s="1"/>
  <c r="F24" i="53"/>
  <c r="H24" i="53" s="1"/>
  <c r="F20" i="53"/>
  <c r="H20" i="53" s="1"/>
  <c r="F19" i="53"/>
  <c r="H19" i="53" s="1"/>
  <c r="F14" i="53"/>
  <c r="H14" i="53" s="1"/>
  <c r="F13" i="53"/>
  <c r="H13" i="53" s="1"/>
  <c r="F8" i="53"/>
  <c r="H8" i="53" s="1"/>
  <c r="F7" i="53"/>
  <c r="H7" i="53" s="1"/>
  <c r="F6" i="53"/>
  <c r="H6" i="53" s="1"/>
  <c r="F5" i="53"/>
  <c r="H5" i="53" s="1"/>
  <c r="F7" i="45"/>
  <c r="F6" i="45"/>
  <c r="J257" i="42"/>
  <c r="J248" i="42"/>
  <c r="J239" i="42"/>
  <c r="J218" i="42"/>
  <c r="J209" i="42"/>
  <c r="J200" i="42"/>
  <c r="J188" i="42"/>
  <c r="J179" i="42"/>
  <c r="J170" i="42"/>
  <c r="J161" i="42"/>
  <c r="J146" i="42"/>
  <c r="J137" i="42"/>
  <c r="J119" i="42"/>
  <c r="J112" i="42"/>
  <c r="J103" i="42"/>
  <c r="J91" i="42"/>
  <c r="J82" i="42"/>
  <c r="J66" i="42"/>
  <c r="J57" i="42"/>
  <c r="G21" i="42"/>
  <c r="G6" i="42"/>
  <c r="J43" i="42"/>
  <c r="J33" i="42"/>
  <c r="J23" i="42"/>
  <c r="J13" i="42"/>
  <c r="C9" i="45"/>
  <c r="E9" i="45"/>
  <c r="D46" i="53" l="1"/>
  <c r="G257" i="42"/>
  <c r="G82" i="42"/>
  <c r="I82" i="42" s="1"/>
  <c r="I76" i="42" s="1"/>
  <c r="G119" i="42"/>
  <c r="K119" i="42" s="1"/>
  <c r="G146" i="42"/>
  <c r="I146" i="42" s="1"/>
  <c r="I140" i="42" s="1"/>
  <c r="G170" i="42"/>
  <c r="E38" i="53" s="1"/>
  <c r="I38" i="53" s="1"/>
  <c r="G200" i="42"/>
  <c r="I200" i="42" s="1"/>
  <c r="I194" i="42" s="1"/>
  <c r="G248" i="42"/>
  <c r="I248" i="42" s="1"/>
  <c r="I242" i="42" s="1"/>
  <c r="G91" i="42"/>
  <c r="E20" i="53" s="1"/>
  <c r="I20" i="53" s="1"/>
  <c r="G66" i="42"/>
  <c r="I66" i="42" s="1"/>
  <c r="I60" i="42" s="1"/>
  <c r="G112" i="42"/>
  <c r="K112" i="42" s="1"/>
  <c r="G137" i="42"/>
  <c r="G161" i="42"/>
  <c r="K161" i="42" s="1"/>
  <c r="K155" i="42" s="1"/>
  <c r="G239" i="42"/>
  <c r="G57" i="42"/>
  <c r="G188" i="42"/>
  <c r="G218" i="42"/>
  <c r="E46" i="53" s="1"/>
  <c r="G179" i="42"/>
  <c r="K179" i="42" s="1"/>
  <c r="G209" i="42"/>
  <c r="G103" i="42"/>
  <c r="K103" i="42" s="1"/>
  <c r="F5" i="45"/>
  <c r="F43" i="42"/>
  <c r="D8" i="53" s="1"/>
  <c r="F33" i="42"/>
  <c r="D7" i="53" s="1"/>
  <c r="F23" i="42"/>
  <c r="D6" i="53" s="1"/>
  <c r="G16" i="42"/>
  <c r="G23" i="42" s="1"/>
  <c r="E6" i="53" s="1"/>
  <c r="G13" i="42"/>
  <c r="F13" i="42"/>
  <c r="D5" i="53" s="1"/>
  <c r="I46" i="53" l="1"/>
  <c r="J46" i="53" s="1"/>
  <c r="G46" i="53"/>
  <c r="I58" i="53"/>
  <c r="G58" i="53"/>
  <c r="E32" i="53"/>
  <c r="G32" i="53" s="1"/>
  <c r="K82" i="42"/>
  <c r="K76" i="42" s="1"/>
  <c r="G20" i="53"/>
  <c r="J20" i="53" s="1"/>
  <c r="K91" i="42"/>
  <c r="E52" i="53"/>
  <c r="E14" i="53"/>
  <c r="G14" i="53" s="1"/>
  <c r="K248" i="42"/>
  <c r="E19" i="53"/>
  <c r="E44" i="53"/>
  <c r="K200" i="42"/>
  <c r="K170" i="42"/>
  <c r="K164" i="42" s="1"/>
  <c r="K115" i="42"/>
  <c r="I91" i="42"/>
  <c r="I85" i="42" s="1"/>
  <c r="I170" i="42"/>
  <c r="I164" i="42" s="1"/>
  <c r="I119" i="42"/>
  <c r="I115" i="42" s="1"/>
  <c r="E26" i="53"/>
  <c r="G38" i="53"/>
  <c r="J38" i="53" s="1"/>
  <c r="K146" i="42"/>
  <c r="K66" i="42"/>
  <c r="I257" i="42"/>
  <c r="E53" i="53"/>
  <c r="I218" i="42"/>
  <c r="I212" i="42" s="1"/>
  <c r="E31" i="53"/>
  <c r="I137" i="42"/>
  <c r="I131" i="42" s="1"/>
  <c r="K257" i="42"/>
  <c r="K106" i="42"/>
  <c r="E45" i="53"/>
  <c r="I209" i="42"/>
  <c r="I203" i="42" s="1"/>
  <c r="I188" i="42"/>
  <c r="I182" i="42" s="1"/>
  <c r="E40" i="53"/>
  <c r="E51" i="53"/>
  <c r="I239" i="42"/>
  <c r="I233" i="42" s="1"/>
  <c r="I112" i="42"/>
  <c r="I106" i="42" s="1"/>
  <c r="E25" i="53"/>
  <c r="K239" i="42"/>
  <c r="E39" i="53"/>
  <c r="I179" i="42"/>
  <c r="K218" i="42"/>
  <c r="K209" i="42"/>
  <c r="E13" i="53"/>
  <c r="I57" i="42"/>
  <c r="I52" i="42" s="1"/>
  <c r="K188" i="42"/>
  <c r="K57" i="42"/>
  <c r="E37" i="53"/>
  <c r="I161" i="42"/>
  <c r="K137" i="42"/>
  <c r="K97" i="42"/>
  <c r="E24" i="53"/>
  <c r="I103" i="42"/>
  <c r="I97" i="42" s="1"/>
  <c r="K13" i="42"/>
  <c r="K6" i="42" s="1"/>
  <c r="E5" i="53"/>
  <c r="I33" i="42"/>
  <c r="I26" i="42" s="1"/>
  <c r="E7" i="53"/>
  <c r="I7" i="53" s="1"/>
  <c r="G6" i="53"/>
  <c r="I6" i="53"/>
  <c r="I13" i="42"/>
  <c r="I6" i="42" s="1"/>
  <c r="G43" i="42"/>
  <c r="K33" i="42"/>
  <c r="I23" i="42"/>
  <c r="I16" i="42" s="1"/>
  <c r="K23" i="42"/>
  <c r="J58" i="53" l="1"/>
  <c r="J63" i="53" s="1"/>
  <c r="L91" i="42"/>
  <c r="I32" i="53"/>
  <c r="J32" i="53" s="1"/>
  <c r="L82" i="42"/>
  <c r="L112" i="42"/>
  <c r="L103" i="42"/>
  <c r="I14" i="53"/>
  <c r="J14" i="53" s="1"/>
  <c r="I52" i="53"/>
  <c r="G52" i="53"/>
  <c r="K85" i="42"/>
  <c r="L248" i="42"/>
  <c r="K242" i="42"/>
  <c r="L170" i="42"/>
  <c r="L200" i="42"/>
  <c r="K194" i="42"/>
  <c r="I44" i="53"/>
  <c r="G44" i="53"/>
  <c r="G19" i="53"/>
  <c r="I19" i="53"/>
  <c r="K140" i="42"/>
  <c r="L146" i="42"/>
  <c r="G26" i="53"/>
  <c r="I26" i="53"/>
  <c r="L119" i="42"/>
  <c r="G7" i="53"/>
  <c r="J7" i="53" s="1"/>
  <c r="L66" i="42"/>
  <c r="K60" i="42"/>
  <c r="L188" i="42"/>
  <c r="K182" i="42"/>
  <c r="L218" i="42"/>
  <c r="K212" i="42"/>
  <c r="G47" i="53"/>
  <c r="I47" i="53"/>
  <c r="I155" i="42"/>
  <c r="L161" i="42"/>
  <c r="G37" i="53"/>
  <c r="I37" i="53"/>
  <c r="G13" i="53"/>
  <c r="I13" i="53"/>
  <c r="K233" i="42"/>
  <c r="L239" i="42"/>
  <c r="G51" i="53"/>
  <c r="I51" i="53"/>
  <c r="G45" i="53"/>
  <c r="I45" i="53"/>
  <c r="I31" i="53"/>
  <c r="G31" i="53"/>
  <c r="G39" i="53"/>
  <c r="I39" i="53"/>
  <c r="L257" i="42"/>
  <c r="K203" i="42"/>
  <c r="L209" i="42"/>
  <c r="G53" i="53"/>
  <c r="I53" i="53"/>
  <c r="L137" i="42"/>
  <c r="K131" i="42"/>
  <c r="L57" i="42"/>
  <c r="K52" i="42"/>
  <c r="G25" i="53"/>
  <c r="I25" i="53"/>
  <c r="G40" i="53"/>
  <c r="I40" i="53"/>
  <c r="L179" i="42"/>
  <c r="G24" i="53"/>
  <c r="I24" i="53"/>
  <c r="I43" i="42"/>
  <c r="I36" i="42" s="1"/>
  <c r="E8" i="53"/>
  <c r="G5" i="53"/>
  <c r="I5" i="53"/>
  <c r="L23" i="42"/>
  <c r="J6" i="53"/>
  <c r="K43" i="42"/>
  <c r="L13" i="42"/>
  <c r="K26" i="42"/>
  <c r="L33" i="42"/>
  <c r="K16" i="42"/>
  <c r="D13" i="48"/>
  <c r="D12" i="48"/>
  <c r="L258" i="42" l="1"/>
  <c r="L92" i="42"/>
  <c r="L228" i="42"/>
  <c r="L147" i="42"/>
  <c r="L189" i="42"/>
  <c r="L120" i="42"/>
  <c r="J47" i="53"/>
  <c r="J5" i="53"/>
  <c r="J45" i="53"/>
  <c r="J44" i="53"/>
  <c r="J25" i="53"/>
  <c r="J19" i="53"/>
  <c r="J21" i="53" s="1"/>
  <c r="J53" i="53"/>
  <c r="J24" i="53"/>
  <c r="J52" i="53"/>
  <c r="L71" i="42"/>
  <c r="J39" i="53"/>
  <c r="J13" i="53"/>
  <c r="J16" i="53" s="1"/>
  <c r="J26" i="53"/>
  <c r="J40" i="53"/>
  <c r="J51" i="53"/>
  <c r="J37" i="53"/>
  <c r="L43" i="42"/>
  <c r="L47" i="42" s="1"/>
  <c r="J31" i="53"/>
  <c r="J33" i="53" s="1"/>
  <c r="K36" i="42"/>
  <c r="G8" i="53"/>
  <c r="I8" i="53"/>
  <c r="L311" i="42" l="1"/>
  <c r="J67" i="53" s="1"/>
  <c r="J48" i="53"/>
  <c r="J54" i="53"/>
  <c r="J41" i="53"/>
  <c r="J27" i="53"/>
  <c r="J8" i="53"/>
  <c r="J10" i="53" s="1"/>
  <c r="J65" i="53" l="1"/>
  <c r="F4" i="45"/>
  <c r="F9" i="45" s="1"/>
  <c r="D9" i="45"/>
  <c r="I11" i="39" l="1"/>
  <c r="F11" i="39"/>
  <c r="J12" i="39" l="1"/>
  <c r="J11" i="39"/>
</calcChain>
</file>

<file path=xl/sharedStrings.xml><?xml version="1.0" encoding="utf-8"?>
<sst xmlns="http://schemas.openxmlformats.org/spreadsheetml/2006/main" count="1426" uniqueCount="591">
  <si>
    <t>Bidder Name</t>
  </si>
  <si>
    <t>Deloitte</t>
  </si>
  <si>
    <t>Role</t>
  </si>
  <si>
    <t>Name</t>
  </si>
  <si>
    <t>Project Manager</t>
  </si>
  <si>
    <t>Onur Senman</t>
  </si>
  <si>
    <t>PMO Lead</t>
  </si>
  <si>
    <t>Radhika Rastogi</t>
  </si>
  <si>
    <t>Transition Lead</t>
  </si>
  <si>
    <t>Michael Henry</t>
  </si>
  <si>
    <t>Application Manager</t>
  </si>
  <si>
    <t>Avinash Sankhla</t>
  </si>
  <si>
    <t>Product Manager</t>
  </si>
  <si>
    <t>Gretchen Larson</t>
  </si>
  <si>
    <t>User Centered Design Lead</t>
  </si>
  <si>
    <t>Blake Weyland</t>
  </si>
  <si>
    <t>Public Communication Lead</t>
  </si>
  <si>
    <t>Shonna Clark</t>
  </si>
  <si>
    <t>Testing Manager</t>
  </si>
  <si>
    <t>Mufaddal Tinmaker</t>
  </si>
  <si>
    <t>Security Manager</t>
  </si>
  <si>
    <t>Karthik Krishnamurthy</t>
  </si>
  <si>
    <t>Understanding &amp; Approach Ratings and Business Scores</t>
  </si>
  <si>
    <t>Topic</t>
  </si>
  <si>
    <t>Weight</t>
  </si>
  <si>
    <t>Rating Average</t>
  </si>
  <si>
    <t>Rating Max</t>
  </si>
  <si>
    <t>Business Score</t>
  </si>
  <si>
    <t>Understanding and Approach to the CalSAWS Integrated Multi-Contractor Environment</t>
  </si>
  <si>
    <t>Understanding and Approach to Software Development</t>
  </si>
  <si>
    <t>Understanding and Approach to Evolution and Innovation Management</t>
  </si>
  <si>
    <t>Understanding and Approach to User Experiene, Marketing and Public Communications</t>
  </si>
  <si>
    <t>Total</t>
  </si>
  <si>
    <t>1.  Understanding and Approach to the CalSAWS Integrated Multi-Contractor Environment</t>
  </si>
  <si>
    <t>Proposal References</t>
  </si>
  <si>
    <t>Team Score &amp; Comments</t>
  </si>
  <si>
    <t>Evaluator Comments</t>
  </si>
  <si>
    <t>Understanding and Approach Items</t>
  </si>
  <si>
    <t>Page #</t>
  </si>
  <si>
    <t>Section #</t>
  </si>
  <si>
    <t xml:space="preserve">Positive Differentiators </t>
  </si>
  <si>
    <t xml:space="preserve">Negative Differentiators </t>
  </si>
  <si>
    <t>Eval Rating: 
0-4</t>
  </si>
  <si>
    <t>Average Score</t>
  </si>
  <si>
    <t>Team Score</t>
  </si>
  <si>
    <t>Team Comments</t>
  </si>
  <si>
    <t>*Potential Items for Confidential Discussions</t>
  </si>
  <si>
    <t>Action items</t>
  </si>
  <si>
    <t>UA1</t>
  </si>
  <si>
    <t>Describe your approach to managing your scope of work and how you will coordinate with other involved CalSAWS contractors and the CalSAWS Delivery Integration Team to ensure understanding and agreement of the roles and responsibilities of each Contractor and the Consortium.</t>
  </si>
  <si>
    <t>Pages 5 - 14</t>
  </si>
  <si>
    <t>Vol 1 
Sect 4.1</t>
  </si>
  <si>
    <t xml:space="preserve">I appreciate that they highlight their activities as the current contractor, and the level of detail provided. However, little is mentioned about improvements to current processes, especially when we know there have been struggles. Ignoring the need for improvement seems like a miss. While there is a tone of collaboration amonsgt other contractors, which is appreciated, there is little mention of being at the employ of the Consortium and ultimatley, the counties. </t>
  </si>
  <si>
    <t>Some poor sentence structure here and there in the opening - don't care for the first few pages' color scheme as it is teal on green and makes me concerned about the attention to detail from an ADA perspective. The green text on white background is offputting. Table 4.1-1 "We clearly define the scope of work, roles, and responsibilities for each Contractor to maximize their expertise. We uphold high standards of quality and adhere to industry best practices so that final deliverables meet expected quality."- experience with this vendor reveals many instances of work needing extensive review and correction. Not sure this was a great example to use- "For instance, our team led the effort to establish integrated training environment for Counties and CBOs across BenefitsCal and CalSAWS Core with data exchanges and additional services that counties requested". This item felt very much like a "check the requirements box" approach and it was a constant struggle to advocate for the counties' needs in the design of the environment. Same goes for this example - "For example, we digitized the EBT 2259 process in BenefitsCal, allowing customers to report electronic theft of benefits." - Counties have major issues with how this works and we are still trying to help them navigate the process.</t>
  </si>
  <si>
    <r>
      <t>A) Table 4.1-1. Success Factors for Executing in the CalSAWS Multi-Contractor Environment (</t>
    </r>
    <r>
      <rPr>
        <b/>
        <sz val="11"/>
        <color rgb="FF000000"/>
        <rFont val="Century Gothic"/>
        <family val="2"/>
      </rPr>
      <t>Support</t>
    </r>
    <r>
      <rPr>
        <sz val="11"/>
        <color rgb="FF000000"/>
        <rFont val="Century Gothic"/>
        <family val="2"/>
      </rPr>
      <t>: Pg 12-14).
B) Jointly defining objectives and key results (OKRs) to measure impact of the CalSAWS…" (</t>
    </r>
    <r>
      <rPr>
        <b/>
        <sz val="11"/>
        <color rgb="FF000000"/>
        <rFont val="Century Gothic"/>
        <family val="2"/>
      </rPr>
      <t>Support</t>
    </r>
    <r>
      <rPr>
        <sz val="11"/>
        <color rgb="FF000000"/>
        <rFont val="Century Gothic"/>
        <family val="2"/>
      </rPr>
      <t>: Pg13).
C) Conduct Business Chemistry session across CalSAWS Contractors (</t>
    </r>
    <r>
      <rPr>
        <b/>
        <sz val="11"/>
        <color rgb="FF000000"/>
        <rFont val="Century Gothic"/>
        <family val="2"/>
      </rPr>
      <t>Support</t>
    </r>
    <r>
      <rPr>
        <sz val="11"/>
        <color rgb="FF000000"/>
        <rFont val="Century Gothic"/>
        <family val="2"/>
      </rPr>
      <t>: Pg 16).
D) Table 4.1-4. Roles and Responsibilities (</t>
    </r>
    <r>
      <rPr>
        <b/>
        <sz val="11"/>
        <color rgb="FF000000"/>
        <rFont val="Century Gothic"/>
        <family val="2"/>
      </rPr>
      <t>Support</t>
    </r>
    <r>
      <rPr>
        <sz val="11"/>
        <color rgb="FF000000"/>
        <rFont val="Century Gothic"/>
        <family val="2"/>
      </rPr>
      <t xml:space="preserve">: Pg 23).
</t>
    </r>
  </si>
  <si>
    <r>
      <t>a) Wrong word used "face dependencies on one other when needing" (</t>
    </r>
    <r>
      <rPr>
        <b/>
        <sz val="11"/>
        <color rgb="FF000000"/>
        <rFont val="Century Gothic"/>
        <family val="2"/>
      </rPr>
      <t>Support</t>
    </r>
    <r>
      <rPr>
        <sz val="11"/>
        <color rgb="FF000000"/>
        <rFont val="Century Gothic"/>
        <family val="2"/>
      </rPr>
      <t>: Pg 11 ).
b) Unclear what bidder means here "Update the  BC Service Plan and OWDs to reflect changes with the new scope of work.  Note: Changes to existing OWDs tied to changes in CalSAWS Contractors for M&amp;E and Infrastructure will be completed as part of the current BenefitsCal contract" (</t>
    </r>
    <r>
      <rPr>
        <b/>
        <sz val="11"/>
        <color rgb="FF000000"/>
        <rFont val="Century Gothic"/>
        <family val="2"/>
      </rPr>
      <t>Support</t>
    </r>
    <r>
      <rPr>
        <sz val="11"/>
        <color rgb="FF000000"/>
        <rFont val="Century Gothic"/>
        <family val="2"/>
      </rPr>
      <t>: fifth bullet from the top of Pg16).</t>
    </r>
  </si>
  <si>
    <t xml:space="preserve">Table 4.1-1 Success Factors for Executing in the CalSAWS Multi-Contractor Environment - Detailed "Activities for Ongoing Success". One Team connection mentioned and how they will accomplish it. I like how they mention being aware of lessons learned from the past four years and how they will continuously refine communication strategies. Figure 4.1-2 and 4.1-3 - Managing Prioritization and SCR Scope. </t>
  </si>
  <si>
    <t>Some acronyms not spelled out at first use. On page 4-12, states "including no downtimes since BenefitsCal was implemented in 2021" - that's a misleading statement as BenefitsCal has been down (whether scheduled/routine), there should be some distinction here. Page 4-14, mentions The Release of Information Workgroup as a positive, but this hasn't been implemented yet to my knowledge due to significant issues with its release. It has been pushed back. Overall, I would like to have seen more emphasis on lessons learned (for transparency and accountability). For being the incumbent, I think that's important.</t>
  </si>
  <si>
    <r>
      <t xml:space="preserve">Overall:  enhance interactions, reduce total cost of ownership, increase trust, minimize the challenges with the eligibility and enrollment process, reduce churn, contain foot traffic and phone calls, improve transparency, accelerate SCR delivery time, protect sensitive information, solidify working relationships and other goals. </t>
    </r>
    <r>
      <rPr>
        <b/>
        <sz val="11"/>
        <color rgb="FF000000"/>
        <rFont val="Century Gothic"/>
        <family val="2"/>
      </rPr>
      <t>UA 1</t>
    </r>
    <r>
      <rPr>
        <sz val="11"/>
        <color rgb="FF000000"/>
        <rFont val="Century Gothic"/>
        <family val="2"/>
      </rPr>
      <t xml:space="preserve">: Positive adoption of BenefitsCal in the last </t>
    </r>
    <r>
      <rPr>
        <b/>
        <sz val="11"/>
        <color rgb="FF000000"/>
        <rFont val="Century Gothic"/>
        <family val="2"/>
      </rPr>
      <t>three years</t>
    </r>
    <r>
      <rPr>
        <sz val="11"/>
        <color rgb="FF000000"/>
        <rFont val="Century Gothic"/>
        <family val="2"/>
      </rPr>
      <t xml:space="preserve">. </t>
    </r>
    <r>
      <rPr>
        <b/>
        <sz val="11"/>
        <color rgb="FF000000"/>
        <rFont val="Century Gothic"/>
        <family val="2"/>
      </rPr>
      <t>One Team</t>
    </r>
    <r>
      <rPr>
        <sz val="11"/>
        <color rgb="FF000000"/>
        <rFont val="Century Gothic"/>
        <family val="2"/>
      </rPr>
      <t xml:space="preserve"> culture. </t>
    </r>
    <r>
      <rPr>
        <b/>
        <sz val="11"/>
        <color rgb="FF000000"/>
        <rFont val="Century Gothic"/>
        <family val="2"/>
      </rPr>
      <t>Table 4.1-1</t>
    </r>
    <r>
      <rPr>
        <sz val="11"/>
        <color rgb="FF000000"/>
        <rFont val="Century Gothic"/>
        <family val="2"/>
      </rPr>
      <t xml:space="preserve"> summarizes our identified success factors inherent in the multi-Contractor delivery environment. </t>
    </r>
    <r>
      <rPr>
        <b/>
        <sz val="11"/>
        <color rgb="FF000000"/>
        <rFont val="Century Gothic"/>
        <family val="2"/>
      </rPr>
      <t>Table 4.1-2</t>
    </r>
    <r>
      <rPr>
        <sz val="11"/>
        <color rgb="FF000000"/>
        <rFont val="Century Gothic"/>
        <family val="2"/>
      </rPr>
      <t xml:space="preserve">. Managing SCR Scope for Stakeholders and CalSAWS Contractors.  </t>
    </r>
  </si>
  <si>
    <t xml:space="preserve">"DI" used on page 3 but defined on page 10.  Table 4.1-3 has 4 phases, but does not inlcude "measure" as a phase - but its called in in "Deploy" phase by stating "Create joint plan for reporting outcomes that span the CalSAWS enterprise".  SEIU called out - but this in not the only labor organizaiton involved.   </t>
  </si>
  <si>
    <t xml:space="preserve">Organized the requirement in a table format, which is easy to follow. Understand the importance of working and coordinating with stakeholders. They broked down all the different sources a change can come from and indicated who the stakeholders should be. </t>
  </si>
  <si>
    <t>They referenced how each vendor rely on each other for reports, however, this is such a basic request that they should of used another scenario.  Also with them being the new calsaws vendor they are going to rely on thereselves for any data need from CalSAWS dependencies on one other when needing to supply data regarding system usage and impact for a County Board of Supervisors meeting, Quarterly Stakeholder Meetings or fielding other inquiries. I do not see how counties are involved with calsaws change just that they will notify us or provide a webinar to ensure they understand county impact to the change. The tables allowed for them not to go into depth</t>
  </si>
  <si>
    <t>p. 4-ii: "Our approach to technical advancement is not a technology-first approach but rather it is a customer first-approach. All great technical updates will be futile if it does not meet the customer’s needs and expectations."</t>
  </si>
  <si>
    <t>Some typos/wrong words "we are the most recent new Contractor to join the CalSAWS community a little of four years ago" and run on sentences. 
Repeated mentions that they were the newest contractor with only 4 years of experieince felt like an excuse (pp. 4-1 and 4-3). 
Acronyms not defined (ex: OCM, M&amp;O, SCR). 
Overuse of jargon: "Bi-Weekly Pipeline Call to Manage Prioritization and SCR Scope" "Execute joint solutioning sessions inclusive of alliance partners". 
Too much emphasis on what they currently do, not what they will do. Did not see evidence of willingness to grow and evolve as the BenefitsCal contractor. 
P. 4-12: emphasis on continuity is not reassuring, given the stakeholders and counties are wanting improvement. 
Like bidder #2, they use SEIU as representative of unions. 
Section felt wordy, but light on content at the same time.</t>
  </si>
  <si>
    <t xml:space="preserve">Nothing really stuck out for me on a positive note.  </t>
  </si>
  <si>
    <t>It may be because they are the incumbent, but this reads more like a resume. 
Globally:  There is a pattern of just talking about an idea, but no in depth explanation.  Example:  Bi-weekly Pipeline Cal
Very hard read
I don't know if it's me, but I'm not getting a lot of explanation.  Deloitte is consistently saying "we'll work with them", but outside of a few examples, there's no HOW. 
Grammar concerns globally</t>
  </si>
  <si>
    <t xml:space="preserve">1) Table 4.1-2 (page. 4-9) this table defines the impact for other contractors for CalSAWS changes, policy changes, production priorities, etc.
2) Table 4.1-4 (pg. 4-13)
Defines roles and responsabilities very clearly.
3) Pg. 4-12. BenefitsCal Production Operations Team is very familiar with the existing processes and continuously maintained a very low production incident backlog for both triage as well as resolution since implementation in 2021. </t>
  </si>
  <si>
    <t xml:space="preserve">Table 4.1-2 (page. 4-9)  Production Priorities: The Consortium, Counties, State, and other stakeholders determine production priorities. We collaborate with the Consortium and QA team to identify these priorities during bi-weekly pipeline planning meetings. - it is not clear how they will colaborate to identify priorities. </t>
  </si>
  <si>
    <t xml:space="preserve">. One time culture, promotes a "One Team" mindset, focusing on collaboration, proactive communication, and unified support for CalSAWS. 
. Clear scope management process and provides outlined detail approach for defining and management scope during initiation, SCRs, and Maintenance &amp; Operations (M&amp;O) execution phases, emphasizing well-defined roles and responsivities. </t>
  </si>
  <si>
    <t xml:space="preserve">. Vagueness in Governance Processes, while the proposal includes adherence to the DI framework, the governance process for conflict resolution and coordination of overlapping tasks lacks clarity for certain roles, which could lead to confusion in execution.
. Limited detail on roles of new contractors, the description of onboarding additional contractors is somewhat high-level and may lack sufficient detail on how roles will be defined and transitioned without affecting ongoing operations. (p.6) 
. Lack of specify, while the approach emphasizes coordination and integration, it could have included more specific examples of past implementations or performance metrics to demonstrate effectiveness in scope management and cross-team collaboration. Especially,  due to being the incumbent vendor. </t>
  </si>
  <si>
    <t>They state their approach is predicated on not only being responsive but also being proactive when refining strategies to me users needs and expectations, thereby driving successful outcomes, and maximizing the value of their solutions.(set approach and tone, early in the opening) Pg1: Distinguishing Factors Good call out for end to end process. Shows they are the original vendors to this product and understand how it works "end to end".           ** Represent the Project as a whole as the customer does not need to know where we begin with vendors and where we end. pg 4-2 Proactive approach and acting as a unified team.   In Leadership the great ones know when it is time to take a step forward and when to take a step back… ** Liked that they called out the understanding that the most important part of our jobs is understanding and serving the needs of our customers at a vulnerable time in their life. pg 4-4: Appreciate the inclusion of Regional Managers in the SCR Implementation Timeline with Ops readiness, training, OCM’s and demos.  Pg 4-8: Bi- Weekly Pipeline Call to manage Prioritization and SCR SCOPE. I like that they bulleted out the Scope. It was easy to read, hit all the points. pg 4-9: Hold collaborative requirements session with relevant contractors (Discover &amp; Define pg 5-9. pg 4-11: Easy to follow Scope for Release prioritization Fig 4.1-3</t>
  </si>
  <si>
    <t xml:space="preserve">pg 4-14 "we participated in the Release of Information Work Group, which facilitated secure access for CBOs to comprehensive customer information, enhancing their ability to assist in various scenarios beyond application processes. This involvement underscores our commitment to collaborating with any contractor or stakeholder to enhance BenefitsCal effectively." (This in part happened due to the vendor implemented  an enhancement that the counties were not thrilled about so It was disabled.  </t>
  </si>
  <si>
    <t>Table 4.1-1 - identifies success factors relative to the Delivery Integration Framework and specific activities and Table 4.1-4 (pg.4-13) details the roles and responsibilities within this DI framework.
The vendor also seems to have a good understanding of the roles and responsibilities of each Contactors and Consortium as shown in Table 4.1-2. Also, Table 4.1-3 outlines how they manage SCR scope throughout the SDLC process.</t>
  </si>
  <si>
    <t xml:space="preserve">Pg, 4-1, "Anticipate onboarding additional team members to address new scope of services and the next evolution of BenefitsCal". Raises concerns for me regarding the potential impact on current operations, resource allocation, and integration challenges. </t>
  </si>
  <si>
    <t xml:space="preserve">As current contractor, outlined some  current processes and provided some ideas for future collaboration.  </t>
  </si>
  <si>
    <t xml:space="preserve">Used a lot of acronyms, several without definition or explanation. This makes some areas unclear.
Ideas for collaboration going forward seem to just be bullet points and not thought out.
</t>
  </si>
  <si>
    <r>
      <t xml:space="preserve">* Liked that they immediately started with "From Day One of the current BenefitsCal Project the messaging was that the initial implementation of BenefitsCal was a starting point"
*Pg 4-1- "In line with the Consortium's expectations, our approach to managing BenefitsCal centers around promoting a cohesive, unified team across the CalSAWS Contractor community. "
*4-2 'As we anticipate onboarding additional team members to address new scope of services and the next evolution of BenefitsCal, it is especially crucial that our existing team helps them understand the One Team culture. That </t>
    </r>
    <r>
      <rPr>
        <b/>
        <sz val="11"/>
        <color rgb="FF000000"/>
        <rFont val="Century Gothic"/>
        <family val="2"/>
      </rPr>
      <t xml:space="preserve">includes understanding that external stakeholders should not need to understand the different Contractor organizations: an understanding where Contractors leave their individual team badges at the door." ... </t>
    </r>
    <r>
      <rPr>
        <sz val="11"/>
        <color rgb="FF000000"/>
        <rFont val="Century Gothic"/>
        <family val="2"/>
      </rPr>
      <t xml:space="preserve">"
*4-3- Business Chemistry Sessions to strengthen work relationships. Table 4.1-1 was informative
4-7 - </t>
    </r>
    <r>
      <rPr>
        <b/>
        <sz val="11"/>
        <color rgb="FF000000"/>
        <rFont val="Century Gothic"/>
        <family val="2"/>
      </rPr>
      <t>These actions during contract initiation allow us to re-baseline activities and scope</t>
    </r>
    <r>
      <rPr>
        <sz val="11"/>
        <color rgb="FF000000"/>
        <rFont val="Century Gothic"/>
        <family val="2"/>
      </rPr>
      <t xml:space="preserve">, facilitating efficient management throughout the project's lifecycle. Positive Differentiators  
*Pg 4-8&amp;9 - Like all of this page as they rally detailed the who, what , where and where of their Scope Change Sources
*Table 4.4-1. Success Factors to Increase BenefitsCal Awareness, Perception and Ultimate Adoption.   </t>
    </r>
  </si>
  <si>
    <t xml:space="preserve">*Section was long, could have been shortened and still put their point across. Felt very wordy 
</t>
  </si>
  <si>
    <t>UA2</t>
  </si>
  <si>
    <t>Describe your approach to working and collaborating with the CalSAWS M&amp;O Contractor(s) to perform shared services, such as security, and supporting services such as Service Desk, production operations and system performance.</t>
  </si>
  <si>
    <t xml:space="preserve">There is sufficient detail about current communication and collaboration activities that take place now - but I was hoping to see how these things can be improved upon going forward. I appreciate the mention of DEI activities, but there are NO examples provided. Examples of efforts/activities they've done with other projects would have been helpful to see. The section is clear, but it lacks any concrete data to back up exeperience- for example it would have been helpful to see performance trends, improvements, in a measurable form. </t>
  </si>
  <si>
    <t>CalSAWS Chief Deputy Director OKR? Did I miss this definition? The section relies solely on the last four years of being the BC vendor. It lacks mention of ways to improve and evolve, seems very "business as usual" - would have liked to see examles brought in from other projects to back up their experience ansd skills. It's also very high level, very generic.</t>
  </si>
  <si>
    <r>
      <t>A) Figure 4.1-7. Cross-Team Collaboration to Perform Shared Services and Support Services (</t>
    </r>
    <r>
      <rPr>
        <b/>
        <sz val="11"/>
        <color theme="1"/>
        <rFont val="Century Gothic"/>
        <family val="2"/>
      </rPr>
      <t>Support</t>
    </r>
    <r>
      <rPr>
        <sz val="11"/>
        <color theme="1"/>
        <rFont val="Century Gothic"/>
        <family val="2"/>
      </rPr>
      <t>: Pg 26).
B) Figures depicting the Shared activities by UCD Phase (</t>
    </r>
    <r>
      <rPr>
        <b/>
        <sz val="11"/>
        <color theme="1"/>
        <rFont val="Century Gothic"/>
        <family val="2"/>
      </rPr>
      <t>Support</t>
    </r>
    <r>
      <rPr>
        <sz val="11"/>
        <color theme="1"/>
        <rFont val="Century Gothic"/>
        <family val="2"/>
      </rPr>
      <t>: 4.1-8 Pg 27, 4.1-10 Pg 29, 4.1-11 Pg 30, and 4.1-12 Pg 32).</t>
    </r>
  </si>
  <si>
    <r>
      <t>a)  "unlike most contractors who test individual components or limited integrated systems" this did not add value as written. (</t>
    </r>
    <r>
      <rPr>
        <b/>
        <sz val="11"/>
        <color theme="1"/>
        <rFont val="Century Gothic"/>
        <family val="2"/>
      </rPr>
      <t>Support</t>
    </r>
    <r>
      <rPr>
        <sz val="11"/>
        <color theme="1"/>
        <rFont val="Century Gothic"/>
        <family val="2"/>
      </rPr>
      <t>: Pg 35).</t>
    </r>
  </si>
  <si>
    <t xml:space="preserve">Thorough detail in their approach to this requirement. Multiple figures with valuable details on how coordination takes place/will take place. Collaborative Handshake (4.1-13) with useful statistics. </t>
  </si>
  <si>
    <t xml:space="preserve">Testing Validation Processes (Page 4-21): Testing for various processes in BenefitsCal have resulted in numerous validation errors that are time consuming to report, request to be fixed, and follow-up on to ensure they're fixed. This is a significant pain point that may warrant further discussion. </t>
  </si>
  <si>
    <r>
      <t xml:space="preserve">Our team works with CalSAWS Contractors across production incident monitoring and triaging, design and testing integration, performance, Service Desk support, security integration, and environment planning. Figure </t>
    </r>
    <r>
      <rPr>
        <b/>
        <sz val="11"/>
        <color theme="1"/>
        <rFont val="Century Gothic"/>
        <family val="2"/>
      </rPr>
      <t>4.1-7</t>
    </r>
    <r>
      <rPr>
        <sz val="11"/>
        <color theme="1"/>
        <rFont val="Century Gothic"/>
        <family val="2"/>
      </rPr>
      <t xml:space="preserve">. Cross-Team Collaboration to Perform Shared Services and Support Services - documents who and how they collaborate. We collaborate with the CalSAWS’s Contractors during design. "We collaboratively review application designs with CalSAWS Contractors for the changes we own and supporting systems changes owned by other Contractors."  - Accenture said they didn't consider back end when making changes,Joint Security Architecture Review. </t>
    </r>
    <r>
      <rPr>
        <b/>
        <sz val="11"/>
        <color theme="1"/>
        <rFont val="Century Gothic"/>
        <family val="2"/>
      </rPr>
      <t>Table 4.2-1</t>
    </r>
    <r>
      <rPr>
        <sz val="11"/>
        <color theme="1"/>
        <rFont val="Century Gothic"/>
        <family val="2"/>
      </rPr>
      <t>. Success Factors for Improving our UCD Approach, User Experience and Strengthening Application Security.</t>
    </r>
  </si>
  <si>
    <t xml:space="preserve">Page 24: "...(e.g., imaging and IdAM) …"  what is "idam"? First part of response written in present tense - 'this is what we do now".  Didn't see much emphasis on improving existing procedures until page 39 UCD section. </t>
  </si>
  <si>
    <t xml:space="preserve">Understand the importance of collaboration with contractor and CalSAWS M&amp;O and have established protocols for supporting current contract. </t>
  </si>
  <si>
    <t>very highlevel not much into the details</t>
  </si>
  <si>
    <t>None. It felt like a recitation of current work.</t>
  </si>
  <si>
    <t>P. 4-15: "Our success is measured by BenefitsCal's smooth operation and continual innovation, improving the user experience for Californians using these programs." How do you measure this? 
Figure 4.1-7 was confusing and added no value. 
P. 4-16: "We worked jointly to address potential security risks through the identity management process.": potential? It happened, acknowledge it. 
P. 4-17: "We detail our security coordination strategy in Section 4.1.2": it was too early to send me on a hunt for this section, which is forward in the document. 
IDEA: this was so short, why did they even bother to mention? 
P. 4-24 Did You Know example also seemed pointless. Again, too much emphasis on what they currently do, not what they will do.</t>
  </si>
  <si>
    <t xml:space="preserve">Page 4-25:  There was an idea of what they can do moving forward to enhance collaboration.  I wish there was more of this in this section. </t>
  </si>
  <si>
    <t xml:space="preserve">Another hard read
this had way too many tables.  
Page 4-26: for technology recovery, there was no step to communicate to stakeholders about the issue and recovery efforts. 
Page 4-27: Backup and restoration:  They have backup and restoration plans, but don't discuss them. </t>
  </si>
  <si>
    <t>pg. 4-15 BenefitsCal's smooth operation and continual innovation, improving the user experience for Californians using these programs. These services are consistently delivered and maintained across multiple contractors
Figure 4.1-6, shows established communication and coordination methods with Contractors.</t>
  </si>
  <si>
    <t>. Clear coordination for shared services. The proposal emphasizes a well-defined approach to collaborating with M&amp;O contractors, particularly in areas like security, service desk, system performance, and production operations. It covers joint planning, design, testing, and deployment, which shows a comprehensive understanding of shared services in a multi-contractor environment.  
. Proactive Incident and Service Desk Management, proposal includes a detailed plan for managing production incidents and supporting service desk operations. It highlights the use of ServiceNow, regular triage meetings, and continuous collaboration to minimize disruptions and resolve issues quickly.</t>
  </si>
  <si>
    <t xml:space="preserve">. Lacks specific metrics for performance and security outcomes. While the proposal provides a broad outline of performance and security measures, it lacks specific metrics or benchmarks to demonstrate success. Including historical data or KPIs for performance and security outcomes would have strengthen the proposal. </t>
  </si>
  <si>
    <t xml:space="preserve">Pg 4-15: I like the list and separation of services between Shared and supportive Services. ** The establishment of a DI team has allowed them to evaluate their existing processes and procedures for supportive services. 
Pg 4.16: Fig 4.1-6.  great visual of the comms that occur and with whom they are being held. 
pg 4-17: Fig 4.1-7 Cross Team Collaboration shares great and valuable info but repeated the same comms channels.
Pg 4-18: for the Work Planning Tasks they are emphasizing their constant communication with all vendors.    
pg 4-19: Integrated SCR Prioritization, this is how they are showing they will be conscious of making sure that CalSAWS and BC must not negatively impact each other with changes.  
pg 4-24: The Collaborative Handshake that created a channel to support the reporting of emergency outages and promoting of transparent communication.  This effort supports the already  established bi-monthly collab meetings. 
pg 4-25: Tier 2 ticket resolution effort yielded an 85 percent return to tier two with “How To instructions” The help desk team only retained fewer than 15% of the tickets on average, (reduces back and for the and expedites a resolution. ** I like the proposal of more frequent meetings to enhance the vendors understanding of functionality and the AI driven tool to use data driven decisions for enhancement to the customer CX.     
Pg4-26 : I like that Deloitte is proactively informing the project of potential security issues as is seen in other national leading industries. ** They did a great job of outlining how they would move through the recovery of production when the system is unavailable.  
pg 4-27: They already have established backup and restoration plans. They will review and modify the PB Palan OWD’s as needed they already manage the configs and execution of back up and restoration activities. </t>
  </si>
  <si>
    <r>
      <t xml:space="preserve">pg 4-17: Fig 4.1-7 Cross Team Collaboration shares great and valuable info but repeated the same comms channels </t>
    </r>
    <r>
      <rPr>
        <sz val="11"/>
        <color theme="3" tint="0.39997558519241921"/>
        <rFont val="Century Gothic"/>
        <family val="2"/>
      </rPr>
      <t>(waste of some space)</t>
    </r>
    <r>
      <rPr>
        <sz val="11"/>
        <color theme="1"/>
        <rFont val="Century Gothic"/>
        <family val="2"/>
      </rPr>
      <t>.                                                                  There is some early repetition was a bit of a negative but the section picked up with good ideas and solid concepts.</t>
    </r>
  </si>
  <si>
    <t>Good understanding of shared services vs supportive services. Figure 4.1-7 describes their approach to performing shared services and they are detailed on pg 4-18 to 4-22. Supporting services are illustrated in Figure 4.1-12 (pg. 4-23).</t>
  </si>
  <si>
    <t>While all components of UA2 are covered, it would have been helpful to include at least one example demonstrating how the vendor collaborates with other contractors to deliver shared or supporting services.</t>
  </si>
  <si>
    <t>Appreciate references to transparency.
Outlined current processes as they stand.</t>
  </si>
  <si>
    <t xml:space="preserve">Security monitoring and threats only mentioned monitoring and sharing info, very light on information. 
While the document outlined current processes, it did not indicate if there would be a review of processes or collaborative efforts that may be looked at going forward into M&amp;O. </t>
  </si>
  <si>
    <r>
      <t xml:space="preserve">*Pg 4-15 - Figure 4.1-5 Shared Service  &amp; Support Systems - good visual of how they are already working in a multi-contractor environment.  In same page I also like when they said "...we have evaluated our existing processes and procedures that provide and support services"
Pg 4-16 Current Communication &amp; Coordination w/ Contractor - * Liked that they immediately started with "From Day One of the current BenefitsCal Project the messaging was that the initial implementation of BenefitsCal was a starting point"
*Pg 4-1- "In line with the Consortium's expectations, our approach to managing BenefitsCal centers around promoting a cohesive, unified team across the CalSAWS Contractor community. "
*4-2 'As we anticipate onboarding additional team members to address new scope of services and the next evolution of BenefitsCal, it is especially crucial that our existing team helps them understand the One Team culture. That includes understanding that external stakeholders should not need to understand the different Contractor organizations: an understanding where Contractors leave their individual team badges at the door." ... "
*4-3- Business Chemistry Sessions to strengthen work relationships. Table 4.1-1 was informative
4-7 - These actions during contract initiation allow us to re-baseline activities and scope, facilitating efficient management throughout the project's lifecycle. Positive Differentiators  
*Pg 4-8&amp;9 - Like all of this page as they rally detailed the who, what , where and where of their Scope Change Sources
*Table 4.4-1. Success Factors to Increase BenefitsCal Awareness, Perception and Ultimate Adoption.  </t>
    </r>
    <r>
      <rPr>
        <b/>
        <sz val="11"/>
        <color theme="1"/>
        <rFont val="Century Gothic"/>
        <family val="2"/>
      </rPr>
      <t xml:space="preserve"> "Collaborative communication exists for BenefitsCal today. Our team works with CalSAWS Contractors across production incident monitoring and triaging, design and testing integration, performance, Service Desk support, security integration, and environment planning"</t>
    </r>
    <r>
      <rPr>
        <sz val="11"/>
        <color theme="1"/>
        <rFont val="Century Gothic"/>
        <family val="2"/>
      </rPr>
      <t xml:space="preserve">
*pg 4-18 -Table 4.1-6. Work Planning Tasks.  - liked the constant communication with cross teams to ensure all contractors have the latest and greatest info
* Liked their plan for performance testing
*Pg 4-24 - Liked their initiative to ", proposing bi-monthly meetings with the Tier 2 support team. This strategy aimed to enhance the BenefitsCal user experience, increase adoption and self-service, and decrease call volumes to Tier 2 and the County Help Desk, effectively reducing incident tickets for the BenefitsCal application."
Pg 4-24 Really say the value they brought with the Figure 4.1-13. Collaborative Handshake. 
Pg 4-30 - liked their Increased Efficiency in UCD process using Gen-AI Accelerators approach
* Overall felt like they answered the question, although it was wordy and not the most exciting, I do believe and feel Deloitte can deliver what they wrote.
</t>
    </r>
  </si>
  <si>
    <t>Pg 4-17 Although I liked Figure 4.1-7. Cross-Team Collaboration to Perform Shared Services and Support Services.  It started feeling like deloitte was starting to become repetative. From that section on, there were many visuals/sections that were repeated and i did not feel they needed to add entire different sections for as they had already called them out. It just made the section longer than necessary</t>
  </si>
  <si>
    <t>Total U&amp;A Score</t>
  </si>
  <si>
    <t>Average U&amp;A Score</t>
  </si>
  <si>
    <t>2. Understanding and Approach to Software Development</t>
  </si>
  <si>
    <t>UA3</t>
  </si>
  <si>
    <t xml:space="preserve">Describe how you will improve the existing BenefitsCal approach to UCD and the overall User experience as part of the SDLC. </t>
  </si>
  <si>
    <t xml:space="preserve">Pages 
33 - 58 </t>
  </si>
  <si>
    <t>Vol 1 
Sect 4.2</t>
  </si>
  <si>
    <t>4.2.1 I like the forward thinking of this section, brining in a revised 5 phase approach for UCD. Shows some of the "how can we do this better?" that I was missing in the previous sections. Collective Enhancement Prioritization is an interesting concept, but not sure if this is really flushed out. Would like more detail on the conrete steps that will be taken to gain consensus amongst the groups mentioned. Table 4.2-5 speaks to future enhancements in their UCD processes, but it's high level and lacks detail. Overall, I like their use of visual aids to communicate their processes, however, it feels more "show" than depth. Table 4.2-7 is getting closer, with a few actual ideas of how to improve each step rather than just general statements. "Dedicated team and UCD processes to create visual and interactive training content for users on BenefitsCal through Help Center, FAQs, tool tips, etc.
Work closely with the counties and the help desk to prepare fact sheets and user guides" - is this true? I don't recall any interactive materials for BC users, and the counties do not usually participate in fact sheet development. I like how the tables show the "current" vs the "future" for each section - however, some are hit and some are a total miss. HXTrust ID/Genesis/ethos section all sounds like really cool tech but it begs the question - why hasn't this already been utilized in the current contract?</t>
  </si>
  <si>
    <t>4.2-1 table - are they saying this is what they have done already or what they will do going forward? Confusing. Some minor grammatical and punctuation issues. "The Dream phase is an essential addition, as it helps confirm a place at the table for the voices of all stakeholders, including the Consortium, labor organizations, student representative organizations, Customers, Counties, advocates, CBOs, and State partners." Why is the Consortium or the Counties/Customers/CBOs being mentioned here? This should not be new or "special" - this should have been centric all along. The Dream phase would have been a good place to bring in any suggestions for enhancements, real examples - but we don't get any real ideas. "Train– Organizational Change Management process - Identify organizational change management needs and vehicles early
Conduct webinars for counties and CBOs" - this enhancement suggestion is disappointing- there are so many other ways they can be thinking about training users besides conducting webniars, which only reach a small audience. Might be willing to go to a 2.5 if the team can help me see the details I am missing in these sections.</t>
  </si>
  <si>
    <r>
      <t>A)"Dream phase is an essential addition, as it helps confirm a place at the table for the voices of all stakeholders, including the Consortium, labor organizations, student representative organizations, Customers, Counties, advocates, CBOs, and State partners" (</t>
    </r>
    <r>
      <rPr>
        <b/>
        <sz val="11"/>
        <color rgb="FF000000"/>
        <rFont val="Century Gothic"/>
        <family val="2"/>
      </rPr>
      <t>Support</t>
    </r>
    <r>
      <rPr>
        <sz val="11"/>
        <color rgb="FF000000"/>
        <rFont val="Century Gothic"/>
        <family val="2"/>
      </rPr>
      <t>: Pg 43).
B) Creation of Current-State and Future-State Journey Maps (</t>
    </r>
    <r>
      <rPr>
        <b/>
        <sz val="11"/>
        <color rgb="FF000000"/>
        <rFont val="Century Gothic"/>
        <family val="2"/>
      </rPr>
      <t>Support</t>
    </r>
    <r>
      <rPr>
        <sz val="11"/>
        <color rgb="FF000000"/>
        <rFont val="Century Gothic"/>
        <family val="2"/>
      </rPr>
      <t>: Pg 44).</t>
    </r>
  </si>
  <si>
    <r>
      <t>a) Bidder proposal, structured Advocate/CBO participation to be limited to the UCD Dream phase, surveys, CBO onsite visits and currently established meeting. 
b) Figure 4.2-8. Deloitte screenshot using Ethos to Visualize the Diversity of BenefitsCal Research Participants graphic is blurry and unreadable even when zoomed in. provides little to no value in this state. (</t>
    </r>
    <r>
      <rPr>
        <b/>
        <sz val="11"/>
        <color rgb="FF000000"/>
        <rFont val="Century Gothic"/>
        <family val="2"/>
      </rPr>
      <t>Support</t>
    </r>
    <r>
      <rPr>
        <sz val="11"/>
        <color rgb="FF000000"/>
        <rFont val="Century Gothic"/>
        <family val="2"/>
      </rPr>
      <t>: Pg 57).</t>
    </r>
  </si>
  <si>
    <t>Strong overview of User Centered Design (UCD) framework and how they will refine it (Humanity, Trust, Equity, Genuine Empathy). Figure 4.2-1 Five Phase UCD approach (dream, discover &amp; define, design &amp; deliver, develop &amp; deploy, discern). I like the comparison of current processes and proposed future enhancements to UCD (Tables 4.2.2 - 4.2.11). Detailed "Innovations to Accelerate and Improve" (HX TrustID, Genesis, Ethos, FIGMA AI Tools).</t>
  </si>
  <si>
    <r>
      <t xml:space="preserve">We </t>
    </r>
    <r>
      <rPr>
        <b/>
        <sz val="11"/>
        <color rgb="FF000000"/>
        <rFont val="Century Gothic"/>
        <family val="2"/>
      </rPr>
      <t xml:space="preserve">developed </t>
    </r>
    <r>
      <rPr>
        <sz val="11"/>
        <color rgb="FF000000"/>
        <rFont val="Century Gothic"/>
        <family val="2"/>
      </rPr>
      <t xml:space="preserve">BenefitsCal through a four-phase </t>
    </r>
    <r>
      <rPr>
        <b/>
        <sz val="11"/>
        <color rgb="FF000000"/>
        <rFont val="Century Gothic"/>
        <family val="2"/>
      </rPr>
      <t>UCD process.</t>
    </r>
    <r>
      <rPr>
        <sz val="11"/>
        <color rgb="FF000000"/>
        <rFont val="Century Gothic"/>
        <family val="2"/>
      </rPr>
      <t xml:space="preserve">  We plan to </t>
    </r>
    <r>
      <rPr>
        <b/>
        <sz val="11"/>
        <color rgb="FF000000"/>
        <rFont val="Century Gothic"/>
        <family val="2"/>
      </rPr>
      <t>refine</t>
    </r>
    <r>
      <rPr>
        <sz val="11"/>
        <color rgb="FF000000"/>
        <rFont val="Century Gothic"/>
        <family val="2"/>
      </rPr>
      <t xml:space="preserve"> our UCD process by incorporating lessons learned from the current UCD approach. </t>
    </r>
    <r>
      <rPr>
        <b/>
        <sz val="11"/>
        <color rgb="FF000000"/>
        <rFont val="Century Gothic"/>
        <family val="2"/>
      </rPr>
      <t>Figure 4.2-1.</t>
    </r>
    <r>
      <rPr>
        <sz val="11"/>
        <color rgb="FF000000"/>
        <rFont val="Century Gothic"/>
        <family val="2"/>
      </rPr>
      <t xml:space="preserve"> User-Centered Design (UCD) </t>
    </r>
    <r>
      <rPr>
        <b/>
        <sz val="11"/>
        <color rgb="FF000000"/>
        <rFont val="Century Gothic"/>
        <family val="2"/>
      </rPr>
      <t xml:space="preserve">Methodology. </t>
    </r>
    <r>
      <rPr>
        <sz val="11"/>
        <color rgb="FF000000"/>
        <rFont val="Century Gothic"/>
        <family val="2"/>
      </rPr>
      <t xml:space="preserve"> Will identify and document </t>
    </r>
    <r>
      <rPr>
        <b/>
        <sz val="11"/>
        <color rgb="FF000000"/>
        <rFont val="Century Gothic"/>
        <family val="2"/>
      </rPr>
      <t>pain points,</t>
    </r>
    <r>
      <rPr>
        <sz val="11"/>
        <color rgb="FF000000"/>
        <rFont val="Century Gothic"/>
        <family val="2"/>
      </rPr>
      <t xml:space="preserve"> moments that matter in the customer experience, and opportunities for improvement.  Good description of old vs new UCD process. Supporting these enhancements, advanced tools such as analytics platforms, AI-driven insights, and automated tools are deployed. </t>
    </r>
  </si>
  <si>
    <r>
      <t>Possible confidential discussion topic:</t>
    </r>
    <r>
      <rPr>
        <sz val="11"/>
        <color rgb="FF000000"/>
        <rFont val="Century Gothic"/>
        <family val="2"/>
      </rPr>
      <t xml:space="preserve">  Genesis, an AI-driven platform crafted by Deloitte - does it analyze voice or written communications?  Can they provide more informaion on this product and a demonstration?  Is it included in the base price? </t>
    </r>
    <r>
      <rPr>
        <b/>
        <sz val="11"/>
        <color rgb="FF000000"/>
        <rFont val="Century Gothic"/>
        <family val="2"/>
      </rPr>
      <t>Possible confidential discussion topic</t>
    </r>
    <r>
      <rPr>
        <sz val="11"/>
        <color rgb="FF000000"/>
        <rFont val="Century Gothic"/>
        <family val="2"/>
      </rPr>
      <t xml:space="preserve">: Ethos methodology - explain what this is - Figure 4.2-8 that describes Ethos is hard to read.  Page 50:  By using LLMs to process and understand outputs, these plugins facilitate the creation of precise and interactive prototypes. Define LLM.  </t>
    </r>
    <r>
      <rPr>
        <b/>
        <sz val="11"/>
        <color rgb="FF000000"/>
        <rFont val="Century Gothic"/>
        <family val="2"/>
      </rPr>
      <t>Possible confidential discussion item:</t>
    </r>
    <r>
      <rPr>
        <sz val="11"/>
        <color rgb="FF000000"/>
        <rFont val="Century Gothic"/>
        <family val="2"/>
      </rPr>
      <t xml:space="preserve">  Describe and demonstate Figma AI tools.  </t>
    </r>
  </si>
  <si>
    <t>Addressed a revision to current approach, they have lessons learned and growing from what they have learned</t>
  </si>
  <si>
    <t>no negative</t>
  </si>
  <si>
    <t>P. 4-30: "throughout our revised five-phase UCD approach we focus on humanity, trust, equity and genuine empathy." New Discern phase with metrics. Dream phase: appreciate the detailed list of stakeholders. Good example with the ABAWD discovery approach (although potentially meaningless if a reader isn't familiar with ABAWD, and given the ABAWD waiver, how meaningful will CBO recruitment be?).</t>
  </si>
  <si>
    <t>P. 4-30: Increased Efficiency in UCD process using Gen-AI Accelerators: they included how AI can monitor system performance…totally out of place. 
Table 4.2-1 would have been more meaningful with actual examples and clearer differentiation between "success factors and impacts of proposed enhanced approach." 
P. 4-32: "We plan to refine our UCD process by incorporating lessons learned from the current UCD approach on BenefitsCal and CalSAWS, other California projects and agencies such as CalHEERS, CDPH, CARES, and DHCS, as well as from our national experiences." Where are the examples? 
HX TrustID, Genesis, Ethos, and Figma: they did not adequately explain the value these tools would bring. Again, needed examples of successes. 
Overall, I felt like there was an over-dependence on tools and missed opportunities to explain how they would improve communicating and interacting with stakeholders to achieve UCD.</t>
  </si>
  <si>
    <t>I like the current processes and the future plans.  Very thought out.  But there are still too many tables/figures. 
I was pleasantly surprised to see RWR deployment.</t>
  </si>
  <si>
    <t xml:space="preserve">Similar to above.  There are some instances in which there was and idea or a change, but there was no in depth explanation. (Example "Atomic Design Framework" concept)
Hard read
Page 4-44: They show the current processes for the discernment section, but earlier in this area, they said that Discern is a new 5-part methodology. 
Grammar errors and layout confusion.
Page 4-43:  Enhanced testing strategy is great, but didn't address UAT testing with Stakeholders (counties, CBOs, etc.)
 </t>
  </si>
  <si>
    <t>Pg. 4-34 - it is good to acknowledge all stakeholders.
Pg. 4-43 Improve quality of translations, Conduct webinars for counties and CBOs.</t>
  </si>
  <si>
    <t xml:space="preserve">Dream Phase - Future Enhancements Chart Pg.4-35
Who and how these sets of tenets will be established?
How this Ethnographic Research will be applied in BC?
Design and Deliver Phase: detailed documentation is mentioned but not included in Future Enhancements detailed chart.
pg. 4-47 the paragraph is repeated?
Develop &amp; Deploy Phase - some of the items described here are not in place now.
</t>
  </si>
  <si>
    <t>. Improved UCD approach with clear phases by introducing a revised five-phase UCD process, adding the "Dream" and "Discern" phases. This structure emphasizes a more holistic approach to understanding user needs, setting strategic goals, and evaluating outcomes, which ensures continuous iteration and alignment with user feedback. 
. Increased transparency and inclusivity, the proposal highlights enhanced transparency and inclusivity by integrating broader ethnographic approaches, inclusive access, and iterative collaboration across stakeholders. It includes ethnographic research, enhanced customer recruitment, and targeted outreach to historically underrepresented groups. 
. Data-driven decision-making with OKRs.
The proposal incorporates Objective and Key Results (OKRs) to measure customer experience, system errors, and user satisfaction, using dashboards and analytics tools for continuous improvement. This aligns UCD outcomes with measurable metrics, making decision-making more strategic.</t>
  </si>
  <si>
    <t xml:space="preserve">. Limited focus on accessibility features,
although equity and inclusivity are mentioned, the proposal could further elaborate on specific accessibility features or compliance measures that ensure BenefitsCal is fully accessible to users with disabilities. </t>
  </si>
  <si>
    <t xml:space="preserve">UA3 begins with UCD approach including their Humanity, Trust, Equity and Genuine Empathy, they champion an approach where they equally balance and drive inclusive and equitable evaluation for those voices who have perhaps been marginalized historically, **UCD approach has five phases DREAM, Discover &amp; Define, Design &amp; Deliver, Develop and Deploy and Discern.  The dream phase is new and includes stakeholder vision for BC. The new Discern phase focuses on collecting and evaluating metrics to access impact of the enhancements  pg 4-34: Good call out to all the stakeholders including labor orgs and student orgs and the value of including these voices in planning, enhancements and future innovations.  The Buy in and inclusion are key to success.(Dream) pg 4-47: Ethos methodology built on equity, sustainability and societal benefit. **genesis, HX trust ID, innovations and a laundry list of proposed enhancements. </t>
  </si>
  <si>
    <t xml:space="preserve">Pg 4-32: Use Genesis AI to analyze data, and deepen understanding of user needs, pain points, and usability. 
Use HX TrustID framework to measure trust of customers. Use GenAI tools like FIGMA AI and Adobe AI to to process larger amounts of qualitative and quantitative data, and develop analytics dashboards. 
Future enhancements that stood out: Conduct targeted outreach for specific customer populations (e.g. generational families, senior citizens, students, and people experiencing homelessness). </t>
  </si>
  <si>
    <t>It would have been beneficial to define HX TrustID, Genesis, Ethos, and FIGMA AI tools at the beginning of the section rather than at the end.
While I found the Current vs. Future enhancements tables helpful, I would have preferred more details on how the enhancements would be implemented.</t>
  </si>
  <si>
    <t xml:space="preserve">Overall like the refinement of the current UCD process and inclusion of new areas.
Appreciate seeing setting and measuring outcomes to see effectiveness of BC. Metrics are always helpful in setting a basic understand of impact and in setting next steps for improvement.
Discover and Define graphic (pg 4-36) is a great outline of this process.  </t>
  </si>
  <si>
    <t xml:space="preserve">The AI tools towards the end of this section - while they sounded interesting, there wasn't a lot of tie back to the previous documentation of current process and enhancements. Not quite sure how they all fit into the section. </t>
  </si>
  <si>
    <t xml:space="preserve">Pg 4-32 - "We plan to refine our UCD process by incorporating lessons learned from the current UCD approach on BenefitsCal and CalSAWS, other California projects and agencies such as CalHEERS, CDPH, CARES, and DHCS, as well as from our national experiences. 
*Liked their introduction of their UCD approach humanity, trust, equity and genuine empathy
* Like how they focus on how to Ideate and Establish Goals Based on North Stars
* Liked how they showed us their current procees for doing things vs. Future Enhancements, this helped me know what they are really planning to chance moving forward. 
*The Discover &amp; Define enhancement approach for UCD- Seemed ok. I was not wowed but feel it could work
*Figure 4.2-4. Design &amp; Deliver – Iterative Review Process. - As as part of the self service committee, I do like their design and deliver method and have found it to be efficient
* In theri Future enhancement section for Test-Automated test Case creation- liked that they state automation will help save time, money, resources and improve speed of delivery
Liked all the info of HX Trust, Genesis, Ethos, FIGMA AI Tools etc. </t>
  </si>
  <si>
    <t xml:space="preserve">*Figure 4.2-1. User-Centered Design (UCD) Methodology.  -Did not really see/read an emphasis on security. I liked Accenture's 5 phases more. I liked the end to end, a constant testing to ensure there are no impacts, or quick pivot before anything hits prod.
*Figure 4.2-3. Discovery Approach for ABAWD Research. - Visual was not clear on the order they would do things. 
*Deloitte mentioned many tools that i wonder if those are included with their contract? Will other vendors be able to use them? </t>
  </si>
  <si>
    <r>
      <rPr>
        <b/>
        <sz val="11"/>
        <color rgb="FF000000"/>
        <rFont val="Century Gothic"/>
        <family val="2"/>
      </rPr>
      <t>Possible confidential discussion item:</t>
    </r>
    <r>
      <rPr>
        <sz val="11"/>
        <color indexed="8"/>
        <rFont val="Century Gothic"/>
        <family val="2"/>
      </rPr>
      <t xml:space="preserve">  Describe and demonstrate Figma AI tools.  Provide more information on FIGMA and how it is included in the costs</t>
    </r>
  </si>
  <si>
    <t>UA4</t>
  </si>
  <si>
    <t xml:space="preserve">Describe your approach to strengthening security measures associated with the application prior to release, including the CI/CD process, proactive security controls and testing. </t>
  </si>
  <si>
    <t xml:space="preserve">Pages
33 - 58 </t>
  </si>
  <si>
    <t>The meat of this section is nice to look at - the visuals are simple and clean. Table 4.2-12 might be a little over my head, but it seems to have a good amount of detail from a security standpoint.</t>
  </si>
  <si>
    <t>I don’t think it's a fair statement to include "implemented MFA" as a "proactive initiative".  Why isn’t spot checking code reviews already part of their process? That seems like a no brainer.</t>
  </si>
  <si>
    <r>
      <t>A) Table 4.2-12. BenefitsCal Security Guiding Principles (</t>
    </r>
    <r>
      <rPr>
        <b/>
        <sz val="11"/>
        <color theme="1"/>
        <rFont val="Century Gothic"/>
        <family val="2"/>
      </rPr>
      <t>Support</t>
    </r>
    <r>
      <rPr>
        <sz val="11"/>
        <color theme="1"/>
        <rFont val="Century Gothic"/>
        <family val="2"/>
      </rPr>
      <t>: Pg 61).
B) leading security products, to automate scanning and reporting (</t>
    </r>
    <r>
      <rPr>
        <b/>
        <sz val="11"/>
        <color theme="1"/>
        <rFont val="Century Gothic"/>
        <family val="2"/>
      </rPr>
      <t>Support</t>
    </r>
    <r>
      <rPr>
        <sz val="11"/>
        <color theme="1"/>
        <rFont val="Century Gothic"/>
        <family val="2"/>
      </rPr>
      <t>: Pg 62)
C) Security Control Frameworks listed in Figure 4.2-12 (</t>
    </r>
    <r>
      <rPr>
        <b/>
        <sz val="11"/>
        <color theme="1"/>
        <rFont val="Century Gothic"/>
        <family val="2"/>
      </rPr>
      <t>Support</t>
    </r>
    <r>
      <rPr>
        <sz val="11"/>
        <color theme="1"/>
        <rFont val="Century Gothic"/>
        <family val="2"/>
      </rPr>
      <t>: Pg 64).
D) "Collaborating with Consortium and other vendors to form a Security Council that shares insights and directions on securing the overall CalSAWS ecosystem" (</t>
    </r>
    <r>
      <rPr>
        <b/>
        <sz val="11"/>
        <color theme="1"/>
        <rFont val="Century Gothic"/>
        <family val="2"/>
      </rPr>
      <t>Support</t>
    </r>
    <r>
      <rPr>
        <sz val="11"/>
        <color theme="1"/>
        <rFont val="Century Gothic"/>
        <family val="2"/>
      </rPr>
      <t>: Pg 65, Security Governance row, Proposed enhancement column).</t>
    </r>
  </si>
  <si>
    <r>
      <t>a) additional information on  "risk based authentication" would have made the recommendation of implementing intelligent access controls adhering to the least-privilege principle and reacting to abnormal user behavior with risk based authentication more understandable and relatable (</t>
    </r>
    <r>
      <rPr>
        <b/>
        <sz val="11"/>
        <color theme="1"/>
        <rFont val="Century Gothic"/>
        <family val="2"/>
      </rPr>
      <t>Support</t>
    </r>
    <r>
      <rPr>
        <sz val="11"/>
        <color theme="1"/>
        <rFont val="Century Gothic"/>
        <family val="2"/>
      </rPr>
      <t>: Pg 65).</t>
    </r>
  </si>
  <si>
    <t>Strong section. Figure 4.2-10 Security Guiding Principles, Figure 4.2-11 BenefitsCal CI/CD Pipeline with Integrated Security Measures,  Table 4.2-14 Visions for BenefitsCal Security and Privacy, Table 4.2-15 BenefitsCal Security Testing - I like how they describe the current state and detailed proposed enhancements.</t>
  </si>
  <si>
    <r>
      <t xml:space="preserve">From the initial design of the security controls for BenefitsCal, we continue to </t>
    </r>
    <r>
      <rPr>
        <b/>
        <sz val="11"/>
        <color rgb="FF000000"/>
        <rFont val="Century Gothic"/>
        <family val="2"/>
      </rPr>
      <t xml:space="preserve">revisit the design to re-evaluate the controls </t>
    </r>
    <r>
      <rPr>
        <sz val="11"/>
        <color rgb="FF000000"/>
        <rFont val="Century Gothic"/>
        <family val="2"/>
      </rPr>
      <t xml:space="preserve">against the </t>
    </r>
    <r>
      <rPr>
        <b/>
        <sz val="11"/>
        <color rgb="FF000000"/>
        <rFont val="Century Gothic"/>
        <family val="2"/>
      </rPr>
      <t>evolving threat landscape</t>
    </r>
    <r>
      <rPr>
        <sz val="11"/>
        <color rgb="FF000000"/>
        <rFont val="Century Gothic"/>
        <family val="2"/>
      </rPr>
      <t xml:space="preserve"> and insights from changes in the industry. </t>
    </r>
    <r>
      <rPr>
        <b/>
        <sz val="11"/>
        <color rgb="FF000000"/>
        <rFont val="Century Gothic"/>
        <family val="2"/>
      </rPr>
      <t>Figure 4.2-10.</t>
    </r>
    <r>
      <rPr>
        <sz val="11"/>
        <color rgb="FF000000"/>
        <rFont val="Century Gothic"/>
        <family val="2"/>
      </rPr>
      <t xml:space="preserve"> Security Guiding Principles. We integrate </t>
    </r>
    <r>
      <rPr>
        <b/>
        <sz val="11"/>
        <color rgb="FF000000"/>
        <rFont val="Century Gothic"/>
        <family val="2"/>
      </rPr>
      <t>security steps</t>
    </r>
    <r>
      <rPr>
        <sz val="11"/>
        <color rgb="FF000000"/>
        <rFont val="Century Gothic"/>
        <family val="2"/>
      </rPr>
      <t xml:space="preserve"> such as secure code reviews, software composition analysis, and application security testing in a </t>
    </r>
    <r>
      <rPr>
        <b/>
        <sz val="11"/>
        <color rgb="FF000000"/>
        <rFont val="Century Gothic"/>
        <family val="2"/>
      </rPr>
      <t>continuous and automated</t>
    </r>
    <r>
      <rPr>
        <sz val="11"/>
        <color rgb="FF000000"/>
        <rFont val="Century Gothic"/>
        <family val="2"/>
      </rPr>
      <t xml:space="preserve"> manner t</t>
    </r>
    <r>
      <rPr>
        <b/>
        <sz val="11"/>
        <color rgb="FF000000"/>
        <rFont val="Century Gothic"/>
        <family val="2"/>
      </rPr>
      <t>hroughout the development life cycle</t>
    </r>
    <r>
      <rPr>
        <sz val="11"/>
        <color rgb="FF000000"/>
        <rFont val="Century Gothic"/>
        <family val="2"/>
      </rPr>
      <t xml:space="preserve"> in the CI/CD pipeline, as shown in Figure 4.2-11. </t>
    </r>
    <r>
      <rPr>
        <b/>
        <sz val="11"/>
        <color rgb="FF000000"/>
        <rFont val="Century Gothic"/>
        <family val="2"/>
      </rPr>
      <t>Figure 4.2-12. Using Leading Security Frameworks</t>
    </r>
    <r>
      <rPr>
        <sz val="11"/>
        <color rgb="FF000000"/>
        <rFont val="Century Gothic"/>
        <family val="2"/>
      </rPr>
      <t xml:space="preserve"> for Proactive Secure Controls.</t>
    </r>
  </si>
  <si>
    <r>
      <t>Table 4.2-14</t>
    </r>
    <r>
      <rPr>
        <sz val="11"/>
        <color rgb="FF000000"/>
        <rFont val="Century Gothic"/>
        <family val="2"/>
      </rPr>
      <t>. Vision for BenefitsCal Security and Privacy</t>
    </r>
    <r>
      <rPr>
        <b/>
        <sz val="11"/>
        <color rgb="FF000000"/>
        <rFont val="Century Gothic"/>
        <family val="2"/>
      </rPr>
      <t xml:space="preserve"> </t>
    </r>
    <r>
      <rPr>
        <sz val="11"/>
        <color rgb="FF000000"/>
        <rFont val="Century Gothic"/>
        <family val="2"/>
      </rPr>
      <t>and</t>
    </r>
    <r>
      <rPr>
        <b/>
        <sz val="11"/>
        <color rgb="FF000000"/>
        <rFont val="Century Gothic"/>
        <family val="2"/>
      </rPr>
      <t xml:space="preserve"> Table 4.2-15 </t>
    </r>
    <r>
      <rPr>
        <sz val="11"/>
        <color rgb="FF000000"/>
        <rFont val="Century Gothic"/>
        <family val="2"/>
      </rPr>
      <t>Benefits Security Testing.  Why haven't the imporvments listed in 4.2-14 been implemented already? Table 4.2-15 Benefits Security Testing - recommends "Coordinating an enterprise-wide simulation with Consortium and other vendors for comprehensive testing".  This is already done.</t>
    </r>
  </si>
  <si>
    <t>They learned from the breach,they understand what security control are needed and the testing. Provided a Figure of the CI/CD process to walk us through.  Glad to see NIST here as the DHCS ACL requries counties to also follow NIST</t>
  </si>
  <si>
    <t>I found this statement interesting as this is what the vendor should do as they are the vendor for benefitcal as the time of the security breach Deloitte supported the Consortium in identification of impacted. Because of this breach they then implemented a broad FWA</t>
  </si>
  <si>
    <t>None noted…I read the section multiple times and still couldn't figure out what they were trying to say.</t>
  </si>
  <si>
    <t>While I normally appreciate how tables can summarize info, this section relied too heavily on the tables showing current state and proposed enhancements. I found it hard to follow and the tables seemed to increase the use of acronyms and jargon, making it even more difficult to understand.</t>
  </si>
  <si>
    <t xml:space="preserve">I like the proposed processes as compared to the current processes in this section.  The table was clear. </t>
  </si>
  <si>
    <t xml:space="preserve">I feel like each section was developed by a different team and put together without making sure everything flows. </t>
  </si>
  <si>
    <t>Figure 4.2-11 Pg. 4-53. This figure identifies the security activities in the development life cycle.</t>
  </si>
  <si>
    <t>Table 4.2-15 Benefits Security Testing. Proposed enhancements include engaging independent assesor and independent testing team. Is this included in the proposal?- Clarification needed.</t>
  </si>
  <si>
    <t>. Four-thread security strategy, the proposal outlines a four-thread security approach that emphasizes “secure by design,” CI/CD integration, proactive controls, and continuous monitoring. This demonstrates a clear, structured methodology for implementing security throughout the software development lifecycle.
. Proactive controls and testing. The proposal includes proactive security controls such as automated threat modeling, anomaly detection using AWS tools, and integration with CalSAWS’ Security Event and Incident Management (SEIM) for continuous monitoring.
. Robust Security Testing. Security testing includes penetration testing, disaster recovery testing, and vulnerability management, integrated with automated tools in the CI/CD pipeline. This emphasizes continuous assessment and validation of security controls.</t>
  </si>
  <si>
    <t xml:space="preserve">. Limited examples of past successes. 
While the proposal details a comprehensive security strategy, it could benefit from including more specific examples of past successes in strengthening security measures for similar projects. This would help demonstrate the effectiveness of proposed measures.  
. Limited details on user impact and experience. It does provide detail on security measures, it could include more detail on how these measures will impact the customer experience, particularly in relation to maintaining usability and performance while implementing strong security. </t>
  </si>
  <si>
    <t>pg 4-50:  Strong security start with the call out of CISA zero Trust maturity model, sharing the national trends which was spoke of earlier for potential prevention and preparation activities, Implementing MFA…. Although no one is happy with the extra step it takes the value of it being there is necessary with the skill set of bad actors constantly adjusting.                                         pg 4-58: Deloitte calls out the B/C security incident with fig 4.2-13 Overview of Fraud Waste and Abuse prevention.                                                                            pg 4-63: Fig 4.3-2 BenefitsCal Future Vision Roadmap  was very effective walking me through the architecture of the technolgies.</t>
  </si>
  <si>
    <t xml:space="preserve">Table 4.2-14 Vision for BenefitsCal Security and Privacy Proposed enhancements that stood out: Minimize attacks by implementing intelligent DDoS protection by AWS using Machine Learning. Integrate intelligent threat managed services in AWS Web Applications Firewall to apply Machine Learning to reach abnormal login and registration behavior. </t>
  </si>
  <si>
    <t>The proposed security enhancements described in Table 4.2-12 and 4.2-13 were very technical and difficult to understand. Not really sure how to read Figure 4.2-12 - Using Leading Security Frameworks for Proactive Secure Controls.</t>
  </si>
  <si>
    <t xml:space="preserve">Outlined ongoing security measures well. </t>
  </si>
  <si>
    <t>Gave example of security incident, but very light on information and no expansion on lessons learned, etc.</t>
  </si>
  <si>
    <r>
      <t xml:space="preserve">* Pg 4-56 - Liked Deloittes proposal of "Collaborating with Consortium and other vendors to form a Security Council that shares insights and directions on securing the overall CalSAWS ecosystem" And they also mentioned develpoing  runbooks to take Automated actions. 
* Table 4.2-14. Vision for BenefitsCal Security and Privacy.- was very informative
* Figure 4.2-13. Features Overview of Deloitte’s Fraud, Waste, and Abuse Prevention- liked the Library of FWA Rules section
*Pg 4-63 - Table 4.3-1. Success Factors in Our Application Evolution and Innovation Approach. - Like the reminder of the different activities and enhancements they have successfully implemented
* Assesing How Far We Have Come- </t>
    </r>
    <r>
      <rPr>
        <b/>
        <sz val="11"/>
        <color rgb="FF000000"/>
        <rFont val="Century Gothic"/>
        <family val="2"/>
      </rPr>
      <t>Together, we have significantly improved self-service capabilities, with 70 percent of food, 76 percent of cash, and 38 percent of Medi-Cal applications now submitted through BenefitsCal. (Liked this section as a whole)</t>
    </r>
    <r>
      <rPr>
        <sz val="11"/>
        <color indexed="8"/>
        <rFont val="Century Gothic"/>
        <family val="2"/>
      </rPr>
      <t xml:space="preserve">
</t>
    </r>
  </si>
  <si>
    <t>*Had they taken this approach of adding current and future states side by side througouht the document it would have saved them space.</t>
  </si>
  <si>
    <r>
      <rPr>
        <b/>
        <sz val="11"/>
        <color rgb="FF000000"/>
        <rFont val="Century Gothic"/>
        <family val="2"/>
      </rPr>
      <t xml:space="preserve">Potential Confidential Discussion Item: </t>
    </r>
    <r>
      <rPr>
        <sz val="11"/>
        <color rgb="FF000000"/>
        <rFont val="Century Gothic"/>
        <family val="2"/>
      </rPr>
      <t>Table referenced below requires clarification  -</t>
    </r>
    <r>
      <rPr>
        <sz val="11"/>
        <color indexed="8"/>
        <rFont val="Century Gothic"/>
        <family val="2"/>
      </rPr>
      <t xml:space="preserve">
Sub-Heading: Security Testing and Assessment 
Table: 4.2-15 Benefits Secuity Testing
Page: 4-57
</t>
    </r>
  </si>
  <si>
    <t xml:space="preserve">3. Understanding and Approach to Application Evolution and Innovation </t>
  </si>
  <si>
    <t>UA5</t>
  </si>
  <si>
    <t>Describe your strategy and approach to application architecture evolution. Describe how this strategy will address security considerations, reduce costs, and improve optimization, scalability and flexibility.</t>
  </si>
  <si>
    <t xml:space="preserve">Pages 
62 - 86 </t>
  </si>
  <si>
    <t>Vol 1 
Sect 4.3</t>
  </si>
  <si>
    <t>Deloitte’s innovations in California, for instance, inspired Florida to modernize its portal. Florida now handles over 90 percent of its applications with our BenefitsCal model. In Louisiana, we integrated text messaging into the E&amp;E system to improve customer service just as we have done on BenefitsCal providing the ability for the users to receive their application or document upload confirmation receipt via text message or email. - This seems like a good point to make, but it should be known that the news from other states is not all good. If you're going to bring in other states as examples, the full picture should be shown. Recognizing the diverse needs of California's 58 Counties, we have developed adaptable and configurable solutions for BenefitsCal, such as live chat, “Call me,” and two-way messaging. - these are great features, but there is no mention on how using these is at the mercy of resource restrictions within each  county. Would like to have seen some thinking outside the box on how to help counties who have resource contraints take advantage of these features. For instance, enabling two-way communication between customers and caseworkers in BenefitsCal has significantly increased self-sufficiency, reduced call wait times, and expedited benefit determinations. - would like to see concrete data to support this. Figure 4.3-2. BenefitsCal Future Vision Roadmap provides very high level interesting ideas, but I am missing the "how". Same with Fgigure 4.3-3. CalSAWS can leverage Idea Lab sessions to bring in BenefitsCal stakeholders to discuss and envision innovative ideas. Contributors include guest stars from other projects, technology innovators from state governments, and other eminent leaders from the HHS domain.- I really like this idea, but am left wondering why it hasn't been tried already. Deloitte and DHCS—Pioneering Trustworthy AI in Government - this is a good highlight that I would have liked to read more about. Figure 4.3-8 is actually a nice way to look at an application globally. Like this one. . Using this approach with BenefitsCal, Deloitte achieved a significant 65 percent reduction in AWS expenses by analyzing monthly service transaction volumes across different environments. - this is an impressive claim - would like to see concrete numbers and details behind it to validate its accuracy. Figure 4.3-2 has a section that speaks to Cost, which I appreciate - techniques to use to evaluate and recommend efficiences. By actively engaging stakeholders throughout the estimation phase, we gather critical insights and feedback that help refine the project scope and objectives. - how does this actually work? Which stakeholders? Would like to have seen individual callout of county staff, as their level of effort and how it impacts their job should be at the forefront of any change we make. The DCF example is an interesting call out - while the BC team deployed this functionality, the project as a whole has continued to try to enhance the support model for DCF with the current M&amp;O vendor and the Consortium carrying most of the lift. Would have been nice to see some collaboration mentioned and/or detailed as to the ongoing support.v Overall, this section has some interesting concepts but lacks the "how" for me. May be persuaded to a 3 if the team feels strongly.</t>
  </si>
  <si>
    <t xml:space="preserve">Not sure if this is a true statement - we have seen a measurable increase in user self-sufficiency, exemplified by more than 50 percent of applications and more than 30 percent renewals now being submitted through BenefitsCal, reducing in-person office visits across Counties. Would need to compare "old" portal numbers to BC and have pre and post numbers for office visits across counties. May be a stretch. Some minor punctuation issues in this section. •Dozens of AI projects with state and federal agencies demonstrate that we can manage and implement large-scale AI solutions. - What are they? What were the results? How did they help those agencies? Lacking enough detail to really sell this point. Figure 4.3-10 has a column for Change Management activities and estimates, and I was disappointed to see just the basic items considered, as it has been a struggle to get quality, adequate material out of the BC efforts - much had to (and conntinues to have to) be reworked. </t>
  </si>
  <si>
    <r>
      <t>A) bidder will create initial future-state IT architecture and process flow maps (</t>
    </r>
    <r>
      <rPr>
        <b/>
        <sz val="11"/>
        <color rgb="FF000000"/>
        <rFont val="Century Gothic"/>
        <family val="2"/>
      </rPr>
      <t>Support</t>
    </r>
    <r>
      <rPr>
        <sz val="11"/>
        <color rgb="FF000000"/>
        <rFont val="Century Gothic"/>
        <family val="2"/>
      </rPr>
      <t>: Pg 76).
B) Example Figure 4.3-6. Enhanced Proactive Monitoring Using AI. (</t>
    </r>
    <r>
      <rPr>
        <b/>
        <sz val="11"/>
        <color rgb="FF000000"/>
        <rFont val="Century Gothic"/>
        <family val="2"/>
      </rPr>
      <t>Support</t>
    </r>
    <r>
      <rPr>
        <sz val="11"/>
        <color rgb="FF000000"/>
        <rFont val="Century Gothic"/>
        <family val="2"/>
      </rPr>
      <t>: Pg 77)
C) Bidder correlated each phase of the UCD and specified outcomes. (</t>
    </r>
    <r>
      <rPr>
        <b/>
        <sz val="11"/>
        <color rgb="FF000000"/>
        <rFont val="Century Gothic"/>
        <family val="2"/>
      </rPr>
      <t>Support</t>
    </r>
    <r>
      <rPr>
        <sz val="11"/>
        <color rgb="FF000000"/>
        <rFont val="Century Gothic"/>
        <family val="2"/>
      </rPr>
      <t>: Dream Pg 77, Discovery 79, Define 82, Develop and Deploy 84, and Discern 85) .</t>
    </r>
  </si>
  <si>
    <r>
      <t>a) Figure 4.3-7. Sample Customer Satisfaction Scoring Criteria Matrix graphic failed to provide the meaning of the facial expressions as it relates to the 1-5 relating scale. (</t>
    </r>
    <r>
      <rPr>
        <b/>
        <sz val="11"/>
        <color rgb="FF000000"/>
        <rFont val="Century Gothic"/>
        <family val="2"/>
      </rPr>
      <t>Support</t>
    </r>
    <r>
      <rPr>
        <sz val="11"/>
        <color rgb="FF000000"/>
        <rFont val="Century Gothic"/>
        <family val="2"/>
      </rPr>
      <t>: Pg 78).</t>
    </r>
  </si>
  <si>
    <t>Guiding Principles of BenefitsCal Architecture Evolution (Figure 4.3-3).  Figure 4.3-5 Data Collection Channels to Guide Future-State Architecture. Figure 4.3-6 Enhanced Proactive Monitoring using AI. I like the combination of AI to improve design/testing and the use of Architecture Ideation/Visioning Workshops. This section is very detailed and has extensive tables and figures that outline the plan for architecture evolution as well as various examples of successes since 2021 (Disaster CalFresh, BenefitsCal Home Page, etc.)</t>
  </si>
  <si>
    <t>Evolution of BenefitsCal, CalSAWS requires a teaming partner who understands the CalSAWS ecosystem, brings program eminence, and excels at innovation. Deloitte checks all three boxes. A notable BenefitsCal innovation was the “No Touch SAR 7.” .  AI to improve code quality and coding assistance, advanced chatbot features using Natural Language Processing (NLP), and video navigation capabilities. Figure 4.3-1. Self-Servi ce updates made over past 3 years. Figure 4.3-2. BenefitsCal Future Vision Roadmap. Figure 4.3-3.Guiding Principles of BenefitsCal Architecture Evolution. Figure 4.3-4. Approach to BenefitsCal Architecture Evolution. Figure 4.3-6. Enhanced Proactive Monitoring Using AI.</t>
  </si>
  <si>
    <t xml:space="preserve">Long and detailed description - but somewhat repetitive.  Could have been a 4. Pg 76: Deloitte conducts facilitated workshop(s) for logical groupings of capability areas with CalSAWS stakeholders to review our initial blueprint.  Would have like to know which stakeholders were/will be involved. Figure 4.3-7. Sample Customer Satisfaction Scoring Criteria Matrix.  Gap scoring example hard to follow.  </t>
  </si>
  <si>
    <t>Reduce costs by 65% by moving to cloud based.  Deloitte scoring rubric includes optimization, Cost reduction, security</t>
  </si>
  <si>
    <t>"we aim to deliver a robust, secure, and scalable BenefitsCal that drives innovation and efficiency" With deloitte being the vendor, why would they now aim to deliver a robust benefitscal this shoul of been the mission all along. They have a rubric on scoring changes including reducing costs scoring element, confusing on how the rubric will help with cost savings</t>
  </si>
  <si>
    <t>Idea Labs</t>
  </si>
  <si>
    <t>p. 59: Again, they focus on what has been done with BenefitsCal and how they leveraged this for other states. Would like more reverse examples: what have they done elsewhere that can be leveraged for BenefitsCal. They only provide vague mentions of other work: "Over the past five years, we have supported more than 250 organizations globally in innovation initiatives, including 35 public sector entities just last year." 
P. 4-66: "An example of an envisioned capability could be AI-driven tools that enhance the development and testing processes." Want to hear definitive ideas and solutions, not an example that could be.
P. 4-73-74: stakeholder input, review, and approval: which stakeholders and how will this happen?
Overall, I found this section (and many others) to be too high level and lacking in explanations and examples. For example, Figure 4.3-2 names ideas, but does not go into detail and what they mean, would look like in action, or even what the benefits are.</t>
  </si>
  <si>
    <t xml:space="preserve">In the introduction to this section, I like how they emphasized that the BenefitsCal model is being looked at from other states. 
Appreciate the Idea Lab sessions to engage stakeholders in innovative ideas.  </t>
  </si>
  <si>
    <t xml:space="preserve">Similar issues as previously discussed.  </t>
  </si>
  <si>
    <t>Pg. 4-76 the Approach to Reassess.</t>
  </si>
  <si>
    <t>Pg.4-70 - The Evolution Pathway-Define - When is this process going to happened? They don’t have ideas about what is needed as today?
Pg. 4-71- 'Deloitte achieved a significant 65 percent reduction in AWS expenses' but no details about this reduction.
pg. 4-72 - under Cost: the ideas in how reduce operational and maintenance costs are very high level.</t>
  </si>
  <si>
    <t>. Comprehensive evolution strategy. 
The proposal outlines a five-year vision for architecture evolution through a well-defined Future Vision Roadmap, emphasizing goal-oriented planning and alignment with Consortium objectives.
. Collaborative and iterative design process. The proposal emphasizes stakeholder involvement through workshops, collaborative sessions, and continuous reassessment of the architecture to ensure alignment with strategic vision and user needs.</t>
  </si>
  <si>
    <t>. 6.	Potential Overreliance on Advanced AI.  The heavy reliance on AI for optimization, scalability, and security might not align with the existing technical environment and could create integration challenges or require substantial retraining for the team.</t>
  </si>
  <si>
    <t>UA5 - The visual 4.3-3 Guiding Principles was a good guide on the activities pg 4-56: Benchmark, Qualitative and Quantitative Data Collection using multi dimensional approach with data and stake holder feedback pg 4-69: Trustworthy AI  to safe time, energy., staff while minimizing risks and maximizing benefits.   pg 4-71:    a hybrid approach can balance innovation and practical application. To reimagine through innovation, we may use advanced AI/ML algorithms to enhance data processing and user interactions. Great call out with AWS and deloitte being able to reduce their expenses by 65%</t>
  </si>
  <si>
    <t>This section was a bit long and wordy</t>
  </si>
  <si>
    <t xml:space="preserve">Pg. 4-59: Demonstrated E&amp;E innovation record across 31 states over 40 years, and 26 current clients. Support 2,000+ innovation programs around the globe. 9 research centers.
Figure 4.3-2 provides a high-level illustration of their proposed BenefitsCal Future Vision Roadmap, including a plan to integrate interactive and immersive tech such as chatbots and AI.
Distinguishing Factors (p.4-68): Deloitte AI Institute, access to Deloitte's AI research and tech solutions. Dozens of AI projects with state and federal agencies. Seven AI models for capacity planning, anomaly detection, batch job monitoring, abnormal behavior detection, capacity at risk detection, data quality, and incident management.
Deloitte &amp; DHCS - Pioneering Trustworthy AI in Government.
</t>
  </si>
  <si>
    <t xml:space="preserve">On pg. 4-59,  it mentions that Deloitte's innovations in CA inspired Florida to modernize its portal, resulting in over 90% of applications being processed using the BenefitsCal model. I would have appreciated more details about the specific strategies and methods Deloitte, as well as their role in this process. 
Advanced feature management tools like LaunchDarkly? - What is this? </t>
  </si>
  <si>
    <t xml:space="preserve">Continued the UCD theme in this section from previous section. 
Like the inclusion of AI tools to enhance the testing process and for post-deployment monitoring. 
Table 4.3-2 summary and other information in section assisted in understanding the information presented. </t>
  </si>
  <si>
    <t xml:space="preserve">Overall seemed to cover the current processes, but was missing robust information on anything that can be improved or reevaluated from the current process moving forward into M&amp;O. </t>
  </si>
  <si>
    <t>* Figure 4.3-3.Guiding Principles of BenefitsCal Architecture Evolution. 
* Liked their Trustworthy AI Pitch
* Pg 4-72 -Evaluate Evolution Pathways–Define- To reimagine through innovation, we may use advanced AI/ML algorithms to enhance data processing and user interactions. Using this approach with BenefitsCal, Deloitte achieved a significant 65 percent reduction in AWS expenses by analyzing monthly service transaction volumes across different environments.  (this is big)
* Develop Sequencing and Future Vision Roadmap - again liked their enfasis on enhancing  user experience, reducing costs, and improving operational efficiency. 
Figure 4.3-12 Approach to Re-Envision.- "we also revisit the SCRs and adjust them as necessary to reflect the new vision. "
* Their respone to this UA wass very detailed and to the point. I felt like they took us through their plan succintly and did a very good job explaining and walking us throught their approach.</t>
  </si>
  <si>
    <t xml:space="preserve">*Figure 4.3-7. Sample Customer Satisfaction Scoring Criteria Matrix. - Not a helpful visual, the image did not seem to do their explanation justice
* on page pg 4-74 Deloitte says - We assign each SCR an Evolution Impact Score. The part they missed was telling us the criteria/how they come up with the score. </t>
  </si>
  <si>
    <t>UA6</t>
  </si>
  <si>
    <t>Describe your approach to proactively explore, identify, analyze, evaluate technology innovations, and formulate recommendations for potential inclusion to the BenefitsCal application. Describe how you will:
• Coordinate with the Consortium to evaluate emerging technologies,
• Propose integration of selected innovation, technologies into the CalSAWS platform,
• Evaluate value and impact to business operations and develop strategies for implementation.</t>
  </si>
  <si>
    <t>Figure 4.3-13 brings in "consideration of Consortium/Counties/Customers preferences" but this should be more than a consideration. This should DRIVE efforts. Would have liked a stronger statement but glad it is mentioned. Like the Hackathon and workshop ideas to solve specific problems. This is a good concept, would like to see examples of how it's worked in action. Again the callout to the two way messaging feature is a nice thing to highlight, but it makes no mention of forward thinking ways to help counties that may have resource constrictions to using this feature. Overall, this section seemed very high level.</t>
  </si>
  <si>
    <t xml:space="preserve">At CalSAWS we delivered a fully serverless, zero downtime customer experience via BenefitsCal. That doesn't seem like a true statement. The side section highlighting partnerships with AWS, ForgeRock, Adobe, ServiceNow, etc. doesn't seem like a unique thing they are bringing to the table. These relationships have already existed before our work with Deloitte. The Return Mail Indexing example from the State of Florida gives me concern. They completely ignore other work efforts with that state (and others)that have been highly public and very problematic. </t>
  </si>
  <si>
    <r>
      <t>A) Table 4.3-3. Innovation Assessment Steps (</t>
    </r>
    <r>
      <rPr>
        <b/>
        <sz val="11"/>
        <color rgb="FF000000"/>
        <rFont val="Century Gothic"/>
        <family val="2"/>
      </rPr>
      <t>Support</t>
    </r>
    <r>
      <rPr>
        <sz val="11"/>
        <color rgb="FF000000"/>
        <rFont val="Century Gothic"/>
        <family val="2"/>
      </rPr>
      <t>: Pg 91).
B) "example, integrating AI and ML automation in incident management can speed up ticket resolution, enhance customer satisfaction, and improve overall efficiency" (</t>
    </r>
    <r>
      <rPr>
        <b/>
        <sz val="11"/>
        <color rgb="FF000000"/>
        <rFont val="Century Gothic"/>
        <family val="2"/>
      </rPr>
      <t>Support</t>
    </r>
    <r>
      <rPr>
        <sz val="11"/>
        <color rgb="FF000000"/>
        <rFont val="Century Gothic"/>
        <family val="2"/>
      </rPr>
      <t xml:space="preserve">: Pg 89).
</t>
    </r>
  </si>
  <si>
    <t xml:space="preserve">Continuous Tech Scouting and Sensing (page 4-78). Future Channels (Stakeholder idea channel, hackathons, workshops, idea labs). Innovation partnerships and Accelerators (page 4-79). Deloitte's AI Engines Deployed across the Nation (Figure 4.3-15). Strong section on Innovations and Technologies into BenefitsCal (4.3.2.4) and Evaluating Value and Impact to Business Operations (4.3.2.5). </t>
  </si>
  <si>
    <r>
      <t xml:space="preserve">Innovation Guiding Principles. - co-creation, flixible, not standalone, leverage ideas from network of innovators to shape a Future State Vision. Our assessments </t>
    </r>
    <r>
      <rPr>
        <b/>
        <sz val="11"/>
        <color rgb="FF000000"/>
        <rFont val="Century Gothic"/>
        <family val="2"/>
      </rPr>
      <t>balance r</t>
    </r>
    <r>
      <rPr>
        <sz val="11"/>
        <color rgb="FF000000"/>
        <rFont val="Century Gothic"/>
        <family val="2"/>
      </rPr>
      <t>isks, County needs, usability preferences, technical feasibility, policy, cost, and operational needs. Implemented two way messaging. ID innovation f</t>
    </r>
    <r>
      <rPr>
        <b/>
        <sz val="11"/>
        <color rgb="FF000000"/>
        <rFont val="Century Gothic"/>
        <family val="2"/>
      </rPr>
      <t>unding strategies</t>
    </r>
    <r>
      <rPr>
        <sz val="11"/>
        <color rgb="FF000000"/>
        <rFont val="Century Gothic"/>
        <family val="2"/>
      </rPr>
      <t xml:space="preserve"> including helping clients acces</t>
    </r>
    <r>
      <rPr>
        <b/>
        <sz val="11"/>
        <color rgb="FF000000"/>
        <rFont val="Century Gothic"/>
        <family val="2"/>
      </rPr>
      <t xml:space="preserve">s federal grants.  </t>
    </r>
    <r>
      <rPr>
        <sz val="11"/>
        <color rgb="FF000000"/>
        <rFont val="Century Gothic"/>
        <family val="2"/>
      </rPr>
      <t xml:space="preserve">A </t>
    </r>
    <r>
      <rPr>
        <b/>
        <sz val="11"/>
        <color rgb="FF000000"/>
        <rFont val="Century Gothic"/>
        <family val="2"/>
      </rPr>
      <t>structured approach</t>
    </r>
    <r>
      <rPr>
        <sz val="11"/>
        <color rgb="FF000000"/>
        <rFont val="Century Gothic"/>
        <family val="2"/>
      </rPr>
      <t xml:space="preserve"> is needed for piloting and scaling innovations. The Consortium has 58 Counties, and a degree of flexibility must exist in solution and pilot design. Effective measurement is key to sustainable innovation</t>
    </r>
  </si>
  <si>
    <r>
      <t xml:space="preserve">Possible </t>
    </r>
    <r>
      <rPr>
        <b/>
        <sz val="11"/>
        <color rgb="FF000000"/>
        <rFont val="Century Gothic"/>
        <family val="2"/>
      </rPr>
      <t xml:space="preserve">Confidential Discussion </t>
    </r>
    <r>
      <rPr>
        <sz val="11"/>
        <color rgb="FF000000"/>
        <rFont val="Century Gothic"/>
        <family val="2"/>
      </rPr>
      <t xml:space="preserve">item:  page 87 - mentions Innovation and Technology Centers and our HHS Nerve Center.  Expand on what there centers are and how they operate. Possible </t>
    </r>
    <r>
      <rPr>
        <b/>
        <sz val="11"/>
        <color rgb="FF000000"/>
        <rFont val="Century Gothic"/>
        <family val="2"/>
      </rPr>
      <t>Confidential Discussion</t>
    </r>
    <r>
      <rPr>
        <sz val="11"/>
        <color rgb="FF000000"/>
        <rFont val="Century Gothic"/>
        <family val="2"/>
      </rPr>
      <t xml:space="preserve"> item:  Page 88:  Establish </t>
    </r>
    <r>
      <rPr>
        <b/>
        <sz val="11"/>
        <color rgb="FF000000"/>
        <rFont val="Century Gothic"/>
        <family val="2"/>
      </rPr>
      <t>physical sensing hubs</t>
    </r>
    <r>
      <rPr>
        <sz val="11"/>
        <color rgb="FF000000"/>
        <rFont val="Century Gothic"/>
        <family val="2"/>
      </rPr>
      <t xml:space="preserve"> in key locations (e.g., Silicon Valley, Austin, Boston, New York, and Washington, D.C.).   Expand on what these hubs are and how they operate.  Possible </t>
    </r>
    <r>
      <rPr>
        <b/>
        <sz val="11"/>
        <color rgb="FF000000"/>
        <rFont val="Century Gothic"/>
        <family val="2"/>
      </rPr>
      <t>Confidential Discussion</t>
    </r>
    <r>
      <rPr>
        <sz val="11"/>
        <color rgb="FF000000"/>
        <rFont val="Century Gothic"/>
        <family val="2"/>
      </rPr>
      <t xml:space="preserve"> item:  Page 89 We have extensive alliances—with 123 companies - expand on details of how these alliances operate.</t>
    </r>
  </si>
  <si>
    <t>Deloitte seems to have a collaboration with many vendors which allows them intregrate technology with these vendors.. They have guiding principles They provided the approach the take to evaluate the changes and impact it would have to clients, counties etc. They invlolved with staying on top of emerging technologies. They also have a pilot approach when looking at innovation and they have assesments that look a the value it brings to the consortia.</t>
  </si>
  <si>
    <t>one of the boxes the indicated how they saved Montana 25,000 working hours, would of liked to see how they saved counties worload hours as they are current vendor.  They indicated how they have a standing record to access federal grants, how can this be confirmed?</t>
  </si>
  <si>
    <t>Figure 4.3-15: example of State HHS AI Engines improvementsP. 
4-83: Identifying funding strategies</t>
  </si>
  <si>
    <t>P. 4-79: I don't understand the claim of zero time (Graviton)?
Once again, examples focused on what they have done with BenefitsCal and overall content too high level, although this did improve at end of section.</t>
  </si>
  <si>
    <t xml:space="preserve">I like creating pilots and scaling it to include all counties is a good plan.  </t>
  </si>
  <si>
    <t xml:space="preserve">Page 4-82:  Identify Innovation Funding Strategies.  I would have loved an example of what they have done in the past.  I currently haven't seen this within BenefitsCal. </t>
  </si>
  <si>
    <t>Pg. 4-77 Innovation Guiding Principals.
Pg. 4-80- Deloitte comprehensive Alliances to Support Innovation</t>
  </si>
  <si>
    <t>what is the HHS acronym?
Pg. 4-83 the Florida example should include details of the reduced manual work. E.g percentages, hours, etc.</t>
  </si>
  <si>
    <t xml:space="preserve">. Well-Defined innovation process and provides a broad exploration and narrows down to relevant technologies through continuous scouting, user-centered design, and structured evaluations. 
. Coordination with the consortium emphasizing collaboration through workshops, hackathons, crowdsourcing, surveys, and technology showcases to identify and evaluate new technologies.
 . Integration of emerging technologies, outlining a clear process for integrating innovations, including business and technology impact assessments, developing Proofs of Concept (POCs), and identifying funding strategies for scaling successful innovations.
</t>
  </si>
  <si>
    <t>. Limited detail on innovation tracking mechanisms. While the proposal mentions metrics and reporting, it lacks specificity regarding how innovations will be tracked, measured, and adjusted throughout their lifecycle to ensure continuous alignment with the Consortium’s strategic objectives.</t>
  </si>
  <si>
    <t>Figure 4.3-13. Innovation Guiding Principles. Pg 4-78; Figure 4.3-14. Our Innovation Process. **Deloitte is a leader in identifying trends in technology and innovation. We have created Innovation and Technology Centers and our HHS Nerve Center, which use our cumulative expertise to push the limits of our ideas, drive insights, and identify innovations   I liked the BenefitsCal Success story about increasing satisfaction and support with Two-Way Messaging feature.</t>
  </si>
  <si>
    <t>I would have liked to see more innovation examples in this section</t>
  </si>
  <si>
    <t>Innovation and Technology Centers and HHS Nerve Center.
Gather ideas through scouting and user research. Refine ideas in collaboration with key stakeholders and consortium staff. Selected ideas are developed into POCs and piloted, performance is monitored, and then evaluate which ones to scale. 
Future channels (p.4-78): Stakeholder idea channel, hackathons, workshops, idea labs. 
Deloitte Alliance Partners - over 110 companies (e.g.ServiceNow, AWS, Google, Adobe, Microsoft). 
Delivery of more than 100 AI engines across 23 states - Figure 4.3-12, resulted in over 280,000 operational hours reallocated to more strategic tasks.</t>
  </si>
  <si>
    <t>Implementing AI solutions usually comes with extra costs. Pg. 4-81 they outline their approach to integrating innovation, which involves conducting a business and technology impact assessment, developing a POC for the solution, and identifying funding strategies for scaling the innovation. This suggests that many of the AI solutions they’ve implemented in other states involve additional expenses that may ultimately be passed on to the counties, potentially raising budgetary concerns.</t>
  </si>
  <si>
    <t xml:space="preserve">Appreciate that county staff/processes were mentioned in a few different pieces of this section. 
Metrics - like the new recommendations mentioned, as metrics and reporting area always needed to determine impact or customer needs. </t>
  </si>
  <si>
    <t xml:space="preserve">Mentioned a few different software/programs such as Graviton and unleash, but did not elaborate what or how they could or have been used with BenefitsCal. Unsure what their impact would be. </t>
  </si>
  <si>
    <t>* Figure 4.3-13. Innovation Guiding Principles. - Configurability in solutions design is critical to meeting the varying business processes and needs of counties. 
* AWS Gravation call out box.- good to have 110 companies that can support us if needed. 
*Table 4.3-3. Innovation Assessment Steps.
*Comprehensive Alliances to Support Innovation- "We have extensive alliances—with 123 companies—within the vendor community, including leading platform vendors"
* Identify Innovation Funding Strategies -"Deloitte has a strong record of assisting state agencies in securing additional federal funding"</t>
  </si>
  <si>
    <t>Is there a separate cost to incorporate the Unleash tool they mentioned?
* Really didn't have anything negative to say for this UA</t>
  </si>
  <si>
    <r>
      <rPr>
        <b/>
        <sz val="11"/>
        <color rgb="FF000000"/>
        <rFont val="Century Gothic"/>
        <family val="2"/>
      </rPr>
      <t xml:space="preserve">Potential Confidential Discussion item: </t>
    </r>
    <r>
      <rPr>
        <sz val="11"/>
        <color rgb="FF000000"/>
        <rFont val="Century Gothic"/>
        <family val="2"/>
      </rPr>
      <t xml:space="preserve">
1.) Page 87 - mentions Innovation and Technology Centers and our HHS Nerve Center.  Expand on what there centers are and how they operate. 
2.)  Page 88:  Establish physical sensing hubs in key locations (e.g., Silicon Valley, Austin, Boston, New York, and Washington, D.C.).   Expand on what these hubs are and how they operate. 
3.) Page 89 We have extensive alliances—with 123 companies - expand on details of how these alliances operate.
</t>
    </r>
    <r>
      <rPr>
        <b/>
        <sz val="11"/>
        <color rgb="FF000000"/>
        <rFont val="Century Gothic"/>
        <family val="2"/>
      </rPr>
      <t xml:space="preserve">Potential Confidential Discussion Item: 
</t>
    </r>
    <r>
      <rPr>
        <sz val="11"/>
        <color rgb="FF000000"/>
        <rFont val="Century Gothic"/>
        <family val="2"/>
      </rPr>
      <t xml:space="preserve">1.) </t>
    </r>
    <r>
      <rPr>
        <sz val="11"/>
        <rFont val="Century Gothic"/>
        <family val="2"/>
      </rPr>
      <t xml:space="preserve">Section 4.3.2.4: Integration of Selected Innovations and Technologies into BenefitsCal 
Page: 4-83
Step 3:  Identify Innovation Funding Strategies
</t>
    </r>
    <r>
      <rPr>
        <sz val="11"/>
        <color rgb="FF000000"/>
        <rFont val="Century Gothic"/>
        <family val="2"/>
      </rPr>
      <t xml:space="preserve">Provide evidence of the following statement. " "Deloitte has a strong record of assisting state agencies in securing additional federal funding. This can enable a client, such as the Consortium, to allocate state funds to other priorities. We help clients access federal grants, such as the SNAP Process and Technology Improvement Grant (PTIG) by developing and submitting robust business cases. We have a standing record to access federal grants." 
</t>
    </r>
  </si>
  <si>
    <t>UA7</t>
  </si>
  <si>
    <t xml:space="preserve">Describe how you will participate with and support the existing CALSAWS Innovation Team relative to your overall Innovation strategy.
</t>
  </si>
  <si>
    <t xml:space="preserve">Organize Joint Innovation Workshops - this is nice to see included, with the wording pointing to them driving this coordination, would like to see this in action. Overall, this section seems average. Collaboration with the Innovation team is a must, and I didn't get much out of this section that seemed new or innovative or creative. Very brief. </t>
  </si>
  <si>
    <t xml:space="preserve">Figure 4.3-16 has a piece that seems small, about establishing regular and structured meetings including advanced preparation with clear objectives and materials prepared in advance, but this has been a consistent struggle with other Deloitte efforts. </t>
  </si>
  <si>
    <r>
      <t>A) "	Our proposed Innovation Strategy uses the expertise of the CalSAWS Innovation Team as a key advisory resource, confirming that updates to the BenefitsCal system are consistent with the broader objectives of the CalSAWS applications" (</t>
    </r>
    <r>
      <rPr>
        <b/>
        <sz val="11"/>
        <color theme="1"/>
        <rFont val="Century Gothic"/>
        <family val="2"/>
      </rPr>
      <t>Support</t>
    </r>
    <r>
      <rPr>
        <sz val="11"/>
        <color theme="1"/>
        <rFont val="Century Gothic"/>
        <family val="2"/>
      </rPr>
      <t xml:space="preserve">: Pg 94).
</t>
    </r>
  </si>
  <si>
    <r>
      <t>a) bidder did not elaborate on the "innovation Champion" concept beyond stating "they envision the CalSAWS Innovation team being comprised of "Key CalSAWS Stakeholder groups" (</t>
    </r>
    <r>
      <rPr>
        <b/>
        <sz val="11"/>
        <color theme="1"/>
        <rFont val="Century Gothic"/>
        <family val="2"/>
      </rPr>
      <t>Support</t>
    </r>
    <r>
      <rPr>
        <sz val="11"/>
        <color theme="1"/>
        <rFont val="Century Gothic"/>
        <family val="2"/>
      </rPr>
      <t xml:space="preserve">: Pg 94). </t>
    </r>
  </si>
  <si>
    <t xml:space="preserve">Figure 4.3-16 Participating with and Supporting the CalSAWS Innovation Team and 4.3-17 Examples of Key Responsibilities. Deloitte touched on innovation multiple times throughout the document. </t>
  </si>
  <si>
    <t xml:space="preserve">Our approach integrates the CalSAWS Innovation Team into the BenefitsCal development process. The BenefitsCal Product Manager keeps a close and continuous relationship with the CalSAWS Innovation Team. Figure 4.3-16. Participating with and Supporting the CalSAWS Innovation Team. Very brief but too the point.  This section does not warrant a long response.  </t>
  </si>
  <si>
    <t xml:space="preserve">Statement onf page 94: Emphasizing UCD to drive innovation, Deloitte has refined this model since its debut at APHSA ISM in 2012.  What is APHSA ISM?  </t>
  </si>
  <si>
    <t>Deloitte understands the importance of the innovation team and broked down how they envision this process to work with the consortia, they understand having the right staff involved is important</t>
  </si>
  <si>
    <t>Deloitte provided a figure on establishing roles, responsibilites etc. did not find this figure collaborative found more they will establish what needs to happen and as the current vendor this should all be occurring</t>
  </si>
  <si>
    <t>Figure 4.3-17 summarized what Deloite would actually DO. Without this, I would have scored a 2.</t>
  </si>
  <si>
    <t>Unclear on how Innovation Champions would work…what stakeholders and how would they actually work within the existing Innovation Committee structure?
Figure 4.3-16: mention of mentorship was weird and seemed out of place</t>
  </si>
  <si>
    <t xml:space="preserve">I like the overall approach.  Nothing really stood out. </t>
  </si>
  <si>
    <t xml:space="preserve">Similar issues as previously discussed, but not as big as other sections.  </t>
  </si>
  <si>
    <t>Pg. 4-86- Figure 4.3-16. that shows Participating with and Supporting the CalSAWS Innovation Team</t>
  </si>
  <si>
    <t xml:space="preserve">. Vendors approach supports effective participation and coordination with the CalSAWS Innovation Team, integrating them into the BenefitsCal development process and aligning innovations with broader CalSAWS objectives. </t>
  </si>
  <si>
    <t>. Limited information on decision-making process, although the proposal mentions collaboration and engagement, it doesn’t clearly describe how decisions regarding innovation ideas will be made or how conflicts in priorities will be managed between BenefitsCal and the Innovation Team.</t>
  </si>
  <si>
    <t xml:space="preserve">This section they meet the requirements and emphasized their alignment with strategies to facilitate smooth ops by keeping the teams in contact. Pg 4-90: Table 4.4-1. Success Factors to Increase BenefitsCal Awareness, Perception and Ultimate Adoption. </t>
  </si>
  <si>
    <t>Figure 4.3-16 - provides an overview of the proposed key responsibilities while collaborating with the Innovation Team. This includes quarterly meetings and bi-annual or annual workgroups and participating in the CalSAWS "Shark Tank" process.</t>
  </si>
  <si>
    <t>I would have liked to see an example on this section.</t>
  </si>
  <si>
    <t xml:space="preserve">Discuss using the Innovation Team as a resource or for feedback. </t>
  </si>
  <si>
    <t>*Figure 4.4-1. Key values of Our Customer Experience approach to BenefitsCal.
*Figure 4.3-16. Participating with and Supporting the CalSAWS Innovation Team. 
*Table 4.4-1. Success Factors to Increase BenefitsCal Awareness, Perception and Ultimate Adoption. 
Over all Short efficeint and to the point</t>
  </si>
  <si>
    <t xml:space="preserve">The only reason I did not give them a 4 was because unlike the other 2 vendors Deloitte didn't really give us examples of potential innovative ideas. </t>
  </si>
  <si>
    <t>4. Understanding and Approach to User Experience, Marketing and Public Communications</t>
  </si>
  <si>
    <t>Key Positive Differentiators</t>
  </si>
  <si>
    <t>UA8</t>
  </si>
  <si>
    <t>Describe your approach to engaging the counties, CBOs, State Partners and Stakeholders, as appropriate, to enhance the integration of the BenefitsCal application with the County processes.</t>
  </si>
  <si>
    <t xml:space="preserve">Pages 
92 - 114 </t>
  </si>
  <si>
    <t>Vol 1 
Sect 4.4</t>
  </si>
  <si>
    <t>The Section Highlights box at the start of this section mentions award winning marketing and design capabilities - where are the examples? Would like to hear more about this. "Prioritizing user experience improvements, we'll expand our materials library and use more effective channels to engage users." I like the sound of this, materials for marketing have been in short supply - what specific ideas are they thinking of? I like Figure 4.4-2 and would like to hear about how some of these tools have been leveraged in the past for specific efforts, or how they will be leveraged in the future, but with specifics.</t>
  </si>
  <si>
    <t>Update Job Aids and FACT sheets this is used as a current example - however, job aids are a Consortium responsibility and Fact Sheets were a migration effort and are not maintained - shows lack of attention to current process. "Make changes available in a sandbox dev environment open to all county workers to explore the update in their own time. During county focus groups counties expressed a desire to be able to see the changes so they could be familiar and knowledgeable". - I thought standing up an environment would be an Infrastructure task? If so, this is a bold statement with little merit or consideration for cost, level of effort, etc. - seems like an empty promise. I actually said "that's it?' outloud to myself at the end of this section. I needed a lot more specificity in this section to feel confident about this approach.</t>
  </si>
  <si>
    <r>
      <t>A) Figure 4.4-10. Current BenefitsCal Stakeholder Groups  (</t>
    </r>
    <r>
      <rPr>
        <b/>
        <sz val="11"/>
        <color rgb="FF000000"/>
        <rFont val="Century Gothic"/>
        <family val="2"/>
      </rPr>
      <t>Support</t>
    </r>
    <r>
      <rPr>
        <sz val="11"/>
        <color rgb="FF000000"/>
        <rFont val="Century Gothic"/>
        <family val="2"/>
      </rPr>
      <t>: Pg 118).
B) Stakeholder map and Matrix, reviewing with Consortium and the stakeholder groups to confirm accuracy, and respective need that will be a living document. (</t>
    </r>
    <r>
      <rPr>
        <b/>
        <sz val="11"/>
        <color rgb="FF000000"/>
        <rFont val="Century Gothic"/>
        <family val="2"/>
      </rPr>
      <t>Support</t>
    </r>
    <r>
      <rPr>
        <sz val="11"/>
        <color rgb="FF000000"/>
        <rFont val="Century Gothic"/>
        <family val="2"/>
      </rPr>
      <t>: Pg 122)
C) Bidder plans to leverage RM and solicitate for county worker participation in "Change Champions". (</t>
    </r>
    <r>
      <rPr>
        <b/>
        <sz val="11"/>
        <color rgb="FF000000"/>
        <rFont val="Century Gothic"/>
        <family val="2"/>
      </rPr>
      <t>Support</t>
    </r>
    <r>
      <rPr>
        <sz val="11"/>
        <color rgb="FF000000"/>
        <rFont val="Century Gothic"/>
        <family val="2"/>
      </rPr>
      <t>: Deliver phase enhancements bullets, Pg 102).</t>
    </r>
  </si>
  <si>
    <r>
      <t>a) Unclear when this collaboration will occur, except were called out in the Dream phase of UCD, 4.2-2. Pg 43 (</t>
    </r>
    <r>
      <rPr>
        <b/>
        <sz val="11"/>
        <color rgb="FF000000"/>
        <rFont val="Century Gothic"/>
        <family val="2"/>
      </rPr>
      <t>Support</t>
    </r>
    <r>
      <rPr>
        <sz val="11"/>
        <color rgb="FF000000"/>
        <rFont val="Century Gothic"/>
        <family val="2"/>
      </rPr>
      <t>: first enhancement bullet, Advocate/CBOs, Pg 104).
b) Figure 4.4-3. BenefitsCal UCD Process graphic failed to provide clarity on stakeholder participation. (</t>
    </r>
    <r>
      <rPr>
        <b/>
        <sz val="11"/>
        <color rgb="FF000000"/>
        <rFont val="Century Gothic"/>
        <family val="2"/>
      </rPr>
      <t>Support</t>
    </r>
    <r>
      <rPr>
        <sz val="11"/>
        <color rgb="FF000000"/>
        <rFont val="Century Gothic"/>
        <family val="2"/>
      </rPr>
      <t>: Pg 101).
c) Suggestion box, was not operationalized, or explained. (</t>
    </r>
    <r>
      <rPr>
        <b/>
        <sz val="11"/>
        <color rgb="FF000000"/>
        <rFont val="Century Gothic"/>
        <family val="2"/>
      </rPr>
      <t>Support</t>
    </r>
    <r>
      <rPr>
        <sz val="11"/>
        <color rgb="FF000000"/>
        <rFont val="Century Gothic"/>
        <family val="2"/>
      </rPr>
      <t xml:space="preserve">: Dream phase, Enhancements to engagement column, third bullet Pg 102).
</t>
    </r>
  </si>
  <si>
    <t xml:space="preserve">Enhancing County Engagement throughout UCD process (Table 4.4-2). Discover and Define: County worker Workflow Shadowing - I think this is critical to understand the complexities of creating a business process that complies with policy (they touch on this in Table 4.4-3 [CBO, State Partner, and Stakeholder Engagement] as well). I also think it's critical that all county workers have access to a sandbox environment. As of now, limited county staff have access to the test environment. </t>
  </si>
  <si>
    <r>
      <t xml:space="preserve">BenefitsCal is set to </t>
    </r>
    <r>
      <rPr>
        <b/>
        <sz val="11"/>
        <color rgb="FF000000"/>
        <rFont val="Century Gothic"/>
        <family val="2"/>
      </rPr>
      <t>expand and implement a comprehensive marketing</t>
    </r>
    <r>
      <rPr>
        <sz val="11"/>
        <color rgb="FF000000"/>
        <rFont val="Century Gothic"/>
        <family val="2"/>
      </rPr>
      <t xml:space="preserve"> and public communications program tailored to the diverse needs of its stakeholders - "field of dreams". Our team has </t>
    </r>
    <r>
      <rPr>
        <b/>
        <sz val="11"/>
        <color rgb="FF000000"/>
        <rFont val="Century Gothic"/>
        <family val="2"/>
      </rPr>
      <t>spent over four years</t>
    </r>
    <r>
      <rPr>
        <sz val="11"/>
        <color rgb="FF000000"/>
        <rFont val="Century Gothic"/>
        <family val="2"/>
      </rPr>
      <t xml:space="preserve"> collaboratively improving BenefitsCal with diverse stakeholders including Consortium members, County users, labor and student organizations, State Partners, CWDA, Customers, and advocacy groups. As researchers and designers, we are committed to amplifying the voices of all stakeholders across the state, i</t>
    </r>
    <r>
      <rPr>
        <b/>
        <sz val="11"/>
        <color rgb="FF000000"/>
        <rFont val="Century Gothic"/>
        <family val="2"/>
      </rPr>
      <t>ncluding less vocal groups</t>
    </r>
    <r>
      <rPr>
        <sz val="11"/>
        <color rgb="FF000000"/>
        <rFont val="Century Gothic"/>
        <family val="2"/>
      </rPr>
      <t xml:space="preserve">. During the CalWIN migration, they conducted </t>
    </r>
    <r>
      <rPr>
        <b/>
        <sz val="11"/>
        <color rgb="FF000000"/>
        <rFont val="Century Gothic"/>
        <family val="2"/>
      </rPr>
      <t>18 webinars</t>
    </r>
    <r>
      <rPr>
        <sz val="11"/>
        <color rgb="FF000000"/>
        <rFont val="Century Gothic"/>
        <family val="2"/>
      </rPr>
      <t xml:space="preserve"> for county staff and </t>
    </r>
    <r>
      <rPr>
        <b/>
        <sz val="11"/>
        <color rgb="FF000000"/>
        <rFont val="Century Gothic"/>
        <family val="2"/>
      </rPr>
      <t xml:space="preserve">six CBO sessions </t>
    </r>
    <r>
      <rPr>
        <sz val="11"/>
        <color rgb="FF000000"/>
        <rFont val="Century Gothic"/>
        <family val="2"/>
      </rPr>
      <t>Ultimately this leads to less time spent in an office or on the phone, fewer reapplications stemming from benefit churn,</t>
    </r>
    <r>
      <rPr>
        <b/>
        <sz val="11"/>
        <color rgb="FF000000"/>
        <rFont val="Century Gothic"/>
        <family val="2"/>
      </rPr>
      <t xml:space="preserve">  Table 4.4-1. </t>
    </r>
    <r>
      <rPr>
        <sz val="11"/>
        <color rgb="FF000000"/>
        <rFont val="Century Gothic"/>
        <family val="2"/>
      </rPr>
      <t xml:space="preserve">Success Factors to Increase BenefitsCal Awareness, Perception and Ultimate Adoption.   </t>
    </r>
  </si>
  <si>
    <r>
      <t xml:space="preserve">Page 97: Defined </t>
    </r>
    <r>
      <rPr>
        <b/>
        <sz val="11"/>
        <color rgb="FF000000"/>
        <rFont val="Century Gothic"/>
        <family val="2"/>
      </rPr>
      <t>UCD and CX</t>
    </r>
    <r>
      <rPr>
        <sz val="11"/>
        <color rgb="FF000000"/>
        <rFont val="Century Gothic"/>
        <family val="2"/>
      </rPr>
      <t xml:space="preserve"> accronyms on page 97 after multiple previous uses.  Perhaps this section was written by a different person.  They use both </t>
    </r>
    <r>
      <rPr>
        <b/>
        <sz val="11"/>
        <color rgb="FF000000"/>
        <rFont val="Century Gothic"/>
        <family val="2"/>
      </rPr>
      <t xml:space="preserve">CX </t>
    </r>
    <r>
      <rPr>
        <sz val="11"/>
        <color rgb="FF000000"/>
        <rFont val="Century Gothic"/>
        <family val="2"/>
      </rPr>
      <t xml:space="preserve">and </t>
    </r>
    <r>
      <rPr>
        <b/>
        <sz val="11"/>
        <color rgb="FF000000"/>
        <rFont val="Century Gothic"/>
        <family val="2"/>
      </rPr>
      <t>UX</t>
    </r>
    <r>
      <rPr>
        <sz val="11"/>
        <color rgb="FF000000"/>
        <rFont val="Century Gothic"/>
        <family val="2"/>
      </rPr>
      <t xml:space="preserve"> intechangeably.  </t>
    </r>
    <r>
      <rPr>
        <b/>
        <sz val="11"/>
        <color rgb="FF000000"/>
        <rFont val="Century Gothic"/>
        <family val="2"/>
      </rPr>
      <t>UX</t>
    </r>
    <r>
      <rPr>
        <sz val="11"/>
        <color rgb="FF000000"/>
        <rFont val="Century Gothic"/>
        <family val="2"/>
      </rPr>
      <t xml:space="preserve"> is not defined,  Redundand describtion of UCD phases - but it is relevance to the UA 8 prompt.</t>
    </r>
  </si>
  <si>
    <t>Deloitte understands the impports of engaging with Counties, CBO's etc and in this section they actually used current experineces they have with counties and understand the process of Enhancement requests.</t>
  </si>
  <si>
    <t>Table 4.4-2 included great ideas for county engagement and training, especially the sandbox environment and shadowing.</t>
  </si>
  <si>
    <t>none noted</t>
  </si>
  <si>
    <t xml:space="preserve">I do like how each area, the county engagement is being looked at and taken a priority.  Not sure if foundational county concept would work. 
Love the sandbox dev environment for counties to explore and update.  
Appreciate the CBO, State Partner, and Stakeholder engagement ideas.  I like how the counties are incorporated more into the process. </t>
  </si>
  <si>
    <t xml:space="preserve">I didn't understand how the change champions (4-93) would be different from the Self-service Portal committee.  Not clear on the distinction. 
Could have been more descriptive in areas.Similar concern to other areas. </t>
  </si>
  <si>
    <t>Pg. 4-93- Enhancing County Engagement:
•	County worker interviews and focus groups
•	County visits for post go live support for in CalWIN counties
•	Self-service portal committee meetings
•	County validation and County webinars</t>
  </si>
  <si>
    <t xml:space="preserve">. Comprehensive user-centered design (UCD) integration:, vendor proposes effectively integrates the UCD approach into engagement strategies, emphasizing collaboration with counties throughout the design process. This promotes better alignment of BenefitsCal with county processes, leading to improved service delivery.
. Tailored engagement with counties. 
Deloitte’s strategy incorporates county-specific needs, acknowledging that each of California’s 58 counties has unique processes. By involving counties in various UCD phases (e.g., Dream, Discover, Define), the approach ensures tailored solutions that support smoother integration.
. Effective engagement with CBOs, State Partners, and Stakeholders:. The proposal outlines specific engagement strategies for CBOs, state partners, and stakeholders, emphasizing iterative feedback loops, policy alignment, and journey map refinement. This approach supports broader integration efforts and aligns BenefitsCal with both county and state-level requirements. </t>
  </si>
  <si>
    <t>. Limited focus on rural and underserved communities. While the strategy mentions diverse engagement, it could further emphasize specific outreach efforts tailored to rural or underserved communities, as these areas often have unique challenges that require additional attention.</t>
  </si>
  <si>
    <t xml:space="preserve">Collaborating with counties throughout the UCD lifecycle enhances our understanding of their differences and similarities, facilitating transparent communication about changes impacting county processes.                                                      Pg 4-94 Enhancing County Engagement through UCD process and in the Discern section they note conducting county site visits post implementation of new features to gather insights and research regarding actual versus intended impact. ** Leveraging these connections through our county worker journey maps enhances our understanding and helps develop targeted questions about county interactions. </t>
  </si>
  <si>
    <t>The choice to use Imperial County example for your two way text messaging. (super small but might county) Does this feature create a greater workload for those large counties who are severly understaffed?      Pg 4-93 : Incorporate lessons learned from prior county worker research (including workers that have joined our Deloitte team in the last two to three years), interviews, and call center data into the Collaboration Model.</t>
  </si>
  <si>
    <t xml:space="preserve">Engage county workers and stakeholders via 1:1 interviews, focus groups, shadowing, and site visits
Good job with Table 4.4-2 County Engagement -  outlining their approach to better integrate with county business processes. </t>
  </si>
  <si>
    <t>Not really sure I was able to follow Figure 4.4-3 - BenefitsCal UCD Process.
Table 4.4-3 outlining the proposed approach to engaging with CBOs, State Partners and Stakeholders as it relates to the impact of BenefitsCal changes to county processes -  seemed very generic and lacking in specific strategies that would effectively address the unique needs and concerns of each group involved.</t>
  </si>
  <si>
    <t>Table 4.4-2: Concerns on mention of using research or former county workers from more than 2-3 years ago, or using the CalWIN ISS as foundational information - now that all counties have migrated, this information can be outdated, in particular for the former CalWIN Counties. How will they incorporate any needed updates?
CalWIN ISS work did not always correctly capture county processes or include ALL county processes. The format of that work and how it was rolled out did not allow for that, meaning that information is still missing.</t>
  </si>
  <si>
    <t>* Felt like they did do an overall good job on how they would better engage and incorporated the different stakeholders. To be honest it felt like they would just improve their current processes. 
* They touch in a little more detail how they will engage with the different stakeholders
*Table 4.4-3. CBO, State Partner, and Stakeholder Engagement. - Liked the details on this table
* Agreed with their overall approach, section was short and to the point and although is seemed like they are doing a lot of what they do today, but incorporating lessons learned and making sure they fill in all the gaps</t>
  </si>
  <si>
    <t>N/A</t>
  </si>
  <si>
    <r>
      <rPr>
        <b/>
        <sz val="11"/>
        <color rgb="FF000000"/>
        <rFont val="Century Gothic"/>
        <family val="2"/>
      </rPr>
      <t xml:space="preserve">Potential Confidential Item: </t>
    </r>
    <r>
      <rPr>
        <sz val="11"/>
        <color rgb="FF000000"/>
        <rFont val="Century Gothic"/>
        <family val="2"/>
      </rPr>
      <t xml:space="preserve"> Improvement of  county staff access to the sandbox environment.  Need a greater understanding from all vendors as to how this will be achieved with the Infrastructure vendor and how the budget will be defined.</t>
    </r>
  </si>
  <si>
    <t>UA9</t>
  </si>
  <si>
    <t>Describe your approach to public communications and marketing to enhance the awareness, adoption, and public opinion of the BenefitsCal application.</t>
  </si>
  <si>
    <t>The email campaigns for BenefitsCal, featuring strategic calls to action (CTAs), demonstrated remarkable success. With 578,000 emails sent, response rates exceeded government industry standards. The average open rate reached 71%, significantly higher than the typical 19% for government communications. As a result, these campaigns prompted over 129,000 actions on the portal in just the first month. - Can we directly tie the campaign to these actions? I like figure 4.4-8, it gives a good high level picture of their overall strategy. I ike the section on digital marketing ans social media, as well as the specific examples they've brought in as suggestions for improvement. Like the Kentucky example as well. I also like the variety of avenues to consider (paid, owned, etc.) as it shows an overarching consideration of many approaches.</t>
  </si>
  <si>
    <t xml:space="preserve">We've collaborated with various stakeholders to boost awareness through targeted marketing, yet challenges in adoption and public perception persist due to misinformation and connectivity issues. I am not sure it's fair to lay adoption challenges at the feet of these two items only. The section on flyers and fact sheets does highlight material that has been created, but on the flipside it ignores the constant rework that needed to be done by Consortium partners which caused delays because we were not brought in to the dev process at the beginning. This gives me concern that this will continue, as very recently some of this updating was pushed to Consortium team members rather than taken on by the Deloitte team. </t>
  </si>
  <si>
    <r>
      <t>A) "implement a crisis communication strategy to address potential crises...  mitigate negative media impacts. ... providing media training for key staff and crafting adaptable, evergreen talking points to confirm readiness for an effective response. (</t>
    </r>
    <r>
      <rPr>
        <b/>
        <sz val="11"/>
        <color rgb="FF000000"/>
        <rFont val="Century Gothic"/>
        <family val="2"/>
      </rPr>
      <t>Support</t>
    </r>
    <r>
      <rPr>
        <sz val="11"/>
        <color rgb="FF000000"/>
        <rFont val="Century Gothic"/>
        <family val="2"/>
      </rPr>
      <t>: Pg 102, Pg 116)". 
B)  Branding "Robin the Bear" as the mascot, creating an animated video, and launching a 6-stage email campaign (</t>
    </r>
    <r>
      <rPr>
        <b/>
        <sz val="11"/>
        <color rgb="FF000000"/>
        <rFont val="Century Gothic"/>
        <family val="2"/>
      </rPr>
      <t>Support</t>
    </r>
    <r>
      <rPr>
        <sz val="11"/>
        <color rgb="FF000000"/>
        <rFont val="Century Gothic"/>
        <family val="2"/>
      </rPr>
      <t>: Figure 4.4-5, Pg 106).
C) Georgia Access example, achieved a 30% increase in healthcare enrollment and reaching audiences in over 249 cities across Georgia (</t>
    </r>
    <r>
      <rPr>
        <b/>
        <sz val="11"/>
        <color rgb="FF000000"/>
        <rFont val="Century Gothic"/>
        <family val="2"/>
      </rPr>
      <t>Support</t>
    </r>
    <r>
      <rPr>
        <sz val="11"/>
        <color rgb="FF000000"/>
        <rFont val="Century Gothic"/>
        <family val="2"/>
      </rPr>
      <t>: Pg 115).
D) TennCare example, resulted in nearly 563K unique website sessions and facilitated the creation of over 81K TennCare accounts. (</t>
    </r>
    <r>
      <rPr>
        <b/>
        <sz val="11"/>
        <color rgb="FF000000"/>
        <rFont val="Century Gothic"/>
        <family val="2"/>
      </rPr>
      <t>Support</t>
    </r>
    <r>
      <rPr>
        <sz val="11"/>
        <color rgb="FF000000"/>
        <rFont val="Century Gothic"/>
        <family val="2"/>
      </rPr>
      <t>: Pg 114).
E) "Meta (FB) can geofence campaigns to specific geographic areas, enabling BenefitsCal to promptly disseminate vital information to users within those regions(</t>
    </r>
    <r>
      <rPr>
        <b/>
        <sz val="11"/>
        <color rgb="FF000000"/>
        <rFont val="Century Gothic"/>
        <family val="2"/>
      </rPr>
      <t>Support</t>
    </r>
    <r>
      <rPr>
        <sz val="11"/>
        <color rgb="FF000000"/>
        <rFont val="Century Gothic"/>
        <family val="2"/>
      </rPr>
      <t>: Pg 114)".</t>
    </r>
  </si>
  <si>
    <r>
      <t xml:space="preserve">a) </t>
    </r>
    <r>
      <rPr>
        <b/>
        <sz val="11"/>
        <color rgb="FF000000"/>
        <rFont val="Century Gothic"/>
        <family val="2"/>
      </rPr>
      <t>Clarification</t>
    </r>
    <r>
      <rPr>
        <sz val="11"/>
        <color rgb="FF000000"/>
        <rFont val="Century Gothic"/>
        <family val="2"/>
      </rPr>
      <t xml:space="preserve"> may be needed as there are three references which infer the bidders proposal does not cover costs associated to the marketing campaign elements as described within the bidders RFP proposal. (</t>
    </r>
    <r>
      <rPr>
        <b/>
        <sz val="11"/>
        <color rgb="FF000000"/>
        <rFont val="Century Gothic"/>
        <family val="2"/>
      </rPr>
      <t>Support</t>
    </r>
    <r>
      <rPr>
        <sz val="11"/>
        <color rgb="FF000000"/>
        <rFont val="Century Gothic"/>
        <family val="2"/>
      </rPr>
      <t>: on page 109 bullet point states "Define Budget along side Consortium and other stakeholders", and on Page 114  in the Other Paid Media Considerations paragraphs states, " based on the media budget"  and lastly, on Pg 114 states  "set daily spending limits to adhere to budget constraints").
b) Bidders proposal to integrate WhatsApp with BC Facebook page to enhance two-way communication, does not provide context to who would staff it,  how they would ensure its security or elaborate on how they would unify the information provided (</t>
    </r>
    <r>
      <rPr>
        <b/>
        <sz val="11"/>
        <color rgb="FF000000"/>
        <rFont val="Century Gothic"/>
        <family val="2"/>
      </rPr>
      <t>Support</t>
    </r>
    <r>
      <rPr>
        <sz val="11"/>
        <color rgb="FF000000"/>
        <rFont val="Century Gothic"/>
        <family val="2"/>
      </rPr>
      <t>: Pg 112).</t>
    </r>
  </si>
  <si>
    <t>Revised strategy to increase use of BenefitsCal: Increase direct interactions through mail, email, and text as well as social media and public awareness/paid campaigns. Marketing toolkit campaign (including customizable brochure). Example of Kentucky Cabinet for Health and Family Services email and SMS campaigns and their effectiveness in increasing user engagement and completion of processes on a Self-Service Portal. Other strong examples given (Tennessee, Georgia).</t>
  </si>
  <si>
    <t>The customizable brochure became outdated when the "bad actor" incident happened around January of 2024, and just recently was updated for review and input by counties (10/2024). For these types of materials, consistent updates as impactful changes happen should be released to stakeholders and the public as a priority.</t>
  </si>
  <si>
    <r>
      <t xml:space="preserve">BenefitsCal's marketing and communication strategies need an overhaul. Deloitte developed a </t>
    </r>
    <r>
      <rPr>
        <b/>
        <sz val="11"/>
        <color rgb="FF000000"/>
        <rFont val="Century Gothic"/>
        <family val="2"/>
      </rPr>
      <t xml:space="preserve">Marketing Toolkit in 2021 and 2022, </t>
    </r>
    <r>
      <rPr>
        <sz val="11"/>
        <color rgb="FF000000"/>
        <rFont val="Century Gothic"/>
        <family val="2"/>
      </rPr>
      <t xml:space="preserve">distributed to Counties and Community-Based Organizations (CBOs).  From a county perspective, </t>
    </r>
    <r>
      <rPr>
        <b/>
        <sz val="11"/>
        <color rgb="FF000000"/>
        <rFont val="Century Gothic"/>
        <family val="2"/>
      </rPr>
      <t>what was the perception of this toolkit?</t>
    </r>
    <r>
      <rPr>
        <sz val="11"/>
        <color rgb="FF000000"/>
        <rFont val="Century Gothic"/>
        <family val="2"/>
      </rPr>
      <t xml:space="preserve"> </t>
    </r>
    <r>
      <rPr>
        <b/>
        <sz val="11"/>
        <color rgb="FF000000"/>
        <rFont val="Century Gothic"/>
        <family val="2"/>
      </rPr>
      <t>Figure 4.4-8.</t>
    </r>
    <r>
      <rPr>
        <sz val="11"/>
        <color rgb="FF000000"/>
        <rFont val="Century Gothic"/>
        <family val="2"/>
      </rPr>
      <t xml:space="preserve"> Connecting with Our Audience by Reaching Them on Multiple Channels. We develop and implement a </t>
    </r>
    <r>
      <rPr>
        <b/>
        <sz val="11"/>
        <color rgb="FF000000"/>
        <rFont val="Century Gothic"/>
        <family val="2"/>
      </rPr>
      <t>crisis communication strategy</t>
    </r>
    <r>
      <rPr>
        <sz val="11"/>
        <color rgb="FF000000"/>
        <rFont val="Century Gothic"/>
        <family val="2"/>
      </rPr>
      <t xml:space="preserve"> to address potential crises such as natural disasters. </t>
    </r>
  </si>
  <si>
    <r>
      <t>Possible Confidential Discussion Question:  Page 4-95 States:  "</t>
    </r>
    <r>
      <rPr>
        <b/>
        <sz val="11"/>
        <color rgb="FF000000"/>
        <rFont val="Century Gothic"/>
        <family val="2"/>
      </rPr>
      <t xml:space="preserve">Misinformation about system downtimes </t>
    </r>
    <r>
      <rPr>
        <sz val="11"/>
        <color rgb="FF000000"/>
        <rFont val="Century Gothic"/>
        <family val="2"/>
      </rPr>
      <t xml:space="preserve">…".  Please elaborate on what this statement means.  Page 4-96 "The BenefitsCal Team has been presenting updates on BenefitsCal adoption and system changes in the </t>
    </r>
    <r>
      <rPr>
        <b/>
        <sz val="11"/>
        <color rgb="FF000000"/>
        <rFont val="Century Gothic"/>
        <family val="2"/>
      </rPr>
      <t>Monthly</t>
    </r>
    <r>
      <rPr>
        <b/>
        <i/>
        <sz val="11"/>
        <color rgb="FF000000"/>
        <rFont val="Century Gothic"/>
        <family val="2"/>
      </rPr>
      <t xml:space="preserve"> and </t>
    </r>
    <r>
      <rPr>
        <b/>
        <sz val="11"/>
        <color rgb="FF000000"/>
        <rFont val="Century Gothic"/>
        <family val="2"/>
      </rPr>
      <t>PSC meetings." They forgot to add "JPA".</t>
    </r>
    <r>
      <rPr>
        <sz val="11"/>
        <color rgb="FF000000"/>
        <rFont val="Century Gothic"/>
        <family val="2"/>
      </rPr>
      <t xml:space="preserve">  Page 106: The 2023 marketing campaign not only improved operational efficiency by </t>
    </r>
    <r>
      <rPr>
        <b/>
        <sz val="11"/>
        <color rgb="FF000000"/>
        <rFont val="Century Gothic"/>
        <family val="2"/>
      </rPr>
      <t>reducing in-person visits and alleviating district office traffic</t>
    </r>
    <r>
      <rPr>
        <sz val="11"/>
        <color rgb="FF000000"/>
        <rFont val="Century Gothic"/>
        <family val="2"/>
      </rPr>
      <t xml:space="preserve"> but also achieved significant digital engagement.  </t>
    </r>
    <r>
      <rPr>
        <b/>
        <sz val="11"/>
        <color rgb="FF000000"/>
        <rFont val="Century Gothic"/>
        <family val="2"/>
      </rPr>
      <t>How was this statement measured?</t>
    </r>
    <r>
      <rPr>
        <sz val="11"/>
        <color rgb="FF000000"/>
        <rFont val="Century Gothic"/>
        <family val="2"/>
      </rPr>
      <t xml:space="preserve"> </t>
    </r>
    <r>
      <rPr>
        <b/>
        <sz val="11"/>
        <color rgb="FF000000"/>
        <rFont val="Century Gothic"/>
        <family val="2"/>
      </rPr>
      <t>What metrics will be used to measure success of marketing campaings?</t>
    </r>
    <r>
      <rPr>
        <sz val="11"/>
        <color rgb="FF000000"/>
        <rFont val="Century Gothic"/>
        <family val="2"/>
      </rPr>
      <t xml:space="preserve">As a result, these campaigns prompted over 129,000 actions on the portal in just the first month. </t>
    </r>
    <r>
      <rPr>
        <b/>
        <sz val="11"/>
        <color rgb="FF000000"/>
        <rFont val="Century Gothic"/>
        <family val="2"/>
      </rPr>
      <t xml:space="preserve">How was this statement, and several other statements touting significant increases in metrics such as account creation, measured? Page 114:  " </t>
    </r>
    <r>
      <rPr>
        <sz val="11"/>
        <color rgb="FF000000"/>
        <rFont val="Century Gothic"/>
        <family val="2"/>
      </rPr>
      <t xml:space="preserve">During crises or disasters, </t>
    </r>
    <r>
      <rPr>
        <b/>
        <sz val="11"/>
        <color rgb="FF000000"/>
        <rFont val="Century Gothic"/>
        <family val="2"/>
      </rPr>
      <t>Meta</t>
    </r>
    <r>
      <rPr>
        <sz val="11"/>
        <color rgb="FF000000"/>
        <rFont val="Century Gothic"/>
        <family val="2"/>
      </rPr>
      <t xml:space="preserve"> can geofence campaigns to specific geographic areas."</t>
    </r>
    <r>
      <rPr>
        <b/>
        <sz val="11"/>
        <color rgb="FF000000"/>
        <rFont val="Century Gothic"/>
        <family val="2"/>
      </rPr>
      <t xml:space="preserve">  What is "Meta"?</t>
    </r>
  </si>
  <si>
    <t>Took ownership that marketing needs an overhaul. They have done a lot with social media.</t>
  </si>
  <si>
    <t>took them 3 years to figure this out and now with this proposal they are indicating the overhaul. This work should have already began. A lot of what is needed is the tools for counties to push benefitscal</t>
  </si>
  <si>
    <t>Establish key performance indicators (KPIs) to measure success. Social media plan uses multiple platforms. HX TrustID tool.</t>
  </si>
  <si>
    <t>Email drip campaigns: still unclear as to what they are and how they would improve metrics.
Mention of info.benefitscal.com website was odd…I didn't realize it existed and there did not seem to be regular posting of content.</t>
  </si>
  <si>
    <t>I like how they listed what they currently are doing as a baseline. 
Also like how they are using the examples of the communications used by other states.  Shows what is capable. 
This section read a lot better than previous</t>
  </si>
  <si>
    <t xml:space="preserve">Nothing really negative.  </t>
  </si>
  <si>
    <t xml:space="preserve">Pg.4-100 - it is good they recognize the need to enhance public awareness, adoption, and perception of the BenefitsCal application.
Pg.4-103 - I like the example of Kentucky and the campains that leaded to increased enrollment in benefit programs and greater adoption of self-service.
Pg. 4-104 - HX TrustID™ can enhance the survey's ability to capture nuanced data about trust.  </t>
  </si>
  <si>
    <t>Pg. 4-108 - Translation Services - Currently we still have problems with some translations.</t>
  </si>
  <si>
    <t xml:space="preserve">. Successful historical campaigns. The proposal highlights previous marketing successes, such as achieving a 71% open rate for email campaigns and effectively utilizing YouTube and mascot branding (“Robin the Bear”) to engage users. These examples demonstrate Deloitte’s capacity to drive awareness and adoption.
</t>
  </si>
  <si>
    <t>. Translation services failed to acknowledge the current issues that BenefitsCal is experiencing and has been uplifted by advocates.  Their approach does not provide changes on how current issues will be remedied. 
. Limited emphasis on stakeholder training. The proposal touches on stakeholder engagement but lacks specific details on training programs for county staff, CBOs, and other stakeholders to support marketing and communication efforts. Strengthening training components could improve campaign effectiveness.</t>
  </si>
  <si>
    <t>pg 4-97:  They highlight Robin the Bear BenefitsCal Mascot. Using a mascot to help market and Brand B/C brings a bit of familiarity to the product. BenefitsCal Communications and Marketing Campaign. In 2023, Deloitte spearheaded the Integrated Communications and Marketing Campaign for BenefitsCal, reaching over 15 million enrollees in 58 counties. The campaign involved numerous stakeholders and produced 12 marketing deliverables in 20 languages. Key efforts included branding "Robin the Bear" as the mascot, creating an animated video, and launching a 6-stage email campaign, as shown in Figure 4.4-5. The campaign not only improved operational efficiency by reducing in-person visits and alleviating district office traffic but also achieved significant digital engagement.</t>
  </si>
  <si>
    <t>Pg4-96  the martketing toolkits as an omnichannel martketing strategy tells us that they created these toolkits but never come back around to tell you the effectiveness/outcome.</t>
  </si>
  <si>
    <t xml:space="preserve">Creative customer communications for BenefitsCal included Q&amp;As and Fact Sheets in twenty languages. Pgs. 4-96 to 4-96: Public Meetings, Legislative and Advocate Inquiries, YouTube videos, Marketing Toolkits, BenefitsCal Communications and Marketing Campaign, Brochures, Flyers, and Fact Sheets.
Plan to conduct comprehensive user and audience research to develop targeted communications and marketing strategies for specific groups.
Good ideas listed in the recommendations outlined in Figure 4.4-8 are part of a multi- or omnichannel strategy that creates various touchpoints for engaging our target audience with BenefitsCal. Paid Search and Social media as well as effective drip campaign email communication. 
Pg. 4-105: Use of Facebook, Instagram, and other tools such as Meta to geofence campaigns to specific geographic areas, enabling BenefitsCal to promptly disseminate vital information to users within those regions.
Table 4.4-4 - effective methods to sustain media relationships.
</t>
  </si>
  <si>
    <t>Although they partner with Humble Translation Services to translate materials into threshold languages, there are still delays in translation that hinder timely engagement.</t>
  </si>
  <si>
    <t xml:space="preserve">Creation of campaign materials for counties is helpful for county staff.
Plan for expanding the current marketing, especially to include performance indicators.
Kentucky and Tennessee examples of successful marketing. </t>
  </si>
  <si>
    <r>
      <t xml:space="preserve">*"presence of alternative systems like CalHEERS, which splits user attention, further complicates engagement. To address these challenges, counties have expressed a desire for coordinated communication efforts to simplify messages and reduce customer confusion." - </t>
    </r>
    <r>
      <rPr>
        <b/>
        <sz val="11"/>
        <color rgb="FF000000"/>
        <rFont val="Century Gothic"/>
        <family val="2"/>
      </rPr>
      <t xml:space="preserve">I also feel Get CF and it going away will also cause confusion. </t>
    </r>
    <r>
      <rPr>
        <sz val="11"/>
        <color rgb="FF000000"/>
        <rFont val="Century Gothic"/>
        <family val="2"/>
      </rPr>
      <t xml:space="preserve">
* Where we Are Today – How We’ve Supported BenefitsCal - I think it was important for Deloitte to add this section. I think we all needed a reminder of everything that has been done in the last 4 years. We should be proud of what we have been able to accomplish thus far. 
*Where we Are Going – Deloitte’s Plan to Enhance the Awareness, Adoption, and Public Sentiment of the BenefitsCal Application -" By conducting comprehensive user and audience research, we transition from a responsive to a proactive approach, effectively targeting specific users, non-users, and stakeholders with tailored communications and marketing tactics."
* Figure 4.4-8. Connecting with Our Audience by Reaching Them on Multiple Channels.- The Omnichannel Marketing and Communications visual helped me visualize how different audiences have preferences on how and where they go to receive information. Deloitte really targets every single platform listed in that section, then we do have a good chance on reaching more people. 
*Digital and Social Media section- Liked that Deloitte is also thinking about saving costs for customers (Mentioned where they talked about using FB and WhatsApp)
* Like their overall response, liked all the examples they mentioned and the breakdown of all the different outreach types (Email, Digital Social Media, Websites, Paid Media, Etc.)
</t>
    </r>
  </si>
  <si>
    <t>Response was very Safe and detailed</t>
  </si>
  <si>
    <t>UA10</t>
  </si>
  <si>
    <t>Describe your approach to engaging with the Stakeholder Community to enhance the awareness, adoption, and Stakeholder Community perception of the BenefitsCal application.</t>
  </si>
  <si>
    <t xml:space="preserve">Figure 4.4-10 is a nice illustration of the various stakeholder groups and their place in the process. The arkansas Rent Relief example is a good addition that highlights impact made by their efforts. Appreciate that they acknowledge we need to be more proactive than reactive with stakeholder groups and communications. The SSA example, with visual, is a mice inclusion that I would have liked to see brought in earlier in other sections as a way to highlight a work effort. Also appreciate the testimonials section as this is one of the best ways to drive a message home, in my opinion. </t>
  </si>
  <si>
    <t xml:space="preserve">this section was better, but it ended very abruptly. Would have appreciated a more robust conclusion. </t>
  </si>
  <si>
    <r>
      <t>A) Figure 4.4-10. Current BenefitsCal Stakeholder Groups  (</t>
    </r>
    <r>
      <rPr>
        <b/>
        <sz val="11"/>
        <color theme="1"/>
        <rFont val="Century Gothic"/>
        <family val="2"/>
      </rPr>
      <t>Support</t>
    </r>
    <r>
      <rPr>
        <sz val="11"/>
        <color theme="1"/>
        <rFont val="Century Gothic"/>
        <family val="2"/>
      </rPr>
      <t>: Pg 118).
B) Stakeholder map and Matrix, reviewing with Consortium and the stakeholder groups to confirm accuracy, and respective need that will be a living document. (</t>
    </r>
    <r>
      <rPr>
        <b/>
        <sz val="11"/>
        <color theme="1"/>
        <rFont val="Century Gothic"/>
        <family val="2"/>
      </rPr>
      <t>Support</t>
    </r>
    <r>
      <rPr>
        <sz val="11"/>
        <color theme="1"/>
        <rFont val="Century Gothic"/>
        <family val="2"/>
      </rPr>
      <t>: Pg 122)
C) Example, "to leverage bidders existing ties with Dept of Aging, CalHEERS, Cover California and University and State systems to enhance awareness and adoption of BC programs and services (</t>
    </r>
    <r>
      <rPr>
        <b/>
        <sz val="11"/>
        <color theme="1"/>
        <rFont val="Century Gothic"/>
        <family val="2"/>
      </rPr>
      <t>Support</t>
    </r>
    <r>
      <rPr>
        <sz val="11"/>
        <color theme="1"/>
        <rFont val="Century Gothic"/>
        <family val="2"/>
      </rPr>
      <t>: Identification of BC stakeholders, bullet point 1 example, Pg 122).</t>
    </r>
  </si>
  <si>
    <r>
      <t xml:space="preserve">a) </t>
    </r>
    <r>
      <rPr>
        <b/>
        <sz val="11"/>
        <color theme="1"/>
        <rFont val="Century Gothic"/>
        <family val="2"/>
      </rPr>
      <t>Concern</t>
    </r>
    <r>
      <rPr>
        <sz val="11"/>
        <color theme="1"/>
        <rFont val="Century Gothic"/>
        <family val="2"/>
      </rPr>
      <t>: Bidders use of phrases like "understanding their power" and "degree of influence" when referencing the Stakeholder group to better understand the stakeholders interrelationship related to their influence. (</t>
    </r>
    <r>
      <rPr>
        <b/>
        <sz val="11"/>
        <color theme="1"/>
        <rFont val="Century Gothic"/>
        <family val="2"/>
      </rPr>
      <t>Support</t>
    </r>
    <r>
      <rPr>
        <sz val="11"/>
        <color theme="1"/>
        <rFont val="Century Gothic"/>
        <family val="2"/>
      </rPr>
      <t>:  Bullets 2, and 4, Pg 122).
b) Bidder suggest prioritizing the Stakeholders by their involvement. however it is unclear how this will provide insight into the less vocal and does not stated who would participate in the prioritization and what criteria would be used. (</t>
    </r>
    <r>
      <rPr>
        <b/>
        <sz val="11"/>
        <color theme="1"/>
        <rFont val="Century Gothic"/>
        <family val="2"/>
      </rPr>
      <t>Support</t>
    </r>
    <r>
      <rPr>
        <sz val="11"/>
        <color theme="1"/>
        <rFont val="Century Gothic"/>
        <family val="2"/>
      </rPr>
      <t xml:space="preserve">: bullet point 3, Pg 122).
</t>
    </r>
  </si>
  <si>
    <t>Very strong section with multiple examples and metrics of success, as well as detailed explanation of steps taken to engage stakeholders (Arkansas example, Customer Testimonials, Formalizing Stakeholder Engagement, AskCalSAWS, Quarterly Collaboration Model Meetings).</t>
  </si>
  <si>
    <r>
      <t xml:space="preserve">Despite these advancements, there is potential to further amplify stakeholder involvement, allowing them to experience more transparent and frequent updates and have a greater say in outreach initiatives. Figure 4.4-10. Current BenefitsCal Stakeholder Groups - documents understranidng of who the stakeholders are, </t>
    </r>
    <r>
      <rPr>
        <b/>
        <sz val="11"/>
        <color rgb="FF000000"/>
        <rFont val="Century Gothic"/>
        <family val="2"/>
      </rPr>
      <t>Figure 4.4-13</t>
    </r>
    <r>
      <rPr>
        <sz val="11"/>
        <color rgb="FF000000"/>
        <rFont val="Century Gothic"/>
        <family val="2"/>
      </rPr>
      <t xml:space="preserve">. BenefitsCal Collaboration Model. </t>
    </r>
    <r>
      <rPr>
        <b/>
        <sz val="11"/>
        <color rgb="FF000000"/>
        <rFont val="Century Gothic"/>
        <family val="2"/>
      </rPr>
      <t>Figure 4.4-14</t>
    </r>
    <r>
      <rPr>
        <sz val="11"/>
        <color rgb="FF000000"/>
        <rFont val="Century Gothic"/>
        <family val="2"/>
      </rPr>
      <t>.  Deloitte's Approach to BenefitsCal Marketing, Public Communications, and Stakeholder Engagement.</t>
    </r>
  </si>
  <si>
    <r>
      <t>page 123:  " Success metrics are key, offering insights into user engagement with BenefitsCal through completion rates, feedback scores, and uptime statistics" and " Utilizing OKRs and success metrics enhances BenefitsCal's perception by aligning stakeholder goals, measured by clear objectives like '</t>
    </r>
    <r>
      <rPr>
        <b/>
        <sz val="11"/>
        <color rgb="FF000000"/>
        <rFont val="Century Gothic"/>
        <family val="2"/>
      </rPr>
      <t>Reduce workload effort</t>
    </r>
    <r>
      <rPr>
        <sz val="11"/>
        <color rgb="FF000000"/>
        <rFont val="Century Gothic"/>
        <family val="2"/>
      </rPr>
      <t xml:space="preserve"> to process renewals," How will they measure "reduced workload" and confirm the nexus to stakeholder involvment?  Would need to very clearly define how this would be measured.  </t>
    </r>
    <r>
      <rPr>
        <b/>
        <sz val="11"/>
        <color rgb="FF000000"/>
        <rFont val="Century Gothic"/>
        <family val="2"/>
      </rPr>
      <t xml:space="preserve">Figure 4.4-16. </t>
    </r>
    <r>
      <rPr>
        <sz val="11"/>
        <color rgb="FF000000"/>
        <rFont val="Century Gothic"/>
        <family val="2"/>
      </rPr>
      <t xml:space="preserve">Social Impact Metrics Humanize the Impact of Using BenefitsCal.  The stats they show, such as number families receiving CF, are </t>
    </r>
    <r>
      <rPr>
        <b/>
        <sz val="11"/>
        <color rgb="FF000000"/>
        <rFont val="Century Gothic"/>
        <family val="2"/>
      </rPr>
      <t xml:space="preserve">not necesarily related to Bcal </t>
    </r>
    <r>
      <rPr>
        <sz val="11"/>
        <color rgb="FF000000"/>
        <rFont val="Century Gothic"/>
        <family val="2"/>
      </rPr>
      <t xml:space="preserve">but relate to the overall CF program.  </t>
    </r>
    <r>
      <rPr>
        <b/>
        <sz val="11"/>
        <color rgb="FF000000"/>
        <rFont val="Century Gothic"/>
        <family val="2"/>
      </rPr>
      <t>Customer testimonials</t>
    </r>
    <r>
      <rPr>
        <sz val="11"/>
        <color rgb="FF000000"/>
        <rFont val="Century Gothic"/>
        <family val="2"/>
      </rPr>
      <t xml:space="preserve"> are not that effective as they are cherry picked.  </t>
    </r>
  </si>
  <si>
    <t>They have great ideas and understand the importance of engaging stakeholders</t>
  </si>
  <si>
    <t>Metrics; acknowledgement of need to overcome skepticism</t>
  </si>
  <si>
    <t>P. 4-115: "To enhance the BenefitsCal experience, stakeholders should create robust feedback mechanisms, like surveys and focus groups at community centers, to gather and analyze user feedback. This allows them to advocate for necessary platform improvements, responding to the evolving needs of its users." This felt like passing the responsibility to stakeholders rather than their approach to engaging stakeholders.
Another section that felt too reliant on what they have done and too high level for future improvements.</t>
  </si>
  <si>
    <t>I like that they are planning on formalizing Stakeholder engagement more and having a plan of action. 
Also like the engagement with SSA</t>
  </si>
  <si>
    <t xml:space="preserve">Again, not a lot of substance in their approach.  A little more high level than I would have liked. </t>
  </si>
  <si>
    <t>Pg. 4-109 - Fig 4.4-11 BenefitsCal Stateholders Engagement
{g. 4-112 - The sample of the stakeholder network to distribute resouces in Arkansas.</t>
  </si>
  <si>
    <t>pg. 4-114 - this is an example of how Deloitte failed to prepare these users: We are working with SSA leadership to create a CalFresh Web Portal Usage Guide (see Figure 4.4-15), aimed specifically at SSA Technicians. Despite previous webinars and trainings, stakeholders require a more thorough understanding of BenefitsCal's features and opportunities to boost their confidence. This guide, initiated by Deloitte from technician feedback, provides detailed training.</t>
  </si>
  <si>
    <t>. Integration of stakeholder feedback in the UCD Process. The proposal describes how stakeholder engagement is embedded in the UCD process, ensuring that their feedback is continuously integrated into the design, development, and marketing strategies for BenefitsCal.
. Comprehensive stakeholder engagement channels, outline various channels for stakeholder engagement, including JPA meetings, PSC meetings, quarterly collaboration model meetings, and monthly UCD meetings. This diverse set of touchpoints facilitates ongoing dialogue, updates, and collaboration, strengthening stakeholder relationships.
. Proactive communication and transparency, the strategy emphasizes proactive communication, transparency, and the use of metrics-driven data to keep stakeholders informed about BenefitsCal performance and enhancements. This approach aligns well with the goal of improving stakeholder perception.</t>
  </si>
  <si>
    <t>. Limited discussion on managing stakeholder resistance, it did not sufficiently address how it plans to handle potential resistance or negative perceptions among stakeholders, especially during major changes or feature rollouts.
. Limited focus on cultural sensitivity, 
While the proposal emphasizes multilingual support, it could further enhance cultural sensitivity in stakeholder engagement strategies by detailing how it plans to adapt outreach efforts to different cultural contexts.
. Could have provided more detail on expansion of network beyond traditional stakeholders, while existing stakeholders are well-engaged, the proposal could benefit from a more aggressive strategy to expand its network, reaching out to new and underrepresented groups that may influence BenefitsCal adoption.</t>
  </si>
  <si>
    <t>Figure 4.4-14.  Deloitte's Approach to BenefitsCal Marketing, Public Communications, and Stakeholder Engagement.                                                  Pg 4-112: Arkansas example of helping to distribute over 100 million in rent and utility relief by reaching out to over 600 CBO"s with training, marketing toolkits,collateral and social media content. **** BC collaboration model purpose to make recommendations on which enhancements to prioritize/implement</t>
  </si>
  <si>
    <t>I would like to see how they were going to measure the reduction on workload?(metrics)  The Collab model example did not provide how many/if any of these recommendations have been realized.</t>
  </si>
  <si>
    <t>Stakeholder Engagement though Publications and AskCalSAWS.
BenefitsCal Stakeholder Engagement extends to public meetings, which are structured with agendas tailored to meet the unique needs of each audience illustrated in Figure 4.4-11.
Deloitte collaborated with the Consortium to establish the BenefitsCal Collaboration Model, which began in April 2022. This initiative includes 38 members representing customers, counties, six regions in California, state personnel, advocates, community-based organizations, and relevant vendors.
Key Future Enhancements to Improve Partner Relationships, Application Perception, and Adoption include using personalized case studies, testimonials, and storytelling techniques to illustrate the application's real-world value and emotionally connect users to BenefitsCal.</t>
  </si>
  <si>
    <t>BenefitsCal consolidates essential information for public and county use at https://www.calsaws.org/benefitscal/. It would help if all of the resouces would be linked within BenefitsCal since the stakeholder community may not be familiar with CalSAWS or how it relates to BenefitsCal.</t>
  </si>
  <si>
    <t xml:space="preserve">Using metric-driven data to enhance stakeholder awareness, especially when discussing customer engagement. 
Success metrics also important for understanding the goal of enhancements or communication campaigns. 
Arkansas Rent Relief example. 
</t>
  </si>
  <si>
    <t xml:space="preserve">Unsure that expecting stakeholders to do surveys and focus groups to gather and analyze feedback to then advocate tor improvements is the best path. That would ideally be done by the contractor instead of placing that burden on each individual county or CBO.  </t>
  </si>
  <si>
    <t>* Customer Testimonials - thought this was a great call out and approach- I agree that Building Trust &amp;Credibility, overcome Skepticism, Story Telling through Experience, Integration of Marketing Strategies and Direct Communication are key to making BC successful. Additionally. I know I use “reviews” a lot when trying out new websites. I think this would be similar. 
*I always like seeing info on OKRs and Success Metrics- This is the only real way to tell if things are working as expected
*Other sections i liked about this UA response were: Arkansas example, Customer Testimonials, Formalizing Stakeholder Engagement, AskCalSAWS, Quarterly Collaboration Model Meetings.
*Overall good Response</t>
  </si>
  <si>
    <r>
      <t xml:space="preserve">Figure 4.4-15. Sample Materials Developed to Support Adoption with Social Security Administration Users. - </t>
    </r>
    <r>
      <rPr>
        <b/>
        <sz val="11"/>
        <color theme="1"/>
        <rFont val="Century Gothic"/>
        <family val="2"/>
      </rPr>
      <t xml:space="preserve">Blurry
General Comment: Deloittes document became repetative at times making it way longer than needed. Althought the information they provided was not bad, it was hard for me to get motivated to keep reading. It was very wordy and contained a lot of content and it was hard for me to absorb at at once on various occacions. </t>
    </r>
    <r>
      <rPr>
        <sz val="11"/>
        <color theme="1"/>
        <rFont val="Century Gothic"/>
        <family val="2"/>
      </rPr>
      <t xml:space="preserve">
</t>
    </r>
  </si>
  <si>
    <t>Reference Type</t>
  </si>
  <si>
    <t>Organization/Agency</t>
  </si>
  <si>
    <t>Project Name</t>
  </si>
  <si>
    <t>Reference Name</t>
  </si>
  <si>
    <t>Reference Score</t>
  </si>
  <si>
    <t>Bidder Reference #1</t>
  </si>
  <si>
    <t>State of California, Office of Technology and Solutions Integration (OTSI)</t>
  </si>
  <si>
    <t>California Healthcare Eligibility, Enrollment, and Retention System (CalHEERS)</t>
  </si>
  <si>
    <t>Lorna Eby</t>
  </si>
  <si>
    <t>Bidder Reference #2</t>
  </si>
  <si>
    <t>Michigan Department of Health and Human Services</t>
  </si>
  <si>
    <t>MI Bridges: Michigan Integrated Service Delivery (ISD) Portal</t>
  </si>
  <si>
    <t>Robin Grinnel</t>
  </si>
  <si>
    <t>Firm Reference Average</t>
  </si>
  <si>
    <t>BIDDER NAME</t>
  </si>
  <si>
    <t xml:space="preserve">BENEFITSCAL MINIMUM QUALIFICATIONS SUMMARY RESULTS </t>
  </si>
  <si>
    <t>Duration in Months</t>
  </si>
  <si>
    <t>Duration in Months
 (% Applied)</t>
  </si>
  <si>
    <t>Min Qual in Months</t>
  </si>
  <si>
    <t>Variance to Min Qual Months</t>
  </si>
  <si>
    <t>Exceed by 50% Threshold Months</t>
  </si>
  <si>
    <t>Variance to Exceed Threshold</t>
  </si>
  <si>
    <t>Score
(0 - 3)</t>
  </si>
  <si>
    <t>Minimum Qualification S4</t>
  </si>
  <si>
    <t>Minimum Qualification S5</t>
  </si>
  <si>
    <t>Minimum Qualification S6</t>
  </si>
  <si>
    <t>Minimum Qualification S7</t>
  </si>
  <si>
    <t>Minimum Qualification S8</t>
  </si>
  <si>
    <t>Minimum Qualification S9</t>
  </si>
  <si>
    <t>Minimum Qualification S10</t>
  </si>
  <si>
    <t>Duration in Months/Projects
 (% Applied)</t>
  </si>
  <si>
    <t>Minimum Qualification S11</t>
  </si>
  <si>
    <t>Minimum Qualification S12</t>
  </si>
  <si>
    <t>Minimum Qualification S13</t>
  </si>
  <si>
    <t>Minimum Qualification S14</t>
  </si>
  <si>
    <t>Minimum Qualification S15</t>
  </si>
  <si>
    <t>Minimum Qualification S16</t>
  </si>
  <si>
    <t>Minimum Qualification S17</t>
  </si>
  <si>
    <t>Minimum Qualification S18</t>
  </si>
  <si>
    <t>Minimum Qualification S19</t>
  </si>
  <si>
    <t>Minimum Qualification S20</t>
  </si>
  <si>
    <t>Minimum Qualification S21</t>
  </si>
  <si>
    <t>Minimum Qualification S22</t>
  </si>
  <si>
    <t>Minimum Qualification S23</t>
  </si>
  <si>
    <t>Minimum Qualification S24</t>
  </si>
  <si>
    <t>Minimum Qualification S25</t>
  </si>
  <si>
    <t>Minimum Qualification S26</t>
  </si>
  <si>
    <t>Minimum Qualification S27</t>
  </si>
  <si>
    <t>Minimum Qualification S28</t>
  </si>
  <si>
    <t>Minimum Qualification S29</t>
  </si>
  <si>
    <t>Minimum Qualification S30</t>
  </si>
  <si>
    <t>Minimum Qualification S31</t>
  </si>
  <si>
    <t>Minimum Qualification S32</t>
  </si>
  <si>
    <t>Minimum Qualification S33</t>
  </si>
  <si>
    <t>Minimum Qualification S34</t>
  </si>
  <si>
    <t>Minimum Qualification S35</t>
  </si>
  <si>
    <t>Minimum Qualification S36</t>
  </si>
  <si>
    <t>Summary Average</t>
  </si>
  <si>
    <t>&lt;&lt;== Crosscheck with Detail Tab</t>
  </si>
  <si>
    <t>Detail Average</t>
  </si>
  <si>
    <t>&lt;&lt;== Crosscheck with Summary Tab</t>
  </si>
  <si>
    <t xml:space="preserve">BENEFITSCAL MINIMUM QUALIFICATIONS SUMMARY TABLE </t>
  </si>
  <si>
    <t>Minimum Qualification S3</t>
  </si>
  <si>
    <t>A minimum of five (5) years of experience managing an IT Project using a defined system development life cycle (SDLC), including business and system requirement specifications, design, development, testing, and implementation.</t>
  </si>
  <si>
    <t>Notes/Adjustments</t>
  </si>
  <si>
    <t>Project</t>
  </si>
  <si>
    <t>Start Date</t>
  </si>
  <si>
    <t>End Date</t>
  </si>
  <si>
    <t>Percentage of Time</t>
  </si>
  <si>
    <t>BenefitsCal</t>
  </si>
  <si>
    <t xml:space="preserve">End date of 7/31/2024 is beyond Proposal Due Date: Adjusted to Threshold End Date: 7/30/2024 </t>
  </si>
  <si>
    <t>Department of Human Services Information Support Services (ISS) - State of Arkansas</t>
  </si>
  <si>
    <t>Department of Human Services (DHS) – Georgia Integrated Eligibility (IE)</t>
  </si>
  <si>
    <t>Oregon Health Authority (OHA) ONE Medicaid Eligibility Program</t>
  </si>
  <si>
    <t>Totals</t>
  </si>
  <si>
    <t>A minimum of five (5) years of experience leading the development of Deliverables on IT Projects within the past ten (10) years with direct responsibility for activities in the following Project Management knowledge areas: scope, time, cost, human resources, risk, quality, integration and communication.</t>
  </si>
  <si>
    <t>Department of Human Services Information Support Services (ISS) – State of Arkansas</t>
  </si>
  <si>
    <t>Start date of 7/1/2014 is beyond ten years: Adjusted to Threshold Start Date: 7/30/2014</t>
  </si>
  <si>
    <t>A minimum of five (5) years of experience within the past ten (10) years, supervising teams of 25 people or greater on IT systems Projects.</t>
  </si>
  <si>
    <t>A minimum of five (5) years of experience within the past ten (10) years building and maintaining strong working relationships with clients and key internal and external stakeholders; conveying relevant information to an executive-level audience, ensuring client is aware of progress/service status; and building credibility and fostering business-partnering relationships.</t>
  </si>
  <si>
    <t>Possess and maintain a valid Project Management Institute (PMI) certification throughout the term of this agreement.</t>
  </si>
  <si>
    <t>Certification/Degree Title</t>
  </si>
  <si>
    <t>Certification Number</t>
  </si>
  <si>
    <t>Original Grant Date</t>
  </si>
  <si>
    <t>Expiration Date</t>
  </si>
  <si>
    <t>Online Validation Link, if not available attach a copy</t>
  </si>
  <si>
    <t>Project Management Professional (PMP)</t>
  </si>
  <si>
    <t>Certificate Attached to Bidder's Att 10</t>
  </si>
  <si>
    <t>Minimum Qualification  S8</t>
  </si>
  <si>
    <t>A minimum of three (3) years of experience within the past five (5) years leading a PMO in a corporate systems integration organization, Federal, State, County, or Consortium organization.</t>
  </si>
  <si>
    <t>ETS Transformation</t>
  </si>
  <si>
    <t>Project and Portfolio Management</t>
  </si>
  <si>
    <t>Federal Draw &amp; Reporting</t>
  </si>
  <si>
    <t xml:space="preserve">State of California </t>
  </si>
  <si>
    <t>WIC Implementation</t>
  </si>
  <si>
    <t>Start Date of 7/1/2018 and End Date of 7/15/2019 are both beyond five year Threshold Start Date of 7/30/2019. Project not included in computation.</t>
  </si>
  <si>
    <t>A minimum of three (3) years of experience directly responsible for supporting activities in the following Project Management knowledge areas: scope, time, cost, human resource, risk, quality, integration and communication.</t>
  </si>
  <si>
    <t>AES Implementation</t>
  </si>
  <si>
    <t>Project Management Professional</t>
  </si>
  <si>
    <t>A minimum of 18 months of experience within the past ten (10) years, performing operational transition activities on Projects involving complex IT systems.</t>
  </si>
  <si>
    <t>Medicaid Applications Maintenance and Development (AMD)</t>
  </si>
  <si>
    <t xml:space="preserve">California Healthcare Eligibility, Enrollment, and Retention System (CalHEERS)  </t>
  </si>
  <si>
    <t>Enterprise Management Information Technology Services (EMITS)</t>
  </si>
  <si>
    <t>ONE Medicaid Eligibility Program</t>
  </si>
  <si>
    <t>Experience within the past ten (10) years, managing the successful transition of IT systems from one (1) company or contract to another on at least two (2) separate Projects. The Transition Manager’s experience will have been for a minimum duration of three (3) months for each Project.</t>
  </si>
  <si>
    <t>Qualifying Project</t>
  </si>
  <si>
    <t>Min Qual in Projects</t>
  </si>
  <si>
    <t>Variance to Min Qual Projects</t>
  </si>
  <si>
    <t>Exceed by 50% Threshold Projects</t>
  </si>
  <si>
    <t>A minimum of five (5) years of experience within the past ten (10) years of experience in the development, implementation and management of information technology -and IT systems, including cloud architectures, portal applications, business systems, server technologies, and communication technologies.</t>
  </si>
  <si>
    <t>E-Business Suite (EBS) Migration to Cloud, Managed Services</t>
  </si>
  <si>
    <t>Managed Services</t>
  </si>
  <si>
    <t>Oracle IDM</t>
  </si>
  <si>
    <t>Integration Services</t>
  </si>
  <si>
    <t>SOA-ESB Implementation</t>
  </si>
  <si>
    <t>TIAA-CREF</t>
  </si>
  <si>
    <t>A minimum of five (5) years of experience within the past ten (10) years, managing a SDLC, including business and system requirement specification, design, development, testing, and implementation, on Projects involving complex IT systems.</t>
  </si>
  <si>
    <t>EBS Migration to Cloud, Managed Services</t>
  </si>
  <si>
    <t>Does not match the Total Duration in Months from the Bidder's Attachment 10 because the summary formula was updated inaccurately on Attachment 10.   The Duration in Months (% Applied) formula is accurate on Attachment 10.</t>
  </si>
  <si>
    <t>A minimum of three (3) years of experience applying UCD processes and User Experience (UX) activities (such as usability reviews, studies, and testing) on IT Projects.</t>
  </si>
  <si>
    <t xml:space="preserve">Bachelor’s Degree in relevant disciplines such as Computer Science, Information Technology, Engineering, Business Administration, or relevant certification from a similar program such as Product Management. </t>
  </si>
  <si>
    <t xml:space="preserve">The  description below of Min Qual S16 on Attachment 10 is not is consistent with the 03 description from the RFP, Table 32 Product Manager Qualifications.  
Attachment 10 - Bidder Part 2 Product Manager Qualifications Summary Table:
"Bachelor’s Degree in relevant design discipline, (e.g., product road mapping, cross-functional collaboration, data-driven decision-making, user experience, product lifecycle management), or certification from similar accelerated learning program."
</t>
  </si>
  <si>
    <t>Bachelor of Arts in Economics, University of Virginia</t>
  </si>
  <si>
    <t>Digital Product Management: Modern Fundamentals, Coursera, University of Virginia</t>
  </si>
  <si>
    <t>coursera.org /verify/S QW KV5QM PN96</t>
  </si>
  <si>
    <t>A minimum of five (5) years of experience in technical or technical-related product launch and or management.</t>
  </si>
  <si>
    <t>IRS, IRS ECO (Energy Credits Online)</t>
  </si>
  <si>
    <t xml:space="preserve">Army Credentialing &amp; Continuing Education Services, Army IgnitED </t>
  </si>
  <si>
    <t>Alberta Energy Regulator, OneStop</t>
  </si>
  <si>
    <t>US Air Force Review Board Agency, CMTARS (Content Management, Tracking, and Reporting System)</t>
  </si>
  <si>
    <t>A minimum of three (3) years serving as a Product Manager or like role with familiarity in working with public sector services and enterprises.</t>
  </si>
  <si>
    <t xml:space="preserve">Bachelor’s Degree in relevant design discipline, (e.g., Interaction design, Human Computer Interface, User Experience Design), or certification from similar accelerated learning program. </t>
  </si>
  <si>
    <t xml:space="preserve">Bachelors of Arts-Graphic Design, San Diego State University </t>
  </si>
  <si>
    <t xml:space="preserve">A minimum of five (5) years of experience leading a program of work through full product development cycles in discovery, concepting, prototypes, requirements, design specifications, implementation and post-implementation. </t>
  </si>
  <si>
    <t>CA CARES</t>
  </si>
  <si>
    <t>Genetic Disease Screening Program</t>
  </si>
  <si>
    <t>GOVX.COM</t>
  </si>
  <si>
    <t>Web Shop Manager</t>
  </si>
  <si>
    <t xml:space="preserve">The Bidder's project numbering is out of sequence on Att 10.  The Web Shop Manaager Project is Project 4 as opposed to Project 5. </t>
  </si>
  <si>
    <t xml:space="preserve">A minimum of two (2) years of experience leading design work of successful automation products, demonstrating User Centered Design models and User Experience usability studies.  </t>
  </si>
  <si>
    <t>A minimum of two (2) years of experience demonstrating advanced skills in interactive design, Visual/UI design and Architecture.</t>
  </si>
  <si>
    <t xml:space="preserve">The Bidder's project numbering is out of sequence on the Att 10.  The Web Shop Manaager Project is Project 4 as opposed to Project 5. </t>
  </si>
  <si>
    <t>A minimum of one (1) year of experience conducting User research and prototyping.</t>
  </si>
  <si>
    <t>A minimum of five (5) years of experience within the past ten (10) years as Test Manager or Lead on Projects in a health and human services or health care services Project.</t>
  </si>
  <si>
    <t>Self-Service Portal and Consolidated Eligibility System (SPACES)</t>
  </si>
  <si>
    <t>A minimum of five (5) years of experience planning, preparing for, and executing system test, UAT, and/or regression tests in compliance with a recognized standard, such as IEEE or ISO.</t>
  </si>
  <si>
    <t>Rendering online advertisements on Ad Spots and Video Positions – Yahoo, YouTube, Lakme</t>
  </si>
  <si>
    <t>Citibank – CITIDIRECT and Export Product Management Systems (EPMS)</t>
  </si>
  <si>
    <t>A minimum of five (5) years of experience with testing JAVA web-based applications, Software interaction with Oracle databases, web services, and/or cloud services.</t>
  </si>
  <si>
    <t>Citibank – CITIDIRECT and EPMS (Export Product Management Systems)</t>
  </si>
  <si>
    <t xml:space="preserve">A minimum of three (3) years of experience overseeing or testing applications with multiple advocates/customers with varied business priorities and varying levels of experience with automation systems. </t>
  </si>
  <si>
    <t xml:space="preserve">A minimum of five (5) years of experience developing, administering, and evaluating a comprehensive marketing or public relations program, involving the development of public awareness of a major program(s). </t>
  </si>
  <si>
    <t>TennCare Digital Adoption Public Health Emergency (PHE) Unwind Paid Media Campaign</t>
  </si>
  <si>
    <t>1332 Waiver/Georgia Access Public Awareness Campaign</t>
  </si>
  <si>
    <t>Cybersecurity Talent Management System (CTMS)</t>
  </si>
  <si>
    <t xml:space="preserve">CT Department of Motor Vehicles </t>
  </si>
  <si>
    <t>Strategic Communications and Branding</t>
  </si>
  <si>
    <t>NSF/MICA</t>
  </si>
  <si>
    <t>A minimum of two (2) years of experience developing and/or leading the development of visual/graphical arts material. Experience must be print or web-related marketing material.</t>
  </si>
  <si>
    <t xml:space="preserve">TennCare Digital Adoption </t>
  </si>
  <si>
    <t>1332 Waiver / Georgia Access Public Awareness Campaign</t>
  </si>
  <si>
    <t>A minimum of two (2) years of experience developing and managing media relationships including editorial opportunities and print/TV media.</t>
  </si>
  <si>
    <t>Pennsylvania Attorney General's Office</t>
  </si>
  <si>
    <t>Pennsylvania House of Representatives</t>
  </si>
  <si>
    <t>A minimum of three (3) years of experience as a Security Lead directly responsible for collaborating with application development teams, technical architects, and security policy experts to define and/or implement an integrated framework of solution security architecture.</t>
  </si>
  <si>
    <t>CalSAWS - BenefitsCal Maintenance and Enhancement (M&amp;E)</t>
  </si>
  <si>
    <t>Security Engineering Improvements</t>
  </si>
  <si>
    <t xml:space="preserve">CalSAWS - BenefitsCal Implementation </t>
  </si>
  <si>
    <t>Federal Draw Reporting (FDR) Solution Implementation Project</t>
  </si>
  <si>
    <t>Integrated Eligibility (IE) System Security Management</t>
  </si>
  <si>
    <t>A minimum of three (3) years of lead experience within the past ten (10) years developing, implementing, improving and monitoring industry standard Security strategies, solutions, and processes on Projects involving  - an AWS cloud environment.</t>
  </si>
  <si>
    <t xml:space="preserve">A minimum of three (3) years of experience within the past ten (10) years applying Information Security principles, methods, and techniques in the development of Project security Deliverables. </t>
  </si>
  <si>
    <t>A minimum of three (3) years of experience assessing system data sensitivity using security categorizations (e.g., FIPS Publication 199) to identify appropriate security controls to protect Personally Identifiable Information (PII), Protected Health Information (PHI) and/or Federal Tax Information (FTI) data.</t>
  </si>
  <si>
    <t>A minimum of three (3) years of experience with systems that comply with NIST 800-53 moderate baseline.</t>
  </si>
  <si>
    <t>Hold an (ISC)2© Certified Information Systems Security Professional (CISSP) certification, or ISACA Certified Information Security Manager (CISM) and maintain for the duration of the contract.</t>
  </si>
  <si>
    <t>Certified Information Systems Security Professional (CISSP)</t>
  </si>
  <si>
    <t>Certificate embedded in Bidder's Att 10</t>
  </si>
  <si>
    <t>Position</t>
  </si>
  <si>
    <t>Reference 1 Name</t>
  </si>
  <si>
    <t>Organization</t>
  </si>
  <si>
    <t>Reference 1 Score</t>
  </si>
  <si>
    <t>Reference 2 Name</t>
  </si>
  <si>
    <t>Reference 2 Score</t>
  </si>
  <si>
    <t>Average Reference  Score</t>
  </si>
  <si>
    <t>Anna Chia</t>
  </si>
  <si>
    <t>CalSAWS Consortium (Since 2014) Los Angeles County – Department of Public Social Services (Since 1988)</t>
  </si>
  <si>
    <t>Vivian Levy</t>
  </si>
  <si>
    <t>Oregon Health Authority (OHA)</t>
  </si>
  <si>
    <t>Cesar Ramirez</t>
  </si>
  <si>
    <t>California Department of Health Care Services (DHCS)</t>
  </si>
  <si>
    <t>Lori Mattas</t>
  </si>
  <si>
    <t>CA Department of Health Care Services</t>
  </si>
  <si>
    <t>Perminder Bagri</t>
  </si>
  <si>
    <t>California Office of System Integration (OSI)</t>
  </si>
  <si>
    <t>Ricardo Blanco</t>
  </si>
  <si>
    <t>State of Texas Health and Human Services</t>
  </si>
  <si>
    <t>Ryan Shimamura</t>
  </si>
  <si>
    <t>State of Hawaii, Department of Human Services (SOH_x0002_DHS)</t>
  </si>
  <si>
    <t>Chinna Subramaniam</t>
  </si>
  <si>
    <t>City &amp; County of San Francisco - Department of Technology (CCSF-DT)</t>
  </si>
  <si>
    <t>Callie Geary</t>
  </si>
  <si>
    <t>US Army Human Resources Command</t>
  </si>
  <si>
    <t>Michael Cusick</t>
  </si>
  <si>
    <t>Air Force Review Boards Association</t>
  </si>
  <si>
    <t>Robyn Jimenez</t>
  </si>
  <si>
    <t>CHPH - GDSP - PNS</t>
  </si>
  <si>
    <t>Joel Pasion</t>
  </si>
  <si>
    <t>Govx.com</t>
  </si>
  <si>
    <t>Desmond “Desi” Ottmar</t>
  </si>
  <si>
    <t>North Dakota Information Technology Department</t>
  </si>
  <si>
    <t>Sharon Teramura</t>
  </si>
  <si>
    <t>California Statewide Automated Welfare System (CalSAWS) Consortium</t>
  </si>
  <si>
    <t>Kimberly Hagan</t>
  </si>
  <si>
    <t>Division of TennCare</t>
  </si>
  <si>
    <t>Gregg Conley</t>
  </si>
  <si>
    <t>Georgia Office of the Insurance and Safety Fire Commissioner (OCI)</t>
  </si>
  <si>
    <t>Chris Bailey</t>
  </si>
  <si>
    <t>Joseph Nelson</t>
  </si>
  <si>
    <t>CalSAWS Consortium</t>
  </si>
  <si>
    <t>Key Staff Reference Average</t>
  </si>
  <si>
    <t xml:space="preserve"> </t>
  </si>
  <si>
    <t xml:space="preserve">Bidder </t>
  </si>
  <si>
    <t>Key Staff Interview Score 
(1-10)</t>
  </si>
  <si>
    <t>Key Comments from Interview Panel</t>
  </si>
  <si>
    <t xml:space="preserve">Demonstrated ability to do the job.   Q3 - could have used more information.  Would have appreciated more info on the challenges. </t>
  </si>
  <si>
    <t xml:space="preserve">Did a great job setting up her interview.  Good description of PMO concepts. Coordination with others and cognizant of deadlines and scope. Mission driven. </t>
  </si>
  <si>
    <t>Understood the responsibility to meet the SLAs.  Appreciated the mention of out reach efforts but would have liked more detail.</t>
  </si>
  <si>
    <t>Shows the experience needed to do the job. Weak on the Collaboration Model undestanding.</t>
  </si>
  <si>
    <t xml:space="preserve">"The Counties are the heart of the Consortium" - good call out. Touch on the Collaboration Model and it's intent.  Q4 - Strong answer.   Lose answer content because she speaks very low. </t>
  </si>
  <si>
    <t xml:space="preserve">Answers were highly technical.  Was expecting more human to human as this is UCD.  Could not follow the replies to the questions. Responses loaded with jargon. Concerned with the suggestion that use of AI could replace "translations". </t>
  </si>
  <si>
    <t>Generic responses; no in-depth responses.   Liked her "Flip the Script" comment. Can do the job.</t>
  </si>
  <si>
    <t>Approachable, likeable, passionate about his work.   Strong answers.  Personable; open to learning; positive attitude</t>
  </si>
  <si>
    <t>Thorough and knowledgeable.  Seems to enjoy his job.  Non-scripted responses.</t>
  </si>
  <si>
    <t>Average</t>
  </si>
  <si>
    <t>Firm Name</t>
  </si>
  <si>
    <t>Oral Presentation Score
(1-10)</t>
  </si>
  <si>
    <t xml:space="preserve">Key Comments </t>
  </si>
  <si>
    <t>Good teamwork demonstrated.   Done well and polished.</t>
  </si>
  <si>
    <t>Evaluator 01</t>
  </si>
  <si>
    <t>Evaluator 03</t>
  </si>
  <si>
    <t>Evaluator 04</t>
  </si>
  <si>
    <t>Evaluator 05</t>
  </si>
  <si>
    <t>Evaluator 06</t>
  </si>
  <si>
    <t>Evaluator 07</t>
  </si>
  <si>
    <t>Evaluator 08</t>
  </si>
  <si>
    <t>Evaluator 09</t>
  </si>
  <si>
    <t>Evaluator 10</t>
  </si>
  <si>
    <t>Evaluator 11</t>
  </si>
  <si>
    <t>Evaluator 12</t>
  </si>
  <si>
    <t>Evaluator 13</t>
  </si>
  <si>
    <t>Evaluator 02</t>
  </si>
  <si>
    <r>
      <rPr>
        <sz val="11"/>
        <color rgb="FF000000"/>
        <rFont val="Century Gothic"/>
        <family val="2"/>
      </rPr>
      <t>08</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09</t>
    </r>
    <r>
      <rPr>
        <b/>
        <sz val="11"/>
        <color indexed="8"/>
        <rFont val="Century Gothic"/>
        <family val="2"/>
      </rPr>
      <t xml:space="preserve">: </t>
    </r>
    <r>
      <rPr>
        <sz val="11"/>
        <color rgb="FF000000"/>
        <rFont val="Century Gothic"/>
        <family val="2"/>
      </rPr>
      <t xml:space="preserve">Disappointed with section.  </t>
    </r>
    <r>
      <rPr>
        <sz val="11"/>
        <rFont val="Century Gothic"/>
        <family val="2"/>
      </rPr>
      <t>Proposal should have provided</t>
    </r>
    <r>
      <rPr>
        <sz val="11"/>
        <color rgb="FF000000"/>
        <rFont val="Century Gothic"/>
        <family val="2"/>
      </rPr>
      <t xml:space="preserve"> more detail; more information about past successes. </t>
    </r>
    <r>
      <rPr>
        <b/>
        <sz val="11"/>
        <color indexed="8"/>
        <rFont val="Century Gothic"/>
        <family val="2"/>
      </rPr>
      <t xml:space="preserve">
</t>
    </r>
    <r>
      <rPr>
        <sz val="11"/>
        <color rgb="FF000000"/>
        <rFont val="Century Gothic"/>
        <family val="2"/>
      </rPr>
      <t>10</t>
    </r>
    <r>
      <rPr>
        <b/>
        <sz val="11"/>
        <color indexed="8"/>
        <rFont val="Century Gothic"/>
        <family val="2"/>
      </rPr>
      <t xml:space="preserve">: </t>
    </r>
    <r>
      <rPr>
        <sz val="11"/>
        <color rgb="FF000000"/>
        <rFont val="Century Gothic"/>
        <family val="2"/>
      </rPr>
      <t>Agree with 09</t>
    </r>
    <r>
      <rPr>
        <sz val="11"/>
        <rFont val="Century Gothic"/>
        <family val="2"/>
      </rPr>
      <t>. R</t>
    </r>
    <r>
      <rPr>
        <sz val="11"/>
        <color rgb="FF000000"/>
        <rFont val="Century Gothic"/>
        <family val="2"/>
      </rPr>
      <t>esponse could have had more detail and a more honest representation of things that have not gone well.</t>
    </r>
    <r>
      <rPr>
        <b/>
        <sz val="11"/>
        <color indexed="8"/>
        <rFont val="Century Gothic"/>
        <family val="2"/>
      </rPr>
      <t xml:space="preserve">
</t>
    </r>
    <r>
      <rPr>
        <sz val="11"/>
        <color rgb="FF000000"/>
        <rFont val="Century Gothic"/>
        <family val="2"/>
      </rPr>
      <t>11</t>
    </r>
    <r>
      <rPr>
        <b/>
        <sz val="11"/>
        <color indexed="8"/>
        <rFont val="Century Gothic"/>
        <family val="2"/>
      </rPr>
      <t xml:space="preserve">: </t>
    </r>
    <r>
      <rPr>
        <sz val="11"/>
        <color rgb="FF000000"/>
        <rFont val="Century Gothic"/>
        <family val="2"/>
      </rPr>
      <t xml:space="preserve">Based upon other team members' comments, </t>
    </r>
    <r>
      <rPr>
        <sz val="11"/>
        <rFont val="Century Gothic"/>
        <family val="2"/>
      </rPr>
      <t>change my score from a four to a three.</t>
    </r>
    <r>
      <rPr>
        <b/>
        <sz val="11"/>
        <color indexed="8"/>
        <rFont val="Century Gothic"/>
        <family val="2"/>
      </rPr>
      <t xml:space="preserve">
</t>
    </r>
    <r>
      <rPr>
        <sz val="11"/>
        <color rgb="FF000000"/>
        <rFont val="Century Gothic"/>
        <family val="2"/>
      </rPr>
      <t>12</t>
    </r>
    <r>
      <rPr>
        <b/>
        <sz val="11"/>
        <color indexed="8"/>
        <rFont val="Century Gothic"/>
        <family val="2"/>
      </rPr>
      <t xml:space="preserve">: </t>
    </r>
    <r>
      <rPr>
        <sz val="11"/>
        <color rgb="FF000000"/>
        <rFont val="Century Gothic"/>
        <family val="2"/>
      </rPr>
      <t xml:space="preserve">Struggled with response. Took a lot of time to decipher acronyms. Looked for but did not see development of earlier bulleted points.  More bullet points instead of expansion of thoughts </t>
    </r>
    <r>
      <rPr>
        <b/>
        <sz val="11"/>
        <color indexed="8"/>
        <rFont val="Century Gothic"/>
        <family val="2"/>
      </rPr>
      <t xml:space="preserve">
</t>
    </r>
    <r>
      <rPr>
        <sz val="11"/>
        <color rgb="FF000000"/>
        <rFont val="Century Gothic"/>
        <family val="2"/>
      </rPr>
      <t>13</t>
    </r>
    <r>
      <rPr>
        <b/>
        <sz val="11"/>
        <color indexed="8"/>
        <rFont val="Century Gothic"/>
        <family val="2"/>
      </rPr>
      <t xml:space="preserve">: </t>
    </r>
    <r>
      <rPr>
        <sz val="11"/>
        <color rgb="FF000000"/>
        <rFont val="Century Gothic"/>
        <family val="2"/>
      </rPr>
      <t>Keeping score at four.</t>
    </r>
    <r>
      <rPr>
        <b/>
        <sz val="11"/>
        <color indexed="8"/>
        <rFont val="Century Gothic"/>
        <family val="2"/>
      </rPr>
      <t xml:space="preserve">
</t>
    </r>
    <r>
      <rPr>
        <sz val="11"/>
        <color rgb="FF000000"/>
        <rFont val="Century Gothic"/>
        <family val="2"/>
      </rPr>
      <t>01</t>
    </r>
    <r>
      <rPr>
        <b/>
        <sz val="11"/>
        <color indexed="8"/>
        <rFont val="Century Gothic"/>
        <family val="2"/>
      </rPr>
      <t xml:space="preserve">:  </t>
    </r>
    <r>
      <rPr>
        <sz val="11"/>
        <color rgb="FF000000"/>
        <rFont val="Century Gothic"/>
        <family val="2"/>
      </rPr>
      <t>Response a bit tone deaf.</t>
    </r>
    <r>
      <rPr>
        <b/>
        <sz val="11"/>
        <color indexed="8"/>
        <rFont val="Century Gothic"/>
        <family val="2"/>
      </rPr>
      <t xml:space="preserve">
</t>
    </r>
    <r>
      <rPr>
        <sz val="11"/>
        <color rgb="FF000000"/>
        <rFont val="Century Gothic"/>
        <family val="2"/>
      </rPr>
      <t>02</t>
    </r>
    <r>
      <rPr>
        <b/>
        <sz val="11"/>
        <color indexed="8"/>
        <rFont val="Century Gothic"/>
        <family val="2"/>
      </rPr>
      <t xml:space="preserve">: </t>
    </r>
    <r>
      <rPr>
        <sz val="11"/>
        <color rgb="FF000000"/>
        <rFont val="Century Gothic"/>
        <family val="2"/>
      </rPr>
      <t xml:space="preserve">Requesting explanation of reference to updates to the OWDs. </t>
    </r>
    <r>
      <rPr>
        <b/>
        <sz val="11"/>
        <color indexed="8"/>
        <rFont val="Century Gothic"/>
        <family val="2"/>
      </rPr>
      <t xml:space="preserve">Procurement Team: </t>
    </r>
    <r>
      <rPr>
        <sz val="11"/>
        <color rgb="FF000000"/>
        <rFont val="Century Gothic"/>
        <family val="2"/>
      </rPr>
      <t>Provided</t>
    </r>
    <r>
      <rPr>
        <b/>
        <sz val="11"/>
        <color indexed="8"/>
        <rFont val="Century Gothic"/>
        <family val="2"/>
      </rPr>
      <t xml:space="preserve"> </t>
    </r>
    <r>
      <rPr>
        <sz val="11"/>
        <color rgb="FF000000"/>
        <rFont val="Century Gothic"/>
        <family val="2"/>
      </rPr>
      <t>explanation of OWD update process occurring with CalSAWS Infrastructure/M&amp;E contractors.</t>
    </r>
    <r>
      <rPr>
        <b/>
        <sz val="11"/>
        <color indexed="8"/>
        <rFont val="Century Gothic"/>
        <family val="2"/>
      </rPr>
      <t xml:space="preserve">
</t>
    </r>
    <r>
      <rPr>
        <sz val="11"/>
        <color rgb="FF000000"/>
        <rFont val="Century Gothic"/>
        <family val="2"/>
      </rPr>
      <t>03</t>
    </r>
    <r>
      <rPr>
        <b/>
        <sz val="11"/>
        <color indexed="8"/>
        <rFont val="Century Gothic"/>
        <family val="2"/>
      </rPr>
      <t xml:space="preserve">: </t>
    </r>
    <r>
      <rPr>
        <sz val="11"/>
        <color rgb="FF000000"/>
        <rFont val="Century Gothic"/>
        <family val="2"/>
      </rPr>
      <t>Have seen several gaps in current lessons learned activities with this Contractor. For example,  "Requesting Applications through BenefitsCal" - there is a disconnect with the "One Team" mentality. At times, this Contractor not aware of what other impacted teams are doing.  Misleading to say overall there has never been any downtime.</t>
    </r>
    <r>
      <rPr>
        <b/>
        <sz val="11"/>
        <color rgb="FF000000"/>
        <rFont val="Century Gothic"/>
        <family val="2"/>
      </rPr>
      <t xml:space="preserve"> </t>
    </r>
    <r>
      <rPr>
        <sz val="11"/>
        <color rgb="FF000000"/>
        <rFont val="Century Gothic"/>
        <family val="2"/>
      </rPr>
      <t>Expecting better examples.</t>
    </r>
    <r>
      <rPr>
        <b/>
        <sz val="11"/>
        <color rgb="FF000000"/>
        <rFont val="Century Gothic"/>
        <family val="2"/>
      </rPr>
      <t xml:space="preserve"> 01</t>
    </r>
    <r>
      <rPr>
        <sz val="11"/>
        <color rgb="FF000000"/>
        <rFont val="Century Gothic"/>
        <family val="2"/>
      </rPr>
      <t>: Contractor is saying no down time "related to the application".</t>
    </r>
    <r>
      <rPr>
        <b/>
        <sz val="11"/>
        <color indexed="8"/>
        <rFont val="Century Gothic"/>
        <family val="2"/>
      </rPr>
      <t xml:space="preserve">
</t>
    </r>
    <r>
      <rPr>
        <sz val="11"/>
        <color rgb="FF000000"/>
        <rFont val="Century Gothic"/>
        <family val="2"/>
      </rPr>
      <t>04</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05</t>
    </r>
    <r>
      <rPr>
        <b/>
        <sz val="11"/>
        <color indexed="8"/>
        <rFont val="Century Gothic"/>
        <family val="2"/>
      </rPr>
      <t xml:space="preserve">: </t>
    </r>
    <r>
      <rPr>
        <sz val="11"/>
        <color rgb="FF000000"/>
        <rFont val="Century Gothic"/>
        <family val="2"/>
      </rPr>
      <t xml:space="preserve">Expecting more from proposal. </t>
    </r>
    <r>
      <rPr>
        <b/>
        <sz val="11"/>
        <color indexed="8"/>
        <rFont val="Century Gothic"/>
        <family val="2"/>
      </rPr>
      <t xml:space="preserve">
</t>
    </r>
    <r>
      <rPr>
        <sz val="11"/>
        <color rgb="FF000000"/>
        <rFont val="Century Gothic"/>
        <family val="2"/>
      </rPr>
      <t>06</t>
    </r>
    <r>
      <rPr>
        <b/>
        <sz val="11"/>
        <color indexed="8"/>
        <rFont val="Century Gothic"/>
        <family val="2"/>
      </rPr>
      <t xml:space="preserve">: </t>
    </r>
    <r>
      <rPr>
        <sz val="11"/>
        <color rgb="FF000000"/>
        <rFont val="Century Gothic"/>
        <family val="2"/>
      </rPr>
      <t xml:space="preserve">Agree with 05. Expected much more in this response. Very disappointed. Did not bring Contractor's current experience to response, including some of the struggles.  Could have acknowledged that - </t>
    </r>
    <r>
      <rPr>
        <i/>
        <sz val="11"/>
        <color rgb="FF000000"/>
        <rFont val="Century Gothic"/>
        <family val="2"/>
      </rPr>
      <t>this is where we will do better</t>
    </r>
    <r>
      <rPr>
        <sz val="11"/>
        <color rgb="FF000000"/>
        <rFont val="Century Gothic"/>
        <family val="2"/>
      </rPr>
      <t>.</t>
    </r>
    <r>
      <rPr>
        <b/>
        <sz val="11"/>
        <color indexed="8"/>
        <rFont val="Century Gothic"/>
        <family val="2"/>
      </rPr>
      <t xml:space="preserve">
</t>
    </r>
    <r>
      <rPr>
        <sz val="11"/>
        <color rgb="FF000000"/>
        <rFont val="Century Gothic"/>
        <family val="2"/>
      </rPr>
      <t>07</t>
    </r>
    <r>
      <rPr>
        <b/>
        <sz val="11"/>
        <color indexed="8"/>
        <rFont val="Century Gothic"/>
        <family val="2"/>
      </rPr>
      <t xml:space="preserve">: </t>
    </r>
    <r>
      <rPr>
        <sz val="11"/>
        <color rgb="FF000000"/>
        <rFont val="Century Gothic"/>
        <family val="2"/>
      </rPr>
      <t>Not wowed by response.</t>
    </r>
  </si>
  <si>
    <r>
      <rPr>
        <sz val="11"/>
        <color rgb="FF000000"/>
        <rFont val="Century Gothic"/>
        <family val="2"/>
      </rPr>
      <t>09</t>
    </r>
    <r>
      <rPr>
        <b/>
        <sz val="11"/>
        <color indexed="8"/>
        <rFont val="Century Gothic"/>
        <family val="2"/>
      </rPr>
      <t>:</t>
    </r>
    <r>
      <rPr>
        <sz val="11"/>
        <color rgb="FF000000"/>
        <rFont val="Century Gothic"/>
        <family val="2"/>
      </rPr>
      <t xml:space="preserve"> No additional comments</t>
    </r>
    <r>
      <rPr>
        <b/>
        <sz val="11"/>
        <color indexed="8"/>
        <rFont val="Century Gothic"/>
        <family val="2"/>
      </rPr>
      <t xml:space="preserve">
</t>
    </r>
    <r>
      <rPr>
        <sz val="11"/>
        <color rgb="FF000000"/>
        <rFont val="Century Gothic"/>
        <family val="2"/>
      </rPr>
      <t>10</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11</t>
    </r>
    <r>
      <rPr>
        <b/>
        <sz val="11"/>
        <color indexed="8"/>
        <rFont val="Century Gothic"/>
        <family val="2"/>
      </rPr>
      <t xml:space="preserve">: </t>
    </r>
    <r>
      <rPr>
        <sz val="11"/>
        <color rgb="FF000000"/>
        <rFont val="Century Gothic"/>
        <family val="2"/>
      </rPr>
      <t>Agree with 10. Very wordy but answered the question (Changed "AU2" reference in Positive Differentiators Col to "UA2")</t>
    </r>
    <r>
      <rPr>
        <b/>
        <sz val="11"/>
        <color indexed="8"/>
        <rFont val="Century Gothic"/>
        <family val="2"/>
      </rPr>
      <t xml:space="preserve">
</t>
    </r>
    <r>
      <rPr>
        <sz val="11"/>
        <color rgb="FF000000"/>
        <rFont val="Century Gothic"/>
        <family val="2"/>
      </rPr>
      <t>12</t>
    </r>
    <r>
      <rPr>
        <b/>
        <sz val="11"/>
        <color indexed="8"/>
        <rFont val="Century Gothic"/>
        <family val="2"/>
      </rPr>
      <t xml:space="preserve">: </t>
    </r>
    <r>
      <rPr>
        <sz val="11"/>
        <color rgb="FF000000"/>
        <rFont val="Century Gothic"/>
        <family val="2"/>
      </rPr>
      <t>Did not get into real collaboration efforts needed with other Contractors</t>
    </r>
    <r>
      <rPr>
        <b/>
        <sz val="11"/>
        <color indexed="8"/>
        <rFont val="Century Gothic"/>
        <family val="2"/>
      </rPr>
      <t xml:space="preserve">
</t>
    </r>
    <r>
      <rPr>
        <sz val="11"/>
        <color rgb="FF000000"/>
        <rFont val="Century Gothic"/>
        <family val="2"/>
      </rPr>
      <t>13</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01</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02</t>
    </r>
    <r>
      <rPr>
        <b/>
        <sz val="11"/>
        <color indexed="8"/>
        <rFont val="Century Gothic"/>
        <family val="2"/>
      </rPr>
      <t xml:space="preserve">: </t>
    </r>
    <r>
      <rPr>
        <sz val="11"/>
        <color rgb="FF000000"/>
        <rFont val="Century Gothic"/>
        <family val="2"/>
      </rPr>
      <t>Proposal overall very neutral. Not enough "How" with specifics</t>
    </r>
    <r>
      <rPr>
        <b/>
        <sz val="11"/>
        <color indexed="8"/>
        <rFont val="Century Gothic"/>
        <family val="2"/>
      </rPr>
      <t xml:space="preserve">
</t>
    </r>
    <r>
      <rPr>
        <sz val="11"/>
        <color rgb="FF000000"/>
        <rFont val="Century Gothic"/>
        <family val="2"/>
      </rPr>
      <t>03</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04</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05</t>
    </r>
    <r>
      <rPr>
        <b/>
        <sz val="11"/>
        <color indexed="8"/>
        <rFont val="Century Gothic"/>
        <family val="2"/>
      </rPr>
      <t xml:space="preserve">: </t>
    </r>
    <r>
      <rPr>
        <sz val="11"/>
        <color rgb="FF000000"/>
        <rFont val="Century Gothic"/>
        <family val="2"/>
      </rPr>
      <t>Dropped for another meeting</t>
    </r>
    <r>
      <rPr>
        <b/>
        <sz val="11"/>
        <color indexed="8"/>
        <rFont val="Century Gothic"/>
        <family val="2"/>
      </rPr>
      <t xml:space="preserve">
</t>
    </r>
    <r>
      <rPr>
        <sz val="11"/>
        <color rgb="FF000000"/>
        <rFont val="Century Gothic"/>
        <family val="2"/>
      </rPr>
      <t>06</t>
    </r>
    <r>
      <rPr>
        <b/>
        <sz val="11"/>
        <color indexed="8"/>
        <rFont val="Century Gothic"/>
        <family val="2"/>
      </rPr>
      <t xml:space="preserve">: </t>
    </r>
    <r>
      <rPr>
        <sz val="11"/>
        <color rgb="FF000000"/>
        <rFont val="Century Gothic"/>
        <family val="2"/>
      </rPr>
      <t>Agree with 01</t>
    </r>
    <r>
      <rPr>
        <b/>
        <sz val="11"/>
        <color indexed="8"/>
        <rFont val="Century Gothic"/>
        <family val="2"/>
      </rPr>
      <t xml:space="preserve">
</t>
    </r>
    <r>
      <rPr>
        <sz val="11"/>
        <color rgb="FF000000"/>
        <rFont val="Century Gothic"/>
        <family val="2"/>
      </rPr>
      <t>07</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08</t>
    </r>
    <r>
      <rPr>
        <b/>
        <sz val="11"/>
        <color indexed="8"/>
        <rFont val="Century Gothic"/>
        <family val="2"/>
      </rPr>
      <t xml:space="preserve">: </t>
    </r>
    <r>
      <rPr>
        <sz val="11"/>
        <color rgb="FF000000"/>
        <rFont val="Century Gothic"/>
        <family val="2"/>
      </rPr>
      <t xml:space="preserve">Answered the requirement/question. Figure 4 -19 very high-level - missed opportunity here to make it a four. </t>
    </r>
  </si>
  <si>
    <t xml:space="preserve"> Procurement Team - Note the statement, "This is a significant pain point that may warrant further discussion." </t>
  </si>
  <si>
    <r>
      <rPr>
        <sz val="11"/>
        <color rgb="FF000000"/>
        <rFont val="Century Gothic"/>
        <family val="2"/>
      </rPr>
      <t>10</t>
    </r>
    <r>
      <rPr>
        <b/>
        <sz val="11"/>
        <color indexed="8"/>
        <rFont val="Century Gothic"/>
        <family val="2"/>
      </rPr>
      <t xml:space="preserve">: </t>
    </r>
    <r>
      <rPr>
        <sz val="11"/>
        <color rgb="FF000000"/>
        <rFont val="Century Gothic"/>
        <family val="2"/>
      </rPr>
      <t>"Humanity, trust, equity" - missed opportunity here to expand</t>
    </r>
    <r>
      <rPr>
        <b/>
        <sz val="11"/>
        <color indexed="8"/>
        <rFont val="Century Gothic"/>
        <family val="2"/>
      </rPr>
      <t xml:space="preserve">
</t>
    </r>
    <r>
      <rPr>
        <sz val="11"/>
        <color rgb="FF000000"/>
        <rFont val="Century Gothic"/>
        <family val="2"/>
      </rPr>
      <t>11</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12</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13</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01</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02</t>
    </r>
    <r>
      <rPr>
        <b/>
        <sz val="11"/>
        <color indexed="8"/>
        <rFont val="Century Gothic"/>
        <family val="2"/>
      </rPr>
      <t xml:space="preserve">: </t>
    </r>
    <r>
      <rPr>
        <sz val="11"/>
        <color rgb="FF000000"/>
        <rFont val="Century Gothic"/>
        <family val="2"/>
      </rPr>
      <t xml:space="preserve">No suggested improvement in current CBO and Advocate involvement; looking for much improvement in that area and did not see </t>
    </r>
    <r>
      <rPr>
        <b/>
        <sz val="11"/>
        <color indexed="8"/>
        <rFont val="Century Gothic"/>
        <family val="2"/>
      </rPr>
      <t xml:space="preserve">
</t>
    </r>
    <r>
      <rPr>
        <sz val="11"/>
        <color rgb="FF000000"/>
        <rFont val="Century Gothic"/>
        <family val="2"/>
      </rPr>
      <t>03</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04</t>
    </r>
    <r>
      <rPr>
        <b/>
        <sz val="11"/>
        <color indexed="8"/>
        <rFont val="Century Gothic"/>
        <family val="2"/>
      </rPr>
      <t xml:space="preserve">: </t>
    </r>
    <r>
      <rPr>
        <sz val="11"/>
        <color rgb="FF000000"/>
        <rFont val="Century Gothic"/>
        <family val="2"/>
      </rPr>
      <t>Potential Confidential Discussion  item</t>
    </r>
    <r>
      <rPr>
        <b/>
        <sz val="11"/>
        <color indexed="8"/>
        <rFont val="Century Gothic"/>
        <family val="2"/>
      </rPr>
      <t xml:space="preserve">
</t>
    </r>
    <r>
      <rPr>
        <sz val="11"/>
        <color rgb="FF000000"/>
        <rFont val="Century Gothic"/>
        <family val="2"/>
      </rPr>
      <t>05</t>
    </r>
    <r>
      <rPr>
        <b/>
        <sz val="11"/>
        <color indexed="8"/>
        <rFont val="Century Gothic"/>
        <family val="2"/>
      </rPr>
      <t xml:space="preserve">: </t>
    </r>
    <r>
      <rPr>
        <sz val="11"/>
        <color rgb="FF000000"/>
        <rFont val="Century Gothic"/>
        <family val="2"/>
      </rPr>
      <t>Dropped for another meeting</t>
    </r>
    <r>
      <rPr>
        <b/>
        <sz val="11"/>
        <color indexed="8"/>
        <rFont val="Century Gothic"/>
        <family val="2"/>
      </rPr>
      <t xml:space="preserve">
</t>
    </r>
    <r>
      <rPr>
        <sz val="11"/>
        <color rgb="FF000000"/>
        <rFont val="Century Gothic"/>
        <family val="2"/>
      </rPr>
      <t>06</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07</t>
    </r>
    <r>
      <rPr>
        <b/>
        <sz val="11"/>
        <color indexed="8"/>
        <rFont val="Century Gothic"/>
        <family val="2"/>
      </rPr>
      <t xml:space="preserve">: </t>
    </r>
    <r>
      <rPr>
        <sz val="11"/>
        <color rgb="FF000000"/>
        <rFont val="Century Gothic"/>
        <family val="2"/>
      </rPr>
      <t>Dropped for another meeting</t>
    </r>
    <r>
      <rPr>
        <b/>
        <sz val="11"/>
        <color indexed="8"/>
        <rFont val="Century Gothic"/>
        <family val="2"/>
      </rPr>
      <t xml:space="preserve">
</t>
    </r>
    <r>
      <rPr>
        <sz val="11"/>
        <color rgb="FF000000"/>
        <rFont val="Century Gothic"/>
        <family val="2"/>
      </rPr>
      <t>08</t>
    </r>
    <r>
      <rPr>
        <b/>
        <sz val="11"/>
        <color indexed="8"/>
        <rFont val="Century Gothic"/>
        <family val="2"/>
      </rPr>
      <t xml:space="preserve">: </t>
    </r>
    <r>
      <rPr>
        <sz val="11"/>
        <color rgb="FF000000"/>
        <rFont val="Century Gothic"/>
        <family val="2"/>
      </rPr>
      <t>Very high-level. Is "shadowing" a good idea - not convinced it is. Page 4-42 - statement related to Call Center, not accurate. Not enough improvement detail provided</t>
    </r>
    <r>
      <rPr>
        <b/>
        <sz val="11"/>
        <color indexed="8"/>
        <rFont val="Century Gothic"/>
        <family val="2"/>
      </rPr>
      <t xml:space="preserve">
</t>
    </r>
    <r>
      <rPr>
        <sz val="11"/>
        <color rgb="FF000000"/>
        <rFont val="Century Gothic"/>
        <family val="2"/>
      </rPr>
      <t>09</t>
    </r>
    <r>
      <rPr>
        <b/>
        <sz val="11"/>
        <color indexed="8"/>
        <rFont val="Century Gothic"/>
        <family val="2"/>
      </rPr>
      <t xml:space="preserve">: </t>
    </r>
    <r>
      <rPr>
        <sz val="11"/>
        <color rgb="FF000000"/>
        <rFont val="Century Gothic"/>
        <family val="2"/>
      </rPr>
      <t>Dropped for another meeting</t>
    </r>
  </si>
  <si>
    <r>
      <rPr>
        <sz val="11"/>
        <color rgb="FF000000"/>
        <rFont val="Century Gothic"/>
        <family val="2"/>
      </rPr>
      <t>11</t>
    </r>
    <r>
      <rPr>
        <b/>
        <sz val="11"/>
        <color indexed="8"/>
        <rFont val="Century Gothic"/>
        <family val="2"/>
      </rPr>
      <t xml:space="preserve">: </t>
    </r>
    <r>
      <rPr>
        <sz val="11"/>
        <color rgb="FF000000"/>
        <rFont val="Century Gothic"/>
        <family val="2"/>
      </rPr>
      <t>Agee with 06. A lot of jargon</t>
    </r>
    <r>
      <rPr>
        <b/>
        <sz val="11"/>
        <color indexed="8"/>
        <rFont val="Century Gothic"/>
        <family val="2"/>
      </rPr>
      <t xml:space="preserve">
</t>
    </r>
    <r>
      <rPr>
        <sz val="11"/>
        <color rgb="FF000000"/>
        <rFont val="Century Gothic"/>
        <family val="2"/>
      </rPr>
      <t>12</t>
    </r>
    <r>
      <rPr>
        <b/>
        <sz val="11"/>
        <color indexed="8"/>
        <rFont val="Century Gothic"/>
        <family val="2"/>
      </rPr>
      <t xml:space="preserve">: </t>
    </r>
    <r>
      <rPr>
        <sz val="11"/>
        <color rgb="FF000000"/>
        <rFont val="Century Gothic"/>
        <family val="2"/>
      </rPr>
      <t>"Continually meet the security requirements"  - reads as if there are no plans to do anything beyond what is already there.</t>
    </r>
    <r>
      <rPr>
        <b/>
        <sz val="11"/>
        <color indexed="8"/>
        <rFont val="Century Gothic"/>
        <family val="2"/>
      </rPr>
      <t xml:space="preserve">
</t>
    </r>
    <r>
      <rPr>
        <sz val="11"/>
        <color rgb="FF000000"/>
        <rFont val="Century Gothic"/>
        <family val="2"/>
      </rPr>
      <t>13</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01</t>
    </r>
    <r>
      <rPr>
        <b/>
        <sz val="11"/>
        <color indexed="8"/>
        <rFont val="Century Gothic"/>
        <family val="2"/>
      </rPr>
      <t xml:space="preserve">:  </t>
    </r>
    <r>
      <rPr>
        <sz val="11"/>
        <color rgb="FF000000"/>
        <rFont val="Century Gothic"/>
        <family val="2"/>
      </rPr>
      <t>MFA implementation - Timely communications to stakeholders an issue</t>
    </r>
    <r>
      <rPr>
        <b/>
        <sz val="11"/>
        <color indexed="8"/>
        <rFont val="Century Gothic"/>
        <family val="2"/>
      </rPr>
      <t xml:space="preserve">
</t>
    </r>
    <r>
      <rPr>
        <sz val="11"/>
        <color rgb="FF000000"/>
        <rFont val="Century Gothic"/>
        <family val="2"/>
      </rPr>
      <t>02</t>
    </r>
    <r>
      <rPr>
        <b/>
        <sz val="11"/>
        <color indexed="8"/>
        <rFont val="Century Gothic"/>
        <family val="2"/>
      </rPr>
      <t xml:space="preserve">: </t>
    </r>
    <r>
      <rPr>
        <sz val="11"/>
        <color rgb="FF000000"/>
        <rFont val="Century Gothic"/>
        <family val="2"/>
      </rPr>
      <t>Requirement met.</t>
    </r>
    <r>
      <rPr>
        <sz val="11"/>
        <color rgb="FFFF0000"/>
        <rFont val="Century Gothic"/>
        <family val="2"/>
      </rPr>
      <t xml:space="preserve"> </t>
    </r>
    <r>
      <rPr>
        <sz val="11"/>
        <rFont val="Century Gothic"/>
        <family val="2"/>
      </rPr>
      <t>Liked tables; word "crucial" was overused. Annoying</t>
    </r>
    <r>
      <rPr>
        <b/>
        <sz val="11"/>
        <color indexed="8"/>
        <rFont val="Century Gothic"/>
        <family val="2"/>
      </rPr>
      <t xml:space="preserve">
</t>
    </r>
    <r>
      <rPr>
        <sz val="11"/>
        <color rgb="FF000000"/>
        <rFont val="Century Gothic"/>
        <family val="2"/>
      </rPr>
      <t>03</t>
    </r>
    <r>
      <rPr>
        <b/>
        <sz val="11"/>
        <color indexed="8"/>
        <rFont val="Century Gothic"/>
        <family val="2"/>
      </rPr>
      <t xml:space="preserve">: </t>
    </r>
    <r>
      <rPr>
        <sz val="11"/>
        <color rgb="FF000000"/>
        <rFont val="Century Gothic"/>
        <family val="2"/>
      </rPr>
      <t xml:space="preserve">Strong section. </t>
    </r>
    <r>
      <rPr>
        <b/>
        <sz val="11"/>
        <color indexed="8"/>
        <rFont val="Century Gothic"/>
        <family val="2"/>
      </rPr>
      <t xml:space="preserve">
</t>
    </r>
    <r>
      <rPr>
        <sz val="11"/>
        <color rgb="FF000000"/>
        <rFont val="Century Gothic"/>
        <family val="2"/>
      </rPr>
      <t>04</t>
    </r>
    <r>
      <rPr>
        <b/>
        <sz val="11"/>
        <color indexed="8"/>
        <rFont val="Century Gothic"/>
        <family val="2"/>
      </rPr>
      <t xml:space="preserve">: </t>
    </r>
    <r>
      <rPr>
        <sz val="11"/>
        <color rgb="FF000000"/>
        <rFont val="Century Gothic"/>
        <family val="2"/>
      </rPr>
      <t>No addtional comments</t>
    </r>
    <r>
      <rPr>
        <b/>
        <sz val="11"/>
        <color indexed="8"/>
        <rFont val="Century Gothic"/>
        <family val="2"/>
      </rPr>
      <t xml:space="preserve">
</t>
    </r>
    <r>
      <rPr>
        <sz val="11"/>
        <color rgb="FF000000"/>
        <rFont val="Century Gothic"/>
        <family val="2"/>
      </rPr>
      <t>05</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06</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07</t>
    </r>
    <r>
      <rPr>
        <b/>
        <sz val="11"/>
        <color indexed="8"/>
        <rFont val="Century Gothic"/>
        <family val="2"/>
      </rPr>
      <t xml:space="preserve">: </t>
    </r>
    <r>
      <rPr>
        <sz val="11"/>
        <color rgb="FF000000"/>
        <rFont val="Century Gothic"/>
        <family val="2"/>
      </rPr>
      <t xml:space="preserve">Agree with 06. Use of tables  exhaustive / cumbersome - table heavy. Did appreciate summary table. Stronger toward the end. </t>
    </r>
    <r>
      <rPr>
        <b/>
        <sz val="11"/>
        <color indexed="8"/>
        <rFont val="Century Gothic"/>
        <family val="2"/>
      </rPr>
      <t xml:space="preserve">
</t>
    </r>
    <r>
      <rPr>
        <sz val="11"/>
        <color rgb="FF000000"/>
        <rFont val="Century Gothic"/>
        <family val="2"/>
      </rPr>
      <t>08</t>
    </r>
    <r>
      <rPr>
        <b/>
        <sz val="11"/>
        <color indexed="8"/>
        <rFont val="Century Gothic"/>
        <family val="2"/>
      </rPr>
      <t>:</t>
    </r>
    <r>
      <rPr>
        <sz val="11"/>
        <color rgb="FF000000"/>
        <rFont val="Century Gothic"/>
        <family val="2"/>
      </rPr>
      <t xml:space="preserve"> Potential Confidential Discussion Item (table 4.2-15/Page 4-57)</t>
    </r>
    <r>
      <rPr>
        <b/>
        <sz val="11"/>
        <color indexed="8"/>
        <rFont val="Century Gothic"/>
        <family val="2"/>
      </rPr>
      <t xml:space="preserve">
</t>
    </r>
    <r>
      <rPr>
        <sz val="11"/>
        <color rgb="FF000000"/>
        <rFont val="Century Gothic"/>
        <family val="2"/>
      </rPr>
      <t>09</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10</t>
    </r>
    <r>
      <rPr>
        <b/>
        <sz val="11"/>
        <color indexed="8"/>
        <rFont val="Century Gothic"/>
        <family val="2"/>
      </rPr>
      <t xml:space="preserve">: </t>
    </r>
    <r>
      <rPr>
        <sz val="11"/>
        <color rgb="FF000000"/>
        <rFont val="Century Gothic"/>
        <family val="2"/>
      </rPr>
      <t>Agree with other Team Member comments - tables way over used. Took up realestate that could have been used to describe the Contractors other initiatives.</t>
    </r>
  </si>
  <si>
    <r>
      <rPr>
        <sz val="11"/>
        <color rgb="FF000000"/>
        <rFont val="Century Gothic"/>
        <family val="2"/>
      </rPr>
      <t xml:space="preserve">12 </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13</t>
    </r>
    <r>
      <rPr>
        <b/>
        <sz val="11"/>
        <color indexed="8"/>
        <rFont val="Century Gothic"/>
        <family val="2"/>
      </rPr>
      <t xml:space="preserve">: </t>
    </r>
    <r>
      <rPr>
        <sz val="11"/>
        <color rgb="FF000000"/>
        <rFont val="Century Gothic"/>
        <family val="2"/>
      </rPr>
      <t>Fix "socre" typo. Should read "score"  No additional comments</t>
    </r>
    <r>
      <rPr>
        <b/>
        <sz val="11"/>
        <color indexed="8"/>
        <rFont val="Century Gothic"/>
        <family val="2"/>
      </rPr>
      <t xml:space="preserve">
</t>
    </r>
    <r>
      <rPr>
        <sz val="11"/>
        <color rgb="FF000000"/>
        <rFont val="Century Gothic"/>
        <family val="2"/>
      </rPr>
      <t>01</t>
    </r>
    <r>
      <rPr>
        <b/>
        <sz val="11"/>
        <color indexed="8"/>
        <rFont val="Century Gothic"/>
        <family val="2"/>
      </rPr>
      <t xml:space="preserve">:  </t>
    </r>
    <r>
      <rPr>
        <sz val="11"/>
        <color rgb="FF000000"/>
        <rFont val="Century Gothic"/>
        <family val="2"/>
      </rPr>
      <t xml:space="preserve">Overall, some portions did not seem like true statements. Should have acknowledged what did not go well; how that could measurably be improved.  Hoping for much more here.  </t>
    </r>
    <r>
      <rPr>
        <b/>
        <sz val="11"/>
        <color indexed="8"/>
        <rFont val="Century Gothic"/>
        <family val="2"/>
      </rPr>
      <t xml:space="preserve">
</t>
    </r>
    <r>
      <rPr>
        <sz val="11"/>
        <color rgb="FF000000"/>
        <rFont val="Century Gothic"/>
        <family val="2"/>
      </rPr>
      <t>02</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03</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04</t>
    </r>
    <r>
      <rPr>
        <b/>
        <sz val="11"/>
        <color indexed="8"/>
        <rFont val="Century Gothic"/>
        <family val="2"/>
      </rPr>
      <t xml:space="preserve">: </t>
    </r>
    <r>
      <rPr>
        <sz val="11"/>
        <color rgb="FF000000"/>
        <rFont val="Century Gothic"/>
        <family val="2"/>
      </rPr>
      <t>Agree with 13  and 02</t>
    </r>
    <r>
      <rPr>
        <b/>
        <sz val="11"/>
        <color indexed="8"/>
        <rFont val="Century Gothic"/>
        <family val="2"/>
      </rPr>
      <t xml:space="preserve">
</t>
    </r>
    <r>
      <rPr>
        <sz val="11"/>
        <color rgb="FF000000"/>
        <rFont val="Century Gothic"/>
        <family val="2"/>
      </rPr>
      <t>05</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06</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07</t>
    </r>
    <r>
      <rPr>
        <b/>
        <sz val="11"/>
        <color indexed="8"/>
        <rFont val="Century Gothic"/>
        <family val="2"/>
      </rPr>
      <t xml:space="preserve">: </t>
    </r>
    <r>
      <rPr>
        <sz val="11"/>
        <color rgb="FF000000"/>
        <rFont val="Century Gothic"/>
        <family val="2"/>
      </rPr>
      <t xml:space="preserve">Insufficient detail provided.  Similar to 06, where are the "how's". </t>
    </r>
    <r>
      <rPr>
        <sz val="11"/>
        <rFont val="Century Gothic"/>
        <family val="2"/>
      </rPr>
      <t>Based upon Team comments, change my score from a three to a two</t>
    </r>
    <r>
      <rPr>
        <b/>
        <sz val="11"/>
        <color indexed="8"/>
        <rFont val="Century Gothic"/>
        <family val="2"/>
      </rPr>
      <t xml:space="preserve">
</t>
    </r>
    <r>
      <rPr>
        <sz val="11"/>
        <color rgb="FF000000"/>
        <rFont val="Century Gothic"/>
        <family val="2"/>
      </rPr>
      <t>08</t>
    </r>
    <r>
      <rPr>
        <b/>
        <sz val="11"/>
        <color indexed="8"/>
        <rFont val="Century Gothic"/>
        <family val="2"/>
      </rPr>
      <t>:  "</t>
    </r>
    <r>
      <rPr>
        <sz val="11"/>
        <color rgb="FF000000"/>
        <rFont val="Century Gothic"/>
        <family val="2"/>
      </rPr>
      <t>Going to analyze and see what is needed..."  With incumbent's vast system knowledge, should know exactly what is needed. Missed opportunity here to tell the Consortium what is needed. No real ideas or plans to improve what the Consortium has now.</t>
    </r>
    <r>
      <rPr>
        <b/>
        <sz val="11"/>
        <color indexed="8"/>
        <rFont val="Century Gothic"/>
        <family val="2"/>
      </rPr>
      <t xml:space="preserve">
</t>
    </r>
    <r>
      <rPr>
        <sz val="11"/>
        <color rgb="FF000000"/>
        <rFont val="Century Gothic"/>
        <family val="2"/>
      </rPr>
      <t>09</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10</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11</t>
    </r>
    <r>
      <rPr>
        <b/>
        <sz val="11"/>
        <color indexed="8"/>
        <rFont val="Century Gothic"/>
        <family val="2"/>
      </rPr>
      <t xml:space="preserve">: </t>
    </r>
    <r>
      <rPr>
        <sz val="11"/>
        <color rgb="FF000000"/>
        <rFont val="Century Gothic"/>
        <family val="2"/>
      </rPr>
      <t>No additional comments</t>
    </r>
  </si>
  <si>
    <r>
      <rPr>
        <sz val="11"/>
        <color rgb="FF000000"/>
        <rFont val="Century Gothic"/>
        <family val="2"/>
      </rPr>
      <t>13</t>
    </r>
    <r>
      <rPr>
        <b/>
        <sz val="11"/>
        <color indexed="8"/>
        <rFont val="Century Gothic"/>
        <family val="2"/>
      </rPr>
      <t xml:space="preserve">: </t>
    </r>
    <r>
      <rPr>
        <sz val="11"/>
        <color rgb="FF000000"/>
        <rFont val="Century Gothic"/>
        <family val="2"/>
      </rPr>
      <t xml:space="preserve">No additional comments / Question for Price Team. </t>
    </r>
    <r>
      <rPr>
        <b/>
        <sz val="11"/>
        <color indexed="8"/>
        <rFont val="Century Gothic"/>
        <family val="2"/>
      </rPr>
      <t xml:space="preserve">
</t>
    </r>
    <r>
      <rPr>
        <sz val="11"/>
        <color rgb="FF000000"/>
        <rFont val="Century Gothic"/>
        <family val="2"/>
      </rPr>
      <t>01</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02</t>
    </r>
    <r>
      <rPr>
        <b/>
        <sz val="11"/>
        <color indexed="8"/>
        <rFont val="Century Gothic"/>
        <family val="2"/>
      </rPr>
      <t xml:space="preserve">: </t>
    </r>
    <r>
      <rPr>
        <sz val="11"/>
        <color rgb="FF000000"/>
        <rFont val="Century Gothic"/>
        <family val="2"/>
      </rPr>
      <t>Very neutral read</t>
    </r>
    <r>
      <rPr>
        <b/>
        <sz val="11"/>
        <color indexed="8"/>
        <rFont val="Century Gothic"/>
        <family val="2"/>
      </rPr>
      <t xml:space="preserve">. </t>
    </r>
    <r>
      <rPr>
        <sz val="11"/>
        <color rgb="FF000000"/>
        <rFont val="Century Gothic"/>
        <family val="2"/>
      </rPr>
      <t>4.3-14 Tunnel graphic does not address how that will work</t>
    </r>
    <r>
      <rPr>
        <b/>
        <sz val="11"/>
        <color indexed="8"/>
        <rFont val="Century Gothic"/>
        <family val="2"/>
      </rPr>
      <t xml:space="preserve">
</t>
    </r>
    <r>
      <rPr>
        <sz val="11"/>
        <color rgb="FF000000"/>
        <rFont val="Century Gothic"/>
        <family val="2"/>
      </rPr>
      <t>03</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04</t>
    </r>
    <r>
      <rPr>
        <b/>
        <sz val="11"/>
        <color indexed="8"/>
        <rFont val="Century Gothic"/>
        <family val="2"/>
      </rPr>
      <t xml:space="preserve">: </t>
    </r>
    <r>
      <rPr>
        <sz val="11"/>
        <color rgb="FF000000"/>
        <rFont val="Century Gothic"/>
        <family val="2"/>
      </rPr>
      <t>No additional comments. Potential Confidential Discussion items</t>
    </r>
    <r>
      <rPr>
        <b/>
        <sz val="11"/>
        <color indexed="8"/>
        <rFont val="Century Gothic"/>
        <family val="2"/>
      </rPr>
      <t xml:space="preserve">
</t>
    </r>
    <r>
      <rPr>
        <sz val="11"/>
        <color rgb="FF000000"/>
        <rFont val="Century Gothic"/>
        <family val="2"/>
      </rPr>
      <t>05</t>
    </r>
    <r>
      <rPr>
        <b/>
        <sz val="11"/>
        <color indexed="8"/>
        <rFont val="Century Gothic"/>
        <family val="2"/>
      </rPr>
      <t xml:space="preserve">: </t>
    </r>
    <r>
      <rPr>
        <sz val="11"/>
        <color rgb="FF000000"/>
        <rFont val="Century Gothic"/>
        <family val="2"/>
      </rPr>
      <t>Questions for Confidential Discussions</t>
    </r>
    <r>
      <rPr>
        <b/>
        <sz val="11"/>
        <color indexed="8"/>
        <rFont val="Century Gothic"/>
        <family val="2"/>
      </rPr>
      <t xml:space="preserve">
</t>
    </r>
    <r>
      <rPr>
        <sz val="11"/>
        <color rgb="FF000000"/>
        <rFont val="Century Gothic"/>
        <family val="2"/>
      </rPr>
      <t>06</t>
    </r>
    <r>
      <rPr>
        <b/>
        <sz val="11"/>
        <color indexed="8"/>
        <rFont val="Century Gothic"/>
        <family val="2"/>
      </rPr>
      <t xml:space="preserve">: </t>
    </r>
    <r>
      <rPr>
        <sz val="11"/>
        <rFont val="Century Gothic"/>
        <family val="2"/>
      </rPr>
      <t>No additional comments</t>
    </r>
    <r>
      <rPr>
        <b/>
        <sz val="11"/>
        <color indexed="8"/>
        <rFont val="Century Gothic"/>
        <family val="2"/>
      </rPr>
      <t xml:space="preserve">
</t>
    </r>
    <r>
      <rPr>
        <sz val="11"/>
        <color rgb="FF000000"/>
        <rFont val="Century Gothic"/>
        <family val="2"/>
      </rPr>
      <t>07</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08</t>
    </r>
    <r>
      <rPr>
        <b/>
        <sz val="11"/>
        <color indexed="8"/>
        <rFont val="Century Gothic"/>
        <family val="2"/>
      </rPr>
      <t>:</t>
    </r>
    <r>
      <rPr>
        <sz val="11"/>
        <color rgb="FF000000"/>
        <rFont val="Century Gothic"/>
        <family val="2"/>
      </rPr>
      <t xml:space="preserve"> No additional comments</t>
    </r>
    <r>
      <rPr>
        <b/>
        <sz val="11"/>
        <color indexed="8"/>
        <rFont val="Century Gothic"/>
        <family val="2"/>
      </rPr>
      <t xml:space="preserve">
</t>
    </r>
    <r>
      <rPr>
        <sz val="11"/>
        <color rgb="FF000000"/>
        <rFont val="Century Gothic"/>
        <family val="2"/>
      </rPr>
      <t>09</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10</t>
    </r>
    <r>
      <rPr>
        <b/>
        <sz val="11"/>
        <color indexed="8"/>
        <rFont val="Century Gothic"/>
        <family val="2"/>
      </rPr>
      <t>:</t>
    </r>
    <r>
      <rPr>
        <sz val="11"/>
        <color rgb="FF000000"/>
        <rFont val="Century Gothic"/>
        <family val="2"/>
      </rPr>
      <t xml:space="preserve"> Agree with 02 - neutral read. More innovation examples would have been a better use of space </t>
    </r>
    <r>
      <rPr>
        <b/>
        <sz val="11"/>
        <color indexed="8"/>
        <rFont val="Century Gothic"/>
        <family val="2"/>
      </rPr>
      <t xml:space="preserve">
</t>
    </r>
    <r>
      <rPr>
        <sz val="11"/>
        <color rgb="FF000000"/>
        <rFont val="Century Gothic"/>
        <family val="2"/>
      </rPr>
      <t>11</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12</t>
    </r>
    <r>
      <rPr>
        <b/>
        <sz val="11"/>
        <color indexed="8"/>
        <rFont val="Century Gothic"/>
        <family val="2"/>
      </rPr>
      <t xml:space="preserve">: </t>
    </r>
    <r>
      <rPr>
        <sz val="11"/>
        <color rgb="FF000000"/>
        <rFont val="Century Gothic"/>
        <family val="2"/>
      </rPr>
      <t xml:space="preserve">Pleased to read proposal to capture additional metrics  </t>
    </r>
  </si>
  <si>
    <r>
      <rPr>
        <sz val="11"/>
        <color rgb="FF000000"/>
        <rFont val="Century Gothic"/>
        <family val="2"/>
      </rPr>
      <t>01</t>
    </r>
    <r>
      <rPr>
        <b/>
        <sz val="11"/>
        <color indexed="8"/>
        <rFont val="Century Gothic"/>
        <family val="2"/>
      </rPr>
      <t xml:space="preserve">:  </t>
    </r>
    <r>
      <rPr>
        <sz val="11"/>
        <color rgb="FF000000"/>
        <rFont val="Century Gothic"/>
        <family val="2"/>
      </rPr>
      <t>Overall, section was average.  Did not see much real innovation. Section too brief</t>
    </r>
    <r>
      <rPr>
        <b/>
        <sz val="11"/>
        <color indexed="8"/>
        <rFont val="Century Gothic"/>
        <family val="2"/>
      </rPr>
      <t xml:space="preserve">
</t>
    </r>
    <r>
      <rPr>
        <sz val="11"/>
        <color rgb="FF000000"/>
        <rFont val="Century Gothic"/>
        <family val="2"/>
      </rPr>
      <t>02</t>
    </r>
    <r>
      <rPr>
        <b/>
        <sz val="11"/>
        <color indexed="8"/>
        <rFont val="Century Gothic"/>
        <family val="2"/>
      </rPr>
      <t xml:space="preserve">: </t>
    </r>
    <r>
      <rPr>
        <sz val="11"/>
        <color rgb="FF000000"/>
        <rFont val="Century Gothic"/>
        <family val="2"/>
      </rPr>
      <t xml:space="preserve">Read as very neutral. Did not get excited </t>
    </r>
    <r>
      <rPr>
        <b/>
        <sz val="11"/>
        <color indexed="8"/>
        <rFont val="Century Gothic"/>
        <family val="2"/>
      </rPr>
      <t xml:space="preserve">
</t>
    </r>
    <r>
      <rPr>
        <sz val="11"/>
        <color rgb="FF000000"/>
        <rFont val="Century Gothic"/>
        <family val="2"/>
      </rPr>
      <t>03</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04</t>
    </r>
    <r>
      <rPr>
        <b/>
        <sz val="11"/>
        <color indexed="8"/>
        <rFont val="Century Gothic"/>
        <family val="2"/>
      </rPr>
      <t xml:space="preserve">: </t>
    </r>
    <r>
      <rPr>
        <sz val="11"/>
        <color rgb="FF000000"/>
        <rFont val="Century Gothic"/>
        <family val="2"/>
      </rPr>
      <t>Terms not defined clearly; consistent issue throughout response. For example, APHSA ISM. Based upon Team comments, change my score from a three to a two.</t>
    </r>
    <r>
      <rPr>
        <b/>
        <sz val="11"/>
        <color indexed="8"/>
        <rFont val="Century Gothic"/>
        <family val="2"/>
      </rPr>
      <t xml:space="preserve">
</t>
    </r>
    <r>
      <rPr>
        <sz val="11"/>
        <color rgb="FF000000"/>
        <rFont val="Century Gothic"/>
        <family val="2"/>
      </rPr>
      <t>05</t>
    </r>
    <r>
      <rPr>
        <b/>
        <sz val="11"/>
        <color indexed="8"/>
        <rFont val="Century Gothic"/>
        <family val="2"/>
      </rPr>
      <t>:</t>
    </r>
    <r>
      <rPr>
        <b/>
        <sz val="11"/>
        <color rgb="FFFF0000"/>
        <rFont val="Century Gothic"/>
        <family val="2"/>
      </rPr>
      <t xml:space="preserve"> </t>
    </r>
    <r>
      <rPr>
        <sz val="11"/>
        <rFont val="Century Gothic"/>
        <family val="2"/>
      </rPr>
      <t>Based upon Team comments, change my score from a three to a two.</t>
    </r>
    <r>
      <rPr>
        <b/>
        <sz val="11"/>
        <color indexed="8"/>
        <rFont val="Century Gothic"/>
        <family val="2"/>
      </rPr>
      <t xml:space="preserve">
</t>
    </r>
    <r>
      <rPr>
        <sz val="11"/>
        <color rgb="FF000000"/>
        <rFont val="Century Gothic"/>
        <family val="2"/>
      </rPr>
      <t>06</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07</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08</t>
    </r>
    <r>
      <rPr>
        <b/>
        <sz val="11"/>
        <color indexed="8"/>
        <rFont val="Century Gothic"/>
        <family val="2"/>
      </rPr>
      <t xml:space="preserve">: </t>
    </r>
    <r>
      <rPr>
        <sz val="11"/>
        <color rgb="FF000000"/>
        <rFont val="Century Gothic"/>
        <family val="2"/>
      </rPr>
      <t>Average response.</t>
    </r>
    <r>
      <rPr>
        <b/>
        <sz val="11"/>
        <color indexed="8"/>
        <rFont val="Century Gothic"/>
        <family val="2"/>
      </rPr>
      <t xml:space="preserve"> </t>
    </r>
    <r>
      <rPr>
        <sz val="11"/>
        <rFont val="Century Gothic"/>
        <family val="2"/>
      </rPr>
      <t>Based upon Team comments, change my score from a three to a two.</t>
    </r>
    <r>
      <rPr>
        <b/>
        <sz val="11"/>
        <color indexed="8"/>
        <rFont val="Century Gothic"/>
        <family val="2"/>
      </rPr>
      <t xml:space="preserve">
</t>
    </r>
    <r>
      <rPr>
        <sz val="11"/>
        <color rgb="FF000000"/>
        <rFont val="Century Gothic"/>
        <family val="2"/>
      </rPr>
      <t>09</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10</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11</t>
    </r>
    <r>
      <rPr>
        <b/>
        <sz val="11"/>
        <color indexed="8"/>
        <rFont val="Century Gothic"/>
        <family val="2"/>
      </rPr>
      <t xml:space="preserve">: </t>
    </r>
    <r>
      <rPr>
        <sz val="11"/>
        <color rgb="FF000000"/>
        <rFont val="Century Gothic"/>
        <family val="2"/>
      </rPr>
      <t>Could have added more examples of innovation. Very brief section</t>
    </r>
    <r>
      <rPr>
        <b/>
        <sz val="11"/>
        <color indexed="8"/>
        <rFont val="Century Gothic"/>
        <family val="2"/>
      </rPr>
      <t xml:space="preserve">
</t>
    </r>
    <r>
      <rPr>
        <sz val="11"/>
        <color rgb="FF000000"/>
        <rFont val="Century Gothic"/>
        <family val="2"/>
      </rPr>
      <t>12</t>
    </r>
    <r>
      <rPr>
        <b/>
        <sz val="11"/>
        <color indexed="8"/>
        <rFont val="Century Gothic"/>
        <family val="2"/>
      </rPr>
      <t xml:space="preserve">: </t>
    </r>
    <r>
      <rPr>
        <sz val="11"/>
        <color rgb="FF000000"/>
        <rFont val="Century Gothic"/>
        <family val="2"/>
      </rPr>
      <t>Agree with Team; very brief response expected to see more.</t>
    </r>
    <r>
      <rPr>
        <b/>
        <sz val="11"/>
        <color indexed="8"/>
        <rFont val="Century Gothic"/>
        <family val="2"/>
      </rPr>
      <t xml:space="preserve">
</t>
    </r>
    <r>
      <rPr>
        <sz val="11"/>
        <color rgb="FF000000"/>
        <rFont val="Century Gothic"/>
        <family val="2"/>
      </rPr>
      <t>13</t>
    </r>
    <r>
      <rPr>
        <b/>
        <sz val="11"/>
        <color indexed="8"/>
        <rFont val="Century Gothic"/>
        <family val="2"/>
      </rPr>
      <t xml:space="preserve">: </t>
    </r>
    <r>
      <rPr>
        <sz val="11"/>
        <color rgb="FF000000"/>
        <rFont val="Century Gothic"/>
        <family val="2"/>
      </rPr>
      <t>. Please change "did" to "didn't" in Negative Differentiator column</t>
    </r>
  </si>
  <si>
    <r>
      <rPr>
        <b/>
        <sz val="11"/>
        <color rgb="FF000000"/>
        <rFont val="Century Gothic"/>
        <family val="2"/>
      </rPr>
      <t>Procurement Team AI - Evaluator 13</t>
    </r>
    <r>
      <rPr>
        <sz val="11"/>
        <color indexed="8"/>
        <rFont val="Century Gothic"/>
        <family val="2"/>
      </rPr>
      <t xml:space="preserve">
Take the following to Price Team: Is there a separate cost to incorporate the Unleash tool they mentioned?</t>
    </r>
  </si>
  <si>
    <r>
      <rPr>
        <sz val="11"/>
        <color rgb="FF000000"/>
        <rFont val="Century Gothic"/>
        <family val="2"/>
      </rPr>
      <t>02</t>
    </r>
    <r>
      <rPr>
        <b/>
        <sz val="11"/>
        <color indexed="8"/>
        <rFont val="Century Gothic"/>
        <family val="2"/>
      </rPr>
      <t xml:space="preserve">: </t>
    </r>
    <r>
      <rPr>
        <sz val="11"/>
        <color rgb="FF000000"/>
        <rFont val="Century Gothic"/>
        <family val="2"/>
      </rPr>
      <t xml:space="preserve">Needed more callout as to when Advocates and CBOs would be involved.  Didn't fully answer the question/address the requirement </t>
    </r>
    <r>
      <rPr>
        <b/>
        <sz val="11"/>
        <color indexed="8"/>
        <rFont val="Century Gothic"/>
        <family val="2"/>
      </rPr>
      <t xml:space="preserve">
</t>
    </r>
    <r>
      <rPr>
        <sz val="11"/>
        <color rgb="FF000000"/>
        <rFont val="Century Gothic"/>
        <family val="2"/>
      </rPr>
      <t>03</t>
    </r>
    <r>
      <rPr>
        <b/>
        <sz val="11"/>
        <color indexed="8"/>
        <rFont val="Century Gothic"/>
        <family val="2"/>
      </rPr>
      <t xml:space="preserve">: </t>
    </r>
    <r>
      <rPr>
        <sz val="11"/>
        <color rgb="FF000000"/>
        <rFont val="Century Gothic"/>
        <family val="2"/>
      </rPr>
      <t>Very appreciative of approach to county staff access to sandbox environment. More details needed. Potential Confidential Item</t>
    </r>
    <r>
      <rPr>
        <b/>
        <sz val="11"/>
        <color indexed="8"/>
        <rFont val="Century Gothic"/>
        <family val="2"/>
      </rPr>
      <t xml:space="preserve">
</t>
    </r>
    <r>
      <rPr>
        <sz val="11"/>
        <color rgb="FF000000"/>
        <rFont val="Century Gothic"/>
        <family val="2"/>
      </rPr>
      <t>04</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05</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06</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07</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08</t>
    </r>
    <r>
      <rPr>
        <b/>
        <sz val="11"/>
        <color indexed="8"/>
        <rFont val="Century Gothic"/>
        <family val="2"/>
      </rPr>
      <t xml:space="preserve">: </t>
    </r>
    <r>
      <rPr>
        <sz val="11"/>
        <color rgb="FF000000"/>
        <rFont val="Century Gothic"/>
        <family val="2"/>
      </rPr>
      <t xml:space="preserve">Good ideas and good intentions. Two way messaging  - not an improvement for LA County; cannot be staffed. Elaborate on county employee suggestion box - not really  well thought through. Agree with 03 re: Sandbox environment. Based upon Team comments, </t>
    </r>
    <r>
      <rPr>
        <sz val="11"/>
        <rFont val="Century Gothic"/>
        <family val="2"/>
      </rPr>
      <t>change my score from a three to a two.</t>
    </r>
    <r>
      <rPr>
        <b/>
        <sz val="11"/>
        <color indexed="8"/>
        <rFont val="Century Gothic"/>
        <family val="2"/>
      </rPr>
      <t xml:space="preserve">
</t>
    </r>
    <r>
      <rPr>
        <sz val="11"/>
        <color rgb="FF000000"/>
        <rFont val="Century Gothic"/>
        <family val="2"/>
      </rPr>
      <t>09</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10</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11</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12</t>
    </r>
    <r>
      <rPr>
        <b/>
        <sz val="11"/>
        <color indexed="8"/>
        <rFont val="Century Gothic"/>
        <family val="2"/>
      </rPr>
      <t xml:space="preserve">: </t>
    </r>
    <r>
      <rPr>
        <sz val="11"/>
        <color rgb="FF000000"/>
        <rFont val="Century Gothic"/>
        <family val="2"/>
      </rPr>
      <t>Didn't have sufficient specificity.</t>
    </r>
    <r>
      <rPr>
        <b/>
        <sz val="11"/>
        <color indexed="8"/>
        <rFont val="Century Gothic"/>
        <family val="2"/>
      </rPr>
      <t xml:space="preserve"> </t>
    </r>
    <r>
      <rPr>
        <sz val="11"/>
        <color rgb="FF000000"/>
        <rFont val="Century Gothic"/>
        <family val="2"/>
      </rPr>
      <t>Several questions related to response; needed expansion - how is this really going to work??? Very concerned with CalWIN ISS reference; was not a positive experience</t>
    </r>
    <r>
      <rPr>
        <b/>
        <sz val="11"/>
        <color indexed="8"/>
        <rFont val="Century Gothic"/>
        <family val="2"/>
      </rPr>
      <t xml:space="preserve">
</t>
    </r>
    <r>
      <rPr>
        <sz val="11"/>
        <color rgb="FF000000"/>
        <rFont val="Century Gothic"/>
        <family val="2"/>
      </rPr>
      <t>13</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01</t>
    </r>
    <r>
      <rPr>
        <b/>
        <sz val="11"/>
        <color indexed="8"/>
        <rFont val="Century Gothic"/>
        <family val="2"/>
      </rPr>
      <t xml:space="preserve">: </t>
    </r>
    <r>
      <rPr>
        <sz val="11"/>
        <rFont val="Century Gothic"/>
        <family val="2"/>
      </rPr>
      <t>No additional comments</t>
    </r>
  </si>
  <si>
    <r>
      <rPr>
        <sz val="11"/>
        <color rgb="FF000000"/>
        <rFont val="Century Gothic"/>
        <family val="2"/>
      </rPr>
      <t>03</t>
    </r>
    <r>
      <rPr>
        <b/>
        <sz val="11"/>
        <color rgb="FF000000"/>
        <rFont val="Century Gothic"/>
        <family val="2"/>
      </rPr>
      <t xml:space="preserve">: </t>
    </r>
    <r>
      <rPr>
        <sz val="11"/>
        <color rgb="FF000000"/>
        <rFont val="Century Gothic"/>
        <family val="2"/>
      </rPr>
      <t>No additional comments
04</t>
    </r>
    <r>
      <rPr>
        <b/>
        <sz val="11"/>
        <color rgb="FF000000"/>
        <rFont val="Century Gothic"/>
        <family val="2"/>
      </rPr>
      <t xml:space="preserve">: </t>
    </r>
    <r>
      <rPr>
        <sz val="11"/>
        <color rgb="FF000000"/>
        <rFont val="Century Gothic"/>
        <family val="2"/>
      </rPr>
      <t>No additional comments. Based upon Team comments, change my score from a three to a two. 
05</t>
    </r>
    <r>
      <rPr>
        <b/>
        <sz val="11"/>
        <color rgb="FF000000"/>
        <rFont val="Century Gothic"/>
        <family val="2"/>
      </rPr>
      <t xml:space="preserve">: </t>
    </r>
    <r>
      <rPr>
        <sz val="11"/>
        <color rgb="FF000000"/>
        <rFont val="Century Gothic"/>
        <family val="2"/>
      </rPr>
      <t>Not present
06</t>
    </r>
    <r>
      <rPr>
        <b/>
        <sz val="11"/>
        <color rgb="FF000000"/>
        <rFont val="Century Gothic"/>
        <family val="2"/>
      </rPr>
      <t xml:space="preserve">: </t>
    </r>
    <r>
      <rPr>
        <sz val="11"/>
        <color rgb="FF000000"/>
        <rFont val="Century Gothic"/>
        <family val="2"/>
      </rPr>
      <t>Making bold claims, for example, reducing foot traffic. No metrics to back it up. Based upon Team comments, change my score from a three to a two.
07</t>
    </r>
    <r>
      <rPr>
        <b/>
        <sz val="11"/>
        <color rgb="FF000000"/>
        <rFont val="Century Gothic"/>
        <family val="2"/>
      </rPr>
      <t xml:space="preserve">: </t>
    </r>
    <r>
      <rPr>
        <sz val="11"/>
        <color rgb="FF000000"/>
        <rFont val="Century Gothic"/>
        <family val="2"/>
      </rPr>
      <t>No additional comments. Based upon Team comments, change my score from a three to a two.
08</t>
    </r>
    <r>
      <rPr>
        <b/>
        <sz val="11"/>
        <color rgb="FF000000"/>
        <rFont val="Century Gothic"/>
        <family val="2"/>
      </rPr>
      <t xml:space="preserve">: </t>
    </r>
    <r>
      <rPr>
        <sz val="11"/>
        <color rgb="FF000000"/>
        <rFont val="Century Gothic"/>
        <family val="2"/>
      </rPr>
      <t>No additional comments
09</t>
    </r>
    <r>
      <rPr>
        <b/>
        <sz val="11"/>
        <color rgb="FF000000"/>
        <rFont val="Century Gothic"/>
        <family val="2"/>
      </rPr>
      <t xml:space="preserve">: </t>
    </r>
    <r>
      <rPr>
        <sz val="11"/>
        <color rgb="FF000000"/>
        <rFont val="Century Gothic"/>
        <family val="2"/>
      </rPr>
      <t>Not present
10</t>
    </r>
    <r>
      <rPr>
        <b/>
        <sz val="11"/>
        <color rgb="FF000000"/>
        <rFont val="Century Gothic"/>
        <family val="2"/>
      </rPr>
      <t xml:space="preserve">: </t>
    </r>
    <r>
      <rPr>
        <sz val="11"/>
        <color rgb="FF000000"/>
        <rFont val="Century Gothic"/>
        <family val="2"/>
      </rPr>
      <t>No additional comments
11</t>
    </r>
    <r>
      <rPr>
        <b/>
        <sz val="11"/>
        <color rgb="FF000000"/>
        <rFont val="Century Gothic"/>
        <family val="2"/>
      </rPr>
      <t xml:space="preserve">: </t>
    </r>
    <r>
      <rPr>
        <sz val="11"/>
        <color rgb="FF000000"/>
        <rFont val="Century Gothic"/>
        <family val="2"/>
      </rPr>
      <t>Not present
12</t>
    </r>
    <r>
      <rPr>
        <b/>
        <sz val="11"/>
        <color rgb="FF000000"/>
        <rFont val="Century Gothic"/>
        <family val="2"/>
      </rPr>
      <t xml:space="preserve">: </t>
    </r>
    <r>
      <rPr>
        <sz val="11"/>
        <color rgb="FF000000"/>
        <rFont val="Century Gothic"/>
        <family val="2"/>
      </rPr>
      <t>No additional comments
13</t>
    </r>
    <r>
      <rPr>
        <b/>
        <sz val="11"/>
        <color rgb="FF000000"/>
        <rFont val="Century Gothic"/>
        <family val="2"/>
      </rPr>
      <t xml:space="preserve">: </t>
    </r>
    <r>
      <rPr>
        <sz val="11"/>
        <color rgb="FF000000"/>
        <rFont val="Century Gothic"/>
        <family val="2"/>
      </rPr>
      <t>Note to Team: During county implementation  visits, personal experience was that many county resources were unaware marketing information was out there. Change my score from a four a three 
01</t>
    </r>
    <r>
      <rPr>
        <b/>
        <sz val="11"/>
        <color rgb="FF000000"/>
        <rFont val="Century Gothic"/>
        <family val="2"/>
      </rPr>
      <t xml:space="preserve">: </t>
    </r>
    <r>
      <rPr>
        <sz val="11"/>
        <color rgb="FF000000"/>
        <rFont val="Century Gothic"/>
        <family val="2"/>
      </rPr>
      <t>Based upon Team comments, change my score from a three to a two.
02</t>
    </r>
    <r>
      <rPr>
        <b/>
        <sz val="11"/>
        <color rgb="FF000000"/>
        <rFont val="Century Gothic"/>
        <family val="2"/>
      </rPr>
      <t xml:space="preserve">: </t>
    </r>
    <r>
      <rPr>
        <sz val="11"/>
        <color rgb="FF000000"/>
        <rFont val="Century Gothic"/>
        <family val="2"/>
      </rPr>
      <t>No additional comments</t>
    </r>
  </si>
  <si>
    <r>
      <rPr>
        <sz val="11"/>
        <color rgb="FF000000"/>
        <rFont val="Century Gothic"/>
        <family val="2"/>
      </rPr>
      <t>04</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05</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06</t>
    </r>
    <r>
      <rPr>
        <b/>
        <sz val="11"/>
        <color indexed="8"/>
        <rFont val="Century Gothic"/>
        <family val="2"/>
      </rPr>
      <t xml:space="preserve">: </t>
    </r>
    <r>
      <rPr>
        <sz val="11"/>
        <color rgb="FF000000"/>
        <rFont val="Century Gothic"/>
        <family val="2"/>
      </rPr>
      <t>Agree with 04. Consistent with other sections, felt too reliant upon what this Contractor has already done and insufficient mention of future improvements</t>
    </r>
    <r>
      <rPr>
        <b/>
        <sz val="11"/>
        <color indexed="8"/>
        <rFont val="Century Gothic"/>
        <family val="2"/>
      </rPr>
      <t xml:space="preserve">
</t>
    </r>
    <r>
      <rPr>
        <sz val="11"/>
        <color rgb="FF000000"/>
        <rFont val="Century Gothic"/>
        <family val="2"/>
      </rPr>
      <t>07</t>
    </r>
    <r>
      <rPr>
        <b/>
        <sz val="11"/>
        <color indexed="8"/>
        <rFont val="Century Gothic"/>
        <family val="2"/>
      </rPr>
      <t xml:space="preserve">: </t>
    </r>
    <r>
      <rPr>
        <sz val="11"/>
        <color rgb="FF000000"/>
        <rFont val="Century Gothic"/>
        <family val="2"/>
      </rPr>
      <t>Needed more detail; too high level. Based upon Team comments, change my score from a three to a two.</t>
    </r>
    <r>
      <rPr>
        <b/>
        <sz val="11"/>
        <color indexed="8"/>
        <rFont val="Century Gothic"/>
        <family val="2"/>
      </rPr>
      <t xml:space="preserve">
</t>
    </r>
    <r>
      <rPr>
        <sz val="11"/>
        <color rgb="FF000000"/>
        <rFont val="Century Gothic"/>
        <family val="2"/>
      </rPr>
      <t>08</t>
    </r>
    <r>
      <rPr>
        <b/>
        <sz val="11"/>
        <color indexed="8"/>
        <rFont val="Century Gothic"/>
        <family val="2"/>
      </rPr>
      <t xml:space="preserve">: </t>
    </r>
    <r>
      <rPr>
        <sz val="11"/>
        <color rgb="FF000000"/>
        <rFont val="Century Gothic"/>
        <family val="2"/>
      </rPr>
      <t>No inclusion in proposal as to how Contractor will improve upon what Consortium has today</t>
    </r>
    <r>
      <rPr>
        <b/>
        <sz val="11"/>
        <color indexed="8"/>
        <rFont val="Century Gothic"/>
        <family val="2"/>
      </rPr>
      <t xml:space="preserve">
</t>
    </r>
    <r>
      <rPr>
        <sz val="11"/>
        <color rgb="FF000000"/>
        <rFont val="Century Gothic"/>
        <family val="2"/>
      </rPr>
      <t>09</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10</t>
    </r>
    <r>
      <rPr>
        <b/>
        <sz val="11"/>
        <color indexed="8"/>
        <rFont val="Century Gothic"/>
        <family val="2"/>
      </rPr>
      <t xml:space="preserve">: </t>
    </r>
    <r>
      <rPr>
        <sz val="11"/>
        <color rgb="FF000000"/>
        <rFont val="Century Gothic"/>
        <family val="2"/>
      </rPr>
      <t>No additional comments</t>
    </r>
    <r>
      <rPr>
        <b/>
        <sz val="11"/>
        <color indexed="8"/>
        <rFont val="Century Gothic"/>
        <family val="2"/>
      </rPr>
      <t xml:space="preserve">
</t>
    </r>
    <r>
      <rPr>
        <sz val="11"/>
        <color rgb="FF000000"/>
        <rFont val="Century Gothic"/>
        <family val="2"/>
      </rPr>
      <t>11</t>
    </r>
    <r>
      <rPr>
        <b/>
        <sz val="11"/>
        <color indexed="8"/>
        <rFont val="Century Gothic"/>
        <family val="2"/>
      </rPr>
      <t xml:space="preserve">: </t>
    </r>
    <r>
      <rPr>
        <sz val="11"/>
        <color rgb="FF000000"/>
        <rFont val="Century Gothic"/>
        <family val="2"/>
      </rPr>
      <t>Not present</t>
    </r>
    <r>
      <rPr>
        <b/>
        <sz val="11"/>
        <color indexed="8"/>
        <rFont val="Century Gothic"/>
        <family val="2"/>
      </rPr>
      <t xml:space="preserve">
</t>
    </r>
    <r>
      <rPr>
        <sz val="11"/>
        <color rgb="FF000000"/>
        <rFont val="Century Gothic"/>
        <family val="2"/>
      </rPr>
      <t>12</t>
    </r>
    <r>
      <rPr>
        <b/>
        <sz val="11"/>
        <color indexed="8"/>
        <rFont val="Century Gothic"/>
        <family val="2"/>
      </rPr>
      <t xml:space="preserve">: </t>
    </r>
    <r>
      <rPr>
        <sz val="11"/>
        <color rgb="FF000000"/>
        <rFont val="Century Gothic"/>
        <family val="2"/>
      </rPr>
      <t xml:space="preserve">More focus on "To Dos" Contractor will assign to counties and CBOs. Not appropriate - this is a Contractor responsibility. Looking for more of a close out / summary.  </t>
    </r>
    <r>
      <rPr>
        <sz val="11"/>
        <rFont val="Century Gothic"/>
        <family val="2"/>
      </rPr>
      <t>Change my score from a three to a two.</t>
    </r>
    <r>
      <rPr>
        <b/>
        <sz val="11"/>
        <color indexed="8"/>
        <rFont val="Century Gothic"/>
        <family val="2"/>
      </rPr>
      <t xml:space="preserve">
</t>
    </r>
    <r>
      <rPr>
        <sz val="11"/>
        <color rgb="FF000000"/>
        <rFont val="Century Gothic"/>
        <family val="2"/>
      </rPr>
      <t>13</t>
    </r>
    <r>
      <rPr>
        <b/>
        <sz val="11"/>
        <color indexed="8"/>
        <rFont val="Century Gothic"/>
        <family val="2"/>
      </rPr>
      <t xml:space="preserve">: </t>
    </r>
    <r>
      <rPr>
        <sz val="11"/>
        <color rgb="FF000000"/>
        <rFont val="Century Gothic"/>
        <family val="2"/>
      </rPr>
      <t>No addtional comments</t>
    </r>
    <r>
      <rPr>
        <b/>
        <sz val="11"/>
        <color indexed="8"/>
        <rFont val="Century Gothic"/>
        <family val="2"/>
      </rPr>
      <t xml:space="preserve">
</t>
    </r>
    <r>
      <rPr>
        <sz val="11"/>
        <color rgb="FF000000"/>
        <rFont val="Century Gothic"/>
        <family val="2"/>
      </rPr>
      <t>01</t>
    </r>
    <r>
      <rPr>
        <b/>
        <sz val="11"/>
        <color indexed="8"/>
        <rFont val="Century Gothic"/>
        <family val="2"/>
      </rPr>
      <t xml:space="preserve">: </t>
    </r>
    <r>
      <rPr>
        <sz val="11"/>
        <color rgb="FF000000"/>
        <rFont val="Century Gothic"/>
        <family val="2"/>
      </rPr>
      <t>Agree with 12. Looking for a close out / summary.  Based upon Team comments, change my score from a three to a two.</t>
    </r>
    <r>
      <rPr>
        <b/>
        <sz val="11"/>
        <color indexed="8"/>
        <rFont val="Century Gothic"/>
        <family val="2"/>
      </rPr>
      <t xml:space="preserve">
</t>
    </r>
    <r>
      <rPr>
        <sz val="11"/>
        <color rgb="FF000000"/>
        <rFont val="Century Gothic"/>
        <family val="2"/>
      </rPr>
      <t>02</t>
    </r>
    <r>
      <rPr>
        <b/>
        <sz val="11"/>
        <color indexed="8"/>
        <rFont val="Century Gothic"/>
        <family val="2"/>
      </rPr>
      <t xml:space="preserve">: </t>
    </r>
    <r>
      <rPr>
        <sz val="11"/>
        <color rgb="FF000000"/>
        <rFont val="Century Gothic"/>
        <family val="2"/>
      </rPr>
      <t>Negative interpretation of "understanding their power" and "degree of influence". Reads like contractor is identifying which stakeholder(s) matters and which can be ignored.</t>
    </r>
    <r>
      <rPr>
        <b/>
        <sz val="11"/>
        <color indexed="8"/>
        <rFont val="Century Gothic"/>
        <family val="2"/>
      </rPr>
      <t xml:space="preserve">
</t>
    </r>
    <r>
      <rPr>
        <sz val="11"/>
        <color rgb="FF000000"/>
        <rFont val="Century Gothic"/>
        <family val="2"/>
      </rPr>
      <t>03</t>
    </r>
    <r>
      <rPr>
        <b/>
        <sz val="11"/>
        <color indexed="8"/>
        <rFont val="Century Gothic"/>
        <family val="2"/>
      </rPr>
      <t>:</t>
    </r>
    <r>
      <rPr>
        <sz val="11"/>
        <color rgb="FF000000"/>
        <rFont val="Century Gothic"/>
        <family val="2"/>
      </rPr>
      <t xml:space="preserve"> No additional comments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</si>
</sst>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47" x14ac:knownFonts="1">
    <font>
      <sz val="11"/>
      <color theme="1"/>
      <name val="Calibri"/>
      <family val="2"/>
      <scheme val="minor"/>
    </font>
    <font>
      <sz val="10"/>
      <color indexed="8"/>
      <name val="Arial"/>
      <family val="2"/>
    </font>
    <font>
      <sz val="11"/>
      <color rgb="FF000000"/>
      <name val="Century Gothic"/>
      <family val="2"/>
    </font>
    <font>
      <sz val="11"/>
      <color theme="1"/>
      <name val="Century Gothic"/>
      <family val="2"/>
    </font>
    <font>
      <b/>
      <sz val="11"/>
      <color indexed="9"/>
      <name val="Century Gothic"/>
      <family val="2"/>
    </font>
    <font>
      <b/>
      <sz val="11"/>
      <name val="Century Gothic"/>
      <family val="2"/>
    </font>
    <font>
      <sz val="11"/>
      <color indexed="8"/>
      <name val="Century Gothic"/>
      <family val="2"/>
    </font>
    <font>
      <sz val="11"/>
      <color indexed="9"/>
      <name val="Century Gothic"/>
      <family val="2"/>
    </font>
    <font>
      <sz val="11"/>
      <name val="Century Gothic"/>
      <family val="2"/>
    </font>
    <font>
      <sz val="11"/>
      <color rgb="FFFF0000"/>
      <name val="Century Gothic"/>
      <family val="2"/>
    </font>
    <font>
      <b/>
      <sz val="11"/>
      <color theme="1"/>
      <name val="Century Gothic"/>
      <family val="2"/>
    </font>
    <font>
      <b/>
      <sz val="11"/>
      <color theme="0"/>
      <name val="Century Gothic"/>
      <family val="2"/>
    </font>
    <font>
      <b/>
      <sz val="10"/>
      <name val="Century Gothic"/>
      <family val="2"/>
    </font>
    <font>
      <sz val="10"/>
      <color rgb="FF000000"/>
      <name val="Century Gothic"/>
      <family val="2"/>
    </font>
    <font>
      <b/>
      <sz val="10"/>
      <color rgb="FFFFFFFF"/>
      <name val="Century Gothic"/>
      <family val="2"/>
    </font>
    <font>
      <sz val="10"/>
      <name val="Century Gothic"/>
      <family val="2"/>
    </font>
    <font>
      <sz val="12"/>
      <name val="Century Gothic"/>
      <family val="2"/>
    </font>
    <font>
      <sz val="11"/>
      <color theme="1"/>
      <name val="Calibri"/>
      <family val="2"/>
      <scheme val="minor"/>
    </font>
    <font>
      <sz val="10"/>
      <color theme="1"/>
      <name val="Century Gothic"/>
      <family val="2"/>
    </font>
    <font>
      <b/>
      <sz val="12"/>
      <color rgb="FFFFFFFF"/>
      <name val="Century Gothic"/>
      <family val="2"/>
    </font>
    <font>
      <b/>
      <sz val="10"/>
      <color theme="0"/>
      <name val="Century Gothic"/>
      <family val="2"/>
    </font>
    <font>
      <b/>
      <sz val="10"/>
      <color theme="0"/>
      <name val="Arial"/>
      <family val="2"/>
    </font>
    <font>
      <b/>
      <sz val="12"/>
      <color theme="0"/>
      <name val="Calibri"/>
      <family val="2"/>
      <scheme val="minor"/>
    </font>
    <font>
      <b/>
      <sz val="10"/>
      <color indexed="9"/>
      <name val="Century Gothic"/>
      <family val="2"/>
    </font>
    <font>
      <sz val="8"/>
      <name val="Calibri"/>
      <family val="2"/>
      <scheme val="minor"/>
    </font>
    <font>
      <u/>
      <sz val="11"/>
      <color theme="10"/>
      <name val="Calibri"/>
      <family val="2"/>
      <scheme val="minor"/>
    </font>
    <font>
      <sz val="10"/>
      <color theme="1"/>
      <name val="Calibri"/>
      <family val="2"/>
      <scheme val="minor"/>
    </font>
    <font>
      <sz val="10"/>
      <color indexed="8"/>
      <name val="Calibri"/>
      <family val="2"/>
    </font>
    <font>
      <sz val="10"/>
      <color rgb="FFFF0000"/>
      <name val="Century Gothic"/>
      <family val="2"/>
    </font>
    <font>
      <b/>
      <sz val="12"/>
      <color theme="0"/>
      <name val="Century Gothic"/>
      <family val="2"/>
    </font>
    <font>
      <b/>
      <sz val="11"/>
      <color rgb="FFFF0000"/>
      <name val="Century Gothic"/>
      <family val="2"/>
    </font>
    <font>
      <b/>
      <sz val="11"/>
      <color indexed="8"/>
      <name val="Century Gothic"/>
      <family val="2"/>
    </font>
    <font>
      <b/>
      <sz val="11"/>
      <color rgb="FFC00000"/>
      <name val="Century Gothic"/>
      <family val="2"/>
    </font>
    <font>
      <sz val="11"/>
      <color rgb="FFC00000"/>
      <name val="Century Gothic"/>
      <family val="2"/>
    </font>
    <font>
      <sz val="11"/>
      <color rgb="FFFF0000"/>
      <name val="Calibri"/>
      <family val="2"/>
      <scheme val="minor"/>
    </font>
    <font>
      <sz val="11"/>
      <color rgb="FF00B050"/>
      <name val="Century Gothic"/>
      <family val="2"/>
    </font>
    <font>
      <sz val="10"/>
      <color rgb="FF00B050"/>
      <name val="Century Gothic"/>
      <family val="2"/>
    </font>
    <font>
      <sz val="11"/>
      <name val="Calibri"/>
      <family val="2"/>
      <scheme val="minor"/>
    </font>
    <font>
      <i/>
      <sz val="10"/>
      <name val="Century Gothic"/>
      <family val="2"/>
    </font>
    <font>
      <sz val="10"/>
      <color rgb="FFC00000"/>
      <name val="Century Gothic"/>
      <family val="2"/>
    </font>
    <font>
      <b/>
      <sz val="11"/>
      <color theme="0"/>
      <name val="Arial"/>
      <family val="2"/>
    </font>
    <font>
      <sz val="12"/>
      <color rgb="FF000000"/>
      <name val="Century Gothic"/>
      <family val="2"/>
    </font>
    <font>
      <sz val="12"/>
      <color indexed="8"/>
      <name val="Century Gothic"/>
      <family val="2"/>
    </font>
    <font>
      <b/>
      <sz val="11"/>
      <color rgb="FF000000"/>
      <name val="Century Gothic"/>
      <family val="2"/>
    </font>
    <font>
      <b/>
      <i/>
      <sz val="11"/>
      <color rgb="FF000000"/>
      <name val="Century Gothic"/>
      <family val="2"/>
    </font>
    <font>
      <sz val="11"/>
      <color theme="3" tint="0.39997558519241921"/>
      <name val="Century Gothic"/>
      <family val="2"/>
    </font>
    <font>
      <i/>
      <sz val="11"/>
      <color rgb="FF000000"/>
      <name val="Century Gothic"/>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FFFF"/>
        <bgColor indexed="64"/>
      </patternFill>
    </fill>
    <fill>
      <patternFill patternType="solid">
        <fgColor rgb="FF1A329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F2F2F2"/>
        <bgColor rgb="FF000000"/>
      </patternFill>
    </fill>
    <fill>
      <patternFill patternType="solid">
        <fgColor theme="0"/>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bottom style="medium">
        <color rgb="FF000000"/>
      </bottom>
      <diagonal/>
    </border>
    <border>
      <left style="medium">
        <color indexed="64"/>
      </left>
      <right style="medium">
        <color rgb="FF000000"/>
      </right>
      <top style="medium">
        <color indexed="64"/>
      </top>
      <bottom style="medium">
        <color rgb="FF000000"/>
      </bottom>
      <diagonal/>
    </border>
    <border>
      <left style="thin">
        <color indexed="64"/>
      </left>
      <right/>
      <top style="medium">
        <color indexed="64"/>
      </top>
      <bottom style="medium">
        <color indexed="64"/>
      </bottom>
      <diagonal/>
    </border>
  </borders>
  <cellStyleXfs count="3">
    <xf numFmtId="0" fontId="0" fillId="0" borderId="0"/>
    <xf numFmtId="9" fontId="17" fillId="0" borderId="0" applyFont="0" applyFill="0" applyBorder="0" applyAlignment="0" applyProtection="0"/>
    <xf numFmtId="0" fontId="25" fillId="0" borderId="0" applyNumberFormat="0" applyFill="0" applyBorder="0" applyAlignment="0" applyProtection="0"/>
  </cellStyleXfs>
  <cellXfs count="441">
    <xf numFmtId="0" fontId="0" fillId="0" borderId="0" xfId="0"/>
    <xf numFmtId="0" fontId="0" fillId="0" borderId="0" xfId="0" applyAlignment="1">
      <alignment wrapText="1"/>
    </xf>
    <xf numFmtId="0" fontId="1" fillId="0" borderId="0" xfId="0" applyFont="1" applyAlignment="1">
      <alignment horizontal="center" vertical="top"/>
    </xf>
    <xf numFmtId="0" fontId="3" fillId="0" borderId="1" xfId="0" applyFont="1" applyBorder="1" applyAlignment="1">
      <alignment horizontal="left" vertical="top" wrapText="1"/>
    </xf>
    <xf numFmtId="0" fontId="6" fillId="0" borderId="0" xfId="0" applyFont="1"/>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6" fillId="0" borderId="1" xfId="0" applyFont="1" applyBorder="1" applyAlignment="1">
      <alignment horizontal="center" vertical="top"/>
    </xf>
    <xf numFmtId="0" fontId="6" fillId="0" borderId="0" xfId="0" applyFont="1" applyAlignment="1">
      <alignment horizontal="center" vertical="top"/>
    </xf>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3" fillId="0" borderId="0" xfId="0" applyFont="1"/>
    <xf numFmtId="0" fontId="3" fillId="0" borderId="0" xfId="0" applyFont="1" applyAlignment="1">
      <alignment vertical="top"/>
    </xf>
    <xf numFmtId="164" fontId="8" fillId="0" borderId="1" xfId="0" applyNumberFormat="1" applyFont="1" applyBorder="1" applyAlignment="1">
      <alignment horizontal="center" vertical="top" wrapText="1"/>
    </xf>
    <xf numFmtId="0" fontId="8" fillId="0" borderId="4" xfId="0" applyFont="1" applyBorder="1" applyAlignment="1">
      <alignment horizontal="left" vertical="top" wrapText="1"/>
    </xf>
    <xf numFmtId="16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0" fontId="3" fillId="0" borderId="0" xfId="0" applyFont="1" applyAlignment="1">
      <alignment wrapText="1"/>
    </xf>
    <xf numFmtId="0" fontId="8" fillId="0" borderId="1" xfId="0" applyFont="1" applyBorder="1" applyAlignment="1">
      <alignment horizontal="center" vertical="center" wrapText="1"/>
    </xf>
    <xf numFmtId="0" fontId="3" fillId="0" borderId="0" xfId="0" applyFont="1" applyAlignment="1">
      <alignment horizontal="center"/>
    </xf>
    <xf numFmtId="0" fontId="11" fillId="6" borderId="1" xfId="0" applyFont="1" applyFill="1" applyBorder="1" applyAlignment="1">
      <alignment horizontal="center" wrapText="1"/>
    </xf>
    <xf numFmtId="0" fontId="11" fillId="6" borderId="1" xfId="0" applyFont="1" applyFill="1" applyBorder="1" applyAlignment="1">
      <alignment horizontal="center"/>
    </xf>
    <xf numFmtId="0" fontId="3" fillId="0" borderId="0" xfId="0" applyFont="1" applyAlignment="1">
      <alignment horizontal="right"/>
    </xf>
    <xf numFmtId="0" fontId="8" fillId="7" borderId="6" xfId="0" applyFont="1" applyFill="1" applyBorder="1" applyAlignment="1">
      <alignment horizontal="center" vertical="center" wrapText="1"/>
    </xf>
    <xf numFmtId="0" fontId="5" fillId="7" borderId="6" xfId="0" applyFont="1" applyFill="1" applyBorder="1" applyAlignment="1">
      <alignment horizontal="left" vertical="center" wrapText="1"/>
    </xf>
    <xf numFmtId="0" fontId="5" fillId="7" borderId="6" xfId="0" applyFont="1" applyFill="1" applyBorder="1" applyAlignment="1">
      <alignment horizontal="center" vertical="center" wrapText="1"/>
    </xf>
    <xf numFmtId="0" fontId="8" fillId="7" borderId="6" xfId="0" applyFont="1" applyFill="1" applyBorder="1" applyAlignment="1">
      <alignment vertical="top" wrapText="1"/>
    </xf>
    <xf numFmtId="0" fontId="8" fillId="7" borderId="6" xfId="0" applyFont="1" applyFill="1" applyBorder="1" applyAlignment="1">
      <alignment horizontal="left" vertical="center" wrapText="1"/>
    </xf>
    <xf numFmtId="1" fontId="5" fillId="7" borderId="6" xfId="0" applyNumberFormat="1" applyFont="1" applyFill="1" applyBorder="1" applyAlignment="1">
      <alignment horizontal="center" vertical="center" wrapText="1"/>
    </xf>
    <xf numFmtId="1" fontId="5" fillId="7" borderId="6" xfId="0" applyNumberFormat="1" applyFont="1" applyFill="1" applyBorder="1" applyAlignment="1">
      <alignment horizontal="left" vertical="top" wrapText="1"/>
    </xf>
    <xf numFmtId="1" fontId="5" fillId="7" borderId="6" xfId="0" applyNumberFormat="1" applyFont="1" applyFill="1" applyBorder="1" applyAlignment="1">
      <alignment horizontal="left" vertical="center" wrapText="1"/>
    </xf>
    <xf numFmtId="2" fontId="5" fillId="7" borderId="6" xfId="0" applyNumberFormat="1" applyFont="1" applyFill="1" applyBorder="1" applyAlignment="1">
      <alignment horizontal="center" vertical="center" wrapText="1"/>
    </xf>
    <xf numFmtId="0" fontId="8" fillId="3" borderId="21" xfId="0" applyFont="1" applyFill="1" applyBorder="1" applyAlignment="1">
      <alignment horizontal="center" vertical="center" wrapText="1"/>
    </xf>
    <xf numFmtId="0" fontId="5" fillId="3" borderId="21" xfId="0" applyFont="1" applyFill="1" applyBorder="1" applyAlignment="1">
      <alignment horizontal="left" vertical="center" wrapText="1"/>
    </xf>
    <xf numFmtId="0" fontId="8" fillId="3" borderId="21" xfId="0" applyFont="1" applyFill="1" applyBorder="1" applyAlignment="1">
      <alignment vertical="top" wrapText="1"/>
    </xf>
    <xf numFmtId="0" fontId="8" fillId="3" borderId="21" xfId="0" applyFont="1" applyFill="1" applyBorder="1" applyAlignment="1">
      <alignment horizontal="left" vertical="top" wrapText="1"/>
    </xf>
    <xf numFmtId="164" fontId="5" fillId="3" borderId="21" xfId="0" applyNumberFormat="1" applyFont="1" applyFill="1" applyBorder="1" applyAlignment="1">
      <alignment horizontal="center" vertical="center" wrapText="1"/>
    </xf>
    <xf numFmtId="164" fontId="5" fillId="3" borderId="21" xfId="0" applyNumberFormat="1" applyFont="1" applyFill="1" applyBorder="1" applyAlignment="1">
      <alignment horizontal="left" vertical="top" wrapText="1"/>
    </xf>
    <xf numFmtId="164" fontId="5" fillId="3" borderId="21" xfId="0" applyNumberFormat="1" applyFont="1" applyFill="1" applyBorder="1" applyAlignment="1">
      <alignment horizontal="left" vertical="center" wrapText="1"/>
    </xf>
    <xf numFmtId="164" fontId="8" fillId="0" borderId="4" xfId="0" applyNumberFormat="1" applyFont="1" applyBorder="1" applyAlignment="1">
      <alignment horizontal="center" vertical="top" wrapText="1"/>
    </xf>
    <xf numFmtId="0" fontId="0" fillId="0" borderId="0" xfId="0" applyAlignment="1">
      <alignment horizontal="center"/>
    </xf>
    <xf numFmtId="0" fontId="12" fillId="3" borderId="7" xfId="0" applyFont="1" applyFill="1" applyBorder="1" applyAlignment="1">
      <alignment horizontal="center" wrapText="1"/>
    </xf>
    <xf numFmtId="0" fontId="13" fillId="8" borderId="7" xfId="0" applyFont="1" applyFill="1" applyBorder="1" applyAlignment="1">
      <alignment horizontal="center" vertical="center" wrapText="1"/>
    </xf>
    <xf numFmtId="164" fontId="13" fillId="3" borderId="12" xfId="1" applyNumberFormat="1" applyFont="1" applyFill="1" applyBorder="1" applyAlignment="1">
      <alignment horizontal="center" vertical="center" wrapText="1"/>
    </xf>
    <xf numFmtId="164" fontId="18" fillId="3" borderId="12" xfId="1" applyNumberFormat="1" applyFont="1" applyFill="1" applyBorder="1" applyAlignment="1">
      <alignment horizontal="center"/>
    </xf>
    <xf numFmtId="164" fontId="18" fillId="0" borderId="12" xfId="0" applyNumberFormat="1" applyFont="1" applyBorder="1" applyAlignment="1">
      <alignment horizontal="center"/>
    </xf>
    <xf numFmtId="0" fontId="13" fillId="5" borderId="0" xfId="0" applyFont="1" applyFill="1" applyAlignment="1">
      <alignment horizontal="right" vertical="center"/>
    </xf>
    <xf numFmtId="0" fontId="13" fillId="5" borderId="26" xfId="0" applyFont="1" applyFill="1" applyBorder="1" applyAlignment="1">
      <alignment horizontal="right" vertical="center"/>
    </xf>
    <xf numFmtId="0" fontId="18" fillId="5" borderId="26" xfId="0" applyFont="1" applyFill="1" applyBorder="1" applyAlignment="1">
      <alignment vertical="center" wrapText="1"/>
    </xf>
    <xf numFmtId="0" fontId="13" fillId="8" borderId="12" xfId="0" applyFont="1" applyFill="1" applyBorder="1" applyAlignment="1">
      <alignment horizontal="center" vertical="center" wrapText="1"/>
    </xf>
    <xf numFmtId="0" fontId="13" fillId="8" borderId="20" xfId="0" applyFont="1" applyFill="1" applyBorder="1" applyAlignment="1">
      <alignment horizontal="center" vertical="center" wrapText="1"/>
    </xf>
    <xf numFmtId="14" fontId="18" fillId="0" borderId="12" xfId="0" applyNumberFormat="1" applyFont="1" applyBorder="1" applyAlignment="1">
      <alignment horizontal="center" vertical="center" wrapText="1"/>
    </xf>
    <xf numFmtId="0" fontId="3" fillId="0" borderId="26" xfId="0" applyFont="1" applyBorder="1"/>
    <xf numFmtId="0" fontId="3" fillId="0" borderId="7" xfId="0" applyFont="1" applyBorder="1" applyAlignment="1">
      <alignment horizontal="center"/>
    </xf>
    <xf numFmtId="164" fontId="3" fillId="0" borderId="1" xfId="0" applyNumberFormat="1" applyFont="1" applyBorder="1" applyAlignment="1">
      <alignment horizontal="center"/>
    </xf>
    <xf numFmtId="0" fontId="3" fillId="0" borderId="30" xfId="0" applyFont="1" applyBorder="1" applyAlignment="1">
      <alignment horizontal="center"/>
    </xf>
    <xf numFmtId="0" fontId="3" fillId="0" borderId="17" xfId="0" applyFont="1" applyBorder="1" applyAlignment="1">
      <alignment horizontal="center"/>
    </xf>
    <xf numFmtId="164" fontId="3" fillId="0" borderId="21" xfId="0" applyNumberFormat="1" applyFont="1" applyBorder="1" applyAlignment="1">
      <alignment horizontal="center"/>
    </xf>
    <xf numFmtId="0" fontId="3" fillId="0" borderId="31" xfId="0" applyFont="1" applyBorder="1" applyAlignment="1">
      <alignment horizontal="center"/>
    </xf>
    <xf numFmtId="0" fontId="19" fillId="6" borderId="14" xfId="0" applyFont="1" applyFill="1" applyBorder="1" applyAlignment="1">
      <alignment horizontal="center" vertical="center"/>
    </xf>
    <xf numFmtId="0" fontId="19" fillId="6" borderId="17" xfId="0" applyFont="1" applyFill="1" applyBorder="1" applyAlignment="1">
      <alignment vertical="center"/>
    </xf>
    <xf numFmtId="0" fontId="14" fillId="6" borderId="12" xfId="0" applyFont="1" applyFill="1" applyBorder="1" applyAlignment="1">
      <alignment horizontal="center" wrapText="1"/>
    </xf>
    <xf numFmtId="9" fontId="14" fillId="6" borderId="15" xfId="0" applyNumberFormat="1" applyFont="1" applyFill="1" applyBorder="1" applyAlignment="1">
      <alignment horizontal="center" wrapText="1"/>
    </xf>
    <xf numFmtId="0" fontId="19" fillId="6" borderId="15" xfId="0" applyFont="1" applyFill="1" applyBorder="1" applyAlignment="1">
      <alignment horizontal="center" vertical="center"/>
    </xf>
    <xf numFmtId="0" fontId="20" fillId="6" borderId="12" xfId="0" applyFont="1" applyFill="1" applyBorder="1" applyAlignment="1">
      <alignment horizontal="center" wrapText="1"/>
    </xf>
    <xf numFmtId="164" fontId="18" fillId="3" borderId="11" xfId="1" applyNumberFormat="1" applyFont="1" applyFill="1" applyBorder="1" applyAlignment="1">
      <alignment horizontal="center"/>
    </xf>
    <xf numFmtId="164" fontId="18" fillId="3" borderId="1" xfId="1" applyNumberFormat="1" applyFont="1" applyFill="1" applyBorder="1" applyAlignment="1">
      <alignment horizontal="center"/>
    </xf>
    <xf numFmtId="164" fontId="18" fillId="3" borderId="21" xfId="1" applyNumberFormat="1" applyFont="1" applyFill="1" applyBorder="1" applyAlignment="1">
      <alignment horizontal="center"/>
    </xf>
    <xf numFmtId="164" fontId="18" fillId="0" borderId="32" xfId="0" applyNumberFormat="1" applyFont="1" applyBorder="1" applyAlignment="1">
      <alignment horizontal="center"/>
    </xf>
    <xf numFmtId="164" fontId="18" fillId="0" borderId="34" xfId="0" applyNumberFormat="1" applyFont="1" applyBorder="1" applyAlignment="1">
      <alignment horizontal="center"/>
    </xf>
    <xf numFmtId="164" fontId="18" fillId="0" borderId="33" xfId="0" applyNumberFormat="1" applyFont="1" applyBorder="1" applyAlignment="1">
      <alignment horizontal="center"/>
    </xf>
    <xf numFmtId="164" fontId="18" fillId="3" borderId="10" xfId="1" applyNumberFormat="1" applyFont="1" applyFill="1" applyBorder="1" applyAlignment="1">
      <alignment horizontal="center"/>
    </xf>
    <xf numFmtId="164" fontId="18" fillId="3" borderId="3" xfId="1" applyNumberFormat="1" applyFont="1" applyFill="1" applyBorder="1" applyAlignment="1">
      <alignment horizontal="center"/>
    </xf>
    <xf numFmtId="164" fontId="18" fillId="3" borderId="35" xfId="1" applyNumberFormat="1" applyFont="1" applyFill="1" applyBorder="1" applyAlignment="1">
      <alignment horizontal="center"/>
    </xf>
    <xf numFmtId="0" fontId="4" fillId="6" borderId="4" xfId="0" applyFont="1" applyFill="1" applyBorder="1" applyAlignment="1">
      <alignment horizontal="right" wrapText="1"/>
    </xf>
    <xf numFmtId="0" fontId="4" fillId="6" borderId="2" xfId="0" applyFont="1" applyFill="1" applyBorder="1" applyAlignment="1">
      <alignment horizontal="center" wrapText="1"/>
    </xf>
    <xf numFmtId="0" fontId="21" fillId="6" borderId="11" xfId="0" applyFont="1" applyFill="1" applyBorder="1" applyAlignment="1">
      <alignment horizontal="center" vertical="center" textRotation="90" wrapText="1"/>
    </xf>
    <xf numFmtId="0" fontId="22" fillId="6" borderId="1" xfId="0" applyFont="1" applyFill="1" applyBorder="1" applyAlignment="1">
      <alignment horizontal="center" textRotation="90" wrapText="1"/>
    </xf>
    <xf numFmtId="0" fontId="21" fillId="6" borderId="1" xfId="0" applyFont="1" applyFill="1" applyBorder="1" applyAlignment="1">
      <alignment horizontal="center" textRotation="90" wrapText="1"/>
    </xf>
    <xf numFmtId="0" fontId="11" fillId="6" borderId="1" xfId="0" applyFont="1" applyFill="1" applyBorder="1" applyAlignment="1">
      <alignment horizontal="center" textRotation="90" wrapText="1"/>
    </xf>
    <xf numFmtId="0" fontId="14" fillId="6" borderId="1" xfId="0" applyFont="1" applyFill="1" applyBorder="1" applyAlignment="1">
      <alignment horizontal="center" wrapText="1"/>
    </xf>
    <xf numFmtId="0" fontId="21" fillId="6" borderId="6" xfId="0" applyFont="1" applyFill="1" applyBorder="1" applyAlignment="1">
      <alignment horizontal="center" vertical="center" textRotation="90" wrapText="1"/>
    </xf>
    <xf numFmtId="0" fontId="23" fillId="6" borderId="2" xfId="0" applyFont="1" applyFill="1" applyBorder="1" applyAlignment="1">
      <alignment horizontal="center" wrapText="1"/>
    </xf>
    <xf numFmtId="0" fontId="10" fillId="0" borderId="1" xfId="0" applyFont="1" applyBorder="1"/>
    <xf numFmtId="0" fontId="10" fillId="0" borderId="1" xfId="0" applyFont="1" applyBorder="1" applyAlignment="1">
      <alignment horizontal="center"/>
    </xf>
    <xf numFmtId="2" fontId="10" fillId="0" borderId="1" xfId="0" applyNumberFormat="1" applyFont="1" applyBorder="1" applyAlignment="1">
      <alignment horizontal="center"/>
    </xf>
    <xf numFmtId="9" fontId="10" fillId="0" borderId="1" xfId="0" applyNumberFormat="1" applyFont="1" applyBorder="1" applyAlignment="1">
      <alignment horizontal="center"/>
    </xf>
    <xf numFmtId="0" fontId="14" fillId="6" borderId="16" xfId="0" applyFont="1" applyFill="1" applyBorder="1" applyAlignment="1">
      <alignment vertical="top"/>
    </xf>
    <xf numFmtId="0" fontId="14" fillId="6" borderId="18" xfId="0" applyFont="1" applyFill="1" applyBorder="1" applyAlignment="1">
      <alignment vertical="top"/>
    </xf>
    <xf numFmtId="0" fontId="14" fillId="6" borderId="12" xfId="0" applyFont="1" applyFill="1" applyBorder="1" applyAlignment="1">
      <alignment vertical="top"/>
    </xf>
    <xf numFmtId="164" fontId="18" fillId="0" borderId="39" xfId="0" applyNumberFormat="1" applyFont="1" applyBorder="1" applyAlignment="1">
      <alignment horizontal="center"/>
    </xf>
    <xf numFmtId="0" fontId="3" fillId="0" borderId="13" xfId="0" applyFont="1" applyBorder="1" applyAlignment="1">
      <alignment horizontal="center"/>
    </xf>
    <xf numFmtId="0" fontId="3" fillId="0" borderId="14" xfId="0" applyFont="1" applyBorder="1"/>
    <xf numFmtId="0" fontId="3" fillId="0" borderId="15" xfId="0" applyFont="1" applyBorder="1" applyAlignment="1">
      <alignment horizontal="center"/>
    </xf>
    <xf numFmtId="164" fontId="18" fillId="3" borderId="2" xfId="1" applyNumberFormat="1" applyFont="1" applyFill="1" applyBorder="1" applyAlignment="1">
      <alignment horizontal="center"/>
    </xf>
    <xf numFmtId="164" fontId="3" fillId="0" borderId="2" xfId="0" applyNumberFormat="1" applyFont="1" applyBorder="1" applyAlignment="1">
      <alignment horizontal="center"/>
    </xf>
    <xf numFmtId="0" fontId="3" fillId="0" borderId="40" xfId="0" applyFont="1" applyBorder="1" applyAlignment="1">
      <alignment horizontal="center"/>
    </xf>
    <xf numFmtId="164" fontId="18" fillId="3" borderId="23" xfId="1" applyNumberFormat="1" applyFont="1" applyFill="1" applyBorder="1" applyAlignment="1">
      <alignment horizontal="center"/>
    </xf>
    <xf numFmtId="164" fontId="18" fillId="0" borderId="41" xfId="0" applyNumberFormat="1" applyFont="1" applyBorder="1" applyAlignment="1">
      <alignment horizontal="center"/>
    </xf>
    <xf numFmtId="164" fontId="18" fillId="3" borderId="6" xfId="1" applyNumberFormat="1" applyFont="1" applyFill="1" applyBorder="1" applyAlignment="1">
      <alignment horizontal="center"/>
    </xf>
    <xf numFmtId="164" fontId="3" fillId="0" borderId="6" xfId="0" applyNumberFormat="1" applyFont="1" applyBorder="1" applyAlignment="1">
      <alignment horizontal="center"/>
    </xf>
    <xf numFmtId="0" fontId="3" fillId="0" borderId="42" xfId="0" applyFont="1" applyBorder="1" applyAlignment="1">
      <alignment horizontal="center"/>
    </xf>
    <xf numFmtId="164" fontId="3" fillId="0" borderId="17" xfId="0" applyNumberFormat="1" applyFont="1" applyBorder="1" applyAlignment="1">
      <alignment horizontal="center"/>
    </xf>
    <xf numFmtId="164" fontId="3" fillId="0" borderId="26" xfId="0" applyNumberFormat="1" applyFont="1" applyBorder="1" applyAlignment="1">
      <alignment horizontal="center"/>
    </xf>
    <xf numFmtId="0" fontId="3" fillId="0" borderId="19" xfId="0" applyFont="1" applyBorder="1"/>
    <xf numFmtId="0" fontId="3" fillId="0" borderId="29" xfId="0" applyFont="1" applyBorder="1"/>
    <xf numFmtId="2" fontId="3" fillId="0" borderId="26" xfId="0" applyNumberFormat="1" applyFont="1" applyBorder="1" applyAlignment="1">
      <alignment horizontal="center"/>
    </xf>
    <xf numFmtId="164" fontId="3" fillId="0" borderId="32" xfId="0" applyNumberFormat="1" applyFont="1" applyBorder="1" applyAlignment="1">
      <alignment horizontal="center"/>
    </xf>
    <xf numFmtId="164" fontId="3" fillId="0" borderId="11" xfId="0" applyNumberFormat="1" applyFont="1" applyBorder="1" applyAlignment="1">
      <alignment horizontal="center"/>
    </xf>
    <xf numFmtId="0" fontId="3" fillId="0" borderId="36" xfId="0" applyFont="1" applyBorder="1" applyAlignment="1">
      <alignment horizontal="center"/>
    </xf>
    <xf numFmtId="164" fontId="3" fillId="0" borderId="33" xfId="0" applyNumberFormat="1" applyFont="1" applyBorder="1" applyAlignment="1">
      <alignment horizontal="center"/>
    </xf>
    <xf numFmtId="164" fontId="3" fillId="0" borderId="34" xfId="0" applyNumberFormat="1" applyFont="1" applyBorder="1" applyAlignment="1">
      <alignment horizontal="center"/>
    </xf>
    <xf numFmtId="2" fontId="10" fillId="0" borderId="0" xfId="0" applyNumberFormat="1" applyFont="1" applyAlignment="1">
      <alignment horizontal="center"/>
    </xf>
    <xf numFmtId="14" fontId="13" fillId="0" borderId="12" xfId="0" applyNumberFormat="1" applyFont="1" applyBorder="1" applyAlignment="1">
      <alignment horizontal="center" vertical="center" wrapText="1"/>
    </xf>
    <xf numFmtId="14" fontId="13" fillId="0" borderId="16" xfId="0" applyNumberFormat="1" applyFont="1" applyBorder="1" applyAlignment="1">
      <alignment horizontal="center" vertical="center" wrapText="1"/>
    </xf>
    <xf numFmtId="14" fontId="13" fillId="0" borderId="7" xfId="0" applyNumberFormat="1" applyFont="1" applyBorder="1" applyAlignment="1">
      <alignment horizontal="center" vertical="center" wrapText="1"/>
    </xf>
    <xf numFmtId="14" fontId="18" fillId="0" borderId="7" xfId="0" applyNumberFormat="1" applyFont="1" applyBorder="1" applyAlignment="1">
      <alignment horizontal="center" vertical="center" wrapText="1"/>
    </xf>
    <xf numFmtId="14" fontId="13" fillId="0" borderId="15" xfId="0" applyNumberFormat="1" applyFont="1" applyBorder="1" applyAlignment="1">
      <alignment horizontal="center" vertical="center" wrapText="1"/>
    </xf>
    <xf numFmtId="9" fontId="20" fillId="6" borderId="15" xfId="0" applyNumberFormat="1" applyFont="1" applyFill="1" applyBorder="1" applyAlignment="1">
      <alignment horizontal="center" wrapText="1"/>
    </xf>
    <xf numFmtId="0" fontId="15" fillId="0" borderId="7" xfId="0" applyFont="1" applyBorder="1" applyAlignment="1">
      <alignment vertical="center" wrapText="1"/>
    </xf>
    <xf numFmtId="14" fontId="26" fillId="0" borderId="0" xfId="0" applyNumberFormat="1" applyFont="1"/>
    <xf numFmtId="0" fontId="26" fillId="0" borderId="0" xfId="0" applyFont="1" applyAlignment="1">
      <alignment horizontal="center"/>
    </xf>
    <xf numFmtId="0" fontId="27" fillId="0" borderId="0" xfId="0" applyFont="1" applyAlignment="1">
      <alignment horizontal="left" vertical="top" wrapText="1"/>
    </xf>
    <xf numFmtId="0" fontId="26" fillId="0" borderId="0" xfId="0" applyFont="1" applyAlignment="1">
      <alignment horizontal="left" vertical="top" wrapText="1"/>
    </xf>
    <xf numFmtId="14" fontId="15" fillId="0" borderId="7" xfId="0" applyNumberFormat="1" applyFont="1" applyBorder="1" applyAlignment="1">
      <alignment horizontal="center" vertical="center" wrapText="1"/>
    </xf>
    <xf numFmtId="164" fontId="15" fillId="0" borderId="12" xfId="0" applyNumberFormat="1" applyFont="1" applyBorder="1" applyAlignment="1">
      <alignment horizontal="center" vertical="center"/>
    </xf>
    <xf numFmtId="14" fontId="15" fillId="0" borderId="12" xfId="0" applyNumberFormat="1" applyFont="1" applyBorder="1" applyAlignment="1">
      <alignment horizontal="center" vertical="center" wrapText="1"/>
    </xf>
    <xf numFmtId="14" fontId="28" fillId="0" borderId="7" xfId="0" applyNumberFormat="1" applyFont="1" applyBorder="1" applyAlignment="1">
      <alignment horizontal="center" vertical="center" wrapText="1"/>
    </xf>
    <xf numFmtId="14" fontId="28" fillId="0" borderId="12" xfId="0" applyNumberFormat="1" applyFont="1" applyBorder="1" applyAlignment="1">
      <alignment horizontal="center" vertical="center" wrapText="1"/>
    </xf>
    <xf numFmtId="0" fontId="8" fillId="2" borderId="1" xfId="0" applyFont="1" applyFill="1" applyBorder="1" applyAlignment="1">
      <alignment horizontal="left" vertical="top" wrapText="1"/>
    </xf>
    <xf numFmtId="0" fontId="8" fillId="2" borderId="4" xfId="0" applyFont="1" applyFill="1" applyBorder="1" applyAlignment="1">
      <alignment horizontal="left" vertical="top" wrapText="1"/>
    </xf>
    <xf numFmtId="0" fontId="13" fillId="0" borderId="7" xfId="0" applyFont="1" applyBorder="1" applyAlignment="1">
      <alignment horizontal="center" vertical="center" wrapText="1"/>
    </xf>
    <xf numFmtId="164" fontId="8" fillId="0" borderId="2" xfId="0" applyNumberFormat="1" applyFont="1" applyBorder="1" applyAlignment="1">
      <alignment horizontal="center" vertical="top" wrapText="1"/>
    </xf>
    <xf numFmtId="164" fontId="15" fillId="3" borderId="18" xfId="1" applyNumberFormat="1" applyFont="1" applyFill="1" applyBorder="1" applyAlignment="1">
      <alignment horizontal="center" vertical="center"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0" fontId="19" fillId="0" borderId="27" xfId="0" applyFont="1" applyBorder="1" applyAlignment="1">
      <alignment vertical="center"/>
    </xf>
    <xf numFmtId="0" fontId="19" fillId="0" borderId="19" xfId="0" applyFont="1" applyBorder="1" applyAlignment="1">
      <alignment vertical="center"/>
    </xf>
    <xf numFmtId="0" fontId="19" fillId="6" borderId="12" xfId="0" applyFont="1" applyFill="1" applyBorder="1" applyAlignment="1">
      <alignment vertical="center"/>
    </xf>
    <xf numFmtId="0" fontId="19" fillId="6" borderId="16" xfId="0" applyFont="1" applyFill="1" applyBorder="1" applyAlignment="1">
      <alignment vertical="center"/>
    </xf>
    <xf numFmtId="0" fontId="29" fillId="6" borderId="16" xfId="0" applyFont="1" applyFill="1" applyBorder="1" applyAlignment="1">
      <alignment vertical="center"/>
    </xf>
    <xf numFmtId="0" fontId="15" fillId="0" borderId="7" xfId="0" applyFont="1" applyBorder="1" applyAlignment="1">
      <alignment horizontal="center" vertical="center" wrapText="1"/>
    </xf>
    <xf numFmtId="165" fontId="3" fillId="0" borderId="0" xfId="0" applyNumberFormat="1" applyFont="1"/>
    <xf numFmtId="165" fontId="3" fillId="0" borderId="0" xfId="0" applyNumberFormat="1" applyFont="1" applyAlignment="1">
      <alignment horizontal="right"/>
    </xf>
    <xf numFmtId="0" fontId="12" fillId="3" borderId="15"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6" borderId="18" xfId="0" applyFont="1" applyFill="1" applyBorder="1" applyAlignment="1">
      <alignment horizontal="center" vertical="center" wrapText="1"/>
    </xf>
    <xf numFmtId="9" fontId="14" fillId="6" borderId="29" xfId="0" applyNumberFormat="1" applyFont="1" applyFill="1" applyBorder="1" applyAlignment="1">
      <alignment horizontal="center" vertical="center" wrapText="1"/>
    </xf>
    <xf numFmtId="0" fontId="20" fillId="6" borderId="18" xfId="0" applyFont="1" applyFill="1" applyBorder="1" applyAlignment="1">
      <alignment horizontal="center" vertical="center" wrapText="1"/>
    </xf>
    <xf numFmtId="2" fontId="8" fillId="0" borderId="1" xfId="0" applyNumberFormat="1" applyFont="1" applyBorder="1" applyAlignment="1">
      <alignment horizontal="center"/>
    </xf>
    <xf numFmtId="0" fontId="8" fillId="0" borderId="1" xfId="0" applyFont="1" applyBorder="1" applyAlignment="1">
      <alignment horizontal="center"/>
    </xf>
    <xf numFmtId="0" fontId="3" fillId="0" borderId="1" xfId="0" applyFont="1" applyBorder="1"/>
    <xf numFmtId="164" fontId="5" fillId="0" borderId="6" xfId="0" applyNumberFormat="1" applyFont="1" applyBorder="1" applyAlignment="1">
      <alignment horizontal="center" vertical="top" wrapText="1"/>
    </xf>
    <xf numFmtId="0" fontId="3" fillId="0" borderId="20" xfId="0" applyFont="1" applyBorder="1"/>
    <xf numFmtId="0" fontId="13" fillId="0" borderId="15" xfId="0" applyFont="1" applyBorder="1" applyAlignment="1">
      <alignment horizontal="center" vertical="center" wrapText="1"/>
    </xf>
    <xf numFmtId="0" fontId="25" fillId="0" borderId="13" xfId="2" applyFill="1" applyBorder="1" applyAlignment="1">
      <alignment horizontal="center" vertical="center" wrapText="1"/>
    </xf>
    <xf numFmtId="0" fontId="9" fillId="0" borderId="0" xfId="0" applyFont="1"/>
    <xf numFmtId="0" fontId="30" fillId="0" borderId="0" xfId="0" applyFont="1"/>
    <xf numFmtId="0" fontId="11" fillId="6" borderId="3" xfId="0" applyFont="1" applyFill="1" applyBorder="1" applyAlignment="1">
      <alignment horizontal="center" wrapText="1"/>
    </xf>
    <xf numFmtId="0" fontId="30" fillId="0" borderId="0" xfId="0" applyFont="1" applyAlignment="1">
      <alignment horizontal="center" wrapText="1"/>
    </xf>
    <xf numFmtId="0" fontId="8" fillId="0" borderId="7" xfId="0" applyFont="1" applyBorder="1" applyAlignment="1">
      <alignment horizontal="center"/>
    </xf>
    <xf numFmtId="164" fontId="15" fillId="3" borderId="12" xfId="1" applyNumberFormat="1" applyFont="1" applyFill="1" applyBorder="1" applyAlignment="1">
      <alignment horizontal="center" vertical="center" wrapText="1"/>
    </xf>
    <xf numFmtId="0" fontId="34" fillId="0" borderId="0" xfId="0" applyFont="1"/>
    <xf numFmtId="0" fontId="28" fillId="0" borderId="16" xfId="0" applyFont="1" applyBorder="1" applyAlignment="1">
      <alignment horizontal="center" vertical="center" wrapText="1"/>
    </xf>
    <xf numFmtId="164" fontId="0" fillId="0" borderId="0" xfId="0" applyNumberFormat="1"/>
    <xf numFmtId="0" fontId="29" fillId="6" borderId="19" xfId="0" applyFont="1" applyFill="1" applyBorder="1" applyAlignment="1">
      <alignment vertical="center"/>
    </xf>
    <xf numFmtId="0" fontId="8" fillId="0" borderId="0" xfId="0" applyFont="1" applyAlignment="1">
      <alignment vertical="top" wrapText="1"/>
    </xf>
    <xf numFmtId="0" fontId="8" fillId="0" borderId="1" xfId="0" applyFont="1" applyBorder="1" applyAlignment="1">
      <alignment vertical="top" wrapText="1"/>
    </xf>
    <xf numFmtId="0" fontId="8" fillId="0" borderId="4" xfId="0" applyFont="1" applyBorder="1" applyAlignment="1">
      <alignment horizontal="left" vertical="top"/>
    </xf>
    <xf numFmtId="0" fontId="8" fillId="0" borderId="25" xfId="0" applyFont="1" applyBorder="1" applyAlignment="1">
      <alignment horizontal="left" vertical="top" wrapText="1"/>
    </xf>
    <xf numFmtId="0" fontId="8" fillId="0" borderId="5" xfId="0" applyFont="1" applyBorder="1" applyAlignment="1">
      <alignment horizontal="left" vertical="top" wrapText="1"/>
    </xf>
    <xf numFmtId="0" fontId="8" fillId="0" borderId="2" xfId="0" applyFont="1" applyBorder="1" applyAlignment="1">
      <alignment vertical="top" wrapText="1"/>
    </xf>
    <xf numFmtId="0" fontId="8" fillId="0" borderId="1" xfId="0" applyFont="1" applyBorder="1" applyAlignment="1">
      <alignment vertical="top"/>
    </xf>
    <xf numFmtId="0" fontId="8" fillId="0" borderId="4" xfId="0" applyFont="1" applyBorder="1" applyAlignment="1">
      <alignment vertical="top" wrapText="1"/>
    </xf>
    <xf numFmtId="0" fontId="8" fillId="0" borderId="22" xfId="0" applyFont="1" applyBorder="1" applyAlignment="1">
      <alignment horizontal="left" vertical="top" wrapText="1"/>
    </xf>
    <xf numFmtId="0" fontId="8" fillId="0" borderId="2" xfId="0" applyFont="1" applyBorder="1" applyAlignment="1">
      <alignment vertical="top"/>
    </xf>
    <xf numFmtId="14" fontId="15" fillId="2" borderId="18" xfId="0" applyNumberFormat="1" applyFont="1" applyFill="1" applyBorder="1" applyAlignment="1">
      <alignment horizontal="center" vertical="center" wrapText="1"/>
    </xf>
    <xf numFmtId="14" fontId="15" fillId="2" borderId="12" xfId="0" applyNumberFormat="1" applyFont="1" applyFill="1" applyBorder="1" applyAlignment="1">
      <alignment horizontal="center" vertical="center" wrapText="1"/>
    </xf>
    <xf numFmtId="14" fontId="15" fillId="0" borderId="16" xfId="0" applyNumberFormat="1" applyFont="1" applyBorder="1" applyAlignment="1">
      <alignment horizontal="center" vertical="center" wrapText="1"/>
    </xf>
    <xf numFmtId="0" fontId="15" fillId="0" borderId="12" xfId="0" applyFont="1" applyBorder="1" applyAlignment="1">
      <alignment horizontal="center" vertical="center" wrapText="1"/>
    </xf>
    <xf numFmtId="0" fontId="15" fillId="0" borderId="16" xfId="0" applyFont="1" applyBorder="1" applyAlignment="1">
      <alignment horizontal="center" vertical="center" wrapText="1"/>
    </xf>
    <xf numFmtId="0" fontId="25" fillId="0" borderId="13" xfId="2" applyBorder="1" applyAlignment="1">
      <alignment horizontal="center" vertical="center" wrapText="1"/>
    </xf>
    <xf numFmtId="14" fontId="15" fillId="2" borderId="7" xfId="0" applyNumberFormat="1" applyFont="1" applyFill="1" applyBorder="1" applyAlignment="1">
      <alignment horizontal="center" vertical="center" wrapText="1"/>
    </xf>
    <xf numFmtId="14" fontId="15" fillId="0" borderId="12" xfId="0" applyNumberFormat="1" applyFont="1" applyBorder="1" applyAlignment="1">
      <alignment horizontal="center" vertical="center"/>
    </xf>
    <xf numFmtId="14" fontId="15" fillId="0" borderId="12" xfId="0" applyNumberFormat="1" applyFont="1" applyBorder="1" applyAlignment="1">
      <alignment horizontal="center" vertical="top" wrapText="1"/>
    </xf>
    <xf numFmtId="14" fontId="15" fillId="0" borderId="16" xfId="0" applyNumberFormat="1" applyFont="1" applyBorder="1" applyAlignment="1">
      <alignment horizontal="center" vertical="top" wrapText="1"/>
    </xf>
    <xf numFmtId="14" fontId="15" fillId="0" borderId="7" xfId="0" applyNumberFormat="1" applyFont="1" applyBorder="1" applyAlignment="1">
      <alignment horizontal="center" vertical="top" wrapText="1"/>
    </xf>
    <xf numFmtId="14" fontId="15" fillId="0" borderId="15" xfId="0" applyNumberFormat="1" applyFont="1" applyBorder="1" applyAlignment="1">
      <alignment horizontal="center" vertical="center" wrapText="1"/>
    </xf>
    <xf numFmtId="14" fontId="15" fillId="0" borderId="15" xfId="0" applyNumberFormat="1" applyFont="1" applyBorder="1" applyAlignment="1">
      <alignment horizontal="center" vertical="center"/>
    </xf>
    <xf numFmtId="14" fontId="15" fillId="0" borderId="47" xfId="0" applyNumberFormat="1" applyFont="1" applyBorder="1" applyAlignment="1">
      <alignment horizontal="center" vertical="center" wrapText="1"/>
    </xf>
    <xf numFmtId="14" fontId="15" fillId="0" borderId="46" xfId="0" applyNumberFormat="1" applyFont="1" applyBorder="1" applyAlignment="1">
      <alignment horizontal="center" vertical="center" wrapText="1"/>
    </xf>
    <xf numFmtId="0" fontId="15" fillId="0" borderId="14" xfId="0" applyFont="1" applyBorder="1" applyAlignment="1">
      <alignment horizontal="left" vertical="center"/>
    </xf>
    <xf numFmtId="14" fontId="36" fillId="2" borderId="12" xfId="0" applyNumberFormat="1" applyFont="1" applyFill="1" applyBorder="1" applyAlignment="1">
      <alignment horizontal="center" vertical="center" wrapText="1"/>
    </xf>
    <xf numFmtId="14" fontId="36" fillId="0" borderId="16" xfId="0" applyNumberFormat="1" applyFont="1" applyBorder="1" applyAlignment="1">
      <alignment horizontal="center" vertical="center" wrapText="1"/>
    </xf>
    <xf numFmtId="14" fontId="36" fillId="0" borderId="7" xfId="0" applyNumberFormat="1" applyFont="1" applyBorder="1" applyAlignment="1">
      <alignment horizontal="center" vertical="center" wrapText="1"/>
    </xf>
    <xf numFmtId="0" fontId="36" fillId="0" borderId="15" xfId="0" applyFont="1" applyBorder="1" applyAlignment="1">
      <alignment horizontal="left" vertical="center"/>
    </xf>
    <xf numFmtId="14" fontId="36" fillId="0" borderId="12" xfId="0" applyNumberFormat="1" applyFont="1" applyBorder="1" applyAlignment="1">
      <alignment horizontal="center" vertical="center" wrapText="1"/>
    </xf>
    <xf numFmtId="14" fontId="36" fillId="2" borderId="7" xfId="0" applyNumberFormat="1" applyFont="1" applyFill="1" applyBorder="1" applyAlignment="1">
      <alignment horizontal="center" vertical="center" wrapText="1"/>
    </xf>
    <xf numFmtId="0" fontId="13" fillId="0" borderId="7" xfId="0" applyFont="1" applyBorder="1" applyAlignment="1">
      <alignment vertical="center" wrapText="1"/>
    </xf>
    <xf numFmtId="14" fontId="13" fillId="0" borderId="7" xfId="0" applyNumberFormat="1" applyFont="1" applyBorder="1" applyAlignment="1">
      <alignment vertical="center" wrapText="1"/>
    </xf>
    <xf numFmtId="0" fontId="25" fillId="0" borderId="17" xfId="2" applyFill="1" applyBorder="1" applyAlignment="1">
      <alignment horizontal="center"/>
    </xf>
    <xf numFmtId="0" fontId="8" fillId="0" borderId="0" xfId="0" applyFont="1"/>
    <xf numFmtId="164" fontId="15" fillId="0" borderId="12" xfId="0" applyNumberFormat="1" applyFont="1" applyBorder="1" applyAlignment="1">
      <alignment horizontal="center"/>
    </xf>
    <xf numFmtId="164" fontId="15" fillId="3" borderId="12" xfId="1" applyNumberFormat="1" applyFont="1" applyFill="1" applyBorder="1" applyAlignment="1">
      <alignment horizontal="center"/>
    </xf>
    <xf numFmtId="0" fontId="3" fillId="0" borderId="0" xfId="0" applyFont="1" applyAlignment="1">
      <alignment horizontal="left"/>
    </xf>
    <xf numFmtId="2" fontId="15" fillId="0" borderId="12" xfId="0" applyNumberFormat="1" applyFont="1" applyBorder="1" applyAlignment="1">
      <alignment horizontal="center" vertical="center"/>
    </xf>
    <xf numFmtId="0" fontId="18" fillId="0" borderId="0" xfId="0" applyFont="1" applyAlignment="1">
      <alignment horizontal="left" vertical="center" wrapText="1"/>
    </xf>
    <xf numFmtId="0" fontId="35" fillId="0" borderId="0" xfId="0" applyFont="1"/>
    <xf numFmtId="0" fontId="5" fillId="0" borderId="0" xfId="0" applyFont="1"/>
    <xf numFmtId="9" fontId="8" fillId="0" borderId="1" xfId="1" applyFont="1" applyBorder="1" applyAlignment="1">
      <alignment horizontal="center"/>
    </xf>
    <xf numFmtId="0" fontId="40" fillId="6" borderId="1" xfId="0" applyFont="1" applyFill="1" applyBorder="1" applyAlignment="1">
      <alignment horizontal="center" textRotation="90" wrapText="1"/>
    </xf>
    <xf numFmtId="0" fontId="41" fillId="10" borderId="1" xfId="0" applyFont="1" applyFill="1" applyBorder="1" applyAlignment="1">
      <alignment horizontal="left" vertical="top"/>
    </xf>
    <xf numFmtId="0" fontId="16" fillId="10" borderId="1" xfId="0" applyFont="1" applyFill="1" applyBorder="1" applyAlignment="1">
      <alignment vertical="top" wrapText="1"/>
    </xf>
    <xf numFmtId="2" fontId="42" fillId="0" borderId="1" xfId="0" applyNumberFormat="1" applyFont="1" applyBorder="1" applyAlignment="1">
      <alignment horizontal="center" vertical="top" wrapText="1"/>
    </xf>
    <xf numFmtId="0" fontId="42" fillId="0" borderId="1" xfId="0" applyFont="1" applyBorder="1" applyAlignment="1">
      <alignment horizontal="center" vertical="top" wrapText="1"/>
    </xf>
    <xf numFmtId="0" fontId="42" fillId="0" borderId="0" xfId="0" applyFont="1" applyAlignment="1">
      <alignment vertical="top"/>
    </xf>
    <xf numFmtId="0" fontId="41" fillId="10" borderId="1" xfId="0" applyFont="1" applyFill="1" applyBorder="1" applyAlignment="1">
      <alignment vertical="top"/>
    </xf>
    <xf numFmtId="0" fontId="41" fillId="10" borderId="1" xfId="0" applyFont="1" applyFill="1" applyBorder="1" applyAlignment="1">
      <alignment vertical="top" wrapText="1"/>
    </xf>
    <xf numFmtId="0" fontId="16" fillId="4" borderId="1" xfId="0" applyFont="1" applyFill="1" applyBorder="1" applyAlignment="1">
      <alignment vertical="top" wrapText="1"/>
    </xf>
    <xf numFmtId="0" fontId="41" fillId="4" borderId="1" xfId="0" applyFont="1" applyFill="1" applyBorder="1" applyAlignment="1">
      <alignment vertical="top" wrapText="1"/>
    </xf>
    <xf numFmtId="0" fontId="39" fillId="0" borderId="0" xfId="0" applyFont="1" applyAlignment="1">
      <alignment horizontal="left" vertical="top" wrapText="1"/>
    </xf>
    <xf numFmtId="0" fontId="18"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35" fillId="0" borderId="0" xfId="0" applyFont="1" applyAlignment="1">
      <alignment horizontal="left" vertical="top" wrapText="1"/>
    </xf>
    <xf numFmtId="0" fontId="3" fillId="2" borderId="0" xfId="0" applyFont="1" applyFill="1" applyAlignment="1">
      <alignment horizontal="left" vertical="top" wrapText="1"/>
    </xf>
    <xf numFmtId="0" fontId="8" fillId="2" borderId="0" xfId="0" applyFont="1" applyFill="1" applyAlignment="1">
      <alignment horizontal="left" vertical="top" wrapText="1"/>
    </xf>
    <xf numFmtId="0" fontId="33" fillId="0" borderId="0" xfId="0" applyFont="1" applyAlignment="1">
      <alignment horizontal="left" vertical="top" wrapText="1"/>
    </xf>
    <xf numFmtId="0" fontId="10" fillId="0" borderId="0" xfId="0" applyFont="1" applyAlignment="1">
      <alignment horizontal="left" vertical="top" wrapText="1"/>
    </xf>
    <xf numFmtId="0" fontId="32" fillId="0" borderId="0" xfId="0" applyFont="1" applyAlignment="1">
      <alignment horizontal="left" vertical="top" wrapText="1"/>
    </xf>
    <xf numFmtId="0" fontId="3" fillId="0" borderId="0" xfId="0" applyFont="1" applyAlignment="1">
      <alignment horizontal="center" vertical="center"/>
    </xf>
    <xf numFmtId="9" fontId="15" fillId="0" borderId="18" xfId="1" applyFont="1" applyBorder="1" applyAlignment="1">
      <alignment horizontal="center" vertical="center"/>
    </xf>
    <xf numFmtId="9" fontId="15" fillId="0" borderId="12" xfId="0" applyNumberFormat="1" applyFont="1" applyBorder="1" applyAlignment="1">
      <alignment horizontal="center" vertical="center"/>
    </xf>
    <xf numFmtId="9" fontId="15" fillId="0" borderId="12" xfId="1" applyFont="1" applyBorder="1" applyAlignment="1">
      <alignment horizontal="center" vertical="center" wrapText="1"/>
    </xf>
    <xf numFmtId="9" fontId="13" fillId="0" borderId="12" xfId="0" applyNumberFormat="1" applyFont="1" applyBorder="1" applyAlignment="1">
      <alignment horizontal="center" vertical="center"/>
    </xf>
    <xf numFmtId="9" fontId="18" fillId="0" borderId="12" xfId="1" applyFont="1" applyBorder="1" applyAlignment="1">
      <alignment horizontal="center" vertical="center" wrapText="1"/>
    </xf>
    <xf numFmtId="9" fontId="15" fillId="0" borderId="7" xfId="0" applyNumberFormat="1" applyFont="1" applyBorder="1" applyAlignment="1">
      <alignment horizontal="center" vertical="center" wrapText="1"/>
    </xf>
    <xf numFmtId="9" fontId="15" fillId="0" borderId="12" xfId="1" applyFont="1" applyBorder="1" applyAlignment="1">
      <alignment horizontal="center" vertical="center"/>
    </xf>
    <xf numFmtId="0" fontId="13" fillId="5" borderId="14" xfId="0" applyFont="1" applyFill="1" applyBorder="1" applyAlignment="1">
      <alignment horizontal="center" vertical="center"/>
    </xf>
    <xf numFmtId="9" fontId="15" fillId="0" borderId="13" xfId="1" applyFont="1" applyBorder="1" applyAlignment="1">
      <alignment horizontal="center" vertical="center" wrapText="1"/>
    </xf>
    <xf numFmtId="9" fontId="18" fillId="0" borderId="13" xfId="1" applyFont="1" applyBorder="1" applyAlignment="1">
      <alignment horizontal="center" vertical="center" wrapText="1"/>
    </xf>
    <xf numFmtId="9" fontId="13" fillId="9" borderId="13" xfId="0" applyNumberFormat="1" applyFont="1" applyFill="1" applyBorder="1" applyAlignment="1">
      <alignment horizontal="center" vertical="center" wrapText="1"/>
    </xf>
    <xf numFmtId="9" fontId="15" fillId="0" borderId="13" xfId="0" applyNumberFormat="1" applyFont="1" applyBorder="1" applyAlignment="1">
      <alignment horizontal="center" vertical="center" wrapText="1"/>
    </xf>
    <xf numFmtId="9" fontId="15" fillId="2" borderId="13" xfId="1" applyFont="1" applyFill="1" applyBorder="1" applyAlignment="1">
      <alignment horizontal="center" vertical="center" wrapText="1"/>
    </xf>
    <xf numFmtId="9" fontId="36" fillId="2" borderId="13" xfId="1" applyFont="1" applyFill="1" applyBorder="1" applyAlignment="1">
      <alignment horizontal="center" vertical="center" wrapText="1"/>
    </xf>
    <xf numFmtId="9" fontId="28" fillId="0" borderId="13" xfId="1" applyFont="1" applyBorder="1" applyAlignment="1">
      <alignment horizontal="center" vertical="center" wrapText="1"/>
    </xf>
    <xf numFmtId="0" fontId="28" fillId="0" borderId="7" xfId="0" applyFont="1" applyBorder="1" applyAlignment="1">
      <alignment horizontal="center" vertical="center" wrapText="1"/>
    </xf>
    <xf numFmtId="9" fontId="15" fillId="0" borderId="15" xfId="0" applyNumberFormat="1" applyFont="1" applyBorder="1" applyAlignment="1">
      <alignment horizontal="center" vertical="center" wrapText="1"/>
    </xf>
    <xf numFmtId="9" fontId="15" fillId="2" borderId="12" xfId="0" applyNumberFormat="1" applyFont="1" applyFill="1" applyBorder="1" applyAlignment="1">
      <alignment horizontal="center" vertical="center" wrapText="1"/>
    </xf>
    <xf numFmtId="9" fontId="36" fillId="11" borderId="26" xfId="0" applyNumberFormat="1" applyFont="1" applyFill="1" applyBorder="1" applyAlignment="1">
      <alignment horizontal="center" vertical="center" wrapText="1"/>
    </xf>
    <xf numFmtId="9" fontId="36" fillId="0" borderId="13" xfId="1" applyFont="1" applyBorder="1" applyAlignment="1">
      <alignment horizontal="center" vertical="center" wrapText="1"/>
    </xf>
    <xf numFmtId="9" fontId="18" fillId="0" borderId="12" xfId="1" applyFont="1" applyBorder="1" applyAlignment="1">
      <alignment horizontal="center" vertical="center"/>
    </xf>
    <xf numFmtId="9" fontId="18" fillId="0" borderId="15" xfId="1" applyFont="1" applyBorder="1" applyAlignment="1">
      <alignment horizontal="center" vertical="center"/>
    </xf>
    <xf numFmtId="9" fontId="28" fillId="0" borderId="18" xfId="1" applyFont="1" applyBorder="1" applyAlignment="1">
      <alignment horizontal="center" vertical="center"/>
    </xf>
    <xf numFmtId="9" fontId="15" fillId="0" borderId="46" xfId="0" applyNumberFormat="1" applyFont="1" applyBorder="1" applyAlignment="1">
      <alignment horizontal="center" vertical="center" wrapText="1"/>
    </xf>
    <xf numFmtId="9" fontId="36" fillId="0" borderId="12" xfId="1" applyFont="1" applyBorder="1" applyAlignment="1">
      <alignment horizontal="center" vertical="center"/>
    </xf>
    <xf numFmtId="9" fontId="15" fillId="0" borderId="7" xfId="1" applyFont="1" applyBorder="1" applyAlignment="1">
      <alignment horizontal="center" vertical="center" wrapText="1"/>
    </xf>
    <xf numFmtId="9" fontId="18" fillId="0" borderId="7" xfId="1" applyFont="1" applyBorder="1" applyAlignment="1">
      <alignment horizontal="center" vertical="center" wrapText="1"/>
    </xf>
    <xf numFmtId="0" fontId="8" fillId="0" borderId="12" xfId="0" applyFont="1" applyBorder="1" applyAlignment="1">
      <alignment horizontal="center" vertical="center"/>
    </xf>
    <xf numFmtId="0" fontId="8" fillId="3" borderId="1" xfId="0" applyFont="1" applyFill="1" applyBorder="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164" fontId="6" fillId="0" borderId="1" xfId="0" applyNumberFormat="1" applyFont="1" applyBorder="1" applyAlignment="1">
      <alignment horizontal="center" vertical="top"/>
    </xf>
    <xf numFmtId="0" fontId="3" fillId="0" borderId="1" xfId="0" applyFont="1" applyBorder="1" applyAlignment="1">
      <alignment horizontal="center" vertical="top" wrapText="1"/>
    </xf>
    <xf numFmtId="0" fontId="2" fillId="0" borderId="1" xfId="0" applyFont="1" applyBorder="1" applyAlignment="1">
      <alignmen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43" fillId="0" borderId="1" xfId="0" applyFont="1" applyBorder="1" applyAlignment="1">
      <alignment horizontal="left" vertical="top" wrapText="1"/>
    </xf>
    <xf numFmtId="0" fontId="30" fillId="0" borderId="0" xfId="0" applyFont="1" applyAlignment="1">
      <alignment vertical="top"/>
    </xf>
    <xf numFmtId="164" fontId="6" fillId="0" borderId="1" xfId="0" applyNumberFormat="1" applyFont="1" applyBorder="1" applyAlignment="1">
      <alignment horizontal="center" vertical="top" wrapText="1"/>
    </xf>
    <xf numFmtId="2" fontId="5" fillId="0" borderId="6" xfId="0" applyNumberFormat="1" applyFont="1" applyBorder="1" applyAlignment="1">
      <alignment horizontal="center" vertical="top" wrapText="1"/>
    </xf>
    <xf numFmtId="0" fontId="11" fillId="6" borderId="1" xfId="0" applyFont="1" applyFill="1" applyBorder="1" applyAlignment="1">
      <alignment horizontal="center" vertical="center" wrapText="1"/>
    </xf>
    <xf numFmtId="0" fontId="3" fillId="0" borderId="1" xfId="0" applyFont="1" applyBorder="1" applyAlignment="1">
      <alignment vertical="center" wrapText="1"/>
    </xf>
    <xf numFmtId="0" fontId="18" fillId="0" borderId="1" xfId="0" applyFont="1" applyBorder="1" applyAlignment="1">
      <alignment horizontal="left" vertical="top" wrapText="1"/>
    </xf>
    <xf numFmtId="0" fontId="2" fillId="0" borderId="0" xfId="0" applyFont="1" applyAlignment="1">
      <alignment vertical="top"/>
    </xf>
    <xf numFmtId="0" fontId="8" fillId="0" borderId="3" xfId="0" applyFont="1" applyBorder="1" applyAlignment="1">
      <alignment horizontal="left" vertical="top" wrapText="1"/>
    </xf>
    <xf numFmtId="0" fontId="11" fillId="6" borderId="2" xfId="0" applyFont="1" applyFill="1" applyBorder="1" applyAlignment="1">
      <alignment horizontal="center" wrapText="1"/>
    </xf>
    <xf numFmtId="0" fontId="31" fillId="0" borderId="1" xfId="0" applyFont="1" applyBorder="1" applyAlignment="1">
      <alignment vertical="top" wrapText="1"/>
    </xf>
    <xf numFmtId="0" fontId="10" fillId="0" borderId="0" xfId="0" applyFont="1" applyAlignment="1">
      <alignment horizontal="right"/>
    </xf>
    <xf numFmtId="0" fontId="19" fillId="6" borderId="13" xfId="0" applyFont="1" applyFill="1" applyBorder="1" applyAlignment="1">
      <alignment vertical="center"/>
    </xf>
    <xf numFmtId="0" fontId="19" fillId="6" borderId="14" xfId="0" applyFont="1" applyFill="1" applyBorder="1" applyAlignment="1">
      <alignment vertical="center"/>
    </xf>
    <xf numFmtId="0" fontId="19" fillId="6" borderId="15" xfId="0" applyFont="1" applyFill="1" applyBorder="1" applyAlignment="1">
      <alignment vertical="center"/>
    </xf>
    <xf numFmtId="0" fontId="13" fillId="0" borderId="0" xfId="0" applyFont="1" applyAlignment="1">
      <alignment horizontal="center" vertical="center" wrapText="1"/>
    </xf>
    <xf numFmtId="0" fontId="19" fillId="6" borderId="27" xfId="0" applyFont="1" applyFill="1" applyBorder="1" applyAlignment="1">
      <alignment vertical="center"/>
    </xf>
    <xf numFmtId="0" fontId="19" fillId="6" borderId="19" xfId="0" applyFont="1" applyFill="1" applyBorder="1" applyAlignment="1">
      <alignment vertical="center"/>
    </xf>
    <xf numFmtId="0" fontId="15" fillId="0" borderId="13" xfId="0" applyFont="1" applyBorder="1" applyAlignment="1">
      <alignment vertical="center"/>
    </xf>
    <xf numFmtId="0" fontId="15" fillId="0" borderId="15" xfId="0" applyFont="1" applyBorder="1" applyAlignment="1">
      <alignment vertical="center"/>
    </xf>
    <xf numFmtId="0" fontId="3" fillId="0" borderId="28" xfId="0" applyFont="1" applyBorder="1" applyAlignment="1">
      <alignment horizontal="center"/>
    </xf>
    <xf numFmtId="0" fontId="3" fillId="0" borderId="27" xfId="0" applyFont="1" applyBorder="1" applyAlignment="1">
      <alignment horizontal="center"/>
    </xf>
    <xf numFmtId="0" fontId="10" fillId="0" borderId="0" xfId="0" applyFont="1"/>
    <xf numFmtId="0" fontId="13" fillId="8" borderId="13" xfId="0" applyFont="1" applyFill="1" applyBorder="1" applyAlignment="1">
      <alignment horizontal="center" vertical="center" wrapText="1"/>
    </xf>
    <xf numFmtId="0" fontId="15" fillId="0" borderId="13" xfId="0" applyFont="1" applyBorder="1" applyAlignment="1">
      <alignment horizontal="left" vertical="center"/>
    </xf>
    <xf numFmtId="0" fontId="15" fillId="0" borderId="15" xfId="0" applyFont="1" applyBorder="1" applyAlignment="1">
      <alignment horizontal="left" vertical="center"/>
    </xf>
    <xf numFmtId="0" fontId="15" fillId="0" borderId="14" xfId="0" applyFont="1" applyBorder="1" applyAlignment="1">
      <alignment vertical="center"/>
    </xf>
    <xf numFmtId="0" fontId="13" fillId="5" borderId="14" xfId="0" applyFont="1" applyFill="1" applyBorder="1" applyAlignment="1">
      <alignment horizontal="right" vertical="center"/>
    </xf>
    <xf numFmtId="0" fontId="3" fillId="0" borderId="0" xfId="0" applyFont="1" applyAlignment="1">
      <alignment horizontal="left" vertical="top" wrapText="1"/>
    </xf>
    <xf numFmtId="0" fontId="43" fillId="0" borderId="1" xfId="0" applyFont="1" applyBorder="1" applyAlignment="1">
      <alignment vertical="top" wrapText="1"/>
    </xf>
    <xf numFmtId="0" fontId="34" fillId="0" borderId="0" xfId="0" applyFont="1" applyAlignment="1">
      <alignment horizontal="left" vertical="center"/>
    </xf>
    <xf numFmtId="0" fontId="29" fillId="6" borderId="0" xfId="0" applyFont="1" applyFill="1" applyAlignment="1">
      <alignment horizontal="center"/>
    </xf>
    <xf numFmtId="0" fontId="29" fillId="6" borderId="3" xfId="0" applyFont="1" applyFill="1" applyBorder="1" applyAlignment="1">
      <alignment horizontal="center"/>
    </xf>
    <xf numFmtId="0" fontId="29" fillId="6" borderId="5" xfId="0" applyFont="1" applyFill="1" applyBorder="1" applyAlignment="1">
      <alignment horizontal="center"/>
    </xf>
    <xf numFmtId="0" fontId="11" fillId="6" borderId="2" xfId="0" applyFont="1" applyFill="1" applyBorder="1" applyAlignment="1">
      <alignment horizontal="center" wrapText="1"/>
    </xf>
    <xf numFmtId="0" fontId="11" fillId="6" borderId="6" xfId="0" applyFont="1" applyFill="1" applyBorder="1" applyAlignment="1">
      <alignment horizontal="center" wrapText="1"/>
    </xf>
    <xf numFmtId="0" fontId="3" fillId="0" borderId="3"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xf>
    <xf numFmtId="0" fontId="4" fillId="6" borderId="38" xfId="0" applyFont="1" applyFill="1" applyBorder="1" applyAlignment="1">
      <alignment horizontal="left" vertical="top" wrapText="1"/>
    </xf>
    <xf numFmtId="0" fontId="4" fillId="6" borderId="22" xfId="0" applyFont="1" applyFill="1" applyBorder="1" applyAlignment="1">
      <alignment horizontal="left" vertical="top" wrapText="1"/>
    </xf>
    <xf numFmtId="0" fontId="4" fillId="6" borderId="24" xfId="0" applyFont="1" applyFill="1" applyBorder="1" applyAlignment="1">
      <alignment horizontal="left" vertical="top" wrapText="1"/>
    </xf>
    <xf numFmtId="0" fontId="4" fillId="6" borderId="9" xfId="0" applyFont="1" applyFill="1" applyBorder="1" applyAlignment="1">
      <alignment horizontal="left" vertical="top" wrapText="1"/>
    </xf>
    <xf numFmtId="0" fontId="23" fillId="6" borderId="23" xfId="0" applyFont="1" applyFill="1" applyBorder="1" applyAlignment="1">
      <alignment horizontal="center" wrapText="1"/>
    </xf>
    <xf numFmtId="0" fontId="23" fillId="6" borderId="22" xfId="0" applyFont="1" applyFill="1" applyBorder="1" applyAlignment="1">
      <alignment horizontal="center" wrapText="1"/>
    </xf>
    <xf numFmtId="0" fontId="23" fillId="6" borderId="8" xfId="0" applyFont="1" applyFill="1" applyBorder="1" applyAlignment="1">
      <alignment horizontal="center" wrapText="1"/>
    </xf>
    <xf numFmtId="0" fontId="23" fillId="6" borderId="9" xfId="0" applyFont="1" applyFill="1" applyBorder="1" applyAlignment="1">
      <alignment horizontal="center" wrapText="1"/>
    </xf>
    <xf numFmtId="0" fontId="20" fillId="6" borderId="8"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31" fillId="0" borderId="3" xfId="0" applyFont="1" applyBorder="1" applyAlignment="1">
      <alignment vertical="top" wrapText="1"/>
    </xf>
    <xf numFmtId="0" fontId="31" fillId="0" borderId="4" xfId="0" applyFont="1" applyBorder="1" applyAlignment="1">
      <alignment vertical="top" wrapText="1"/>
    </xf>
    <xf numFmtId="0" fontId="31" fillId="0" borderId="1" xfId="0" applyFont="1" applyBorder="1" applyAlignment="1">
      <alignment vertical="top" wrapText="1"/>
    </xf>
    <xf numFmtId="0" fontId="11" fillId="6" borderId="37" xfId="0" applyFont="1" applyFill="1" applyBorder="1" applyAlignment="1">
      <alignment horizontal="center" wrapText="1"/>
    </xf>
    <xf numFmtId="0" fontId="11" fillId="6" borderId="0" xfId="0" applyFont="1" applyFill="1" applyAlignment="1">
      <alignment horizontal="center" wrapText="1"/>
    </xf>
    <xf numFmtId="0" fontId="11" fillId="6" borderId="8" xfId="0" applyFont="1" applyFill="1" applyBorder="1" applyAlignment="1">
      <alignment horizontal="center" wrapText="1"/>
    </xf>
    <xf numFmtId="0" fontId="11" fillId="6" borderId="24" xfId="0" applyFont="1" applyFill="1" applyBorder="1" applyAlignment="1">
      <alignment horizontal="center" wrapText="1"/>
    </xf>
    <xf numFmtId="164" fontId="5" fillId="3" borderId="35" xfId="0" applyNumberFormat="1" applyFont="1" applyFill="1" applyBorder="1" applyAlignment="1">
      <alignment horizontal="left" vertical="top" wrapText="1"/>
    </xf>
    <xf numFmtId="164" fontId="5" fillId="3" borderId="44" xfId="0" applyNumberFormat="1" applyFont="1" applyFill="1" applyBorder="1" applyAlignment="1">
      <alignment horizontal="left" vertical="top" wrapText="1"/>
    </xf>
    <xf numFmtId="164" fontId="5" fillId="3" borderId="43" xfId="0" applyNumberFormat="1" applyFont="1" applyFill="1" applyBorder="1" applyAlignment="1">
      <alignment horizontal="left" vertical="top" wrapText="1"/>
    </xf>
    <xf numFmtId="0" fontId="11" fillId="6" borderId="3" xfId="0" applyFont="1" applyFill="1" applyBorder="1" applyAlignment="1">
      <alignment horizontal="left" wrapText="1"/>
    </xf>
    <xf numFmtId="0" fontId="11" fillId="6" borderId="5" xfId="0" applyFont="1" applyFill="1" applyBorder="1" applyAlignment="1">
      <alignment horizontal="left" wrapText="1"/>
    </xf>
    <xf numFmtId="0" fontId="10" fillId="0" borderId="0" xfId="0" applyFont="1" applyAlignment="1">
      <alignment horizontal="right"/>
    </xf>
    <xf numFmtId="0" fontId="14" fillId="6" borderId="13" xfId="0" applyFont="1" applyFill="1" applyBorder="1" applyAlignment="1">
      <alignment vertical="top" wrapText="1"/>
    </xf>
    <xf numFmtId="0" fontId="14" fillId="6" borderId="14" xfId="0" applyFont="1" applyFill="1" applyBorder="1" applyAlignment="1">
      <alignment vertical="top" wrapText="1"/>
    </xf>
    <xf numFmtId="0" fontId="29" fillId="6" borderId="13" xfId="0" applyFont="1" applyFill="1" applyBorder="1" applyAlignment="1">
      <alignment horizontal="left" vertical="center"/>
    </xf>
    <xf numFmtId="0" fontId="29" fillId="6" borderId="14" xfId="0" applyFont="1" applyFill="1" applyBorder="1" applyAlignment="1">
      <alignment horizontal="left" vertical="center"/>
    </xf>
    <xf numFmtId="0" fontId="19" fillId="6" borderId="13" xfId="0" applyFont="1" applyFill="1" applyBorder="1" applyAlignment="1">
      <alignment vertical="center"/>
    </xf>
    <xf numFmtId="0" fontId="19" fillId="6" borderId="14" xfId="0" applyFont="1" applyFill="1" applyBorder="1" applyAlignment="1">
      <alignment vertical="center"/>
    </xf>
    <xf numFmtId="0" fontId="14" fillId="6" borderId="13" xfId="0" applyFont="1" applyFill="1" applyBorder="1" applyAlignment="1">
      <alignment horizontal="left" vertical="center" wrapText="1"/>
    </xf>
    <xf numFmtId="0" fontId="14" fillId="6" borderId="14" xfId="0" applyFont="1" applyFill="1" applyBorder="1" applyAlignment="1">
      <alignment horizontal="left" vertical="center" wrapText="1"/>
    </xf>
    <xf numFmtId="0" fontId="14" fillId="6" borderId="13" xfId="0" applyFont="1" applyFill="1" applyBorder="1" applyAlignment="1">
      <alignment horizontal="left" vertical="top" wrapText="1"/>
    </xf>
    <xf numFmtId="0" fontId="14" fillId="6" borderId="14" xfId="0" applyFont="1" applyFill="1" applyBorder="1" applyAlignment="1">
      <alignment horizontal="left" vertical="top" wrapText="1"/>
    </xf>
    <xf numFmtId="0" fontId="14" fillId="6" borderId="27" xfId="0" applyFont="1" applyFill="1" applyBorder="1" applyAlignment="1">
      <alignment horizontal="left" vertical="top" wrapText="1"/>
    </xf>
    <xf numFmtId="0" fontId="14" fillId="6" borderId="19" xfId="0" applyFont="1" applyFill="1" applyBorder="1" applyAlignment="1">
      <alignment horizontal="left" vertical="top" wrapText="1"/>
    </xf>
    <xf numFmtId="0" fontId="13" fillId="0" borderId="0" xfId="0" applyFont="1" applyAlignment="1">
      <alignment horizontal="center" vertical="center" wrapText="1"/>
    </xf>
    <xf numFmtId="0" fontId="19" fillId="6" borderId="27" xfId="0" applyFont="1" applyFill="1" applyBorder="1" applyAlignment="1">
      <alignment vertical="center"/>
    </xf>
    <xf numFmtId="0" fontId="19" fillId="6" borderId="19" xfId="0" applyFont="1" applyFill="1" applyBorder="1" applyAlignment="1">
      <alignment vertical="center"/>
    </xf>
    <xf numFmtId="0" fontId="14" fillId="6" borderId="13" xfId="0" applyFont="1" applyFill="1" applyBorder="1" applyAlignment="1">
      <alignment vertical="center" wrapText="1"/>
    </xf>
    <xf numFmtId="0" fontId="14" fillId="6" borderId="14" xfId="0" applyFont="1" applyFill="1" applyBorder="1" applyAlignment="1">
      <alignment vertical="center" wrapText="1"/>
    </xf>
    <xf numFmtId="0" fontId="29" fillId="6" borderId="13" xfId="0" applyFont="1" applyFill="1" applyBorder="1" applyAlignment="1">
      <alignment vertical="center"/>
    </xf>
    <xf numFmtId="0" fontId="29" fillId="6" borderId="14" xfId="0" applyFont="1" applyFill="1" applyBorder="1" applyAlignment="1">
      <alignment vertical="center"/>
    </xf>
    <xf numFmtId="0" fontId="15" fillId="0" borderId="13" xfId="0" applyFont="1" applyBorder="1" applyAlignment="1">
      <alignment horizontal="left" vertical="top" wrapText="1"/>
    </xf>
    <xf numFmtId="0" fontId="15" fillId="0" borderId="15" xfId="0" applyFont="1" applyBorder="1" applyAlignment="1">
      <alignment horizontal="left" vertical="top" wrapText="1"/>
    </xf>
    <xf numFmtId="0" fontId="15" fillId="0" borderId="13" xfId="0" applyFont="1" applyBorder="1" applyAlignment="1">
      <alignment vertical="center"/>
    </xf>
    <xf numFmtId="0" fontId="15" fillId="0" borderId="15" xfId="0" applyFont="1" applyBorder="1" applyAlignment="1">
      <alignment vertical="center"/>
    </xf>
    <xf numFmtId="0" fontId="36" fillId="0" borderId="13" xfId="0" applyFont="1" applyBorder="1" applyAlignment="1">
      <alignment horizontal="left" vertical="top" wrapText="1"/>
    </xf>
    <xf numFmtId="0" fontId="36" fillId="0" borderId="15" xfId="0" applyFont="1" applyBorder="1" applyAlignment="1">
      <alignment horizontal="left" vertical="top" wrapText="1"/>
    </xf>
    <xf numFmtId="0" fontId="28" fillId="0" borderId="13" xfId="0" applyFont="1" applyBorder="1" applyAlignment="1">
      <alignment horizontal="left" vertical="top" wrapText="1"/>
    </xf>
    <xf numFmtId="0" fontId="28" fillId="0" borderId="15" xfId="0" applyFont="1" applyBorder="1" applyAlignment="1">
      <alignment horizontal="left" vertical="top" wrapText="1"/>
    </xf>
    <xf numFmtId="0" fontId="18" fillId="0" borderId="13" xfId="0" applyFont="1" applyBorder="1" applyAlignment="1">
      <alignment horizontal="right" vertical="center"/>
    </xf>
    <xf numFmtId="0" fontId="18" fillId="0" borderId="14" xfId="0" applyFont="1" applyBorder="1" applyAlignment="1">
      <alignment horizontal="right" vertical="center"/>
    </xf>
    <xf numFmtId="0" fontId="18" fillId="0" borderId="15" xfId="0" applyFont="1" applyBorder="1" applyAlignment="1">
      <alignment horizontal="right" vertical="center"/>
    </xf>
    <xf numFmtId="0" fontId="14" fillId="6" borderId="15" xfId="0" applyFont="1" applyFill="1" applyBorder="1" applyAlignment="1">
      <alignment vertical="top" wrapText="1"/>
    </xf>
    <xf numFmtId="0" fontId="13" fillId="8" borderId="13" xfId="0" applyFont="1" applyFill="1" applyBorder="1" applyAlignment="1">
      <alignment horizontal="center" vertical="center"/>
    </xf>
    <xf numFmtId="0" fontId="13" fillId="8" borderId="15" xfId="0" applyFont="1" applyFill="1" applyBorder="1" applyAlignment="1">
      <alignment horizontal="center" vertical="center"/>
    </xf>
    <xf numFmtId="0" fontId="3" fillId="0" borderId="28" xfId="0" applyFont="1" applyBorder="1" applyAlignment="1">
      <alignment horizontal="center"/>
    </xf>
    <xf numFmtId="0" fontId="19" fillId="6" borderId="15" xfId="0" applyFont="1" applyFill="1" applyBorder="1" applyAlignment="1">
      <alignment vertical="center"/>
    </xf>
    <xf numFmtId="0" fontId="18" fillId="0" borderId="13" xfId="0" applyFont="1" applyBorder="1" applyAlignment="1">
      <alignment horizontal="left" vertical="top" wrapText="1"/>
    </xf>
    <xf numFmtId="0" fontId="18" fillId="0" borderId="15" xfId="0" applyFont="1" applyBorder="1" applyAlignment="1">
      <alignment horizontal="left" vertical="top" wrapText="1"/>
    </xf>
    <xf numFmtId="0" fontId="18" fillId="0" borderId="13" xfId="0" applyFont="1" applyBorder="1" applyAlignment="1">
      <alignment horizontal="left" vertical="top"/>
    </xf>
    <xf numFmtId="0" fontId="18" fillId="0" borderId="15" xfId="0" applyFont="1" applyBorder="1" applyAlignment="1">
      <alignment horizontal="left" vertical="top"/>
    </xf>
    <xf numFmtId="0" fontId="3" fillId="0" borderId="0" xfId="0" applyFont="1" applyAlignment="1">
      <alignment horizontal="center"/>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38" fillId="0" borderId="13" xfId="0" applyFont="1" applyBorder="1" applyAlignment="1">
      <alignment horizontal="left" vertical="top" wrapText="1"/>
    </xf>
    <xf numFmtId="0" fontId="38" fillId="0" borderId="15" xfId="0" applyFont="1" applyBorder="1" applyAlignment="1">
      <alignment horizontal="left" vertical="top" wrapText="1"/>
    </xf>
    <xf numFmtId="0" fontId="3" fillId="0" borderId="27" xfId="0" applyFont="1" applyBorder="1" applyAlignment="1">
      <alignment horizontal="center"/>
    </xf>
    <xf numFmtId="0" fontId="3" fillId="0" borderId="19" xfId="0" applyFont="1" applyBorder="1" applyAlignment="1">
      <alignment horizontal="center"/>
    </xf>
    <xf numFmtId="0" fontId="3" fillId="0" borderId="29" xfId="0" applyFont="1" applyBorder="1" applyAlignment="1">
      <alignment horizontal="center"/>
    </xf>
    <xf numFmtId="0" fontId="3" fillId="0" borderId="20" xfId="0" applyFont="1" applyBorder="1" applyAlignment="1">
      <alignment horizontal="center"/>
    </xf>
    <xf numFmtId="0" fontId="10" fillId="0" borderId="0" xfId="0" applyFont="1"/>
    <xf numFmtId="0" fontId="15" fillId="0" borderId="45" xfId="0" applyFont="1" applyBorder="1" applyAlignment="1">
      <alignment horizontal="left" vertical="top" wrapText="1"/>
    </xf>
    <xf numFmtId="0" fontId="15" fillId="0" borderId="13" xfId="0" applyFont="1" applyBorder="1" applyAlignment="1">
      <alignment horizontal="right" vertical="center"/>
    </xf>
    <xf numFmtId="0" fontId="15" fillId="0" borderId="14" xfId="0" applyFont="1" applyBorder="1" applyAlignment="1">
      <alignment horizontal="right" vertical="center"/>
    </xf>
    <xf numFmtId="0" fontId="15" fillId="0" borderId="15" xfId="0" applyFont="1" applyBorder="1" applyAlignment="1">
      <alignment horizontal="right" vertical="center"/>
    </xf>
    <xf numFmtId="0" fontId="13" fillId="8" borderId="13"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20" fillId="6" borderId="13" xfId="0" applyFont="1" applyFill="1" applyBorder="1" applyAlignment="1">
      <alignment horizontal="left" vertical="top" wrapText="1"/>
    </xf>
    <xf numFmtId="0" fontId="20" fillId="6" borderId="14" xfId="0" applyFont="1" applyFill="1" applyBorder="1" applyAlignment="1">
      <alignment horizontal="left" vertical="top" wrapText="1"/>
    </xf>
    <xf numFmtId="0" fontId="20" fillId="6" borderId="15" xfId="0" applyFont="1" applyFill="1" applyBorder="1" applyAlignment="1">
      <alignment horizontal="left" vertical="top" wrapText="1"/>
    </xf>
    <xf numFmtId="0" fontId="13" fillId="0" borderId="13" xfId="0" applyFont="1" applyBorder="1" applyAlignment="1">
      <alignment horizontal="left" vertical="top" wrapText="1"/>
    </xf>
    <xf numFmtId="0" fontId="13" fillId="0" borderId="15" xfId="0" applyFont="1" applyBorder="1" applyAlignment="1">
      <alignment horizontal="left" vertical="top" wrapText="1"/>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5" fillId="0" borderId="48" xfId="0" applyFont="1" applyBorder="1" applyAlignment="1">
      <alignment horizontal="left" vertical="top" wrapText="1"/>
    </xf>
    <xf numFmtId="0" fontId="28" fillId="0" borderId="48" xfId="0" applyFont="1" applyBorder="1" applyAlignment="1">
      <alignment horizontal="left" vertical="top" wrapText="1"/>
    </xf>
    <xf numFmtId="0" fontId="15" fillId="0" borderId="13" xfId="0" applyFont="1" applyBorder="1" applyAlignment="1">
      <alignment horizontal="left" vertical="top"/>
    </xf>
    <xf numFmtId="0" fontId="15" fillId="0" borderId="15" xfId="0" applyFont="1" applyBorder="1" applyAlignment="1">
      <alignment horizontal="left" vertical="top"/>
    </xf>
    <xf numFmtId="0" fontId="15" fillId="8" borderId="13" xfId="0" applyFont="1" applyFill="1" applyBorder="1" applyAlignment="1">
      <alignment horizontal="center" vertical="center"/>
    </xf>
    <xf numFmtId="0" fontId="15" fillId="8" borderId="15" xfId="0" applyFont="1" applyFill="1" applyBorder="1" applyAlignment="1">
      <alignment horizontal="center" vertical="center"/>
    </xf>
    <xf numFmtId="0" fontId="0" fillId="0" borderId="15" xfId="0" applyBorder="1" applyAlignment="1">
      <alignment horizontal="left" vertical="top"/>
    </xf>
    <xf numFmtId="0" fontId="15" fillId="0" borderId="13" xfId="0" applyFont="1" applyBorder="1" applyAlignment="1">
      <alignment horizontal="left" vertical="center"/>
    </xf>
    <xf numFmtId="0" fontId="15" fillId="0" borderId="15" xfId="0" applyFont="1" applyBorder="1" applyAlignment="1">
      <alignment horizontal="left" vertical="center"/>
    </xf>
    <xf numFmtId="0" fontId="15" fillId="0" borderId="14" xfId="0" applyFont="1" applyBorder="1" applyAlignment="1">
      <alignment vertical="center"/>
    </xf>
    <xf numFmtId="0" fontId="25" fillId="0" borderId="13" xfId="2" applyBorder="1" applyAlignment="1">
      <alignment horizontal="left" vertical="center" wrapText="1"/>
    </xf>
    <xf numFmtId="0" fontId="25" fillId="0" borderId="15" xfId="2" applyBorder="1" applyAlignment="1">
      <alignment horizontal="left" vertical="center" wrapText="1"/>
    </xf>
    <xf numFmtId="0" fontId="14" fillId="6" borderId="15" xfId="0" applyFont="1" applyFill="1" applyBorder="1" applyAlignment="1">
      <alignment horizontal="left" vertical="top" wrapText="1"/>
    </xf>
    <xf numFmtId="0" fontId="15" fillId="0" borderId="14" xfId="0" applyFont="1" applyBorder="1" applyAlignment="1">
      <alignment horizontal="left" vertical="top" wrapText="1"/>
    </xf>
    <xf numFmtId="0" fontId="25" fillId="0" borderId="17" xfId="2" applyFill="1" applyBorder="1" applyAlignment="1">
      <alignment horizontal="left" vertical="center" wrapText="1"/>
    </xf>
    <xf numFmtId="0" fontId="15" fillId="0" borderId="7" xfId="0" applyFont="1" applyBorder="1" applyAlignment="1">
      <alignment horizontal="left" vertical="center" wrapText="1"/>
    </xf>
    <xf numFmtId="0" fontId="13" fillId="0" borderId="13" xfId="0" applyFont="1" applyBorder="1" applyAlignment="1">
      <alignment horizontal="left" vertical="top"/>
    </xf>
    <xf numFmtId="0" fontId="13" fillId="0" borderId="14" xfId="0" applyFont="1" applyBorder="1" applyAlignment="1">
      <alignment horizontal="left" vertical="top"/>
    </xf>
    <xf numFmtId="0" fontId="13" fillId="0" borderId="14" xfId="0" applyFont="1" applyBorder="1" applyAlignment="1">
      <alignment horizontal="left" vertical="top" wrapText="1"/>
    </xf>
    <xf numFmtId="0" fontId="13" fillId="5" borderId="13" xfId="0" applyFont="1" applyFill="1" applyBorder="1" applyAlignment="1">
      <alignment horizontal="right" vertical="center"/>
    </xf>
    <xf numFmtId="0" fontId="13" fillId="5" borderId="14" xfId="0" applyFont="1" applyFill="1" applyBorder="1" applyAlignment="1">
      <alignment horizontal="right" vertical="center"/>
    </xf>
    <xf numFmtId="0" fontId="13" fillId="0" borderId="13" xfId="0" applyFont="1" applyBorder="1" applyAlignment="1">
      <alignment horizontal="left" vertical="center" wrapText="1"/>
    </xf>
    <xf numFmtId="0" fontId="0" fillId="0" borderId="15" xfId="0" applyBorder="1" applyAlignment="1">
      <alignment horizontal="left" vertical="center" wrapText="1"/>
    </xf>
    <xf numFmtId="0" fontId="15" fillId="0" borderId="13" xfId="0" applyFont="1" applyBorder="1" applyAlignment="1">
      <alignment vertical="top" wrapText="1"/>
    </xf>
    <xf numFmtId="0" fontId="15" fillId="0" borderId="15" xfId="0" applyFont="1" applyBorder="1" applyAlignment="1">
      <alignment vertical="top" wrapText="1"/>
    </xf>
    <xf numFmtId="0" fontId="36" fillId="0" borderId="13" xfId="0" applyFont="1" applyBorder="1" applyAlignment="1">
      <alignment vertical="top"/>
    </xf>
    <xf numFmtId="0" fontId="36" fillId="0" borderId="15" xfId="0" applyFont="1" applyBorder="1" applyAlignment="1">
      <alignment vertical="top"/>
    </xf>
    <xf numFmtId="0" fontId="37" fillId="0" borderId="15" xfId="0" applyFont="1" applyBorder="1" applyAlignment="1">
      <alignment vertical="top" wrapText="1"/>
    </xf>
    <xf numFmtId="0" fontId="13" fillId="8" borderId="19" xfId="0" applyFont="1" applyFill="1" applyBorder="1" applyAlignment="1">
      <alignment horizontal="center" vertical="center" wrapText="1"/>
    </xf>
    <xf numFmtId="0" fontId="13" fillId="8" borderId="29" xfId="0" applyFont="1" applyFill="1" applyBorder="1" applyAlignment="1">
      <alignment horizontal="center" vertical="center" wrapText="1"/>
    </xf>
    <xf numFmtId="0" fontId="25" fillId="0" borderId="14" xfId="2" applyBorder="1" applyAlignment="1">
      <alignment horizontal="left" vertical="center" wrapText="1"/>
    </xf>
    <xf numFmtId="0" fontId="3" fillId="0" borderId="0" xfId="0" applyFont="1" applyAlignment="1">
      <alignment horizontal="left" vertical="top" wrapText="1"/>
    </xf>
    <xf numFmtId="0" fontId="13" fillId="5" borderId="15" xfId="0" applyFont="1" applyFill="1" applyBorder="1" applyAlignment="1">
      <alignment horizontal="right" vertical="center"/>
    </xf>
    <xf numFmtId="0" fontId="18" fillId="0" borderId="13" xfId="0" applyFont="1" applyBorder="1" applyAlignment="1">
      <alignment horizontal="left" vertical="center"/>
    </xf>
    <xf numFmtId="0" fontId="18" fillId="0" borderId="15" xfId="0" applyFont="1" applyBorder="1" applyAlignment="1">
      <alignment horizontal="left" vertical="center"/>
    </xf>
    <xf numFmtId="0" fontId="18" fillId="0" borderId="13" xfId="0" applyFont="1" applyBorder="1" applyAlignment="1">
      <alignment horizontal="left" vertical="center" wrapText="1"/>
    </xf>
    <xf numFmtId="0" fontId="18" fillId="0" borderId="15" xfId="0" applyFont="1" applyBorder="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FFFFCC"/>
      <color rgb="FF1A3292"/>
      <color rgb="FFFF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pmi.org/certifications/certification-resources/regis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1157-CD8C-4F9E-863E-1F9B873ADADD}">
  <dimension ref="A1:H12"/>
  <sheetViews>
    <sheetView tabSelected="1" workbookViewId="0">
      <selection sqref="A1:G2"/>
    </sheetView>
  </sheetViews>
  <sheetFormatPr defaultRowHeight="14.5" x14ac:dyDescent="0.35"/>
  <cols>
    <col min="1" max="1" width="5.1796875" customWidth="1"/>
    <col min="2" max="3" width="30.6328125" style="16" customWidth="1"/>
  </cols>
  <sheetData>
    <row r="1" spans="1:8" x14ac:dyDescent="0.35">
      <c r="B1" s="296" t="s">
        <v>0</v>
      </c>
      <c r="C1" s="208" t="s">
        <v>1</v>
      </c>
      <c r="E1" s="169"/>
      <c r="F1" s="169"/>
      <c r="G1" s="169"/>
      <c r="H1" s="169"/>
    </row>
    <row r="2" spans="1:8" x14ac:dyDescent="0.35">
      <c r="C2" s="214"/>
      <c r="E2" s="169"/>
      <c r="F2" s="169"/>
      <c r="G2" s="169"/>
      <c r="H2" s="169"/>
    </row>
    <row r="3" spans="1:8" x14ac:dyDescent="0.35">
      <c r="B3" s="296" t="s">
        <v>2</v>
      </c>
      <c r="C3" s="215" t="s">
        <v>3</v>
      </c>
      <c r="E3" s="169"/>
      <c r="F3" s="169"/>
      <c r="G3" s="169"/>
      <c r="H3" s="169"/>
    </row>
    <row r="4" spans="1:8" x14ac:dyDescent="0.35">
      <c r="A4">
        <v>1</v>
      </c>
      <c r="B4" s="16" t="s">
        <v>4</v>
      </c>
      <c r="C4" s="208" t="s">
        <v>5</v>
      </c>
      <c r="E4" s="304"/>
      <c r="F4" s="304"/>
      <c r="G4" s="304"/>
      <c r="H4" s="304"/>
    </row>
    <row r="5" spans="1:8" x14ac:dyDescent="0.35">
      <c r="A5">
        <v>2</v>
      </c>
      <c r="B5" s="16" t="s">
        <v>6</v>
      </c>
      <c r="C5" s="208" t="s">
        <v>7</v>
      </c>
      <c r="E5" s="169"/>
      <c r="F5" s="169"/>
      <c r="G5" s="169"/>
      <c r="H5" s="169"/>
    </row>
    <row r="6" spans="1:8" x14ac:dyDescent="0.35">
      <c r="A6">
        <v>3</v>
      </c>
      <c r="B6" s="16" t="s">
        <v>8</v>
      </c>
      <c r="C6" s="208" t="s">
        <v>9</v>
      </c>
      <c r="E6" s="169"/>
      <c r="F6" s="169"/>
      <c r="G6" s="169"/>
      <c r="H6" s="169"/>
    </row>
    <row r="7" spans="1:8" x14ac:dyDescent="0.35">
      <c r="A7">
        <v>4</v>
      </c>
      <c r="B7" s="16" t="s">
        <v>10</v>
      </c>
      <c r="C7" s="208" t="s">
        <v>11</v>
      </c>
      <c r="E7" s="169"/>
      <c r="F7" s="169"/>
      <c r="G7" s="169"/>
      <c r="H7" s="169"/>
    </row>
    <row r="8" spans="1:8" x14ac:dyDescent="0.35">
      <c r="A8">
        <v>5</v>
      </c>
      <c r="B8" s="16" t="s">
        <v>12</v>
      </c>
      <c r="C8" s="208" t="s">
        <v>13</v>
      </c>
      <c r="E8" s="169"/>
      <c r="F8" s="169"/>
      <c r="G8" s="169"/>
      <c r="H8" s="169"/>
    </row>
    <row r="9" spans="1:8" x14ac:dyDescent="0.35">
      <c r="A9">
        <v>6</v>
      </c>
      <c r="B9" s="16" t="s">
        <v>14</v>
      </c>
      <c r="C9" s="208" t="s">
        <v>15</v>
      </c>
      <c r="D9" s="169"/>
      <c r="E9" s="169"/>
      <c r="F9" s="169"/>
      <c r="G9" s="169"/>
      <c r="H9" s="169"/>
    </row>
    <row r="10" spans="1:8" x14ac:dyDescent="0.35">
      <c r="A10">
        <v>7</v>
      </c>
      <c r="B10" s="16" t="s">
        <v>16</v>
      </c>
      <c r="C10" s="208" t="s">
        <v>17</v>
      </c>
      <c r="D10" s="169"/>
      <c r="E10" s="169"/>
      <c r="F10" s="169"/>
      <c r="G10" s="169"/>
      <c r="H10" s="169"/>
    </row>
    <row r="11" spans="1:8" x14ac:dyDescent="0.35">
      <c r="A11">
        <v>8</v>
      </c>
      <c r="B11" s="16" t="s">
        <v>18</v>
      </c>
      <c r="C11" s="208" t="s">
        <v>19</v>
      </c>
    </row>
    <row r="12" spans="1:8" x14ac:dyDescent="0.35">
      <c r="A12">
        <v>9</v>
      </c>
      <c r="B12" s="16" t="s">
        <v>20</v>
      </c>
      <c r="C12" s="208" t="s">
        <v>21</v>
      </c>
    </row>
  </sheetData>
  <mergeCells count="1">
    <mergeCell ref="E4:H4"/>
  </mergeCells>
  <phoneticPr fontId="24"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303A8-55F1-4767-BA3A-16E96F936190}">
  <dimension ref="A1:K16"/>
  <sheetViews>
    <sheetView zoomScale="85" zoomScaleNormal="85" workbookViewId="0">
      <pane xSplit="2" ySplit="1" topLeftCell="C2" activePane="bottomRight" state="frozen"/>
      <selection sqref="A1:G2"/>
      <selection pane="topRight" sqref="A1:G2"/>
      <selection pane="bottomLeft" sqref="A1:G2"/>
      <selection pane="bottomRight" sqref="A1:G2"/>
    </sheetView>
  </sheetViews>
  <sheetFormatPr defaultRowHeight="14.5" x14ac:dyDescent="0.35"/>
  <cols>
    <col min="1" max="1" width="5.6328125" customWidth="1"/>
    <col min="2" max="2" width="31.6328125" customWidth="1"/>
    <col min="3" max="4" width="26.6328125" customWidth="1"/>
    <col min="5" max="5" width="50.6328125" style="1" customWidth="1"/>
    <col min="6" max="6" width="14.6328125" customWidth="1"/>
    <col min="7" max="7" width="26.6328125" customWidth="1"/>
    <col min="8" max="8" width="50.6328125" customWidth="1"/>
    <col min="9" max="10" width="14.6328125" customWidth="1"/>
    <col min="14" max="14" width="45.81640625" customWidth="1"/>
  </cols>
  <sheetData>
    <row r="1" spans="1:11" ht="42.5" x14ac:dyDescent="0.35">
      <c r="A1" s="27"/>
      <c r="B1" s="27" t="s">
        <v>505</v>
      </c>
      <c r="C1" s="26" t="s">
        <v>3</v>
      </c>
      <c r="D1" s="26" t="s">
        <v>506</v>
      </c>
      <c r="E1" s="26" t="s">
        <v>507</v>
      </c>
      <c r="F1" s="26" t="s">
        <v>508</v>
      </c>
      <c r="G1" s="26" t="s">
        <v>509</v>
      </c>
      <c r="H1" s="26" t="s">
        <v>507</v>
      </c>
      <c r="I1" s="26" t="s">
        <v>510</v>
      </c>
      <c r="J1" s="26" t="s">
        <v>511</v>
      </c>
    </row>
    <row r="2" spans="1:11" ht="40.5" x14ac:dyDescent="0.35">
      <c r="A2" s="266">
        <v>1</v>
      </c>
      <c r="B2" s="5" t="str">
        <f>'Bidder-Key Staff'!B4</f>
        <v>Project Manager</v>
      </c>
      <c r="C2" s="5" t="str">
        <f>+'Bidder-Key Staff'!C4</f>
        <v>Onur Senman</v>
      </c>
      <c r="D2" s="179" t="s">
        <v>512</v>
      </c>
      <c r="E2" s="180" t="s">
        <v>513</v>
      </c>
      <c r="F2" s="18">
        <v>10</v>
      </c>
      <c r="G2" s="19" t="s">
        <v>514</v>
      </c>
      <c r="H2" s="135" t="s">
        <v>515</v>
      </c>
      <c r="I2" s="18">
        <v>10</v>
      </c>
      <c r="J2" s="18">
        <f t="shared" ref="J2:J10" si="0">AVERAGE(F2,I2)</f>
        <v>10</v>
      </c>
    </row>
    <row r="3" spans="1:11" ht="27" x14ac:dyDescent="0.35">
      <c r="A3" s="266">
        <v>2</v>
      </c>
      <c r="B3" s="5" t="str">
        <f>'Bidder-Key Staff'!B5</f>
        <v>PMO Lead</v>
      </c>
      <c r="C3" s="5" t="str">
        <f>+'Bidder-Key Staff'!C5</f>
        <v>Radhika Rastogi</v>
      </c>
      <c r="D3" s="19" t="s">
        <v>516</v>
      </c>
      <c r="E3" s="135" t="s">
        <v>517</v>
      </c>
      <c r="F3" s="18">
        <v>10</v>
      </c>
      <c r="G3" s="136" t="s">
        <v>518</v>
      </c>
      <c r="H3" s="135" t="s">
        <v>519</v>
      </c>
      <c r="I3" s="18">
        <v>10</v>
      </c>
      <c r="J3" s="18">
        <f t="shared" si="0"/>
        <v>10</v>
      </c>
    </row>
    <row r="4" spans="1:11" x14ac:dyDescent="0.35">
      <c r="A4" s="266">
        <v>3</v>
      </c>
      <c r="B4" s="5" t="str">
        <f>'Bidder-Key Staff'!B6</f>
        <v>Transition Lead</v>
      </c>
      <c r="C4" s="5" t="str">
        <f>+'Bidder-Key Staff'!C6</f>
        <v>Michael Henry</v>
      </c>
      <c r="D4" s="19" t="s">
        <v>520</v>
      </c>
      <c r="E4" s="174" t="s">
        <v>521</v>
      </c>
      <c r="F4" s="18">
        <v>10</v>
      </c>
      <c r="G4" s="19" t="s">
        <v>522</v>
      </c>
      <c r="H4" s="173" t="s">
        <v>523</v>
      </c>
      <c r="I4" s="18">
        <v>10</v>
      </c>
      <c r="J4" s="18">
        <f t="shared" si="0"/>
        <v>10</v>
      </c>
    </row>
    <row r="5" spans="1:11" ht="27" x14ac:dyDescent="0.35">
      <c r="A5" s="266">
        <v>4</v>
      </c>
      <c r="B5" s="5" t="str">
        <f>'Bidder-Key Staff'!B7</f>
        <v>Application Manager</v>
      </c>
      <c r="C5" s="5" t="str">
        <f>+'Bidder-Key Staff'!C7</f>
        <v>Avinash Sankhla</v>
      </c>
      <c r="D5" s="19" t="s">
        <v>524</v>
      </c>
      <c r="E5" s="173" t="s">
        <v>525</v>
      </c>
      <c r="F5" s="18">
        <v>10</v>
      </c>
      <c r="G5" s="136" t="s">
        <v>526</v>
      </c>
      <c r="H5" s="135" t="s">
        <v>527</v>
      </c>
      <c r="I5" s="18">
        <v>10</v>
      </c>
      <c r="J5" s="18">
        <f t="shared" si="0"/>
        <v>10</v>
      </c>
    </row>
    <row r="6" spans="1:11" x14ac:dyDescent="0.35">
      <c r="A6" s="266">
        <v>5</v>
      </c>
      <c r="B6" s="5" t="str">
        <f>'Bidder-Key Staff'!B8</f>
        <v>Product Manager</v>
      </c>
      <c r="C6" s="5" t="str">
        <f>+'Bidder-Key Staff'!C8</f>
        <v>Gretchen Larson</v>
      </c>
      <c r="D6" s="175" t="s">
        <v>528</v>
      </c>
      <c r="E6" s="5" t="s">
        <v>529</v>
      </c>
      <c r="F6" s="18">
        <v>10</v>
      </c>
      <c r="G6" s="19" t="s">
        <v>530</v>
      </c>
      <c r="H6" s="19" t="s">
        <v>531</v>
      </c>
      <c r="I6" s="18">
        <v>10</v>
      </c>
      <c r="J6" s="18">
        <f t="shared" si="0"/>
        <v>10</v>
      </c>
    </row>
    <row r="7" spans="1:11" x14ac:dyDescent="0.35">
      <c r="A7" s="266">
        <v>6</v>
      </c>
      <c r="B7" s="5" t="str">
        <f>'Bidder-Key Staff'!B9</f>
        <v>User Centered Design Lead</v>
      </c>
      <c r="C7" s="5" t="str">
        <f>+'Bidder-Key Staff'!C9</f>
        <v>Blake Weyland</v>
      </c>
      <c r="D7" s="176" t="s">
        <v>532</v>
      </c>
      <c r="E7" s="5" t="s">
        <v>533</v>
      </c>
      <c r="F7" s="18">
        <v>10</v>
      </c>
      <c r="G7" s="177" t="s">
        <v>534</v>
      </c>
      <c r="H7" s="178" t="s">
        <v>535</v>
      </c>
      <c r="I7" s="18">
        <v>10</v>
      </c>
      <c r="J7" s="18">
        <f t="shared" si="0"/>
        <v>10</v>
      </c>
    </row>
    <row r="8" spans="1:11" ht="27" x14ac:dyDescent="0.35">
      <c r="A8" s="266">
        <v>7</v>
      </c>
      <c r="B8" s="5" t="str">
        <f>'Bidder-Key Staff'!B11</f>
        <v>Testing Manager</v>
      </c>
      <c r="C8" s="5" t="str">
        <f>+'Bidder-Key Staff'!C11</f>
        <v>Mufaddal Tinmaker</v>
      </c>
      <c r="D8" s="174" t="s">
        <v>536</v>
      </c>
      <c r="E8" s="173" t="s">
        <v>537</v>
      </c>
      <c r="F8" s="18">
        <v>10</v>
      </c>
      <c r="G8" s="19" t="s">
        <v>538</v>
      </c>
      <c r="H8" s="174" t="s">
        <v>539</v>
      </c>
      <c r="I8" s="18">
        <v>10</v>
      </c>
      <c r="J8" s="18">
        <f t="shared" si="0"/>
        <v>10</v>
      </c>
    </row>
    <row r="9" spans="1:11" ht="27" x14ac:dyDescent="0.35">
      <c r="A9" s="266">
        <v>8</v>
      </c>
      <c r="B9" s="5" t="str">
        <f>'Bidder-Key Staff'!B10</f>
        <v>Public Communication Lead</v>
      </c>
      <c r="C9" s="5" t="str">
        <f>+'Bidder-Key Staff'!C10</f>
        <v>Shonna Clark</v>
      </c>
      <c r="D9" s="19" t="s">
        <v>540</v>
      </c>
      <c r="E9" s="5" t="s">
        <v>541</v>
      </c>
      <c r="F9" s="18">
        <v>10</v>
      </c>
      <c r="G9" s="19" t="s">
        <v>542</v>
      </c>
      <c r="H9" s="174" t="s">
        <v>543</v>
      </c>
      <c r="I9" s="18">
        <v>10</v>
      </c>
      <c r="J9" s="18">
        <f t="shared" si="0"/>
        <v>10</v>
      </c>
    </row>
    <row r="10" spans="1:11" ht="27" x14ac:dyDescent="0.35">
      <c r="A10" s="266">
        <v>9</v>
      </c>
      <c r="B10" s="5" t="str">
        <f>'Bidder-Key Staff'!B12</f>
        <v>Security Manager</v>
      </c>
      <c r="C10" s="5" t="str">
        <f>+'Bidder-Key Staff'!C12</f>
        <v>Karthik Krishnamurthy</v>
      </c>
      <c r="D10" s="181" t="s">
        <v>544</v>
      </c>
      <c r="E10" s="173" t="s">
        <v>517</v>
      </c>
      <c r="F10" s="18">
        <v>10</v>
      </c>
      <c r="G10" s="182" t="s">
        <v>545</v>
      </c>
      <c r="H10" s="135" t="s">
        <v>546</v>
      </c>
      <c r="I10" s="18">
        <v>10</v>
      </c>
      <c r="J10" s="138">
        <f t="shared" si="0"/>
        <v>10</v>
      </c>
      <c r="K10" s="169"/>
    </row>
    <row r="11" spans="1:11" ht="15" thickBot="1" x14ac:dyDescent="0.4">
      <c r="A11" s="38"/>
      <c r="B11" s="38"/>
      <c r="C11" s="39"/>
      <c r="D11" s="40"/>
      <c r="E11" s="41"/>
      <c r="F11" s="42">
        <f>SUM(F2:F10)</f>
        <v>90</v>
      </c>
      <c r="G11" s="43"/>
      <c r="H11" s="44"/>
      <c r="I11" s="42">
        <f>SUM(I2:I10)</f>
        <v>90</v>
      </c>
      <c r="J11" s="42">
        <f>SUM(J2:J10)</f>
        <v>90</v>
      </c>
    </row>
    <row r="12" spans="1:11" x14ac:dyDescent="0.35">
      <c r="A12" s="29"/>
      <c r="B12" s="30" t="s">
        <v>547</v>
      </c>
      <c r="C12" s="31"/>
      <c r="D12" s="32"/>
      <c r="E12" s="33"/>
      <c r="F12" s="34"/>
      <c r="G12" s="35"/>
      <c r="H12" s="36"/>
      <c r="I12" s="34"/>
      <c r="J12" s="37">
        <f>AVERAGE(J2:J10)</f>
        <v>10</v>
      </c>
    </row>
    <row r="15" spans="1:11" x14ac:dyDescent="0.35">
      <c r="B15" t="s">
        <v>548</v>
      </c>
    </row>
    <row r="16" spans="1:11" x14ac:dyDescent="0.35">
      <c r="B16" t="s">
        <v>548</v>
      </c>
    </row>
  </sheetData>
  <phoneticPr fontId="24"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31A93-0A37-4730-9CF5-CF8DFD39B926}">
  <dimension ref="A1:E16"/>
  <sheetViews>
    <sheetView zoomScale="90" zoomScaleNormal="90" workbookViewId="0">
      <pane xSplit="3" ySplit="2" topLeftCell="D3" activePane="bottomRight" state="frozen"/>
      <selection sqref="A1:G2"/>
      <selection pane="topRight" sqref="A1:G2"/>
      <selection pane="bottomLeft" sqref="A1:G2"/>
      <selection pane="bottomRight" sqref="A1:G2"/>
    </sheetView>
  </sheetViews>
  <sheetFormatPr defaultColWidth="9.1796875" defaultRowHeight="13.5" x14ac:dyDescent="0.25"/>
  <cols>
    <col min="1" max="1" width="4.453125" style="16" customWidth="1"/>
    <col min="2" max="3" width="32.6328125" style="16" customWidth="1"/>
    <col min="4" max="4" width="22.6328125" style="16" customWidth="1"/>
    <col min="5" max="5" width="100.6328125" style="16" customWidth="1"/>
    <col min="6" max="16384" width="9.1796875" style="16"/>
  </cols>
  <sheetData>
    <row r="1" spans="1:5" ht="14" x14ac:dyDescent="0.3">
      <c r="A1" s="26"/>
      <c r="B1" s="26" t="s">
        <v>549</v>
      </c>
      <c r="C1" s="26" t="str">
        <f>'Bidder-Key Staff'!C1</f>
        <v>Deloitte</v>
      </c>
      <c r="D1" s="26"/>
      <c r="E1" s="26"/>
    </row>
    <row r="2" spans="1:5" ht="48" customHeight="1" x14ac:dyDescent="0.3">
      <c r="A2" s="26"/>
      <c r="B2" s="26" t="s">
        <v>505</v>
      </c>
      <c r="C2" s="283" t="s">
        <v>3</v>
      </c>
      <c r="D2" s="26" t="s">
        <v>550</v>
      </c>
      <c r="E2" s="26" t="s">
        <v>551</v>
      </c>
    </row>
    <row r="3" spans="1:5" ht="27" x14ac:dyDescent="0.25">
      <c r="A3" s="6">
        <v>1</v>
      </c>
      <c r="B3" s="282" t="str">
        <f>'Bidder-Key Staff'!B4</f>
        <v>Project Manager</v>
      </c>
      <c r="C3" s="282" t="str">
        <f>+'Bidder-Key Staff'!C4</f>
        <v>Onur Senman</v>
      </c>
      <c r="D3" s="45">
        <v>7.5</v>
      </c>
      <c r="E3" s="5" t="s">
        <v>552</v>
      </c>
    </row>
    <row r="4" spans="1:5" ht="27" x14ac:dyDescent="0.25">
      <c r="A4" s="6">
        <v>2</v>
      </c>
      <c r="B4" s="282" t="str">
        <f>'Bidder-Key Staff'!B5</f>
        <v>PMO Lead</v>
      </c>
      <c r="C4" s="282" t="str">
        <f>+'Bidder-Key Staff'!C5</f>
        <v>Radhika Rastogi</v>
      </c>
      <c r="D4" s="45">
        <v>9.1999999999999993</v>
      </c>
      <c r="E4" s="5" t="s">
        <v>553</v>
      </c>
    </row>
    <row r="5" spans="1:5" ht="27" x14ac:dyDescent="0.25">
      <c r="A5" s="6">
        <v>3</v>
      </c>
      <c r="B5" s="282" t="str">
        <f>'Bidder-Key Staff'!B6</f>
        <v>Transition Lead</v>
      </c>
      <c r="C5" s="282" t="str">
        <f>+'Bidder-Key Staff'!C6</f>
        <v>Michael Henry</v>
      </c>
      <c r="D5" s="45">
        <v>7.2</v>
      </c>
      <c r="E5" s="5" t="s">
        <v>554</v>
      </c>
    </row>
    <row r="6" spans="1:5" x14ac:dyDescent="0.25">
      <c r="A6" s="6">
        <v>4</v>
      </c>
      <c r="B6" s="282" t="str">
        <f>'Bidder-Key Staff'!B7</f>
        <v>Application Manager</v>
      </c>
      <c r="C6" s="282" t="str">
        <f>+'Bidder-Key Staff'!C7</f>
        <v>Avinash Sankhla</v>
      </c>
      <c r="D6" s="45">
        <v>7.8</v>
      </c>
      <c r="E6" s="5" t="s">
        <v>555</v>
      </c>
    </row>
    <row r="7" spans="1:5" ht="27" x14ac:dyDescent="0.25">
      <c r="A7" s="6">
        <v>5</v>
      </c>
      <c r="B7" s="282" t="str">
        <f>'Bidder-Key Staff'!B8</f>
        <v>Product Manager</v>
      </c>
      <c r="C7" s="282" t="str">
        <f>+'Bidder-Key Staff'!C8</f>
        <v>Gretchen Larson</v>
      </c>
      <c r="D7" s="45">
        <v>8.4</v>
      </c>
      <c r="E7" s="5" t="s">
        <v>556</v>
      </c>
    </row>
    <row r="8" spans="1:5" ht="40.5" x14ac:dyDescent="0.25">
      <c r="A8" s="6">
        <v>6</v>
      </c>
      <c r="B8" s="282" t="str">
        <f>'Bidder-Key Staff'!B9</f>
        <v>User Centered Design Lead</v>
      </c>
      <c r="C8" s="282" t="str">
        <f>+'Bidder-Key Staff'!C9</f>
        <v>Blake Weyland</v>
      </c>
      <c r="D8" s="45">
        <v>5.3</v>
      </c>
      <c r="E8" s="5" t="s">
        <v>557</v>
      </c>
    </row>
    <row r="9" spans="1:5" x14ac:dyDescent="0.25">
      <c r="A9" s="6">
        <v>7</v>
      </c>
      <c r="B9" s="282" t="str">
        <f>'Bidder-Key Staff'!B10</f>
        <v>Public Communication Lead</v>
      </c>
      <c r="C9" s="282" t="str">
        <f>+'Bidder-Key Staff'!C10</f>
        <v>Shonna Clark</v>
      </c>
      <c r="D9" s="45">
        <v>7.5</v>
      </c>
      <c r="E9" s="5" t="s">
        <v>558</v>
      </c>
    </row>
    <row r="10" spans="1:5" ht="27" x14ac:dyDescent="0.25">
      <c r="A10" s="6">
        <v>8</v>
      </c>
      <c r="B10" s="282" t="str">
        <f>'Bidder-Key Staff'!B11</f>
        <v>Testing Manager</v>
      </c>
      <c r="C10" s="282" t="str">
        <f>+'Bidder-Key Staff'!C11</f>
        <v>Mufaddal Tinmaker</v>
      </c>
      <c r="D10" s="45">
        <v>9.4</v>
      </c>
      <c r="E10" s="5" t="s">
        <v>559</v>
      </c>
    </row>
    <row r="11" spans="1:5" x14ac:dyDescent="0.25">
      <c r="A11" s="6">
        <v>9</v>
      </c>
      <c r="B11" s="282" t="str">
        <f>'Bidder-Key Staff'!B12</f>
        <v>Security Manager</v>
      </c>
      <c r="C11" s="282" t="str">
        <f>+'Bidder-Key Staff'!C12</f>
        <v>Karthik Krishnamurthy</v>
      </c>
      <c r="D11" s="45">
        <v>8.4</v>
      </c>
      <c r="E11" s="5" t="s">
        <v>560</v>
      </c>
    </row>
    <row r="12" spans="1:5" ht="14" x14ac:dyDescent="0.25">
      <c r="A12" s="24"/>
      <c r="B12" s="24"/>
      <c r="C12" s="22" t="s">
        <v>32</v>
      </c>
      <c r="D12" s="20">
        <f>SUM(D3:D11)</f>
        <v>70.7</v>
      </c>
      <c r="E12" s="5"/>
    </row>
    <row r="13" spans="1:5" ht="14" x14ac:dyDescent="0.25">
      <c r="A13" s="24"/>
      <c r="B13" s="24"/>
      <c r="C13" s="22" t="s">
        <v>561</v>
      </c>
      <c r="D13" s="21">
        <f>AVERAGE(D3:D11)</f>
        <v>7.8555555555555561</v>
      </c>
      <c r="E13" s="5"/>
    </row>
    <row r="15" spans="1:5" x14ac:dyDescent="0.25">
      <c r="C15" s="28"/>
    </row>
    <row r="16" spans="1:5" x14ac:dyDescent="0.25">
      <c r="E16" s="2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73E16-B756-4875-AA7B-F9338B06F672}">
  <dimension ref="A1:C2"/>
  <sheetViews>
    <sheetView workbookViewId="0">
      <selection sqref="A1:G2"/>
    </sheetView>
  </sheetViews>
  <sheetFormatPr defaultColWidth="9.1796875" defaultRowHeight="13.5" x14ac:dyDescent="0.25"/>
  <cols>
    <col min="1" max="1" width="26.6328125" style="16" customWidth="1"/>
    <col min="2" max="2" width="16.453125" style="16" customWidth="1"/>
    <col min="3" max="3" width="100.6328125" style="16" customWidth="1"/>
    <col min="4" max="16384" width="9.1796875" style="16"/>
  </cols>
  <sheetData>
    <row r="1" spans="1:3" ht="56" x14ac:dyDescent="0.3">
      <c r="A1" s="26" t="s">
        <v>562</v>
      </c>
      <c r="B1" s="26" t="s">
        <v>563</v>
      </c>
      <c r="C1" s="26" t="s">
        <v>564</v>
      </c>
    </row>
    <row r="2" spans="1:3" ht="14" x14ac:dyDescent="0.25">
      <c r="A2" s="141" t="str">
        <f>'Bidder-Key Staff'!C1</f>
        <v>Deloitte</v>
      </c>
      <c r="B2" s="18">
        <v>8</v>
      </c>
      <c r="C2" s="3" t="s">
        <v>565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45B31-FDB2-48EA-B4B7-9848F9E8CDB2}">
  <dimension ref="A1:I19"/>
  <sheetViews>
    <sheetView zoomScaleNormal="100" workbookViewId="0">
      <selection sqref="A1:G2"/>
    </sheetView>
  </sheetViews>
  <sheetFormatPr defaultColWidth="9.1796875" defaultRowHeight="14.5" x14ac:dyDescent="0.35"/>
  <cols>
    <col min="1" max="1" width="7.6328125" customWidth="1"/>
    <col min="2" max="2" width="61.26953125" customWidth="1"/>
    <col min="3" max="3" width="11.1796875" style="46" customWidth="1"/>
    <col min="4" max="6" width="11.1796875" customWidth="1"/>
    <col min="7" max="7" width="10.453125" customWidth="1"/>
  </cols>
  <sheetData>
    <row r="1" spans="1:9" ht="18.75" customHeight="1" x14ac:dyDescent="0.35">
      <c r="A1" s="305" t="s">
        <v>22</v>
      </c>
      <c r="B1" s="305"/>
      <c r="C1" s="305"/>
      <c r="D1" s="305"/>
      <c r="E1" s="305"/>
      <c r="F1" s="305"/>
    </row>
    <row r="2" spans="1:9" ht="15.5" x14ac:dyDescent="0.35">
      <c r="A2" s="306" t="str">
        <f>'Bidder-Key Staff'!C1</f>
        <v>Deloitte</v>
      </c>
      <c r="B2" s="307"/>
      <c r="C2" s="307"/>
      <c r="D2" s="307"/>
      <c r="E2" s="307"/>
      <c r="F2" s="307"/>
    </row>
    <row r="3" spans="1:9" ht="36.4" customHeight="1" x14ac:dyDescent="0.35">
      <c r="A3" s="26"/>
      <c r="B3" s="26" t="s">
        <v>23</v>
      </c>
      <c r="C3" s="26" t="s">
        <v>24</v>
      </c>
      <c r="D3" s="26" t="s">
        <v>25</v>
      </c>
      <c r="E3" s="26" t="s">
        <v>26</v>
      </c>
      <c r="F3" s="26" t="s">
        <v>27</v>
      </c>
    </row>
    <row r="4" spans="1:9" s="16" customFormat="1" ht="33" customHeight="1" x14ac:dyDescent="0.35">
      <c r="A4" s="278">
        <v>1</v>
      </c>
      <c r="B4" s="279" t="s">
        <v>28</v>
      </c>
      <c r="C4" s="216">
        <v>0.1</v>
      </c>
      <c r="D4" s="156">
        <f>'U&amp;A-1'!AS7</f>
        <v>2.75</v>
      </c>
      <c r="E4" s="157">
        <v>4</v>
      </c>
      <c r="F4" s="156">
        <f>D4/E4*C4*100</f>
        <v>6.8750000000000009</v>
      </c>
      <c r="G4"/>
    </row>
    <row r="5" spans="1:9" s="16" customFormat="1" ht="33" customHeight="1" x14ac:dyDescent="0.25">
      <c r="A5" s="278">
        <v>2</v>
      </c>
      <c r="B5" s="279" t="s">
        <v>29</v>
      </c>
      <c r="C5" s="216">
        <v>0.1</v>
      </c>
      <c r="D5" s="156">
        <f>'U&amp;A-2'!AS7</f>
        <v>2.95</v>
      </c>
      <c r="E5" s="157">
        <v>4</v>
      </c>
      <c r="F5" s="156">
        <f>D5/E5*C5*100</f>
        <v>7.3750000000000009</v>
      </c>
      <c r="I5" s="163"/>
    </row>
    <row r="6" spans="1:9" s="16" customFormat="1" ht="33" customHeight="1" x14ac:dyDescent="0.25">
      <c r="A6" s="278">
        <v>3</v>
      </c>
      <c r="B6" s="279" t="s">
        <v>30</v>
      </c>
      <c r="C6" s="216">
        <v>0.1</v>
      </c>
      <c r="D6" s="156">
        <f>'U&amp;A-3'!AS8</f>
        <v>2.9666666666666663</v>
      </c>
      <c r="E6" s="157">
        <v>4</v>
      </c>
      <c r="F6" s="156">
        <f>D6/E6*C6*100</f>
        <v>7.4166666666666661</v>
      </c>
    </row>
    <row r="7" spans="1:9" s="16" customFormat="1" ht="33" customHeight="1" x14ac:dyDescent="0.25">
      <c r="A7" s="278">
        <v>4</v>
      </c>
      <c r="B7" s="279" t="s">
        <v>31</v>
      </c>
      <c r="C7" s="216">
        <v>0.1</v>
      </c>
      <c r="D7" s="156">
        <f>'U&amp;A-4'!AS8</f>
        <v>2.6999999999999997</v>
      </c>
      <c r="E7" s="157">
        <v>4</v>
      </c>
      <c r="F7" s="156">
        <f>D7/E7*C7*100</f>
        <v>6.7499999999999991</v>
      </c>
    </row>
    <row r="8" spans="1:9" s="16" customFormat="1" ht="7" customHeight="1" x14ac:dyDescent="0.25">
      <c r="A8" s="308"/>
      <c r="B8" s="310"/>
      <c r="C8" s="311"/>
      <c r="D8" s="311"/>
      <c r="E8" s="311"/>
      <c r="F8" s="312"/>
    </row>
    <row r="9" spans="1:9" s="16" customFormat="1" ht="14" x14ac:dyDescent="0.3">
      <c r="A9" s="309"/>
      <c r="B9" s="89" t="s">
        <v>32</v>
      </c>
      <c r="C9" s="92">
        <f>SUM(C4:C8)</f>
        <v>0.4</v>
      </c>
      <c r="D9" s="91">
        <f>SUM(D4:D8)</f>
        <v>11.366666666666665</v>
      </c>
      <c r="E9" s="90">
        <f>SUM(E4:E8)</f>
        <v>16</v>
      </c>
      <c r="F9" s="91">
        <f>SUM(F4:F8)</f>
        <v>28.416666666666668</v>
      </c>
    </row>
    <row r="10" spans="1:9" x14ac:dyDescent="0.35">
      <c r="D10" s="46"/>
      <c r="E10" s="46"/>
      <c r="F10" s="46"/>
    </row>
    <row r="12" spans="1:9" x14ac:dyDescent="0.35">
      <c r="B12" s="126"/>
      <c r="C12" s="127"/>
    </row>
    <row r="13" spans="1:9" x14ac:dyDescent="0.35">
      <c r="B13" s="128"/>
      <c r="C13" s="129"/>
    </row>
    <row r="14" spans="1:9" x14ac:dyDescent="0.35">
      <c r="B14" s="129"/>
      <c r="C14" s="129"/>
    </row>
    <row r="15" spans="1:9" x14ac:dyDescent="0.35">
      <c r="B15" s="129"/>
    </row>
    <row r="16" spans="1:9" x14ac:dyDescent="0.35">
      <c r="B16" s="129"/>
      <c r="C16" s="129"/>
    </row>
    <row r="17" spans="2:2" x14ac:dyDescent="0.35">
      <c r="B17" s="129"/>
    </row>
    <row r="18" spans="2:2" x14ac:dyDescent="0.35">
      <c r="B18" s="129"/>
    </row>
    <row r="19" spans="2:2" x14ac:dyDescent="0.35">
      <c r="B19" s="129"/>
    </row>
  </sheetData>
  <mergeCells count="4">
    <mergeCell ref="A1:F1"/>
    <mergeCell ref="A2:F2"/>
    <mergeCell ref="A8:A9"/>
    <mergeCell ref="B8:F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1F614-36CE-4BBC-98C8-ACAB2090595D}">
  <sheetPr>
    <pageSetUpPr fitToPage="1"/>
  </sheetPr>
  <dimension ref="A1:AW40"/>
  <sheetViews>
    <sheetView zoomScale="80" zoomScaleNormal="80" zoomScaleSheetLayoutView="80" workbookViewId="0">
      <pane xSplit="2" ySplit="3" topLeftCell="C4" activePane="bottomRight" state="frozen"/>
      <selection sqref="A1:G2"/>
      <selection pane="topRight" sqref="A1:G2"/>
      <selection pane="bottomLeft" sqref="A1:G2"/>
      <selection pane="bottomRight" sqref="A1:G2"/>
    </sheetView>
  </sheetViews>
  <sheetFormatPr defaultColWidth="9.1796875" defaultRowHeight="13.5" x14ac:dyDescent="0.25"/>
  <cols>
    <col min="1" max="1" width="6.54296875" style="12" customWidth="1"/>
    <col min="2" max="2" width="42.54296875" style="8" customWidth="1"/>
    <col min="3" max="4" width="12.54296875" style="12" customWidth="1"/>
    <col min="5" max="5" width="42.54296875" style="4" customWidth="1"/>
    <col min="6" max="6" width="56.54296875" style="4" customWidth="1"/>
    <col min="7" max="7" width="7" style="2" customWidth="1"/>
    <col min="8" max="8" width="42.54296875" style="4" customWidth="1"/>
    <col min="9" max="9" width="42.54296875" style="16" customWidth="1"/>
    <col min="10" max="10" width="6" style="16" customWidth="1"/>
    <col min="11" max="12" width="42.54296875" style="16" customWidth="1"/>
    <col min="13" max="13" width="6" style="16" customWidth="1"/>
    <col min="14" max="15" width="42.54296875" style="16" customWidth="1"/>
    <col min="16" max="16" width="6" style="16" customWidth="1"/>
    <col min="17" max="18" width="42.54296875" style="16" customWidth="1"/>
    <col min="19" max="19" width="6" style="16" customWidth="1"/>
    <col min="20" max="20" width="42.54296875" style="4" customWidth="1"/>
    <col min="21" max="21" width="42.54296875" style="16" customWidth="1"/>
    <col min="22" max="22" width="6" style="16" customWidth="1"/>
    <col min="23" max="24" width="42.54296875" style="16" customWidth="1"/>
    <col min="25" max="25" width="6" style="16" customWidth="1"/>
    <col min="26" max="26" width="42.54296875" style="16" customWidth="1"/>
    <col min="27" max="27" width="42.54296875" style="9" customWidth="1"/>
    <col min="28" max="28" width="6" style="9" customWidth="1"/>
    <col min="29" max="30" width="42.54296875" style="9" customWidth="1"/>
    <col min="31" max="31" width="6" style="9" customWidth="1"/>
    <col min="32" max="32" width="75.54296875" style="9" customWidth="1"/>
    <col min="33" max="33" width="42.54296875" style="9" customWidth="1"/>
    <col min="34" max="34" width="6" style="9" customWidth="1"/>
    <col min="35" max="36" width="42.54296875" style="9" customWidth="1"/>
    <col min="37" max="37" width="6" style="9" customWidth="1"/>
    <col min="38" max="39" width="42.54296875" style="9" customWidth="1"/>
    <col min="40" max="40" width="6" style="9" customWidth="1"/>
    <col min="41" max="41" width="116.54296875" style="9" customWidth="1"/>
    <col min="42" max="42" width="42.54296875" style="9" customWidth="1"/>
    <col min="43" max="43" width="6" style="9" customWidth="1"/>
    <col min="44" max="45" width="9.6328125" style="9" customWidth="1"/>
    <col min="46" max="46" width="101.26953125" style="9" customWidth="1"/>
    <col min="47" max="47" width="9.1796875" style="9"/>
    <col min="48" max="49" width="42.54296875" style="9" customWidth="1"/>
    <col min="50" max="16384" width="9.1796875" style="9"/>
  </cols>
  <sheetData>
    <row r="1" spans="1:49" ht="16.5" customHeight="1" x14ac:dyDescent="0.35">
      <c r="A1" s="313" t="s">
        <v>33</v>
      </c>
      <c r="B1" s="314"/>
      <c r="C1" s="317" t="s">
        <v>34</v>
      </c>
      <c r="D1" s="318"/>
      <c r="E1" s="321" t="s">
        <v>566</v>
      </c>
      <c r="F1" s="322"/>
      <c r="G1" s="323"/>
      <c r="H1" s="321" t="s">
        <v>578</v>
      </c>
      <c r="I1" s="322"/>
      <c r="J1" s="323"/>
      <c r="K1" s="321" t="s">
        <v>567</v>
      </c>
      <c r="L1" s="322"/>
      <c r="M1" s="323"/>
      <c r="N1" s="321" t="s">
        <v>568</v>
      </c>
      <c r="O1" s="322"/>
      <c r="P1" s="323"/>
      <c r="Q1" s="321" t="s">
        <v>569</v>
      </c>
      <c r="R1" s="322"/>
      <c r="S1" s="323"/>
      <c r="T1" s="321" t="s">
        <v>570</v>
      </c>
      <c r="U1" s="322"/>
      <c r="V1" s="323"/>
      <c r="W1" s="321" t="s">
        <v>571</v>
      </c>
      <c r="X1" s="322"/>
      <c r="Y1" s="323"/>
      <c r="Z1" s="321" t="s">
        <v>572</v>
      </c>
      <c r="AA1" s="322"/>
      <c r="AB1" s="323"/>
      <c r="AC1" s="321" t="s">
        <v>573</v>
      </c>
      <c r="AD1" s="322"/>
      <c r="AE1" s="323"/>
      <c r="AF1" s="321" t="s">
        <v>574</v>
      </c>
      <c r="AG1" s="322"/>
      <c r="AH1" s="323"/>
      <c r="AI1" s="321" t="s">
        <v>575</v>
      </c>
      <c r="AJ1" s="322"/>
      <c r="AK1" s="323"/>
      <c r="AL1" s="321" t="s">
        <v>576</v>
      </c>
      <c r="AM1" s="322"/>
      <c r="AN1" s="323"/>
      <c r="AO1" s="321" t="s">
        <v>577</v>
      </c>
      <c r="AP1" s="322"/>
      <c r="AQ1" s="323"/>
      <c r="AR1" s="82"/>
      <c r="AS1" s="330" t="s">
        <v>35</v>
      </c>
      <c r="AT1" s="331"/>
    </row>
    <row r="2" spans="1:49" x14ac:dyDescent="0.35">
      <c r="A2" s="315"/>
      <c r="B2" s="316"/>
      <c r="C2" s="319"/>
      <c r="D2" s="320"/>
      <c r="E2" s="324" t="s">
        <v>36</v>
      </c>
      <c r="F2" s="325"/>
      <c r="G2" s="326"/>
      <c r="H2" s="324" t="s">
        <v>36</v>
      </c>
      <c r="I2" s="325"/>
      <c r="J2" s="326"/>
      <c r="K2" s="324" t="s">
        <v>36</v>
      </c>
      <c r="L2" s="325"/>
      <c r="M2" s="326"/>
      <c r="N2" s="324" t="s">
        <v>36</v>
      </c>
      <c r="O2" s="325"/>
      <c r="P2" s="326"/>
      <c r="Q2" s="324" t="s">
        <v>36</v>
      </c>
      <c r="R2" s="325"/>
      <c r="S2" s="326"/>
      <c r="T2" s="324" t="s">
        <v>36</v>
      </c>
      <c r="U2" s="325"/>
      <c r="V2" s="326"/>
      <c r="W2" s="324" t="s">
        <v>36</v>
      </c>
      <c r="X2" s="325"/>
      <c r="Y2" s="326"/>
      <c r="Z2" s="324" t="s">
        <v>36</v>
      </c>
      <c r="AA2" s="325"/>
      <c r="AB2" s="326"/>
      <c r="AC2" s="324" t="s">
        <v>36</v>
      </c>
      <c r="AD2" s="325"/>
      <c r="AE2" s="326"/>
      <c r="AF2" s="324" t="s">
        <v>36</v>
      </c>
      <c r="AG2" s="325"/>
      <c r="AH2" s="326"/>
      <c r="AI2" s="324" t="s">
        <v>36</v>
      </c>
      <c r="AJ2" s="325"/>
      <c r="AK2" s="326"/>
      <c r="AL2" s="324" t="s">
        <v>36</v>
      </c>
      <c r="AM2" s="325"/>
      <c r="AN2" s="326"/>
      <c r="AO2" s="324" t="s">
        <v>36</v>
      </c>
      <c r="AP2" s="325"/>
      <c r="AQ2" s="326"/>
      <c r="AR2" s="87"/>
      <c r="AS2" s="332"/>
      <c r="AT2" s="333"/>
    </row>
    <row r="3" spans="1:49" s="10" customFormat="1" ht="78" customHeight="1" x14ac:dyDescent="0.3">
      <c r="A3" s="80"/>
      <c r="B3" s="81" t="s">
        <v>37</v>
      </c>
      <c r="C3" s="88" t="s">
        <v>38</v>
      </c>
      <c r="D3" s="88" t="s">
        <v>39</v>
      </c>
      <c r="E3" s="86" t="s">
        <v>40</v>
      </c>
      <c r="F3" s="86" t="s">
        <v>41</v>
      </c>
      <c r="G3" s="83" t="s">
        <v>42</v>
      </c>
      <c r="H3" s="86" t="s">
        <v>40</v>
      </c>
      <c r="I3" s="86" t="s">
        <v>41</v>
      </c>
      <c r="J3" s="83" t="s">
        <v>42</v>
      </c>
      <c r="K3" s="86" t="s">
        <v>40</v>
      </c>
      <c r="L3" s="86" t="s">
        <v>41</v>
      </c>
      <c r="M3" s="83" t="s">
        <v>42</v>
      </c>
      <c r="N3" s="86" t="s">
        <v>40</v>
      </c>
      <c r="O3" s="86" t="s">
        <v>41</v>
      </c>
      <c r="P3" s="83" t="s">
        <v>42</v>
      </c>
      <c r="Q3" s="86" t="s">
        <v>40</v>
      </c>
      <c r="R3" s="86" t="s">
        <v>41</v>
      </c>
      <c r="S3" s="83" t="s">
        <v>42</v>
      </c>
      <c r="T3" s="86" t="s">
        <v>40</v>
      </c>
      <c r="U3" s="86" t="s">
        <v>41</v>
      </c>
      <c r="V3" s="83" t="s">
        <v>42</v>
      </c>
      <c r="W3" s="86" t="s">
        <v>40</v>
      </c>
      <c r="X3" s="86" t="s">
        <v>41</v>
      </c>
      <c r="Y3" s="83" t="s">
        <v>42</v>
      </c>
      <c r="Z3" s="86" t="s">
        <v>40</v>
      </c>
      <c r="AA3" s="86" t="s">
        <v>41</v>
      </c>
      <c r="AB3" s="83" t="s">
        <v>42</v>
      </c>
      <c r="AC3" s="86" t="s">
        <v>40</v>
      </c>
      <c r="AD3" s="86" t="s">
        <v>41</v>
      </c>
      <c r="AE3" s="83" t="s">
        <v>42</v>
      </c>
      <c r="AF3" s="86" t="s">
        <v>40</v>
      </c>
      <c r="AG3" s="86" t="s">
        <v>41</v>
      </c>
      <c r="AH3" s="83" t="s">
        <v>42</v>
      </c>
      <c r="AI3" s="86" t="s">
        <v>40</v>
      </c>
      <c r="AJ3" s="86" t="s">
        <v>41</v>
      </c>
      <c r="AK3" s="83" t="s">
        <v>42</v>
      </c>
      <c r="AL3" s="86" t="s">
        <v>40</v>
      </c>
      <c r="AM3" s="86" t="s">
        <v>41</v>
      </c>
      <c r="AN3" s="83" t="s">
        <v>42</v>
      </c>
      <c r="AO3" s="86" t="s">
        <v>40</v>
      </c>
      <c r="AP3" s="86" t="s">
        <v>41</v>
      </c>
      <c r="AQ3" s="83" t="s">
        <v>42</v>
      </c>
      <c r="AR3" s="217" t="s">
        <v>43</v>
      </c>
      <c r="AS3" s="85" t="s">
        <v>44</v>
      </c>
      <c r="AT3" s="26" t="s">
        <v>45</v>
      </c>
      <c r="AV3" s="26" t="s">
        <v>46</v>
      </c>
      <c r="AW3" s="26" t="s">
        <v>47</v>
      </c>
    </row>
    <row r="4" spans="1:49" s="222" customFormat="1" ht="337.5" x14ac:dyDescent="0.35">
      <c r="A4" s="218" t="s">
        <v>48</v>
      </c>
      <c r="B4" s="219" t="s">
        <v>49</v>
      </c>
      <c r="C4" s="220" t="s">
        <v>50</v>
      </c>
      <c r="D4" s="221" t="s">
        <v>51</v>
      </c>
      <c r="E4" s="3" t="s">
        <v>52</v>
      </c>
      <c r="F4" s="267" t="s">
        <v>53</v>
      </c>
      <c r="G4" s="268">
        <v>2</v>
      </c>
      <c r="H4" s="267" t="s">
        <v>54</v>
      </c>
      <c r="I4" s="267" t="s">
        <v>55</v>
      </c>
      <c r="J4" s="268">
        <v>3</v>
      </c>
      <c r="K4" s="267" t="s">
        <v>56</v>
      </c>
      <c r="L4" s="267" t="s">
        <v>57</v>
      </c>
      <c r="M4" s="268">
        <v>3</v>
      </c>
      <c r="N4" s="267" t="s">
        <v>58</v>
      </c>
      <c r="O4" s="267" t="s">
        <v>59</v>
      </c>
      <c r="P4" s="268">
        <v>3</v>
      </c>
      <c r="Q4" s="267" t="s">
        <v>60</v>
      </c>
      <c r="R4" s="267" t="s">
        <v>61</v>
      </c>
      <c r="S4" s="268">
        <v>2</v>
      </c>
      <c r="T4" s="267" t="s">
        <v>62</v>
      </c>
      <c r="U4" s="267" t="s">
        <v>63</v>
      </c>
      <c r="V4" s="268">
        <v>2</v>
      </c>
      <c r="W4" s="267" t="s">
        <v>64</v>
      </c>
      <c r="X4" s="267" t="s">
        <v>65</v>
      </c>
      <c r="Y4" s="268">
        <v>3</v>
      </c>
      <c r="Z4" s="267" t="s">
        <v>66</v>
      </c>
      <c r="AA4" s="267" t="s">
        <v>67</v>
      </c>
      <c r="AB4" s="268">
        <v>3</v>
      </c>
      <c r="AC4" s="267" t="s">
        <v>68</v>
      </c>
      <c r="AD4" s="267" t="s">
        <v>69</v>
      </c>
      <c r="AE4" s="268">
        <v>2</v>
      </c>
      <c r="AF4" s="267" t="s">
        <v>70</v>
      </c>
      <c r="AG4" s="267" t="s">
        <v>71</v>
      </c>
      <c r="AH4" s="268">
        <v>3</v>
      </c>
      <c r="AI4" s="267" t="s">
        <v>72</v>
      </c>
      <c r="AJ4" s="267" t="s">
        <v>73</v>
      </c>
      <c r="AK4" s="268">
        <v>3</v>
      </c>
      <c r="AL4" s="267" t="s">
        <v>74</v>
      </c>
      <c r="AM4" s="267" t="s">
        <v>75</v>
      </c>
      <c r="AN4" s="268">
        <v>2</v>
      </c>
      <c r="AO4" s="267" t="s">
        <v>76</v>
      </c>
      <c r="AP4" s="267" t="s">
        <v>77</v>
      </c>
      <c r="AQ4" s="268">
        <v>4</v>
      </c>
      <c r="AR4" s="276">
        <f>AVERAGE(G4,J4,M4,P4,S4,V4,Y4,AB4,AE4,AH4,AK4,AN4,AQ4)</f>
        <v>2.6923076923076925</v>
      </c>
      <c r="AS4" s="269">
        <v>2.7</v>
      </c>
      <c r="AT4" s="284" t="s">
        <v>579</v>
      </c>
      <c r="AU4" s="9"/>
      <c r="AV4" s="13"/>
      <c r="AW4" s="13"/>
    </row>
    <row r="5" spans="1:49" s="222" customFormat="1" ht="409.5" customHeight="1" x14ac:dyDescent="0.35">
      <c r="A5" s="223" t="s">
        <v>78</v>
      </c>
      <c r="B5" s="224" t="s">
        <v>79</v>
      </c>
      <c r="C5" s="220" t="s">
        <v>50</v>
      </c>
      <c r="D5" s="221" t="s">
        <v>51</v>
      </c>
      <c r="E5" s="3" t="s">
        <v>80</v>
      </c>
      <c r="F5" s="3" t="s">
        <v>81</v>
      </c>
      <c r="G5" s="270">
        <v>2</v>
      </c>
      <c r="H5" s="3" t="s">
        <v>82</v>
      </c>
      <c r="I5" s="3" t="s">
        <v>83</v>
      </c>
      <c r="J5" s="270">
        <v>3</v>
      </c>
      <c r="K5" s="3" t="s">
        <v>84</v>
      </c>
      <c r="L5" s="3" t="s">
        <v>85</v>
      </c>
      <c r="M5" s="270">
        <v>3</v>
      </c>
      <c r="N5" s="3" t="s">
        <v>86</v>
      </c>
      <c r="O5" s="3" t="s">
        <v>87</v>
      </c>
      <c r="P5" s="270">
        <v>3</v>
      </c>
      <c r="Q5" s="3" t="s">
        <v>88</v>
      </c>
      <c r="R5" s="3" t="s">
        <v>89</v>
      </c>
      <c r="S5" s="270">
        <v>2</v>
      </c>
      <c r="T5" s="3" t="s">
        <v>90</v>
      </c>
      <c r="U5" s="3" t="s">
        <v>91</v>
      </c>
      <c r="V5" s="270">
        <v>2</v>
      </c>
      <c r="W5" s="3" t="s">
        <v>92</v>
      </c>
      <c r="X5" s="3" t="s">
        <v>93</v>
      </c>
      <c r="Y5" s="270">
        <v>2</v>
      </c>
      <c r="Z5" s="3" t="s">
        <v>94</v>
      </c>
      <c r="AA5" s="3"/>
      <c r="AB5" s="270">
        <v>3</v>
      </c>
      <c r="AC5" s="3" t="s">
        <v>95</v>
      </c>
      <c r="AD5" s="3" t="s">
        <v>96</v>
      </c>
      <c r="AE5" s="270">
        <v>3</v>
      </c>
      <c r="AF5" s="3" t="s">
        <v>97</v>
      </c>
      <c r="AG5" s="3" t="s">
        <v>98</v>
      </c>
      <c r="AH5" s="270">
        <v>4</v>
      </c>
      <c r="AI5" s="3" t="s">
        <v>99</v>
      </c>
      <c r="AJ5" s="3" t="s">
        <v>100</v>
      </c>
      <c r="AK5" s="270">
        <v>3</v>
      </c>
      <c r="AL5" s="3" t="s">
        <v>101</v>
      </c>
      <c r="AM5" s="3" t="s">
        <v>102</v>
      </c>
      <c r="AN5" s="270">
        <v>2</v>
      </c>
      <c r="AO5" s="3" t="s">
        <v>103</v>
      </c>
      <c r="AP5" s="3" t="s">
        <v>104</v>
      </c>
      <c r="AQ5" s="270">
        <v>4</v>
      </c>
      <c r="AR5" s="276">
        <f>AVERAGE(G5,J5,M5,P5,S5,V5,Y5,AB5,AE5,AH5,AK5,AN5,AQ5)</f>
        <v>2.7692307692307692</v>
      </c>
      <c r="AS5" s="269">
        <v>2.8</v>
      </c>
      <c r="AT5" s="284" t="s">
        <v>580</v>
      </c>
      <c r="AU5" s="9"/>
      <c r="AV5" s="13" t="s">
        <v>581</v>
      </c>
      <c r="AW5" s="13"/>
    </row>
    <row r="6" spans="1:49" ht="14" x14ac:dyDescent="0.25">
      <c r="E6" s="7"/>
      <c r="F6" s="7"/>
      <c r="H6" s="7"/>
      <c r="T6" s="7"/>
      <c r="AP6" s="327" t="s">
        <v>105</v>
      </c>
      <c r="AQ6" s="328"/>
      <c r="AR6" s="158"/>
      <c r="AS6" s="159">
        <f>SUM(AS4:AS5)</f>
        <v>5.5</v>
      </c>
    </row>
    <row r="7" spans="1:49" ht="14" x14ac:dyDescent="0.25">
      <c r="E7" s="7"/>
      <c r="F7" s="7"/>
      <c r="H7" s="7"/>
      <c r="T7" s="7"/>
      <c r="AP7" s="329" t="s">
        <v>106</v>
      </c>
      <c r="AQ7" s="329"/>
      <c r="AR7" s="158"/>
      <c r="AS7" s="277">
        <f>AVERAGE(AS4:AS5)</f>
        <v>2.75</v>
      </c>
    </row>
    <row r="8" spans="1:49" x14ac:dyDescent="0.25">
      <c r="E8" s="7"/>
      <c r="F8" s="7"/>
      <c r="H8" s="7"/>
      <c r="T8" s="7"/>
    </row>
    <row r="9" spans="1:49" ht="14" x14ac:dyDescent="0.25">
      <c r="E9" s="7"/>
      <c r="F9" s="7"/>
      <c r="H9" s="7"/>
      <c r="T9" s="7"/>
      <c r="AM9" s="275"/>
    </row>
    <row r="10" spans="1:49" x14ac:dyDescent="0.25">
      <c r="E10" s="7"/>
      <c r="F10" s="7"/>
      <c r="H10" s="7"/>
      <c r="T10" s="7"/>
    </row>
    <row r="11" spans="1:49" x14ac:dyDescent="0.25">
      <c r="E11" s="7"/>
      <c r="F11" s="7"/>
      <c r="H11" s="7"/>
      <c r="T11" s="7"/>
    </row>
    <row r="12" spans="1:49" x14ac:dyDescent="0.25">
      <c r="E12" s="7"/>
      <c r="F12" s="7"/>
      <c r="H12" s="7"/>
      <c r="T12" s="7"/>
    </row>
    <row r="13" spans="1:49" x14ac:dyDescent="0.25">
      <c r="E13" s="7"/>
      <c r="F13" s="7"/>
      <c r="H13" s="7"/>
      <c r="T13" s="7"/>
    </row>
    <row r="14" spans="1:49" x14ac:dyDescent="0.25">
      <c r="E14" s="7"/>
      <c r="F14" s="7"/>
      <c r="H14" s="7"/>
      <c r="T14" s="7"/>
    </row>
    <row r="15" spans="1:49" x14ac:dyDescent="0.25">
      <c r="E15" s="7"/>
      <c r="F15" s="7"/>
      <c r="H15" s="7"/>
      <c r="T15" s="7"/>
    </row>
    <row r="16" spans="1:49" x14ac:dyDescent="0.25">
      <c r="E16" s="7"/>
      <c r="F16" s="7"/>
      <c r="H16" s="7"/>
      <c r="T16" s="7"/>
    </row>
    <row r="17" spans="5:20" x14ac:dyDescent="0.25">
      <c r="E17" s="7"/>
      <c r="F17" s="7"/>
      <c r="H17" s="7"/>
      <c r="T17" s="7"/>
    </row>
    <row r="18" spans="5:20" x14ac:dyDescent="0.25">
      <c r="E18" s="7"/>
      <c r="F18" s="7"/>
      <c r="H18" s="7"/>
      <c r="T18" s="7"/>
    </row>
    <row r="19" spans="5:20" x14ac:dyDescent="0.25">
      <c r="E19" s="7"/>
      <c r="F19" s="7"/>
      <c r="H19" s="7"/>
      <c r="T19" s="7"/>
    </row>
    <row r="20" spans="5:20" x14ac:dyDescent="0.25">
      <c r="E20" s="7"/>
      <c r="F20" s="7"/>
      <c r="H20" s="7"/>
      <c r="T20" s="7"/>
    </row>
    <row r="21" spans="5:20" x14ac:dyDescent="0.25">
      <c r="E21" s="7"/>
      <c r="F21" s="7"/>
      <c r="H21" s="7"/>
      <c r="T21" s="7"/>
    </row>
    <row r="22" spans="5:20" x14ac:dyDescent="0.25">
      <c r="E22" s="7"/>
      <c r="F22" s="7"/>
      <c r="H22" s="7"/>
      <c r="T22" s="7"/>
    </row>
    <row r="23" spans="5:20" x14ac:dyDescent="0.25">
      <c r="E23" s="7"/>
      <c r="F23" s="7"/>
      <c r="H23" s="7"/>
      <c r="T23" s="7"/>
    </row>
    <row r="24" spans="5:20" x14ac:dyDescent="0.25">
      <c r="E24" s="7"/>
      <c r="F24" s="7"/>
      <c r="H24" s="7"/>
      <c r="T24" s="7"/>
    </row>
    <row r="25" spans="5:20" x14ac:dyDescent="0.25">
      <c r="E25" s="7"/>
      <c r="F25" s="7"/>
      <c r="H25" s="7"/>
      <c r="T25" s="7"/>
    </row>
    <row r="26" spans="5:20" x14ac:dyDescent="0.25">
      <c r="E26" s="7"/>
      <c r="F26" s="7"/>
      <c r="H26" s="7"/>
      <c r="T26" s="7"/>
    </row>
    <row r="27" spans="5:20" x14ac:dyDescent="0.25">
      <c r="E27" s="7"/>
      <c r="F27" s="7"/>
      <c r="H27" s="7"/>
      <c r="T27" s="7"/>
    </row>
    <row r="28" spans="5:20" x14ac:dyDescent="0.25">
      <c r="E28" s="7"/>
      <c r="F28" s="7"/>
      <c r="H28" s="7"/>
      <c r="T28" s="7"/>
    </row>
    <row r="29" spans="5:20" x14ac:dyDescent="0.25">
      <c r="E29" s="7"/>
      <c r="F29" s="7"/>
      <c r="H29" s="7"/>
      <c r="T29" s="7"/>
    </row>
    <row r="30" spans="5:20" x14ac:dyDescent="0.25">
      <c r="E30" s="7"/>
      <c r="F30" s="7"/>
      <c r="H30" s="7"/>
      <c r="T30" s="7"/>
    </row>
    <row r="31" spans="5:20" x14ac:dyDescent="0.25">
      <c r="E31" s="7"/>
      <c r="F31" s="7"/>
      <c r="H31" s="7"/>
      <c r="T31" s="7"/>
    </row>
    <row r="32" spans="5:20" x14ac:dyDescent="0.25">
      <c r="E32" s="7"/>
      <c r="F32" s="7"/>
      <c r="H32" s="7"/>
      <c r="T32" s="7"/>
    </row>
    <row r="33" spans="5:20" x14ac:dyDescent="0.25">
      <c r="E33" s="7"/>
      <c r="F33" s="7"/>
      <c r="H33" s="7"/>
      <c r="T33" s="7"/>
    </row>
    <row r="34" spans="5:20" x14ac:dyDescent="0.25">
      <c r="E34" s="7"/>
      <c r="F34" s="7"/>
      <c r="H34" s="7"/>
      <c r="T34" s="7"/>
    </row>
    <row r="35" spans="5:20" x14ac:dyDescent="0.25">
      <c r="E35" s="7"/>
      <c r="F35" s="7"/>
      <c r="H35" s="7"/>
      <c r="T35" s="7"/>
    </row>
    <row r="36" spans="5:20" x14ac:dyDescent="0.25">
      <c r="E36" s="7"/>
      <c r="F36" s="7"/>
      <c r="H36" s="7"/>
      <c r="T36" s="7"/>
    </row>
    <row r="37" spans="5:20" x14ac:dyDescent="0.25">
      <c r="E37" s="7"/>
      <c r="F37" s="7"/>
      <c r="H37" s="7"/>
      <c r="T37" s="7"/>
    </row>
    <row r="38" spans="5:20" x14ac:dyDescent="0.25">
      <c r="E38" s="7"/>
      <c r="F38" s="7"/>
      <c r="H38" s="7"/>
      <c r="T38" s="7"/>
    </row>
    <row r="39" spans="5:20" x14ac:dyDescent="0.25">
      <c r="E39" s="7"/>
      <c r="F39" s="7"/>
      <c r="H39" s="7"/>
      <c r="T39" s="7"/>
    </row>
    <row r="40" spans="5:20" x14ac:dyDescent="0.25">
      <c r="E40" s="7"/>
      <c r="F40" s="7"/>
      <c r="H40" s="7"/>
      <c r="T40" s="7"/>
    </row>
  </sheetData>
  <autoFilter ref="A3:Z5" xr:uid="{00000000-0009-0000-0000-000002000000}"/>
  <mergeCells count="31">
    <mergeCell ref="AO1:AQ1"/>
    <mergeCell ref="AS1:AT2"/>
    <mergeCell ref="AF2:AH2"/>
    <mergeCell ref="AI2:AK2"/>
    <mergeCell ref="AO2:AQ2"/>
    <mergeCell ref="AI1:AK1"/>
    <mergeCell ref="AL1:AN1"/>
    <mergeCell ref="AP6:AQ6"/>
    <mergeCell ref="AP7:AQ7"/>
    <mergeCell ref="N2:P2"/>
    <mergeCell ref="Q2:S2"/>
    <mergeCell ref="AL2:AN2"/>
    <mergeCell ref="AC1:AE1"/>
    <mergeCell ref="AF1:AH1"/>
    <mergeCell ref="N1:P1"/>
    <mergeCell ref="T2:V2"/>
    <mergeCell ref="Q1:S1"/>
    <mergeCell ref="T1:V1"/>
    <mergeCell ref="W1:Y1"/>
    <mergeCell ref="Z1:AB1"/>
    <mergeCell ref="W2:Y2"/>
    <mergeCell ref="Z2:AB2"/>
    <mergeCell ref="AC2:AE2"/>
    <mergeCell ref="A1:B2"/>
    <mergeCell ref="C1:D2"/>
    <mergeCell ref="E1:G1"/>
    <mergeCell ref="H1:J1"/>
    <mergeCell ref="K1:M1"/>
    <mergeCell ref="E2:G2"/>
    <mergeCell ref="H2:J2"/>
    <mergeCell ref="K2:M2"/>
  </mergeCells>
  <pageMargins left="0.25" right="0.25" top="0.75" bottom="0.75" header="0.3" footer="0.3"/>
  <pageSetup scale="5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E4AE9-39CF-4215-8CFC-BF4083FFC1E5}">
  <dimension ref="A1:AW40"/>
  <sheetViews>
    <sheetView zoomScale="80" zoomScaleNormal="80" workbookViewId="0">
      <pane xSplit="4" ySplit="3" topLeftCell="E4" activePane="bottomRight" state="frozen"/>
      <selection sqref="A1:F1"/>
      <selection pane="topRight" sqref="A1:F1"/>
      <selection pane="bottomLeft" sqref="A1:F1"/>
      <selection pane="bottomRight" activeCell="E4" sqref="E4"/>
    </sheetView>
  </sheetViews>
  <sheetFormatPr defaultColWidth="9.1796875" defaultRowHeight="13.5" x14ac:dyDescent="0.25"/>
  <cols>
    <col min="1" max="1" width="6.54296875" style="12" customWidth="1"/>
    <col min="2" max="2" width="40.54296875" style="8" customWidth="1"/>
    <col min="3" max="4" width="12.54296875" style="12" customWidth="1"/>
    <col min="5" max="5" width="48.54296875" style="4" customWidth="1"/>
    <col min="6" max="6" width="44.54296875" style="4" customWidth="1"/>
    <col min="7" max="7" width="7" style="2" customWidth="1"/>
    <col min="8" max="8" width="42.54296875" style="4" customWidth="1"/>
    <col min="9" max="9" width="42.54296875" style="16" customWidth="1"/>
    <col min="10" max="10" width="6" style="16" customWidth="1"/>
    <col min="11" max="12" width="42.54296875" style="16" customWidth="1"/>
    <col min="13" max="13" width="6" style="16" customWidth="1"/>
    <col min="14" max="15" width="42.54296875" style="16" customWidth="1"/>
    <col min="16" max="16" width="6" style="16" customWidth="1"/>
    <col min="17" max="18" width="42.54296875" style="16" customWidth="1"/>
    <col min="19" max="19" width="6" style="16" customWidth="1"/>
    <col min="20" max="20" width="42.54296875" style="4" customWidth="1"/>
    <col min="21" max="21" width="42.54296875" style="16" customWidth="1"/>
    <col min="22" max="22" width="6" style="16" customWidth="1"/>
    <col min="23" max="24" width="42.54296875" style="16" customWidth="1"/>
    <col min="25" max="25" width="6" style="16" customWidth="1"/>
    <col min="26" max="26" width="42.54296875" style="16" customWidth="1"/>
    <col min="27" max="27" width="42.54296875" style="9" customWidth="1"/>
    <col min="28" max="28" width="6" style="9" customWidth="1"/>
    <col min="29" max="30" width="42.54296875" style="9" customWidth="1"/>
    <col min="31" max="31" width="6" style="9" customWidth="1"/>
    <col min="32" max="33" width="42.54296875" style="9" customWidth="1"/>
    <col min="34" max="34" width="6" style="9" customWidth="1"/>
    <col min="35" max="36" width="42.54296875" style="9" customWidth="1"/>
    <col min="37" max="37" width="6" style="9" customWidth="1"/>
    <col min="38" max="39" width="42.54296875" style="9" customWidth="1"/>
    <col min="40" max="40" width="6" style="9" customWidth="1"/>
    <col min="41" max="41" width="48.54296875" style="9" customWidth="1"/>
    <col min="42" max="42" width="42.54296875" style="9" customWidth="1"/>
    <col min="43" max="43" width="6" style="9" customWidth="1"/>
    <col min="44" max="45" width="8.6328125" style="9" customWidth="1"/>
    <col min="46" max="46" width="48.54296875" style="9" customWidth="1"/>
    <col min="47" max="47" width="9.1796875" style="9"/>
    <col min="48" max="49" width="42.54296875" style="9" customWidth="1"/>
    <col min="50" max="16384" width="9.1796875" style="9"/>
  </cols>
  <sheetData>
    <row r="1" spans="1:49" ht="16.5" customHeight="1" x14ac:dyDescent="0.35">
      <c r="A1" s="313" t="s">
        <v>107</v>
      </c>
      <c r="B1" s="314"/>
      <c r="C1" s="317" t="s">
        <v>34</v>
      </c>
      <c r="D1" s="318"/>
      <c r="E1" s="321" t="s">
        <v>566</v>
      </c>
      <c r="F1" s="322"/>
      <c r="G1" s="323"/>
      <c r="H1" s="321" t="s">
        <v>578</v>
      </c>
      <c r="I1" s="322"/>
      <c r="J1" s="323"/>
      <c r="K1" s="321" t="s">
        <v>567</v>
      </c>
      <c r="L1" s="322"/>
      <c r="M1" s="323"/>
      <c r="N1" s="321" t="s">
        <v>568</v>
      </c>
      <c r="O1" s="322"/>
      <c r="P1" s="323"/>
      <c r="Q1" s="321" t="s">
        <v>569</v>
      </c>
      <c r="R1" s="322"/>
      <c r="S1" s="323"/>
      <c r="T1" s="321" t="s">
        <v>570</v>
      </c>
      <c r="U1" s="322"/>
      <c r="V1" s="323"/>
      <c r="W1" s="321" t="s">
        <v>571</v>
      </c>
      <c r="X1" s="322"/>
      <c r="Y1" s="323"/>
      <c r="Z1" s="321" t="s">
        <v>572</v>
      </c>
      <c r="AA1" s="322"/>
      <c r="AB1" s="323"/>
      <c r="AC1" s="321" t="s">
        <v>573</v>
      </c>
      <c r="AD1" s="322"/>
      <c r="AE1" s="323"/>
      <c r="AF1" s="321" t="s">
        <v>574</v>
      </c>
      <c r="AG1" s="322"/>
      <c r="AH1" s="323"/>
      <c r="AI1" s="321" t="s">
        <v>575</v>
      </c>
      <c r="AJ1" s="322"/>
      <c r="AK1" s="323"/>
      <c r="AL1" s="321" t="s">
        <v>576</v>
      </c>
      <c r="AM1" s="322"/>
      <c r="AN1" s="323"/>
      <c r="AO1" s="321" t="s">
        <v>577</v>
      </c>
      <c r="AP1" s="322"/>
      <c r="AQ1" s="323"/>
      <c r="AR1" s="82"/>
      <c r="AS1" s="330" t="s">
        <v>35</v>
      </c>
      <c r="AT1" s="331"/>
    </row>
    <row r="2" spans="1:49" x14ac:dyDescent="0.35">
      <c r="A2" s="315"/>
      <c r="B2" s="316"/>
      <c r="C2" s="319"/>
      <c r="D2" s="320"/>
      <c r="E2" s="324" t="s">
        <v>36</v>
      </c>
      <c r="F2" s="325"/>
      <c r="G2" s="326"/>
      <c r="H2" s="324" t="s">
        <v>36</v>
      </c>
      <c r="I2" s="325"/>
      <c r="J2" s="326"/>
      <c r="K2" s="324" t="s">
        <v>36</v>
      </c>
      <c r="L2" s="325"/>
      <c r="M2" s="326"/>
      <c r="N2" s="324" t="s">
        <v>36</v>
      </c>
      <c r="O2" s="325"/>
      <c r="P2" s="326"/>
      <c r="Q2" s="324" t="s">
        <v>36</v>
      </c>
      <c r="R2" s="325"/>
      <c r="S2" s="326"/>
      <c r="T2" s="324" t="s">
        <v>36</v>
      </c>
      <c r="U2" s="325"/>
      <c r="V2" s="326"/>
      <c r="W2" s="324" t="s">
        <v>36</v>
      </c>
      <c r="X2" s="325"/>
      <c r="Y2" s="326"/>
      <c r="Z2" s="324" t="s">
        <v>36</v>
      </c>
      <c r="AA2" s="325"/>
      <c r="AB2" s="326"/>
      <c r="AC2" s="324" t="s">
        <v>36</v>
      </c>
      <c r="AD2" s="325"/>
      <c r="AE2" s="326"/>
      <c r="AF2" s="324" t="s">
        <v>36</v>
      </c>
      <c r="AG2" s="325"/>
      <c r="AH2" s="326"/>
      <c r="AI2" s="324" t="s">
        <v>36</v>
      </c>
      <c r="AJ2" s="325"/>
      <c r="AK2" s="326"/>
      <c r="AL2" s="324" t="s">
        <v>36</v>
      </c>
      <c r="AM2" s="325"/>
      <c r="AN2" s="326"/>
      <c r="AO2" s="324" t="s">
        <v>36</v>
      </c>
      <c r="AP2" s="325"/>
      <c r="AQ2" s="326"/>
      <c r="AR2" s="87"/>
      <c r="AS2" s="332"/>
      <c r="AT2" s="333"/>
    </row>
    <row r="3" spans="1:49" s="10" customFormat="1" ht="78" customHeight="1" x14ac:dyDescent="0.3">
      <c r="A3" s="80"/>
      <c r="B3" s="81" t="s">
        <v>37</v>
      </c>
      <c r="C3" s="88" t="s">
        <v>38</v>
      </c>
      <c r="D3" s="88" t="s">
        <v>39</v>
      </c>
      <c r="E3" s="86" t="s">
        <v>40</v>
      </c>
      <c r="F3" s="86" t="s">
        <v>41</v>
      </c>
      <c r="G3" s="83" t="s">
        <v>42</v>
      </c>
      <c r="H3" s="86" t="s">
        <v>40</v>
      </c>
      <c r="I3" s="86" t="s">
        <v>41</v>
      </c>
      <c r="J3" s="83" t="s">
        <v>42</v>
      </c>
      <c r="K3" s="86" t="s">
        <v>40</v>
      </c>
      <c r="L3" s="86" t="s">
        <v>41</v>
      </c>
      <c r="M3" s="83" t="s">
        <v>42</v>
      </c>
      <c r="N3" s="86" t="s">
        <v>40</v>
      </c>
      <c r="O3" s="86" t="s">
        <v>41</v>
      </c>
      <c r="P3" s="83" t="s">
        <v>42</v>
      </c>
      <c r="Q3" s="86" t="s">
        <v>40</v>
      </c>
      <c r="R3" s="86" t="s">
        <v>41</v>
      </c>
      <c r="S3" s="83" t="s">
        <v>42</v>
      </c>
      <c r="T3" s="86" t="s">
        <v>40</v>
      </c>
      <c r="U3" s="86" t="s">
        <v>41</v>
      </c>
      <c r="V3" s="83" t="s">
        <v>42</v>
      </c>
      <c r="W3" s="86" t="s">
        <v>40</v>
      </c>
      <c r="X3" s="86" t="s">
        <v>41</v>
      </c>
      <c r="Y3" s="83" t="s">
        <v>42</v>
      </c>
      <c r="Z3" s="86" t="s">
        <v>40</v>
      </c>
      <c r="AA3" s="86" t="s">
        <v>41</v>
      </c>
      <c r="AB3" s="83" t="s">
        <v>42</v>
      </c>
      <c r="AC3" s="86" t="s">
        <v>40</v>
      </c>
      <c r="AD3" s="86" t="s">
        <v>41</v>
      </c>
      <c r="AE3" s="83" t="s">
        <v>42</v>
      </c>
      <c r="AF3" s="86" t="s">
        <v>40</v>
      </c>
      <c r="AG3" s="86" t="s">
        <v>41</v>
      </c>
      <c r="AH3" s="83" t="s">
        <v>42</v>
      </c>
      <c r="AI3" s="86" t="s">
        <v>40</v>
      </c>
      <c r="AJ3" s="86" t="s">
        <v>41</v>
      </c>
      <c r="AK3" s="83" t="s">
        <v>42</v>
      </c>
      <c r="AL3" s="86" t="s">
        <v>40</v>
      </c>
      <c r="AM3" s="86" t="s">
        <v>41</v>
      </c>
      <c r="AN3" s="83" t="s">
        <v>42</v>
      </c>
      <c r="AO3" s="86" t="s">
        <v>40</v>
      </c>
      <c r="AP3" s="86" t="s">
        <v>41</v>
      </c>
      <c r="AQ3" s="83" t="s">
        <v>42</v>
      </c>
      <c r="AR3" s="84" t="s">
        <v>43</v>
      </c>
      <c r="AS3" s="85" t="s">
        <v>44</v>
      </c>
      <c r="AT3" s="26" t="s">
        <v>45</v>
      </c>
      <c r="AV3" s="26" t="s">
        <v>46</v>
      </c>
      <c r="AW3" s="26" t="s">
        <v>47</v>
      </c>
    </row>
    <row r="4" spans="1:49" s="222" customFormat="1" ht="409.5" customHeight="1" x14ac:dyDescent="0.35">
      <c r="A4" s="218" t="s">
        <v>108</v>
      </c>
      <c r="B4" s="219" t="s">
        <v>109</v>
      </c>
      <c r="C4" s="15" t="s">
        <v>110</v>
      </c>
      <c r="D4" s="15" t="s">
        <v>111</v>
      </c>
      <c r="E4" s="3" t="s">
        <v>112</v>
      </c>
      <c r="F4" s="267" t="s">
        <v>113</v>
      </c>
      <c r="G4" s="268">
        <v>2</v>
      </c>
      <c r="H4" s="267" t="s">
        <v>114</v>
      </c>
      <c r="I4" s="267" t="s">
        <v>115</v>
      </c>
      <c r="J4" s="268">
        <v>2</v>
      </c>
      <c r="K4" s="267" t="s">
        <v>116</v>
      </c>
      <c r="L4" s="267"/>
      <c r="M4" s="268">
        <v>4</v>
      </c>
      <c r="N4" s="267" t="s">
        <v>117</v>
      </c>
      <c r="O4" s="274" t="s">
        <v>118</v>
      </c>
      <c r="P4" s="268">
        <v>3</v>
      </c>
      <c r="Q4" s="267" t="s">
        <v>119</v>
      </c>
      <c r="R4" s="267" t="s">
        <v>120</v>
      </c>
      <c r="S4" s="268">
        <v>3</v>
      </c>
      <c r="T4" s="267" t="s">
        <v>121</v>
      </c>
      <c r="U4" s="267" t="s">
        <v>122</v>
      </c>
      <c r="V4" s="268">
        <v>2</v>
      </c>
      <c r="W4" s="267" t="s">
        <v>123</v>
      </c>
      <c r="X4" s="267" t="s">
        <v>124</v>
      </c>
      <c r="Y4" s="268">
        <v>3</v>
      </c>
      <c r="Z4" s="267" t="s">
        <v>125</v>
      </c>
      <c r="AA4" s="267" t="s">
        <v>126</v>
      </c>
      <c r="AB4" s="268">
        <v>2</v>
      </c>
      <c r="AC4" s="267" t="s">
        <v>127</v>
      </c>
      <c r="AD4" s="267" t="s">
        <v>128</v>
      </c>
      <c r="AE4" s="268">
        <v>4</v>
      </c>
      <c r="AF4" s="267" t="s">
        <v>129</v>
      </c>
      <c r="AG4" s="267"/>
      <c r="AH4" s="268">
        <v>4</v>
      </c>
      <c r="AI4" s="267" t="s">
        <v>130</v>
      </c>
      <c r="AJ4" s="267" t="s">
        <v>131</v>
      </c>
      <c r="AK4" s="268">
        <v>3</v>
      </c>
      <c r="AL4" s="267" t="s">
        <v>132</v>
      </c>
      <c r="AM4" s="267" t="s">
        <v>133</v>
      </c>
      <c r="AN4" s="268">
        <v>3</v>
      </c>
      <c r="AO4" s="7" t="s">
        <v>134</v>
      </c>
      <c r="AP4" s="267" t="s">
        <v>135</v>
      </c>
      <c r="AQ4" s="268">
        <v>3</v>
      </c>
      <c r="AR4" s="272">
        <f>AVERAGE(G4,J4,M4,P4,S4,V4,Y4,AB4,AE4,AH4,AK4,AN4,AQ4)</f>
        <v>2.9230769230769229</v>
      </c>
      <c r="AS4" s="11">
        <v>2.9</v>
      </c>
      <c r="AT4" s="284" t="s">
        <v>582</v>
      </c>
      <c r="AU4" s="9"/>
      <c r="AV4" s="13" t="s">
        <v>136</v>
      </c>
      <c r="AW4" s="13"/>
    </row>
    <row r="5" spans="1:49" s="222" customFormat="1" ht="368.25" customHeight="1" x14ac:dyDescent="0.35">
      <c r="A5" s="223" t="s">
        <v>137</v>
      </c>
      <c r="B5" s="224" t="s">
        <v>138</v>
      </c>
      <c r="C5" s="15" t="s">
        <v>139</v>
      </c>
      <c r="D5" s="15" t="s">
        <v>111</v>
      </c>
      <c r="E5" s="3" t="s">
        <v>140</v>
      </c>
      <c r="F5" s="3" t="s">
        <v>141</v>
      </c>
      <c r="G5" s="270">
        <v>3</v>
      </c>
      <c r="H5" s="3" t="s">
        <v>142</v>
      </c>
      <c r="I5" s="3" t="s">
        <v>143</v>
      </c>
      <c r="J5" s="270">
        <v>3</v>
      </c>
      <c r="K5" s="3" t="s">
        <v>144</v>
      </c>
      <c r="L5" s="3"/>
      <c r="M5" s="270">
        <v>4</v>
      </c>
      <c r="N5" s="267" t="s">
        <v>145</v>
      </c>
      <c r="O5" s="274" t="s">
        <v>146</v>
      </c>
      <c r="P5" s="268">
        <v>3</v>
      </c>
      <c r="Q5" s="3" t="s">
        <v>147</v>
      </c>
      <c r="R5" s="3" t="s">
        <v>148</v>
      </c>
      <c r="S5" s="270">
        <v>2</v>
      </c>
      <c r="T5" s="3" t="s">
        <v>149</v>
      </c>
      <c r="U5" s="3" t="s">
        <v>150</v>
      </c>
      <c r="V5" s="270">
        <v>2</v>
      </c>
      <c r="W5" s="3" t="s">
        <v>151</v>
      </c>
      <c r="X5" s="3" t="s">
        <v>152</v>
      </c>
      <c r="Y5" s="270">
        <v>3</v>
      </c>
      <c r="Z5" s="3" t="s">
        <v>153</v>
      </c>
      <c r="AA5" s="3" t="s">
        <v>154</v>
      </c>
      <c r="AB5" s="270">
        <v>3</v>
      </c>
      <c r="AC5" s="3" t="s">
        <v>155</v>
      </c>
      <c r="AD5" s="3" t="s">
        <v>156</v>
      </c>
      <c r="AE5" s="270">
        <v>3</v>
      </c>
      <c r="AF5" s="3" t="s">
        <v>157</v>
      </c>
      <c r="AG5" s="3"/>
      <c r="AH5" s="270">
        <v>4</v>
      </c>
      <c r="AI5" s="3" t="s">
        <v>158</v>
      </c>
      <c r="AJ5" s="3" t="s">
        <v>159</v>
      </c>
      <c r="AK5" s="270">
        <v>2</v>
      </c>
      <c r="AL5" s="3" t="s">
        <v>160</v>
      </c>
      <c r="AM5" s="3" t="s">
        <v>161</v>
      </c>
      <c r="AN5" s="270">
        <v>3</v>
      </c>
      <c r="AO5" s="13" t="s">
        <v>162</v>
      </c>
      <c r="AP5" s="3" t="s">
        <v>163</v>
      </c>
      <c r="AQ5" s="270">
        <v>4</v>
      </c>
      <c r="AR5" s="272">
        <f>AVERAGE(G5,J5,M5,P5,S5,V5,Y5,AB5,AE5,AH5,AK5,AN5,AQ5)</f>
        <v>3</v>
      </c>
      <c r="AS5" s="269">
        <v>3</v>
      </c>
      <c r="AT5" s="284" t="s">
        <v>583</v>
      </c>
      <c r="AU5" s="9"/>
      <c r="AV5" s="13" t="s">
        <v>164</v>
      </c>
      <c r="AW5" s="13"/>
    </row>
    <row r="6" spans="1:49" ht="14" x14ac:dyDescent="0.25">
      <c r="E6" s="7"/>
      <c r="F6" s="7"/>
      <c r="H6" s="7"/>
      <c r="T6" s="7"/>
      <c r="AP6" s="327" t="s">
        <v>105</v>
      </c>
      <c r="AQ6" s="328"/>
      <c r="AR6" s="158"/>
      <c r="AS6" s="159">
        <f>SUM(AS4:AS5)</f>
        <v>5.9</v>
      </c>
    </row>
    <row r="7" spans="1:49" ht="14" x14ac:dyDescent="0.25">
      <c r="E7" s="7"/>
      <c r="F7" s="7"/>
      <c r="H7" s="7"/>
      <c r="T7" s="7"/>
      <c r="AP7" s="329" t="s">
        <v>106</v>
      </c>
      <c r="AQ7" s="329"/>
      <c r="AR7" s="158"/>
      <c r="AS7" s="277">
        <f>AVERAGE(AS4:AS5)</f>
        <v>2.95</v>
      </c>
    </row>
    <row r="8" spans="1:49" x14ac:dyDescent="0.25">
      <c r="E8" s="7"/>
      <c r="F8" s="7"/>
      <c r="H8" s="7"/>
      <c r="T8" s="7"/>
    </row>
    <row r="9" spans="1:49" x14ac:dyDescent="0.25">
      <c r="E9" s="7"/>
      <c r="F9" s="7"/>
      <c r="H9" s="7"/>
      <c r="T9" s="7"/>
    </row>
    <row r="10" spans="1:49" x14ac:dyDescent="0.25">
      <c r="E10" s="7"/>
      <c r="F10" s="7"/>
      <c r="H10" s="7"/>
      <c r="T10" s="7"/>
    </row>
    <row r="11" spans="1:49" x14ac:dyDescent="0.25">
      <c r="E11" s="7"/>
      <c r="F11" s="7"/>
      <c r="H11" s="7"/>
      <c r="T11" s="7"/>
    </row>
    <row r="12" spans="1:49" x14ac:dyDescent="0.25">
      <c r="E12" s="7"/>
      <c r="F12" s="7"/>
      <c r="H12" s="7"/>
      <c r="T12" s="7"/>
    </row>
    <row r="13" spans="1:49" x14ac:dyDescent="0.25">
      <c r="E13" s="7"/>
      <c r="F13" s="7"/>
      <c r="H13" s="7"/>
      <c r="T13" s="7"/>
    </row>
    <row r="14" spans="1:49" x14ac:dyDescent="0.25">
      <c r="E14" s="7"/>
      <c r="F14" s="7"/>
      <c r="H14" s="7"/>
      <c r="T14" s="7"/>
    </row>
    <row r="15" spans="1:49" x14ac:dyDescent="0.25">
      <c r="E15" s="7"/>
      <c r="F15" s="7"/>
      <c r="H15" s="7"/>
      <c r="T15" s="7"/>
    </row>
    <row r="16" spans="1:49" x14ac:dyDescent="0.25">
      <c r="E16" s="7"/>
      <c r="F16" s="7"/>
      <c r="H16" s="7"/>
      <c r="T16" s="7"/>
    </row>
    <row r="17" spans="5:20" x14ac:dyDescent="0.25">
      <c r="E17" s="7"/>
      <c r="F17" s="7"/>
      <c r="H17" s="7"/>
      <c r="T17" s="7"/>
    </row>
    <row r="18" spans="5:20" x14ac:dyDescent="0.25">
      <c r="E18" s="7"/>
      <c r="F18" s="7"/>
      <c r="H18" s="7"/>
      <c r="T18" s="7"/>
    </row>
    <row r="19" spans="5:20" x14ac:dyDescent="0.25">
      <c r="E19" s="7"/>
      <c r="F19" s="7"/>
      <c r="H19" s="7"/>
      <c r="T19" s="7"/>
    </row>
    <row r="20" spans="5:20" x14ac:dyDescent="0.25">
      <c r="E20" s="7"/>
      <c r="F20" s="7"/>
      <c r="H20" s="7"/>
      <c r="T20" s="7"/>
    </row>
    <row r="21" spans="5:20" x14ac:dyDescent="0.25">
      <c r="E21" s="7"/>
      <c r="F21" s="7"/>
      <c r="H21" s="7"/>
      <c r="T21" s="7"/>
    </row>
    <row r="22" spans="5:20" x14ac:dyDescent="0.25">
      <c r="E22" s="7"/>
      <c r="F22" s="7"/>
      <c r="H22" s="7"/>
      <c r="T22" s="7"/>
    </row>
    <row r="23" spans="5:20" x14ac:dyDescent="0.25">
      <c r="E23" s="7"/>
      <c r="F23" s="7"/>
      <c r="H23" s="7"/>
      <c r="T23" s="7"/>
    </row>
    <row r="24" spans="5:20" x14ac:dyDescent="0.25">
      <c r="E24" s="7"/>
      <c r="F24" s="7"/>
      <c r="H24" s="7"/>
      <c r="T24" s="7"/>
    </row>
    <row r="25" spans="5:20" x14ac:dyDescent="0.25">
      <c r="E25" s="7"/>
      <c r="F25" s="7"/>
      <c r="H25" s="7"/>
      <c r="T25" s="7"/>
    </row>
    <row r="26" spans="5:20" x14ac:dyDescent="0.25">
      <c r="E26" s="7"/>
      <c r="F26" s="7"/>
      <c r="H26" s="7"/>
      <c r="T26" s="7"/>
    </row>
    <row r="27" spans="5:20" x14ac:dyDescent="0.25">
      <c r="E27" s="7"/>
      <c r="F27" s="7"/>
      <c r="H27" s="7"/>
      <c r="T27" s="7"/>
    </row>
    <row r="28" spans="5:20" x14ac:dyDescent="0.25">
      <c r="E28" s="7"/>
      <c r="F28" s="7"/>
      <c r="H28" s="7"/>
      <c r="T28" s="7"/>
    </row>
    <row r="29" spans="5:20" x14ac:dyDescent="0.25">
      <c r="E29" s="7"/>
      <c r="F29" s="7"/>
      <c r="H29" s="7"/>
      <c r="T29" s="7"/>
    </row>
    <row r="30" spans="5:20" x14ac:dyDescent="0.25">
      <c r="E30" s="7"/>
      <c r="F30" s="7"/>
      <c r="H30" s="7"/>
      <c r="T30" s="7"/>
    </row>
    <row r="31" spans="5:20" x14ac:dyDescent="0.25">
      <c r="E31" s="7"/>
      <c r="F31" s="7"/>
      <c r="H31" s="7"/>
      <c r="T31" s="7"/>
    </row>
    <row r="32" spans="5:20" x14ac:dyDescent="0.25">
      <c r="E32" s="7"/>
      <c r="F32" s="7"/>
      <c r="H32" s="7"/>
      <c r="T32" s="7"/>
    </row>
    <row r="33" spans="5:20" x14ac:dyDescent="0.25">
      <c r="E33" s="7"/>
      <c r="F33" s="7"/>
      <c r="H33" s="7"/>
      <c r="T33" s="7"/>
    </row>
    <row r="34" spans="5:20" x14ac:dyDescent="0.25">
      <c r="E34" s="7"/>
      <c r="F34" s="7"/>
      <c r="H34" s="7"/>
      <c r="T34" s="7"/>
    </row>
    <row r="35" spans="5:20" x14ac:dyDescent="0.25">
      <c r="E35" s="7"/>
      <c r="F35" s="7"/>
      <c r="H35" s="7"/>
      <c r="T35" s="7"/>
    </row>
    <row r="36" spans="5:20" x14ac:dyDescent="0.25">
      <c r="E36" s="7"/>
      <c r="F36" s="7"/>
      <c r="H36" s="7"/>
      <c r="T36" s="7"/>
    </row>
    <row r="37" spans="5:20" x14ac:dyDescent="0.25">
      <c r="E37" s="7"/>
      <c r="F37" s="7"/>
      <c r="H37" s="7"/>
      <c r="T37" s="7"/>
    </row>
    <row r="38" spans="5:20" x14ac:dyDescent="0.25">
      <c r="E38" s="7"/>
      <c r="F38" s="7"/>
      <c r="H38" s="7"/>
      <c r="T38" s="7"/>
    </row>
    <row r="39" spans="5:20" x14ac:dyDescent="0.25">
      <c r="E39" s="7"/>
      <c r="F39" s="7"/>
      <c r="H39" s="7"/>
      <c r="T39" s="7"/>
    </row>
    <row r="40" spans="5:20" x14ac:dyDescent="0.25">
      <c r="E40" s="7"/>
      <c r="F40" s="7"/>
      <c r="H40" s="7"/>
      <c r="T40" s="7"/>
    </row>
  </sheetData>
  <mergeCells count="31">
    <mergeCell ref="AO1:AQ1"/>
    <mergeCell ref="AS1:AT2"/>
    <mergeCell ref="AF2:AH2"/>
    <mergeCell ref="AI2:AK2"/>
    <mergeCell ref="AO2:AQ2"/>
    <mergeCell ref="AI1:AK1"/>
    <mergeCell ref="AL1:AN1"/>
    <mergeCell ref="AP6:AQ6"/>
    <mergeCell ref="AP7:AQ7"/>
    <mergeCell ref="N2:P2"/>
    <mergeCell ref="Q2:S2"/>
    <mergeCell ref="AL2:AN2"/>
    <mergeCell ref="AC1:AE1"/>
    <mergeCell ref="AF1:AH1"/>
    <mergeCell ref="N1:P1"/>
    <mergeCell ref="T2:V2"/>
    <mergeCell ref="Q1:S1"/>
    <mergeCell ref="T1:V1"/>
    <mergeCell ref="W1:Y1"/>
    <mergeCell ref="Z1:AB1"/>
    <mergeCell ref="W2:Y2"/>
    <mergeCell ref="Z2:AB2"/>
    <mergeCell ref="AC2:AE2"/>
    <mergeCell ref="A1:B2"/>
    <mergeCell ref="C1:D2"/>
    <mergeCell ref="E1:G1"/>
    <mergeCell ref="H1:J1"/>
    <mergeCell ref="K1:M1"/>
    <mergeCell ref="E2:G2"/>
    <mergeCell ref="H2:J2"/>
    <mergeCell ref="K2:M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7E71B-6BE5-4E06-9F30-C5ECD5CDCF1A}">
  <dimension ref="A1:AW41"/>
  <sheetViews>
    <sheetView zoomScale="80" zoomScaleNormal="80" workbookViewId="0">
      <pane xSplit="4" ySplit="3" topLeftCell="E4" activePane="bottomRight" state="frozen"/>
      <selection sqref="A1:G2"/>
      <selection pane="topRight" sqref="A1:G2"/>
      <selection pane="bottomLeft" sqref="A1:G2"/>
      <selection pane="bottomRight" sqref="A1:G2"/>
    </sheetView>
  </sheetViews>
  <sheetFormatPr defaultColWidth="9.1796875" defaultRowHeight="13.5" x14ac:dyDescent="0.25"/>
  <cols>
    <col min="1" max="1" width="6.54296875" style="12" customWidth="1"/>
    <col min="2" max="2" width="44" style="8" customWidth="1"/>
    <col min="3" max="4" width="12.54296875" style="12" customWidth="1"/>
    <col min="5" max="5" width="94.54296875" style="4" customWidth="1"/>
    <col min="6" max="6" width="42.54296875" style="4" customWidth="1"/>
    <col min="7" max="7" width="7" style="2" customWidth="1"/>
    <col min="8" max="8" width="42.54296875" style="4" customWidth="1"/>
    <col min="9" max="9" width="42.54296875" style="16" customWidth="1"/>
    <col min="10" max="10" width="6" style="16" customWidth="1"/>
    <col min="11" max="12" width="42.54296875" style="16" customWidth="1"/>
    <col min="13" max="13" width="6" style="16" customWidth="1"/>
    <col min="14" max="15" width="42.54296875" style="16" customWidth="1"/>
    <col min="16" max="16" width="6" style="16" customWidth="1"/>
    <col min="17" max="18" width="42.54296875" style="16" customWidth="1"/>
    <col min="19" max="19" width="6" style="16" customWidth="1"/>
    <col min="20" max="20" width="42.54296875" style="4" customWidth="1"/>
    <col min="21" max="21" width="42.54296875" style="16" customWidth="1"/>
    <col min="22" max="22" width="6" style="16" customWidth="1"/>
    <col min="23" max="24" width="42.54296875" style="16" customWidth="1"/>
    <col min="25" max="25" width="6" style="16" customWidth="1"/>
    <col min="26" max="26" width="42.54296875" style="16" customWidth="1"/>
    <col min="27" max="27" width="42.54296875" style="9" customWidth="1"/>
    <col min="28" max="28" width="6" style="9" customWidth="1"/>
    <col min="29" max="30" width="42.54296875" style="9" customWidth="1"/>
    <col min="31" max="31" width="6" style="9" customWidth="1"/>
    <col min="32" max="33" width="42.54296875" style="9" customWidth="1"/>
    <col min="34" max="34" width="6" style="9" customWidth="1"/>
    <col min="35" max="36" width="42.54296875" style="9" customWidth="1"/>
    <col min="37" max="37" width="6" style="9" customWidth="1"/>
    <col min="38" max="39" width="42.54296875" style="9" customWidth="1"/>
    <col min="40" max="40" width="6" style="9" customWidth="1"/>
    <col min="41" max="42" width="42.54296875" style="9" customWidth="1"/>
    <col min="43" max="43" width="6" style="9" customWidth="1"/>
    <col min="44" max="45" width="8.6328125" style="9" customWidth="1"/>
    <col min="46" max="46" width="48.54296875" style="9" customWidth="1"/>
    <col min="47" max="47" width="9.1796875" style="9"/>
    <col min="48" max="48" width="66.54296875" style="9" customWidth="1"/>
    <col min="49" max="49" width="42.54296875" style="9" customWidth="1"/>
    <col min="50" max="16384" width="9.1796875" style="9"/>
  </cols>
  <sheetData>
    <row r="1" spans="1:49" ht="16.5" customHeight="1" x14ac:dyDescent="0.35">
      <c r="A1" s="313" t="s">
        <v>165</v>
      </c>
      <c r="B1" s="314"/>
      <c r="C1" s="317" t="s">
        <v>34</v>
      </c>
      <c r="D1" s="318"/>
      <c r="E1" s="321" t="s">
        <v>566</v>
      </c>
      <c r="F1" s="322"/>
      <c r="G1" s="323"/>
      <c r="H1" s="321" t="s">
        <v>578</v>
      </c>
      <c r="I1" s="322"/>
      <c r="J1" s="323"/>
      <c r="K1" s="321" t="s">
        <v>567</v>
      </c>
      <c r="L1" s="322"/>
      <c r="M1" s="323"/>
      <c r="N1" s="321" t="s">
        <v>568</v>
      </c>
      <c r="O1" s="322"/>
      <c r="P1" s="323"/>
      <c r="Q1" s="321" t="s">
        <v>569</v>
      </c>
      <c r="R1" s="322"/>
      <c r="S1" s="323"/>
      <c r="T1" s="321" t="s">
        <v>570</v>
      </c>
      <c r="U1" s="322"/>
      <c r="V1" s="323"/>
      <c r="W1" s="321" t="s">
        <v>571</v>
      </c>
      <c r="X1" s="322"/>
      <c r="Y1" s="323"/>
      <c r="Z1" s="321" t="s">
        <v>572</v>
      </c>
      <c r="AA1" s="322"/>
      <c r="AB1" s="323"/>
      <c r="AC1" s="321" t="s">
        <v>573</v>
      </c>
      <c r="AD1" s="322"/>
      <c r="AE1" s="323"/>
      <c r="AF1" s="321" t="s">
        <v>574</v>
      </c>
      <c r="AG1" s="322"/>
      <c r="AH1" s="323"/>
      <c r="AI1" s="321" t="s">
        <v>575</v>
      </c>
      <c r="AJ1" s="322"/>
      <c r="AK1" s="323"/>
      <c r="AL1" s="321" t="s">
        <v>576</v>
      </c>
      <c r="AM1" s="322"/>
      <c r="AN1" s="323"/>
      <c r="AO1" s="321" t="s">
        <v>577</v>
      </c>
      <c r="AP1" s="322"/>
      <c r="AQ1" s="323"/>
      <c r="AR1" s="82"/>
      <c r="AS1" s="330" t="s">
        <v>35</v>
      </c>
      <c r="AT1" s="331"/>
    </row>
    <row r="2" spans="1:49" x14ac:dyDescent="0.35">
      <c r="A2" s="315"/>
      <c r="B2" s="316"/>
      <c r="C2" s="319"/>
      <c r="D2" s="320"/>
      <c r="E2" s="324" t="s">
        <v>36</v>
      </c>
      <c r="F2" s="325"/>
      <c r="G2" s="326"/>
      <c r="H2" s="324" t="s">
        <v>36</v>
      </c>
      <c r="I2" s="325"/>
      <c r="J2" s="326"/>
      <c r="K2" s="324" t="s">
        <v>36</v>
      </c>
      <c r="L2" s="325"/>
      <c r="M2" s="326"/>
      <c r="N2" s="324" t="s">
        <v>36</v>
      </c>
      <c r="O2" s="325"/>
      <c r="P2" s="326"/>
      <c r="Q2" s="324" t="s">
        <v>36</v>
      </c>
      <c r="R2" s="325"/>
      <c r="S2" s="326"/>
      <c r="T2" s="324" t="s">
        <v>36</v>
      </c>
      <c r="U2" s="325"/>
      <c r="V2" s="326"/>
      <c r="W2" s="324" t="s">
        <v>36</v>
      </c>
      <c r="X2" s="325"/>
      <c r="Y2" s="326"/>
      <c r="Z2" s="324" t="s">
        <v>36</v>
      </c>
      <c r="AA2" s="325"/>
      <c r="AB2" s="326"/>
      <c r="AC2" s="324" t="s">
        <v>36</v>
      </c>
      <c r="AD2" s="325"/>
      <c r="AE2" s="326"/>
      <c r="AF2" s="324" t="s">
        <v>36</v>
      </c>
      <c r="AG2" s="325"/>
      <c r="AH2" s="326"/>
      <c r="AI2" s="324" t="s">
        <v>36</v>
      </c>
      <c r="AJ2" s="325"/>
      <c r="AK2" s="326"/>
      <c r="AL2" s="324" t="s">
        <v>36</v>
      </c>
      <c r="AM2" s="325"/>
      <c r="AN2" s="326"/>
      <c r="AO2" s="324" t="s">
        <v>36</v>
      </c>
      <c r="AP2" s="325"/>
      <c r="AQ2" s="326"/>
      <c r="AR2" s="87"/>
      <c r="AS2" s="332"/>
      <c r="AT2" s="333"/>
    </row>
    <row r="3" spans="1:49" s="10" customFormat="1" ht="78" customHeight="1" x14ac:dyDescent="0.3">
      <c r="A3" s="80"/>
      <c r="B3" s="81" t="s">
        <v>37</v>
      </c>
      <c r="C3" s="88" t="s">
        <v>38</v>
      </c>
      <c r="D3" s="88" t="s">
        <v>39</v>
      </c>
      <c r="E3" s="86" t="s">
        <v>40</v>
      </c>
      <c r="F3" s="86" t="s">
        <v>41</v>
      </c>
      <c r="G3" s="83" t="s">
        <v>42</v>
      </c>
      <c r="H3" s="86" t="s">
        <v>40</v>
      </c>
      <c r="I3" s="86" t="s">
        <v>41</v>
      </c>
      <c r="J3" s="83" t="s">
        <v>42</v>
      </c>
      <c r="K3" s="86" t="s">
        <v>40</v>
      </c>
      <c r="L3" s="86" t="s">
        <v>41</v>
      </c>
      <c r="M3" s="83" t="s">
        <v>42</v>
      </c>
      <c r="N3" s="86" t="s">
        <v>40</v>
      </c>
      <c r="O3" s="86" t="s">
        <v>41</v>
      </c>
      <c r="P3" s="83" t="s">
        <v>42</v>
      </c>
      <c r="Q3" s="86" t="s">
        <v>40</v>
      </c>
      <c r="R3" s="86" t="s">
        <v>41</v>
      </c>
      <c r="S3" s="83" t="s">
        <v>42</v>
      </c>
      <c r="T3" s="86" t="s">
        <v>40</v>
      </c>
      <c r="U3" s="86" t="s">
        <v>41</v>
      </c>
      <c r="V3" s="83" t="s">
        <v>42</v>
      </c>
      <c r="W3" s="86" t="s">
        <v>40</v>
      </c>
      <c r="X3" s="86" t="s">
        <v>41</v>
      </c>
      <c r="Y3" s="83" t="s">
        <v>42</v>
      </c>
      <c r="Z3" s="86" t="s">
        <v>40</v>
      </c>
      <c r="AA3" s="86" t="s">
        <v>41</v>
      </c>
      <c r="AB3" s="83" t="s">
        <v>42</v>
      </c>
      <c r="AC3" s="86" t="s">
        <v>40</v>
      </c>
      <c r="AD3" s="86" t="s">
        <v>41</v>
      </c>
      <c r="AE3" s="83" t="s">
        <v>42</v>
      </c>
      <c r="AF3" s="86" t="s">
        <v>40</v>
      </c>
      <c r="AG3" s="86" t="s">
        <v>41</v>
      </c>
      <c r="AH3" s="83" t="s">
        <v>42</v>
      </c>
      <c r="AI3" s="86" t="s">
        <v>40</v>
      </c>
      <c r="AJ3" s="86" t="s">
        <v>41</v>
      </c>
      <c r="AK3" s="83" t="s">
        <v>42</v>
      </c>
      <c r="AL3" s="86" t="s">
        <v>40</v>
      </c>
      <c r="AM3" s="86" t="s">
        <v>41</v>
      </c>
      <c r="AN3" s="83" t="s">
        <v>42</v>
      </c>
      <c r="AO3" s="86" t="s">
        <v>40</v>
      </c>
      <c r="AP3" s="86" t="s">
        <v>41</v>
      </c>
      <c r="AQ3" s="83" t="s">
        <v>42</v>
      </c>
      <c r="AR3" s="84" t="s">
        <v>43</v>
      </c>
      <c r="AS3" s="85" t="s">
        <v>44</v>
      </c>
      <c r="AT3" s="26" t="s">
        <v>45</v>
      </c>
      <c r="AV3" s="26" t="s">
        <v>46</v>
      </c>
      <c r="AW3" s="26" t="s">
        <v>47</v>
      </c>
    </row>
    <row r="4" spans="1:49" s="222" customFormat="1" ht="409.5" customHeight="1" x14ac:dyDescent="0.35">
      <c r="A4" s="218" t="s">
        <v>166</v>
      </c>
      <c r="B4" s="225" t="s">
        <v>167</v>
      </c>
      <c r="C4" s="15" t="s">
        <v>168</v>
      </c>
      <c r="D4" s="15" t="s">
        <v>169</v>
      </c>
      <c r="E4" s="280" t="s">
        <v>170</v>
      </c>
      <c r="F4" s="271" t="s">
        <v>171</v>
      </c>
      <c r="G4" s="268">
        <v>2</v>
      </c>
      <c r="H4" s="267" t="s">
        <v>172</v>
      </c>
      <c r="I4" s="267" t="s">
        <v>173</v>
      </c>
      <c r="J4" s="268">
        <v>3</v>
      </c>
      <c r="K4" s="267" t="s">
        <v>174</v>
      </c>
      <c r="L4" s="267"/>
      <c r="M4" s="268">
        <v>4</v>
      </c>
      <c r="N4" s="267" t="s">
        <v>175</v>
      </c>
      <c r="O4" s="267" t="s">
        <v>176</v>
      </c>
      <c r="P4" s="268">
        <v>3</v>
      </c>
      <c r="Q4" s="267" t="s">
        <v>177</v>
      </c>
      <c r="R4" s="267" t="s">
        <v>178</v>
      </c>
      <c r="S4" s="268">
        <v>2</v>
      </c>
      <c r="T4" s="281" t="s">
        <v>179</v>
      </c>
      <c r="U4" s="267" t="s">
        <v>180</v>
      </c>
      <c r="V4" s="268">
        <v>2</v>
      </c>
      <c r="W4" s="267" t="s">
        <v>181</v>
      </c>
      <c r="X4" s="267" t="s">
        <v>182</v>
      </c>
      <c r="Y4" s="268">
        <v>2</v>
      </c>
      <c r="Z4" s="267" t="s">
        <v>183</v>
      </c>
      <c r="AA4" s="267" t="s">
        <v>184</v>
      </c>
      <c r="AB4" s="268">
        <v>2</v>
      </c>
      <c r="AC4" s="267" t="s">
        <v>185</v>
      </c>
      <c r="AD4" s="267" t="s">
        <v>186</v>
      </c>
      <c r="AE4" s="268">
        <v>3</v>
      </c>
      <c r="AF4" s="267" t="s">
        <v>187</v>
      </c>
      <c r="AG4" s="267" t="s">
        <v>188</v>
      </c>
      <c r="AH4" s="268">
        <v>4</v>
      </c>
      <c r="AI4" s="267" t="s">
        <v>189</v>
      </c>
      <c r="AJ4" s="267" t="s">
        <v>190</v>
      </c>
      <c r="AK4" s="268">
        <v>4</v>
      </c>
      <c r="AL4" s="267" t="s">
        <v>191</v>
      </c>
      <c r="AM4" s="267" t="s">
        <v>192</v>
      </c>
      <c r="AN4" s="268">
        <v>3</v>
      </c>
      <c r="AO4" s="267" t="s">
        <v>193</v>
      </c>
      <c r="AP4" s="267" t="s">
        <v>194</v>
      </c>
      <c r="AQ4" s="268">
        <v>4</v>
      </c>
      <c r="AR4" s="272">
        <f>AVERAGE(G4,J4,M4,P4,S4,V4,Y4,AB4,AE4,AH4,AK4,AN4,AQ4)</f>
        <v>2.9230769230769229</v>
      </c>
      <c r="AS4" s="11">
        <v>2.9</v>
      </c>
      <c r="AT4" s="284" t="s">
        <v>584</v>
      </c>
      <c r="AU4" s="9"/>
      <c r="AV4" s="13"/>
      <c r="AW4" s="13"/>
    </row>
    <row r="5" spans="1:49" s="222" customFormat="1" ht="332.65" customHeight="1" x14ac:dyDescent="0.35">
      <c r="A5" s="223" t="s">
        <v>195</v>
      </c>
      <c r="B5" s="226" t="s">
        <v>196</v>
      </c>
      <c r="C5" s="15" t="s">
        <v>168</v>
      </c>
      <c r="D5" s="15" t="s">
        <v>169</v>
      </c>
      <c r="E5" s="3" t="s">
        <v>197</v>
      </c>
      <c r="F5" s="271" t="s">
        <v>198</v>
      </c>
      <c r="G5" s="268">
        <v>2</v>
      </c>
      <c r="H5" s="267" t="s">
        <v>199</v>
      </c>
      <c r="I5" s="267"/>
      <c r="J5" s="268">
        <v>3</v>
      </c>
      <c r="K5" s="267" t="s">
        <v>200</v>
      </c>
      <c r="L5" s="267"/>
      <c r="M5" s="268">
        <v>4</v>
      </c>
      <c r="N5" s="267" t="s">
        <v>201</v>
      </c>
      <c r="O5" s="267" t="s">
        <v>202</v>
      </c>
      <c r="P5" s="268">
        <v>3</v>
      </c>
      <c r="Q5" s="267" t="s">
        <v>203</v>
      </c>
      <c r="R5" s="267" t="s">
        <v>204</v>
      </c>
      <c r="S5" s="268">
        <v>3</v>
      </c>
      <c r="T5" s="267" t="s">
        <v>205</v>
      </c>
      <c r="U5" s="267" t="s">
        <v>206</v>
      </c>
      <c r="V5" s="268">
        <v>3</v>
      </c>
      <c r="W5" s="267" t="s">
        <v>207</v>
      </c>
      <c r="X5" s="267" t="s">
        <v>208</v>
      </c>
      <c r="Y5" s="268">
        <v>3</v>
      </c>
      <c r="Z5" s="267" t="s">
        <v>209</v>
      </c>
      <c r="AA5" s="267" t="s">
        <v>210</v>
      </c>
      <c r="AB5" s="268">
        <v>3</v>
      </c>
      <c r="AC5" s="267" t="s">
        <v>211</v>
      </c>
      <c r="AD5" s="267" t="s">
        <v>212</v>
      </c>
      <c r="AE5" s="268">
        <v>4</v>
      </c>
      <c r="AF5" s="267" t="s">
        <v>213</v>
      </c>
      <c r="AG5" s="267" t="s">
        <v>214</v>
      </c>
      <c r="AH5" s="268">
        <v>3</v>
      </c>
      <c r="AI5" s="267" t="s">
        <v>215</v>
      </c>
      <c r="AJ5" s="267" t="s">
        <v>216</v>
      </c>
      <c r="AK5" s="268">
        <v>3</v>
      </c>
      <c r="AL5" s="267" t="s">
        <v>217</v>
      </c>
      <c r="AM5" s="267" t="s">
        <v>218</v>
      </c>
      <c r="AN5" s="268">
        <v>3</v>
      </c>
      <c r="AO5" s="267" t="s">
        <v>219</v>
      </c>
      <c r="AP5" s="267" t="s">
        <v>220</v>
      </c>
      <c r="AQ5" s="268">
        <v>4</v>
      </c>
      <c r="AR5" s="272">
        <f>AVERAGE(G5,J5,M5,P5,S5,V5,Y5,AB5,AE5,AH5,AK5,AN5,AQ5)</f>
        <v>3.1538461538461537</v>
      </c>
      <c r="AS5" s="11">
        <v>3.2</v>
      </c>
      <c r="AT5" s="284" t="s">
        <v>585</v>
      </c>
      <c r="AU5" s="9"/>
      <c r="AV5" s="267" t="s">
        <v>221</v>
      </c>
      <c r="AW5" s="13" t="s">
        <v>587</v>
      </c>
    </row>
    <row r="6" spans="1:49" s="222" customFormat="1" ht="320" x14ac:dyDescent="0.35">
      <c r="A6" s="223" t="s">
        <v>222</v>
      </c>
      <c r="B6" s="226" t="s">
        <v>223</v>
      </c>
      <c r="C6" s="15" t="s">
        <v>168</v>
      </c>
      <c r="D6" s="15" t="s">
        <v>169</v>
      </c>
      <c r="E6" s="3" t="s">
        <v>224</v>
      </c>
      <c r="F6" s="273" t="s">
        <v>225</v>
      </c>
      <c r="G6" s="270">
        <v>2</v>
      </c>
      <c r="H6" s="3" t="s">
        <v>226</v>
      </c>
      <c r="I6" s="3" t="s">
        <v>227</v>
      </c>
      <c r="J6" s="270">
        <v>3</v>
      </c>
      <c r="K6" s="3" t="s">
        <v>228</v>
      </c>
      <c r="L6" s="3"/>
      <c r="M6" s="270">
        <v>4</v>
      </c>
      <c r="N6" s="267" t="s">
        <v>229</v>
      </c>
      <c r="O6" s="267" t="s">
        <v>230</v>
      </c>
      <c r="P6" s="268">
        <v>2</v>
      </c>
      <c r="Q6" s="3" t="s">
        <v>231</v>
      </c>
      <c r="R6" s="3" t="s">
        <v>232</v>
      </c>
      <c r="S6" s="270">
        <v>2</v>
      </c>
      <c r="T6" s="3" t="s">
        <v>233</v>
      </c>
      <c r="U6" s="3" t="s">
        <v>234</v>
      </c>
      <c r="V6" s="270">
        <v>3</v>
      </c>
      <c r="W6" s="3" t="s">
        <v>235</v>
      </c>
      <c r="X6" s="3" t="s">
        <v>236</v>
      </c>
      <c r="Y6" s="270">
        <v>3</v>
      </c>
      <c r="Z6" s="3" t="s">
        <v>237</v>
      </c>
      <c r="AA6" s="3"/>
      <c r="AB6" s="270">
        <v>2</v>
      </c>
      <c r="AC6" s="3" t="s">
        <v>238</v>
      </c>
      <c r="AD6" s="3" t="s">
        <v>239</v>
      </c>
      <c r="AE6" s="270">
        <v>3</v>
      </c>
      <c r="AF6" s="3" t="s">
        <v>240</v>
      </c>
      <c r="AG6" s="3"/>
      <c r="AH6" s="270">
        <v>3</v>
      </c>
      <c r="AI6" s="3" t="s">
        <v>241</v>
      </c>
      <c r="AJ6" s="3" t="s">
        <v>242</v>
      </c>
      <c r="AK6" s="270">
        <v>3</v>
      </c>
      <c r="AL6" s="3" t="s">
        <v>243</v>
      </c>
      <c r="AM6" s="3"/>
      <c r="AN6" s="270">
        <v>3</v>
      </c>
      <c r="AO6" s="3" t="s">
        <v>244</v>
      </c>
      <c r="AP6" s="3" t="s">
        <v>245</v>
      </c>
      <c r="AQ6" s="270">
        <v>3</v>
      </c>
      <c r="AR6" s="272">
        <f>AVERAGE(G6,J6,M6,P6,S6,V6,Y6,AB6,AE6,AH6,AK6,AN6,AQ6)</f>
        <v>2.7692307692307692</v>
      </c>
      <c r="AS6" s="11">
        <v>2.8</v>
      </c>
      <c r="AT6" s="284" t="s">
        <v>586</v>
      </c>
      <c r="AU6" s="9"/>
      <c r="AV6" s="13"/>
      <c r="AW6" s="267"/>
    </row>
    <row r="7" spans="1:49" ht="14" x14ac:dyDescent="0.25">
      <c r="E7" s="7"/>
      <c r="F7" s="7"/>
      <c r="H7" s="7"/>
      <c r="Q7" s="211"/>
      <c r="R7" s="211"/>
      <c r="T7" s="7"/>
      <c r="AP7" s="327" t="s">
        <v>105</v>
      </c>
      <c r="AQ7" s="328"/>
      <c r="AR7" s="158"/>
      <c r="AS7" s="159">
        <f>SUM(AS4:AS6)</f>
        <v>8.8999999999999986</v>
      </c>
    </row>
    <row r="8" spans="1:49" ht="14" x14ac:dyDescent="0.25">
      <c r="E8" s="7"/>
      <c r="F8" s="7"/>
      <c r="H8" s="7"/>
      <c r="T8" s="7"/>
      <c r="AP8" s="329" t="s">
        <v>106</v>
      </c>
      <c r="AQ8" s="329"/>
      <c r="AR8" s="158"/>
      <c r="AS8" s="277">
        <f>AVERAGE(AS4:AS6)</f>
        <v>2.9666666666666663</v>
      </c>
    </row>
    <row r="9" spans="1:49" x14ac:dyDescent="0.25">
      <c r="E9" s="7"/>
      <c r="F9" s="7"/>
      <c r="H9" s="7"/>
      <c r="T9" s="7"/>
    </row>
    <row r="10" spans="1:49" x14ac:dyDescent="0.25">
      <c r="E10" s="7"/>
      <c r="F10" s="7"/>
      <c r="H10" s="7"/>
      <c r="T10" s="7"/>
    </row>
    <row r="11" spans="1:49" x14ac:dyDescent="0.25">
      <c r="E11" s="7"/>
      <c r="F11" s="7"/>
      <c r="H11" s="7"/>
      <c r="T11" s="7"/>
    </row>
    <row r="12" spans="1:49" x14ac:dyDescent="0.25">
      <c r="E12" s="7"/>
      <c r="F12" s="7"/>
      <c r="H12" s="7"/>
      <c r="T12" s="7"/>
    </row>
    <row r="13" spans="1:49" x14ac:dyDescent="0.25">
      <c r="E13" s="7"/>
      <c r="F13" s="7"/>
      <c r="H13" s="7"/>
      <c r="T13" s="7"/>
    </row>
    <row r="14" spans="1:49" x14ac:dyDescent="0.25">
      <c r="E14" s="7"/>
      <c r="F14" s="7"/>
      <c r="H14" s="7"/>
      <c r="T14" s="7"/>
    </row>
    <row r="15" spans="1:49" x14ac:dyDescent="0.25">
      <c r="E15" s="7"/>
      <c r="F15" s="7"/>
      <c r="H15" s="7"/>
      <c r="T15" s="7"/>
    </row>
    <row r="16" spans="1:49" x14ac:dyDescent="0.25">
      <c r="E16" s="7"/>
      <c r="F16" s="7"/>
      <c r="H16" s="7"/>
      <c r="T16" s="7"/>
    </row>
    <row r="17" spans="5:20" x14ac:dyDescent="0.25">
      <c r="E17" s="7"/>
      <c r="F17" s="7"/>
      <c r="H17" s="7"/>
      <c r="T17" s="7"/>
    </row>
    <row r="18" spans="5:20" x14ac:dyDescent="0.25">
      <c r="E18" s="7"/>
      <c r="F18" s="7"/>
      <c r="H18" s="7"/>
      <c r="T18" s="7"/>
    </row>
    <row r="19" spans="5:20" x14ac:dyDescent="0.25">
      <c r="E19" s="7"/>
      <c r="F19" s="7"/>
      <c r="H19" s="7"/>
      <c r="T19" s="7"/>
    </row>
    <row r="20" spans="5:20" x14ac:dyDescent="0.25">
      <c r="E20" s="7"/>
      <c r="F20" s="7"/>
      <c r="H20" s="7"/>
      <c r="T20" s="7"/>
    </row>
    <row r="21" spans="5:20" x14ac:dyDescent="0.25">
      <c r="E21" s="7"/>
      <c r="F21" s="7"/>
      <c r="H21" s="7"/>
      <c r="T21" s="7"/>
    </row>
    <row r="22" spans="5:20" x14ac:dyDescent="0.25">
      <c r="E22" s="7"/>
      <c r="F22" s="7"/>
      <c r="H22" s="7"/>
      <c r="T22" s="7"/>
    </row>
    <row r="23" spans="5:20" x14ac:dyDescent="0.25">
      <c r="E23" s="7"/>
      <c r="F23" s="7"/>
      <c r="H23" s="7"/>
      <c r="T23" s="7"/>
    </row>
    <row r="24" spans="5:20" x14ac:dyDescent="0.25">
      <c r="E24" s="7"/>
      <c r="F24" s="7"/>
      <c r="H24" s="7"/>
      <c r="T24" s="7"/>
    </row>
    <row r="25" spans="5:20" x14ac:dyDescent="0.25">
      <c r="E25" s="7"/>
      <c r="F25" s="7"/>
      <c r="H25" s="7"/>
      <c r="T25" s="7"/>
    </row>
    <row r="26" spans="5:20" x14ac:dyDescent="0.25">
      <c r="E26" s="7"/>
      <c r="F26" s="7"/>
      <c r="H26" s="7"/>
      <c r="T26" s="7"/>
    </row>
    <row r="27" spans="5:20" x14ac:dyDescent="0.25">
      <c r="E27" s="7"/>
      <c r="F27" s="7"/>
      <c r="H27" s="7"/>
      <c r="T27" s="7"/>
    </row>
    <row r="28" spans="5:20" x14ac:dyDescent="0.25">
      <c r="E28" s="7"/>
      <c r="F28" s="7"/>
      <c r="H28" s="7"/>
      <c r="T28" s="7"/>
    </row>
    <row r="29" spans="5:20" x14ac:dyDescent="0.25">
      <c r="E29" s="7"/>
      <c r="F29" s="7"/>
      <c r="H29" s="7"/>
      <c r="T29" s="7"/>
    </row>
    <row r="30" spans="5:20" x14ac:dyDescent="0.25">
      <c r="E30" s="7"/>
      <c r="F30" s="7"/>
      <c r="H30" s="7"/>
      <c r="T30" s="7"/>
    </row>
    <row r="31" spans="5:20" x14ac:dyDescent="0.25">
      <c r="E31" s="7"/>
      <c r="F31" s="7"/>
      <c r="H31" s="7"/>
      <c r="T31" s="7"/>
    </row>
    <row r="32" spans="5:20" x14ac:dyDescent="0.25">
      <c r="E32" s="7"/>
      <c r="F32" s="7"/>
      <c r="H32" s="7"/>
      <c r="T32" s="7"/>
    </row>
    <row r="33" spans="5:20" x14ac:dyDescent="0.25">
      <c r="E33" s="7"/>
      <c r="F33" s="7"/>
      <c r="H33" s="7"/>
      <c r="T33" s="7"/>
    </row>
    <row r="34" spans="5:20" x14ac:dyDescent="0.25">
      <c r="E34" s="7"/>
      <c r="F34" s="7"/>
      <c r="H34" s="7"/>
      <c r="T34" s="7"/>
    </row>
    <row r="35" spans="5:20" x14ac:dyDescent="0.25">
      <c r="E35" s="7"/>
      <c r="F35" s="7"/>
      <c r="H35" s="7"/>
      <c r="T35" s="7"/>
    </row>
    <row r="36" spans="5:20" x14ac:dyDescent="0.25">
      <c r="E36" s="7"/>
      <c r="F36" s="7"/>
      <c r="H36" s="7"/>
      <c r="T36" s="7"/>
    </row>
    <row r="37" spans="5:20" x14ac:dyDescent="0.25">
      <c r="E37" s="7"/>
      <c r="F37" s="7"/>
      <c r="H37" s="7"/>
      <c r="T37" s="7"/>
    </row>
    <row r="38" spans="5:20" x14ac:dyDescent="0.25">
      <c r="E38" s="7"/>
      <c r="F38" s="7"/>
      <c r="H38" s="7"/>
      <c r="T38" s="7"/>
    </row>
    <row r="39" spans="5:20" x14ac:dyDescent="0.25">
      <c r="E39" s="7"/>
      <c r="F39" s="7"/>
      <c r="H39" s="7"/>
      <c r="T39" s="7"/>
    </row>
    <row r="40" spans="5:20" x14ac:dyDescent="0.25">
      <c r="E40" s="7"/>
      <c r="F40" s="7"/>
      <c r="H40" s="7"/>
      <c r="T40" s="7"/>
    </row>
    <row r="41" spans="5:20" x14ac:dyDescent="0.25">
      <c r="E41" s="7"/>
      <c r="F41" s="7"/>
      <c r="H41" s="7"/>
      <c r="T41" s="7"/>
    </row>
  </sheetData>
  <mergeCells count="31">
    <mergeCell ref="AO1:AQ1"/>
    <mergeCell ref="AS1:AT2"/>
    <mergeCell ref="AF2:AH2"/>
    <mergeCell ref="AI2:AK2"/>
    <mergeCell ref="AO2:AQ2"/>
    <mergeCell ref="AI1:AK1"/>
    <mergeCell ref="AL1:AN1"/>
    <mergeCell ref="AP7:AQ7"/>
    <mergeCell ref="AP8:AQ8"/>
    <mergeCell ref="N2:P2"/>
    <mergeCell ref="Q2:S2"/>
    <mergeCell ref="AL2:AN2"/>
    <mergeCell ref="AC1:AE1"/>
    <mergeCell ref="AF1:AH1"/>
    <mergeCell ref="N1:P1"/>
    <mergeCell ref="T2:V2"/>
    <mergeCell ref="Q1:S1"/>
    <mergeCell ref="T1:V1"/>
    <mergeCell ref="W1:Y1"/>
    <mergeCell ref="Z1:AB1"/>
    <mergeCell ref="W2:Y2"/>
    <mergeCell ref="Z2:AB2"/>
    <mergeCell ref="AC2:AE2"/>
    <mergeCell ref="A1:B2"/>
    <mergeCell ref="C1:D2"/>
    <mergeCell ref="E1:G1"/>
    <mergeCell ref="H1:J1"/>
    <mergeCell ref="K1:M1"/>
    <mergeCell ref="E2:G2"/>
    <mergeCell ref="H2:J2"/>
    <mergeCell ref="K2:M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0B3ED-535C-461A-AADE-9B38D928EE2E}">
  <dimension ref="A1:AW41"/>
  <sheetViews>
    <sheetView zoomScale="80" zoomScaleNormal="80" workbookViewId="0">
      <pane xSplit="4" ySplit="3" topLeftCell="E4" activePane="bottomRight" state="frozen"/>
      <selection sqref="A1:G2"/>
      <selection pane="topRight" sqref="A1:G2"/>
      <selection pane="bottomLeft" sqref="A1:G2"/>
      <selection pane="bottomRight" sqref="A1:G2"/>
    </sheetView>
  </sheetViews>
  <sheetFormatPr defaultColWidth="9.1796875" defaultRowHeight="13.5" x14ac:dyDescent="0.25"/>
  <cols>
    <col min="1" max="1" width="6.54296875" style="12" customWidth="1"/>
    <col min="2" max="2" width="40.54296875" style="8" customWidth="1"/>
    <col min="3" max="4" width="12.54296875" style="12" customWidth="1"/>
    <col min="5" max="6" width="42.54296875" style="4" customWidth="1"/>
    <col min="7" max="7" width="7" style="2" customWidth="1"/>
    <col min="8" max="8" width="42.54296875" style="4" customWidth="1"/>
    <col min="9" max="9" width="42.54296875" style="16" customWidth="1"/>
    <col min="10" max="10" width="6" style="16" customWidth="1"/>
    <col min="11" max="12" width="42.54296875" style="16" customWidth="1"/>
    <col min="13" max="13" width="6" style="16" customWidth="1"/>
    <col min="14" max="15" width="42.54296875" style="16" customWidth="1"/>
    <col min="16" max="16" width="6" style="16" customWidth="1"/>
    <col min="17" max="18" width="42.54296875" style="16" customWidth="1"/>
    <col min="19" max="19" width="6" style="16" customWidth="1"/>
    <col min="20" max="20" width="42.54296875" style="4" customWidth="1"/>
    <col min="21" max="21" width="42.54296875" style="16" customWidth="1"/>
    <col min="22" max="22" width="6" style="16" customWidth="1"/>
    <col min="23" max="24" width="42.54296875" style="16" customWidth="1"/>
    <col min="25" max="25" width="6" style="16" customWidth="1"/>
    <col min="26" max="26" width="42.54296875" style="16" customWidth="1"/>
    <col min="27" max="27" width="42.54296875" style="9" customWidth="1"/>
    <col min="28" max="28" width="6" style="9" customWidth="1"/>
    <col min="29" max="30" width="42.54296875" style="9" customWidth="1"/>
    <col min="31" max="31" width="6" style="9" customWidth="1"/>
    <col min="32" max="33" width="42.54296875" style="9" customWidth="1"/>
    <col min="34" max="34" width="6" style="9" customWidth="1"/>
    <col min="35" max="36" width="48.6328125" style="9" customWidth="1"/>
    <col min="37" max="37" width="6" style="9" customWidth="1"/>
    <col min="38" max="39" width="42.54296875" style="9" customWidth="1"/>
    <col min="40" max="40" width="6" style="9" customWidth="1"/>
    <col min="41" max="41" width="72.54296875" style="9" customWidth="1"/>
    <col min="42" max="42" width="42.54296875" style="9" customWidth="1"/>
    <col min="43" max="43" width="6" style="9" customWidth="1"/>
    <col min="44" max="45" width="8.6328125" style="9" customWidth="1"/>
    <col min="46" max="46" width="52.54296875" style="9" customWidth="1"/>
    <col min="47" max="47" width="9.1796875" style="9"/>
    <col min="48" max="49" width="42.54296875" style="9" customWidth="1"/>
    <col min="50" max="16384" width="9.1796875" style="9"/>
  </cols>
  <sheetData>
    <row r="1" spans="1:49" ht="16.5" customHeight="1" x14ac:dyDescent="0.35">
      <c r="A1" s="313" t="s">
        <v>246</v>
      </c>
      <c r="B1" s="314"/>
      <c r="C1" s="317" t="s">
        <v>34</v>
      </c>
      <c r="D1" s="318"/>
      <c r="E1" s="321" t="s">
        <v>566</v>
      </c>
      <c r="F1" s="322"/>
      <c r="G1" s="323"/>
      <c r="H1" s="321" t="s">
        <v>578</v>
      </c>
      <c r="I1" s="322"/>
      <c r="J1" s="323"/>
      <c r="K1" s="321" t="s">
        <v>567</v>
      </c>
      <c r="L1" s="322"/>
      <c r="M1" s="323"/>
      <c r="N1" s="321" t="s">
        <v>568</v>
      </c>
      <c r="O1" s="322"/>
      <c r="P1" s="323"/>
      <c r="Q1" s="321" t="s">
        <v>569</v>
      </c>
      <c r="R1" s="322"/>
      <c r="S1" s="323"/>
      <c r="T1" s="321" t="s">
        <v>570</v>
      </c>
      <c r="U1" s="322"/>
      <c r="V1" s="323"/>
      <c r="W1" s="321" t="s">
        <v>571</v>
      </c>
      <c r="X1" s="322"/>
      <c r="Y1" s="323"/>
      <c r="Z1" s="321" t="s">
        <v>572</v>
      </c>
      <c r="AA1" s="322"/>
      <c r="AB1" s="323"/>
      <c r="AC1" s="321" t="s">
        <v>573</v>
      </c>
      <c r="AD1" s="322"/>
      <c r="AE1" s="323"/>
      <c r="AF1" s="321" t="s">
        <v>574</v>
      </c>
      <c r="AG1" s="322"/>
      <c r="AH1" s="323"/>
      <c r="AI1" s="321" t="s">
        <v>575</v>
      </c>
      <c r="AJ1" s="322"/>
      <c r="AK1" s="323"/>
      <c r="AL1" s="321" t="s">
        <v>576</v>
      </c>
      <c r="AM1" s="322"/>
      <c r="AN1" s="323"/>
      <c r="AO1" s="321" t="s">
        <v>577</v>
      </c>
      <c r="AP1" s="322"/>
      <c r="AQ1" s="323"/>
      <c r="AR1" s="82"/>
      <c r="AS1" s="330" t="s">
        <v>35</v>
      </c>
      <c r="AT1" s="331"/>
    </row>
    <row r="2" spans="1:49" x14ac:dyDescent="0.35">
      <c r="A2" s="315"/>
      <c r="B2" s="316"/>
      <c r="C2" s="319"/>
      <c r="D2" s="320"/>
      <c r="E2" s="324" t="s">
        <v>36</v>
      </c>
      <c r="F2" s="325"/>
      <c r="G2" s="326"/>
      <c r="H2" s="324" t="s">
        <v>36</v>
      </c>
      <c r="I2" s="325"/>
      <c r="J2" s="326"/>
      <c r="K2" s="324" t="s">
        <v>36</v>
      </c>
      <c r="L2" s="325"/>
      <c r="M2" s="326"/>
      <c r="N2" s="324" t="s">
        <v>36</v>
      </c>
      <c r="O2" s="325"/>
      <c r="P2" s="326"/>
      <c r="Q2" s="324" t="s">
        <v>36</v>
      </c>
      <c r="R2" s="325"/>
      <c r="S2" s="326"/>
      <c r="T2" s="324" t="s">
        <v>36</v>
      </c>
      <c r="U2" s="325"/>
      <c r="V2" s="326"/>
      <c r="W2" s="324" t="s">
        <v>36</v>
      </c>
      <c r="X2" s="325"/>
      <c r="Y2" s="326"/>
      <c r="Z2" s="324" t="s">
        <v>36</v>
      </c>
      <c r="AA2" s="325"/>
      <c r="AB2" s="326"/>
      <c r="AC2" s="324" t="s">
        <v>36</v>
      </c>
      <c r="AD2" s="325"/>
      <c r="AE2" s="326"/>
      <c r="AF2" s="324" t="s">
        <v>36</v>
      </c>
      <c r="AG2" s="325"/>
      <c r="AH2" s="326"/>
      <c r="AI2" s="324" t="s">
        <v>36</v>
      </c>
      <c r="AJ2" s="325"/>
      <c r="AK2" s="326"/>
      <c r="AL2" s="324" t="s">
        <v>36</v>
      </c>
      <c r="AM2" s="325"/>
      <c r="AN2" s="326"/>
      <c r="AO2" s="324" t="s">
        <v>36</v>
      </c>
      <c r="AP2" s="325"/>
      <c r="AQ2" s="326"/>
      <c r="AR2" s="87"/>
      <c r="AS2" s="332"/>
      <c r="AT2" s="333"/>
    </row>
    <row r="3" spans="1:49" s="10" customFormat="1" ht="78" customHeight="1" x14ac:dyDescent="0.3">
      <c r="A3" s="80"/>
      <c r="B3" s="81" t="s">
        <v>37</v>
      </c>
      <c r="C3" s="88" t="s">
        <v>38</v>
      </c>
      <c r="D3" s="88" t="s">
        <v>39</v>
      </c>
      <c r="E3" s="86" t="s">
        <v>40</v>
      </c>
      <c r="F3" s="86" t="s">
        <v>41</v>
      </c>
      <c r="G3" s="83" t="s">
        <v>42</v>
      </c>
      <c r="H3" s="86" t="s">
        <v>40</v>
      </c>
      <c r="I3" s="86" t="s">
        <v>41</v>
      </c>
      <c r="J3" s="83" t="s">
        <v>42</v>
      </c>
      <c r="K3" s="86" t="s">
        <v>40</v>
      </c>
      <c r="L3" s="86" t="s">
        <v>41</v>
      </c>
      <c r="M3" s="83" t="s">
        <v>42</v>
      </c>
      <c r="N3" s="86" t="s">
        <v>40</v>
      </c>
      <c r="O3" s="86" t="s">
        <v>41</v>
      </c>
      <c r="P3" s="83" t="s">
        <v>42</v>
      </c>
      <c r="Q3" s="86" t="s">
        <v>40</v>
      </c>
      <c r="R3" s="86" t="s">
        <v>41</v>
      </c>
      <c r="S3" s="83" t="s">
        <v>42</v>
      </c>
      <c r="T3" s="86" t="s">
        <v>40</v>
      </c>
      <c r="U3" s="86" t="s">
        <v>41</v>
      </c>
      <c r="V3" s="83" t="s">
        <v>42</v>
      </c>
      <c r="W3" s="86" t="s">
        <v>40</v>
      </c>
      <c r="X3" s="86" t="s">
        <v>41</v>
      </c>
      <c r="Y3" s="83" t="s">
        <v>42</v>
      </c>
      <c r="Z3" s="86" t="s">
        <v>40</v>
      </c>
      <c r="AA3" s="86" t="s">
        <v>41</v>
      </c>
      <c r="AB3" s="83" t="s">
        <v>42</v>
      </c>
      <c r="AC3" s="86" t="s">
        <v>40</v>
      </c>
      <c r="AD3" s="86" t="s">
        <v>41</v>
      </c>
      <c r="AE3" s="83" t="s">
        <v>42</v>
      </c>
      <c r="AF3" s="86" t="s">
        <v>40</v>
      </c>
      <c r="AG3" s="86" t="s">
        <v>41</v>
      </c>
      <c r="AH3" s="83" t="s">
        <v>42</v>
      </c>
      <c r="AI3" s="86" t="s">
        <v>40</v>
      </c>
      <c r="AJ3" s="86" t="s">
        <v>41</v>
      </c>
      <c r="AK3" s="83" t="s">
        <v>42</v>
      </c>
      <c r="AL3" s="86" t="s">
        <v>40</v>
      </c>
      <c r="AM3" s="86" t="s">
        <v>41</v>
      </c>
      <c r="AN3" s="83" t="s">
        <v>42</v>
      </c>
      <c r="AO3" s="86" t="s">
        <v>40</v>
      </c>
      <c r="AP3" s="86" t="s">
        <v>41</v>
      </c>
      <c r="AQ3" s="83" t="s">
        <v>42</v>
      </c>
      <c r="AR3" s="84" t="s">
        <v>43</v>
      </c>
      <c r="AS3" s="85" t="s">
        <v>44</v>
      </c>
      <c r="AT3" s="26" t="s">
        <v>247</v>
      </c>
      <c r="AV3" s="26" t="s">
        <v>46</v>
      </c>
      <c r="AW3" s="26" t="s">
        <v>47</v>
      </c>
    </row>
    <row r="4" spans="1:49" s="222" customFormat="1" ht="409.6" customHeight="1" x14ac:dyDescent="0.35">
      <c r="A4" s="218" t="s">
        <v>248</v>
      </c>
      <c r="B4" s="225" t="s">
        <v>249</v>
      </c>
      <c r="C4" s="221" t="s">
        <v>250</v>
      </c>
      <c r="D4" s="221" t="s">
        <v>251</v>
      </c>
      <c r="E4" s="3" t="s">
        <v>252</v>
      </c>
      <c r="F4" s="267" t="s">
        <v>253</v>
      </c>
      <c r="G4" s="268">
        <v>2</v>
      </c>
      <c r="H4" s="267" t="s">
        <v>254</v>
      </c>
      <c r="I4" s="267" t="s">
        <v>255</v>
      </c>
      <c r="J4" s="268">
        <v>2</v>
      </c>
      <c r="K4" s="267" t="s">
        <v>256</v>
      </c>
      <c r="L4" s="267"/>
      <c r="M4" s="268">
        <v>4</v>
      </c>
      <c r="N4" s="267" t="s">
        <v>257</v>
      </c>
      <c r="O4" s="271" t="s">
        <v>258</v>
      </c>
      <c r="P4" s="268">
        <v>3</v>
      </c>
      <c r="Q4" s="267" t="s">
        <v>259</v>
      </c>
      <c r="R4" s="267"/>
      <c r="S4" s="268">
        <v>4</v>
      </c>
      <c r="T4" s="267" t="s">
        <v>260</v>
      </c>
      <c r="U4" s="267" t="s">
        <v>261</v>
      </c>
      <c r="V4" s="268">
        <v>3</v>
      </c>
      <c r="W4" s="267" t="s">
        <v>262</v>
      </c>
      <c r="X4" s="267" t="s">
        <v>263</v>
      </c>
      <c r="Y4" s="268">
        <v>3</v>
      </c>
      <c r="Z4" s="267" t="s">
        <v>264</v>
      </c>
      <c r="AA4" s="267"/>
      <c r="AB4" s="268">
        <v>2</v>
      </c>
      <c r="AC4" s="267" t="s">
        <v>265</v>
      </c>
      <c r="AD4" s="267" t="s">
        <v>266</v>
      </c>
      <c r="AE4" s="268">
        <v>3</v>
      </c>
      <c r="AF4" s="267" t="s">
        <v>267</v>
      </c>
      <c r="AG4" s="267" t="s">
        <v>268</v>
      </c>
      <c r="AH4" s="268">
        <v>3</v>
      </c>
      <c r="AI4" s="267" t="s">
        <v>269</v>
      </c>
      <c r="AJ4" s="267" t="s">
        <v>270</v>
      </c>
      <c r="AK4" s="268">
        <v>3</v>
      </c>
      <c r="AL4" s="267"/>
      <c r="AM4" s="267" t="s">
        <v>271</v>
      </c>
      <c r="AN4" s="268">
        <v>2</v>
      </c>
      <c r="AO4" s="267" t="s">
        <v>272</v>
      </c>
      <c r="AP4" s="267" t="s">
        <v>273</v>
      </c>
      <c r="AQ4" s="268">
        <v>4</v>
      </c>
      <c r="AR4" s="272">
        <f>AVERAGE(G4,J4,M4,P4,S4,V4,Y4,AB4,AE4,AH4,AK4,AN4,AQ4)</f>
        <v>2.9230769230769229</v>
      </c>
      <c r="AS4" s="11">
        <v>2.9</v>
      </c>
      <c r="AT4" s="284" t="s">
        <v>588</v>
      </c>
      <c r="AU4" s="9"/>
      <c r="AV4" s="267" t="s">
        <v>274</v>
      </c>
      <c r="AW4" s="14"/>
    </row>
    <row r="5" spans="1:49" s="222" customFormat="1" ht="364.5" customHeight="1" x14ac:dyDescent="0.35">
      <c r="A5" s="223" t="s">
        <v>275</v>
      </c>
      <c r="B5" s="226" t="s">
        <v>276</v>
      </c>
      <c r="C5" s="221" t="s">
        <v>250</v>
      </c>
      <c r="D5" s="221" t="s">
        <v>251</v>
      </c>
      <c r="E5" s="3" t="s">
        <v>277</v>
      </c>
      <c r="F5" s="267" t="s">
        <v>278</v>
      </c>
      <c r="G5" s="268">
        <v>2</v>
      </c>
      <c r="H5" s="267" t="s">
        <v>279</v>
      </c>
      <c r="I5" s="267" t="s">
        <v>280</v>
      </c>
      <c r="J5" s="268">
        <v>3</v>
      </c>
      <c r="K5" s="267" t="s">
        <v>281</v>
      </c>
      <c r="L5" s="267" t="s">
        <v>282</v>
      </c>
      <c r="M5" s="268">
        <v>3</v>
      </c>
      <c r="N5" s="267" t="s">
        <v>283</v>
      </c>
      <c r="O5" s="271" t="s">
        <v>284</v>
      </c>
      <c r="P5" s="268">
        <v>2</v>
      </c>
      <c r="Q5" s="267" t="s">
        <v>285</v>
      </c>
      <c r="R5" s="267" t="s">
        <v>286</v>
      </c>
      <c r="S5" s="268">
        <v>3</v>
      </c>
      <c r="T5" s="267" t="s">
        <v>287</v>
      </c>
      <c r="U5" s="267" t="s">
        <v>288</v>
      </c>
      <c r="V5" s="268">
        <v>2</v>
      </c>
      <c r="W5" s="267" t="s">
        <v>289</v>
      </c>
      <c r="X5" s="267" t="s">
        <v>290</v>
      </c>
      <c r="Y5" s="268">
        <v>2</v>
      </c>
      <c r="Z5" s="267" t="s">
        <v>291</v>
      </c>
      <c r="AA5" s="267" t="s">
        <v>292</v>
      </c>
      <c r="AB5" s="268">
        <v>3</v>
      </c>
      <c r="AC5" s="267" t="s">
        <v>293</v>
      </c>
      <c r="AD5" s="267" t="s">
        <v>294</v>
      </c>
      <c r="AE5" s="268">
        <v>2</v>
      </c>
      <c r="AF5" s="267" t="s">
        <v>295</v>
      </c>
      <c r="AG5" s="267" t="s">
        <v>296</v>
      </c>
      <c r="AH5" s="268">
        <v>3</v>
      </c>
      <c r="AI5" s="267" t="s">
        <v>297</v>
      </c>
      <c r="AJ5" s="267" t="s">
        <v>298</v>
      </c>
      <c r="AK5" s="268">
        <v>4</v>
      </c>
      <c r="AL5" s="267" t="s">
        <v>299</v>
      </c>
      <c r="AM5" s="267"/>
      <c r="AN5" s="268">
        <v>3</v>
      </c>
      <c r="AO5" s="267" t="s">
        <v>300</v>
      </c>
      <c r="AP5" s="267" t="s">
        <v>301</v>
      </c>
      <c r="AQ5" s="268">
        <v>3</v>
      </c>
      <c r="AR5" s="272">
        <f>AVERAGE(G5,J5,M5,P5,S5,V5,Y5,AB5,AE5,AH5,AK5,AN5,AQ5)</f>
        <v>2.6923076923076925</v>
      </c>
      <c r="AS5" s="11">
        <v>2.7</v>
      </c>
      <c r="AT5" s="303" t="s">
        <v>589</v>
      </c>
      <c r="AU5" s="9"/>
      <c r="AV5" s="14"/>
      <c r="AW5" s="14"/>
    </row>
    <row r="6" spans="1:49" s="222" customFormat="1" ht="409.5" customHeight="1" x14ac:dyDescent="0.35">
      <c r="A6" s="223" t="s">
        <v>302</v>
      </c>
      <c r="B6" s="226" t="s">
        <v>303</v>
      </c>
      <c r="C6" s="221" t="s">
        <v>250</v>
      </c>
      <c r="D6" s="221" t="s">
        <v>251</v>
      </c>
      <c r="E6" s="3" t="s">
        <v>304</v>
      </c>
      <c r="F6" s="3" t="s">
        <v>305</v>
      </c>
      <c r="G6" s="270">
        <v>2</v>
      </c>
      <c r="H6" s="3" t="s">
        <v>306</v>
      </c>
      <c r="I6" s="3" t="s">
        <v>307</v>
      </c>
      <c r="J6" s="270">
        <v>2</v>
      </c>
      <c r="K6" s="3" t="s">
        <v>308</v>
      </c>
      <c r="L6" s="3"/>
      <c r="M6" s="270">
        <v>4</v>
      </c>
      <c r="N6" s="267" t="s">
        <v>309</v>
      </c>
      <c r="O6" s="271" t="s">
        <v>310</v>
      </c>
      <c r="P6" s="268">
        <v>2</v>
      </c>
      <c r="Q6" s="3" t="s">
        <v>311</v>
      </c>
      <c r="R6" s="3"/>
      <c r="S6" s="270">
        <v>3</v>
      </c>
      <c r="T6" s="3" t="s">
        <v>312</v>
      </c>
      <c r="U6" s="3" t="s">
        <v>313</v>
      </c>
      <c r="V6" s="270">
        <v>2</v>
      </c>
      <c r="W6" s="3" t="s">
        <v>314</v>
      </c>
      <c r="X6" s="3" t="s">
        <v>315</v>
      </c>
      <c r="Y6" s="270">
        <v>2</v>
      </c>
      <c r="Z6" s="3" t="s">
        <v>316</v>
      </c>
      <c r="AA6" s="3" t="s">
        <v>317</v>
      </c>
      <c r="AB6" s="270">
        <v>2</v>
      </c>
      <c r="AC6" s="3" t="s">
        <v>318</v>
      </c>
      <c r="AD6" s="3" t="s">
        <v>319</v>
      </c>
      <c r="AE6" s="270">
        <v>3</v>
      </c>
      <c r="AF6" s="3" t="s">
        <v>320</v>
      </c>
      <c r="AG6" s="3" t="s">
        <v>321</v>
      </c>
      <c r="AH6" s="270">
        <v>3</v>
      </c>
      <c r="AI6" s="3" t="s">
        <v>322</v>
      </c>
      <c r="AJ6" s="3" t="s">
        <v>323</v>
      </c>
      <c r="AK6" s="270">
        <v>3</v>
      </c>
      <c r="AL6" s="3" t="s">
        <v>324</v>
      </c>
      <c r="AM6" s="3" t="s">
        <v>325</v>
      </c>
      <c r="AN6" s="270">
        <v>2</v>
      </c>
      <c r="AO6" s="3" t="s">
        <v>326</v>
      </c>
      <c r="AP6" s="3" t="s">
        <v>327</v>
      </c>
      <c r="AQ6" s="270">
        <v>3</v>
      </c>
      <c r="AR6" s="272">
        <f>AVERAGE(G6,J6,M6,P6,S6,V6,Y6,AB6,AE6,AH6,AK6,AN6,AQ6)</f>
        <v>2.5384615384615383</v>
      </c>
      <c r="AS6" s="11">
        <v>2.5</v>
      </c>
      <c r="AT6" s="284" t="s">
        <v>590</v>
      </c>
      <c r="AU6" s="9"/>
      <c r="AV6" s="14"/>
      <c r="AW6" s="14"/>
    </row>
    <row r="7" spans="1:49" ht="14" x14ac:dyDescent="0.25">
      <c r="E7" s="7"/>
      <c r="F7" s="7"/>
      <c r="H7" s="7"/>
      <c r="T7" s="7"/>
      <c r="AP7" s="327" t="s">
        <v>105</v>
      </c>
      <c r="AQ7" s="328"/>
      <c r="AR7" s="158"/>
      <c r="AS7" s="159">
        <f>SUM(AS4:AS6)</f>
        <v>8.1</v>
      </c>
    </row>
    <row r="8" spans="1:49" ht="14" x14ac:dyDescent="0.25">
      <c r="E8" s="7"/>
      <c r="F8" s="7"/>
      <c r="H8" s="7"/>
      <c r="T8" s="7"/>
      <c r="AP8" s="329" t="s">
        <v>106</v>
      </c>
      <c r="AQ8" s="329"/>
      <c r="AR8" s="158"/>
      <c r="AS8" s="277">
        <f>AVERAGE(AS4:AS6)</f>
        <v>2.6999999999999997</v>
      </c>
    </row>
    <row r="9" spans="1:49" x14ac:dyDescent="0.25">
      <c r="E9" s="7"/>
      <c r="F9" s="7"/>
      <c r="H9" s="7"/>
      <c r="T9" s="7"/>
    </row>
    <row r="10" spans="1:49" x14ac:dyDescent="0.25">
      <c r="E10" s="7"/>
      <c r="F10" s="7"/>
      <c r="H10" s="7"/>
      <c r="T10" s="7"/>
    </row>
    <row r="11" spans="1:49" x14ac:dyDescent="0.25">
      <c r="E11" s="7"/>
      <c r="F11" s="7"/>
      <c r="H11" s="7"/>
      <c r="T11" s="7"/>
    </row>
    <row r="12" spans="1:49" x14ac:dyDescent="0.25">
      <c r="E12" s="7"/>
      <c r="F12" s="7"/>
      <c r="H12" s="7"/>
      <c r="T12" s="7"/>
    </row>
    <row r="13" spans="1:49" x14ac:dyDescent="0.25">
      <c r="E13" s="7"/>
      <c r="F13" s="7"/>
      <c r="H13" s="7"/>
      <c r="T13" s="7"/>
    </row>
    <row r="14" spans="1:49" x14ac:dyDescent="0.25">
      <c r="E14" s="7"/>
      <c r="F14" s="7"/>
      <c r="H14" s="7"/>
      <c r="T14" s="7"/>
    </row>
    <row r="15" spans="1:49" x14ac:dyDescent="0.25">
      <c r="E15" s="7"/>
      <c r="F15" s="7"/>
      <c r="H15" s="7"/>
      <c r="T15" s="7"/>
    </row>
    <row r="16" spans="1:49" x14ac:dyDescent="0.25">
      <c r="E16" s="7"/>
      <c r="F16" s="7"/>
      <c r="H16" s="7"/>
      <c r="T16" s="7"/>
    </row>
    <row r="17" spans="5:20" x14ac:dyDescent="0.25">
      <c r="E17" s="7"/>
      <c r="F17" s="7"/>
      <c r="H17" s="7"/>
      <c r="T17" s="7"/>
    </row>
    <row r="18" spans="5:20" x14ac:dyDescent="0.25">
      <c r="E18" s="7"/>
      <c r="F18" s="7"/>
      <c r="H18" s="7"/>
      <c r="T18" s="7"/>
    </row>
    <row r="19" spans="5:20" x14ac:dyDescent="0.25">
      <c r="E19" s="7"/>
      <c r="F19" s="7"/>
      <c r="H19" s="7"/>
      <c r="T19" s="7"/>
    </row>
    <row r="20" spans="5:20" x14ac:dyDescent="0.25">
      <c r="E20" s="7"/>
      <c r="F20" s="7"/>
      <c r="H20" s="7"/>
      <c r="T20" s="7"/>
    </row>
    <row r="21" spans="5:20" x14ac:dyDescent="0.25">
      <c r="E21" s="7"/>
      <c r="F21" s="7"/>
      <c r="H21" s="7"/>
      <c r="T21" s="7"/>
    </row>
    <row r="22" spans="5:20" x14ac:dyDescent="0.25">
      <c r="E22" s="7"/>
      <c r="F22" s="7"/>
      <c r="H22" s="7"/>
      <c r="T22" s="7"/>
    </row>
    <row r="23" spans="5:20" x14ac:dyDescent="0.25">
      <c r="E23" s="7"/>
      <c r="F23" s="7"/>
      <c r="H23" s="7"/>
      <c r="T23" s="7"/>
    </row>
    <row r="24" spans="5:20" x14ac:dyDescent="0.25">
      <c r="E24" s="7"/>
      <c r="F24" s="7"/>
      <c r="H24" s="7"/>
      <c r="T24" s="7"/>
    </row>
    <row r="25" spans="5:20" x14ac:dyDescent="0.25">
      <c r="E25" s="7"/>
      <c r="F25" s="7"/>
      <c r="H25" s="7"/>
      <c r="T25" s="7"/>
    </row>
    <row r="26" spans="5:20" x14ac:dyDescent="0.25">
      <c r="E26" s="7"/>
      <c r="F26" s="7"/>
      <c r="H26" s="7"/>
      <c r="T26" s="7"/>
    </row>
    <row r="27" spans="5:20" x14ac:dyDescent="0.25">
      <c r="E27" s="7"/>
      <c r="F27" s="7"/>
      <c r="H27" s="7"/>
      <c r="T27" s="7"/>
    </row>
    <row r="28" spans="5:20" x14ac:dyDescent="0.25">
      <c r="E28" s="7"/>
      <c r="F28" s="7"/>
      <c r="H28" s="7"/>
      <c r="T28" s="7"/>
    </row>
    <row r="29" spans="5:20" x14ac:dyDescent="0.25">
      <c r="E29" s="7"/>
      <c r="F29" s="7"/>
      <c r="H29" s="7"/>
      <c r="T29" s="7"/>
    </row>
    <row r="30" spans="5:20" x14ac:dyDescent="0.25">
      <c r="E30" s="7"/>
      <c r="F30" s="7"/>
      <c r="H30" s="7"/>
      <c r="T30" s="7"/>
    </row>
    <row r="31" spans="5:20" x14ac:dyDescent="0.25">
      <c r="E31" s="7"/>
      <c r="F31" s="7"/>
      <c r="H31" s="7"/>
      <c r="T31" s="7"/>
    </row>
    <row r="32" spans="5:20" x14ac:dyDescent="0.25">
      <c r="E32" s="7"/>
      <c r="F32" s="7"/>
      <c r="H32" s="7"/>
      <c r="T32" s="7"/>
    </row>
    <row r="33" spans="5:20" x14ac:dyDescent="0.25">
      <c r="E33" s="7"/>
      <c r="F33" s="7"/>
      <c r="H33" s="7"/>
      <c r="T33" s="7"/>
    </row>
    <row r="34" spans="5:20" x14ac:dyDescent="0.25">
      <c r="E34" s="7"/>
      <c r="F34" s="7"/>
      <c r="H34" s="7"/>
      <c r="T34" s="7"/>
    </row>
    <row r="35" spans="5:20" x14ac:dyDescent="0.25">
      <c r="E35" s="7"/>
      <c r="F35" s="7"/>
      <c r="H35" s="7"/>
      <c r="T35" s="7"/>
    </row>
    <row r="36" spans="5:20" x14ac:dyDescent="0.25">
      <c r="E36" s="7"/>
      <c r="F36" s="7"/>
      <c r="H36" s="7"/>
      <c r="T36" s="7"/>
    </row>
    <row r="37" spans="5:20" x14ac:dyDescent="0.25">
      <c r="E37" s="7"/>
      <c r="F37" s="7"/>
      <c r="H37" s="7"/>
      <c r="T37" s="7"/>
    </row>
    <row r="38" spans="5:20" x14ac:dyDescent="0.25">
      <c r="E38" s="7"/>
      <c r="F38" s="7"/>
      <c r="H38" s="7"/>
      <c r="T38" s="7"/>
    </row>
    <row r="39" spans="5:20" x14ac:dyDescent="0.25">
      <c r="E39" s="7"/>
      <c r="F39" s="7"/>
      <c r="H39" s="7"/>
      <c r="T39" s="7"/>
    </row>
    <row r="40" spans="5:20" x14ac:dyDescent="0.25">
      <c r="E40" s="7"/>
      <c r="F40" s="7"/>
      <c r="H40" s="7"/>
      <c r="T40" s="7"/>
    </row>
    <row r="41" spans="5:20" x14ac:dyDescent="0.25">
      <c r="E41" s="7"/>
      <c r="F41" s="7"/>
      <c r="H41" s="7"/>
      <c r="T41" s="7"/>
    </row>
  </sheetData>
  <mergeCells count="31">
    <mergeCell ref="AO1:AQ1"/>
    <mergeCell ref="AS1:AT2"/>
    <mergeCell ref="AF2:AH2"/>
    <mergeCell ref="AI2:AK2"/>
    <mergeCell ref="AO2:AQ2"/>
    <mergeCell ref="AI1:AK1"/>
    <mergeCell ref="AL1:AN1"/>
    <mergeCell ref="AP7:AQ7"/>
    <mergeCell ref="AP8:AQ8"/>
    <mergeCell ref="N2:P2"/>
    <mergeCell ref="Q2:S2"/>
    <mergeCell ref="AL2:AN2"/>
    <mergeCell ref="AC1:AE1"/>
    <mergeCell ref="AF1:AH1"/>
    <mergeCell ref="N1:P1"/>
    <mergeCell ref="T2:V2"/>
    <mergeCell ref="Q1:S1"/>
    <mergeCell ref="T1:V1"/>
    <mergeCell ref="W1:Y1"/>
    <mergeCell ref="Z1:AB1"/>
    <mergeCell ref="W2:Y2"/>
    <mergeCell ref="Z2:AB2"/>
    <mergeCell ref="AC2:AE2"/>
    <mergeCell ref="A1:B2"/>
    <mergeCell ref="C1:D2"/>
    <mergeCell ref="E1:G1"/>
    <mergeCell ref="H1:J1"/>
    <mergeCell ref="K1:M1"/>
    <mergeCell ref="E2:G2"/>
    <mergeCell ref="H2:J2"/>
    <mergeCell ref="K2:M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B23D-06B3-42B0-91D1-F73EF33FC010}">
  <dimension ref="A1:N8"/>
  <sheetViews>
    <sheetView zoomScale="90" zoomScaleNormal="90" workbookViewId="0">
      <pane xSplit="1" ySplit="2" topLeftCell="B3" activePane="bottomRight" state="frozen"/>
      <selection sqref="A1:G2"/>
      <selection pane="topRight" sqref="A1:G2"/>
      <selection pane="bottomLeft" sqref="A1:G2"/>
      <selection pane="bottomRight" sqref="A1:G2"/>
    </sheetView>
  </sheetViews>
  <sheetFormatPr defaultRowHeight="14.5" x14ac:dyDescent="0.35"/>
  <cols>
    <col min="1" max="1" width="5.6328125" customWidth="1"/>
    <col min="2" max="2" width="25.6328125" customWidth="1"/>
    <col min="3" max="4" width="60.6328125" customWidth="1"/>
    <col min="5" max="5" width="25.6328125" customWidth="1"/>
    <col min="6" max="6" width="14.6328125" customWidth="1"/>
    <col min="8" max="8" width="22.1796875" customWidth="1"/>
    <col min="10" max="10" width="45.81640625" customWidth="1"/>
  </cols>
  <sheetData>
    <row r="1" spans="1:14" x14ac:dyDescent="0.35">
      <c r="A1" s="27"/>
      <c r="B1" s="26" t="s">
        <v>0</v>
      </c>
      <c r="C1" s="337" t="str">
        <f>'Bidder-Key Staff'!C1</f>
        <v>Deloitte</v>
      </c>
      <c r="D1" s="338"/>
      <c r="E1" s="338"/>
      <c r="F1" s="338"/>
    </row>
    <row r="2" spans="1:14" ht="28.5" x14ac:dyDescent="0.35">
      <c r="A2" s="27"/>
      <c r="B2" s="26" t="s">
        <v>328</v>
      </c>
      <c r="C2" s="26" t="s">
        <v>329</v>
      </c>
      <c r="D2" s="26" t="s">
        <v>330</v>
      </c>
      <c r="E2" s="26" t="s">
        <v>331</v>
      </c>
      <c r="F2" s="165" t="s">
        <v>332</v>
      </c>
      <c r="H2" s="166"/>
    </row>
    <row r="3" spans="1:14" ht="27" x14ac:dyDescent="0.35">
      <c r="A3" s="140">
        <v>1</v>
      </c>
      <c r="B3" s="141" t="s">
        <v>333</v>
      </c>
      <c r="C3" s="5" t="s">
        <v>334</v>
      </c>
      <c r="D3" s="5" t="s">
        <v>335</v>
      </c>
      <c r="E3" s="5" t="s">
        <v>336</v>
      </c>
      <c r="F3" s="18">
        <v>10</v>
      </c>
    </row>
    <row r="4" spans="1:14" ht="27" x14ac:dyDescent="0.35">
      <c r="A4" s="140">
        <v>2</v>
      </c>
      <c r="B4" s="141" t="s">
        <v>337</v>
      </c>
      <c r="C4" s="136" t="s">
        <v>338</v>
      </c>
      <c r="D4" s="135" t="s">
        <v>339</v>
      </c>
      <c r="E4" s="135" t="s">
        <v>340</v>
      </c>
      <c r="F4" s="18">
        <v>10</v>
      </c>
    </row>
    <row r="5" spans="1:14" ht="17.25" customHeight="1" thickBot="1" x14ac:dyDescent="0.4">
      <c r="A5" s="38"/>
      <c r="B5" s="39"/>
      <c r="C5" s="334" t="s">
        <v>341</v>
      </c>
      <c r="D5" s="335"/>
      <c r="E5" s="336"/>
      <c r="F5" s="42">
        <f>AVERAGE(F3:F4)</f>
        <v>10</v>
      </c>
      <c r="H5" s="169"/>
      <c r="I5" s="169"/>
      <c r="J5" s="169"/>
      <c r="K5" s="169"/>
      <c r="L5" s="169"/>
      <c r="M5" s="169"/>
      <c r="N5" s="169"/>
    </row>
    <row r="8" spans="1:14" x14ac:dyDescent="0.35">
      <c r="F8" s="171"/>
    </row>
  </sheetData>
  <mergeCells count="2">
    <mergeCell ref="C5:E5"/>
    <mergeCell ref="C1:F1"/>
  </mergeCells>
  <phoneticPr fontId="2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CA29C-7644-4151-9AE8-912CFFD99950}">
  <dimension ref="A1:R67"/>
  <sheetViews>
    <sheetView zoomScale="80" zoomScaleNormal="80" workbookViewId="0">
      <selection sqref="A1:G2"/>
    </sheetView>
  </sheetViews>
  <sheetFormatPr defaultColWidth="9.1796875" defaultRowHeight="13.5" x14ac:dyDescent="0.25"/>
  <cols>
    <col min="1" max="1" width="34.6328125" style="16" customWidth="1"/>
    <col min="2" max="3" width="25.6328125" style="16" customWidth="1"/>
    <col min="4" max="4" width="12.1796875" style="16" customWidth="1"/>
    <col min="5" max="5" width="13" style="16" customWidth="1"/>
    <col min="6" max="6" width="13.54296875" style="25" customWidth="1"/>
    <col min="7" max="7" width="12.453125" style="25" customWidth="1"/>
    <col min="8" max="8" width="15.81640625" style="25" customWidth="1"/>
    <col min="9" max="9" width="17.1796875" style="16" customWidth="1"/>
    <col min="10" max="14" width="15.81640625" style="16" customWidth="1"/>
    <col min="15" max="15" width="9.1796875" style="16"/>
    <col min="16" max="16" width="9.1796875" style="16" customWidth="1"/>
    <col min="17" max="16384" width="9.1796875" style="16"/>
  </cols>
  <sheetData>
    <row r="1" spans="1:18" ht="15.5" thickBot="1" x14ac:dyDescent="0.3">
      <c r="A1" s="290" t="s">
        <v>342</v>
      </c>
      <c r="B1" s="172" t="str">
        <f>'Bidder-Key Staff'!C1</f>
        <v>Deloitte</v>
      </c>
      <c r="C1" s="291"/>
      <c r="D1" s="25"/>
      <c r="F1" s="16"/>
      <c r="G1" s="16"/>
      <c r="H1" s="16"/>
    </row>
    <row r="2" spans="1:18" ht="8.25" customHeight="1" thickBot="1" x14ac:dyDescent="0.3">
      <c r="A2" s="142"/>
      <c r="B2" s="143"/>
      <c r="C2" s="143"/>
      <c r="D2" s="25"/>
      <c r="F2" s="16"/>
      <c r="G2" s="16"/>
      <c r="H2" s="16"/>
    </row>
    <row r="3" spans="1:18" ht="15.5" thickBot="1" x14ac:dyDescent="0.3">
      <c r="A3" s="353" t="s">
        <v>343</v>
      </c>
      <c r="B3" s="354"/>
      <c r="C3" s="354"/>
      <c r="D3" s="25"/>
      <c r="F3" s="16"/>
      <c r="G3" s="16"/>
      <c r="H3" s="16"/>
    </row>
    <row r="4" spans="1:18" ht="45" customHeight="1" thickBot="1" x14ac:dyDescent="0.3">
      <c r="A4" s="286" t="str">
        <f>'Bidder-Key Staff'!B4</f>
        <v>Project Manager</v>
      </c>
      <c r="B4" s="357" t="str">
        <f>+'Bidder-Key Staff'!C4</f>
        <v>Onur Senman</v>
      </c>
      <c r="C4" s="358"/>
      <c r="D4" s="151" t="s">
        <v>344</v>
      </c>
      <c r="E4" s="150" t="s">
        <v>345</v>
      </c>
      <c r="F4" s="152" t="s">
        <v>346</v>
      </c>
      <c r="G4" s="153" t="s">
        <v>347</v>
      </c>
      <c r="H4" s="154" t="s">
        <v>348</v>
      </c>
      <c r="I4" s="154" t="s">
        <v>349</v>
      </c>
      <c r="J4" s="154" t="s">
        <v>350</v>
      </c>
    </row>
    <row r="5" spans="1:18" ht="14.5" thickBot="1" x14ac:dyDescent="0.35">
      <c r="A5" s="93" t="str">
        <f>'Staff Minimum Qualifications'!A4</f>
        <v>Minimum Qualification S3</v>
      </c>
      <c r="B5" s="340"/>
      <c r="C5" s="341"/>
      <c r="D5" s="74">
        <f>'Staff Minimum Qualifications'!F13</f>
        <v>114.13333333333333</v>
      </c>
      <c r="E5" s="77">
        <f>'Staff Minimum Qualifications'!G13</f>
        <v>114.13333333333333</v>
      </c>
      <c r="F5" s="113">
        <f>'Staff Minimum Qualifications'!H13</f>
        <v>60</v>
      </c>
      <c r="G5" s="114">
        <f>E5-F5</f>
        <v>54.133333333333326</v>
      </c>
      <c r="H5" s="114">
        <f>F5*1.5</f>
        <v>90</v>
      </c>
      <c r="I5" s="114">
        <f>E5-H5</f>
        <v>24.133333333333326</v>
      </c>
      <c r="J5" s="115">
        <f>IF(I5&gt;=0,3,IF(G5&gt;=0,2,1))</f>
        <v>3</v>
      </c>
      <c r="N5" s="164"/>
      <c r="O5" s="296"/>
      <c r="P5" s="296"/>
      <c r="Q5" s="296"/>
      <c r="R5" s="296"/>
    </row>
    <row r="6" spans="1:18" ht="14" thickBot="1" x14ac:dyDescent="0.3">
      <c r="A6" s="93" t="s">
        <v>351</v>
      </c>
      <c r="B6" s="340"/>
      <c r="C6" s="341"/>
      <c r="D6" s="76">
        <f>'Staff Minimum Qualifications'!F23</f>
        <v>113.16666666666666</v>
      </c>
      <c r="E6" s="78">
        <f>'Staff Minimum Qualifications'!G23</f>
        <v>113.16666666666666</v>
      </c>
      <c r="F6" s="116">
        <f>'Staff Minimum Qualifications'!H23</f>
        <v>60</v>
      </c>
      <c r="G6" s="60">
        <f>E6-F6</f>
        <v>53.166666666666657</v>
      </c>
      <c r="H6" s="60">
        <f>F6*1.5</f>
        <v>90</v>
      </c>
      <c r="I6" s="60">
        <f>E6-H6</f>
        <v>23.166666666666657</v>
      </c>
      <c r="J6" s="61">
        <f>IF(I6&gt;=0,3,IF(G6&gt;=0,2,1))</f>
        <v>3</v>
      </c>
    </row>
    <row r="7" spans="1:18" ht="14" thickBot="1" x14ac:dyDescent="0.3">
      <c r="A7" s="93" t="s">
        <v>352</v>
      </c>
      <c r="B7" s="340"/>
      <c r="C7" s="341"/>
      <c r="D7" s="76">
        <f>'Staff Minimum Qualifications'!F33</f>
        <v>113.16666666666666</v>
      </c>
      <c r="E7" s="78">
        <f>'Staff Minimum Qualifications'!G33</f>
        <v>113.16666666666666</v>
      </c>
      <c r="F7" s="116">
        <f>'Staff Minimum Qualifications'!H33</f>
        <v>60</v>
      </c>
      <c r="G7" s="60">
        <f>E7-F7</f>
        <v>53.166666666666657</v>
      </c>
      <c r="H7" s="60">
        <f>F7*1.5</f>
        <v>90</v>
      </c>
      <c r="I7" s="60">
        <f>E7-H7</f>
        <v>23.166666666666657</v>
      </c>
      <c r="J7" s="61">
        <f>IF(I7&gt;=0,3,IF(G7&gt;=0,2,1))</f>
        <v>3</v>
      </c>
    </row>
    <row r="8" spans="1:18" ht="14" thickBot="1" x14ac:dyDescent="0.3">
      <c r="A8" s="93" t="s">
        <v>353</v>
      </c>
      <c r="B8" s="340"/>
      <c r="C8" s="341"/>
      <c r="D8" s="75">
        <f>'Staff Minimum Qualifications'!F43</f>
        <v>113.16666666666666</v>
      </c>
      <c r="E8" s="79">
        <f>'Staff Minimum Qualifications'!G43</f>
        <v>113.16666666666666</v>
      </c>
      <c r="F8" s="117">
        <f>'Staff Minimum Qualifications'!H43</f>
        <v>60</v>
      </c>
      <c r="G8" s="63">
        <f>E8-F8</f>
        <v>53.166666666666657</v>
      </c>
      <c r="H8" s="63">
        <f>F8*1.5</f>
        <v>90</v>
      </c>
      <c r="I8" s="63">
        <f>E8-H8</f>
        <v>23.166666666666657</v>
      </c>
      <c r="J8" s="64">
        <f>IF(I8&gt;=0,3,IF(G8&gt;=0,2,1))</f>
        <v>3</v>
      </c>
    </row>
    <row r="9" spans="1:18" ht="14" thickBot="1" x14ac:dyDescent="0.3">
      <c r="A9" s="93" t="s">
        <v>354</v>
      </c>
      <c r="B9" s="346"/>
      <c r="C9" s="347"/>
      <c r="D9" s="62"/>
      <c r="E9" s="58"/>
      <c r="F9" s="58"/>
      <c r="G9" s="58"/>
      <c r="H9" s="58"/>
      <c r="I9" s="58"/>
      <c r="J9" s="59">
        <f>'Staff Minimum Qualifications'!L46</f>
        <v>2</v>
      </c>
    </row>
    <row r="10" spans="1:18" ht="14.5" thickBot="1" x14ac:dyDescent="0.35">
      <c r="A10" s="352"/>
      <c r="B10" s="352"/>
      <c r="C10" s="289"/>
      <c r="D10" s="25"/>
      <c r="F10" s="16"/>
      <c r="G10" s="339" t="str">
        <f>A4</f>
        <v>Project Manager</v>
      </c>
      <c r="H10" s="339"/>
      <c r="I10" s="339"/>
      <c r="J10" s="118">
        <f>AVERAGE(J9,J8,J7,J6,J5)</f>
        <v>2.8</v>
      </c>
    </row>
    <row r="11" spans="1:18" ht="15.5" thickBot="1" x14ac:dyDescent="0.3">
      <c r="A11" s="353" t="s">
        <v>343</v>
      </c>
      <c r="B11" s="354"/>
      <c r="C11" s="354"/>
      <c r="D11" s="25"/>
      <c r="F11" s="16"/>
      <c r="G11" s="16"/>
      <c r="H11" s="16"/>
    </row>
    <row r="12" spans="1:18" ht="45" customHeight="1" thickBot="1" x14ac:dyDescent="0.3">
      <c r="A12" s="144" t="str">
        <f>'Bidder-Key Staff'!B5</f>
        <v>PMO Lead</v>
      </c>
      <c r="B12" s="357" t="str">
        <f>+'Bidder-Key Staff'!C5</f>
        <v>Radhika Rastogi</v>
      </c>
      <c r="C12" s="358"/>
      <c r="D12" s="155" t="s">
        <v>344</v>
      </c>
      <c r="E12" s="150" t="s">
        <v>345</v>
      </c>
      <c r="F12" s="152" t="s">
        <v>346</v>
      </c>
      <c r="G12" s="153" t="s">
        <v>347</v>
      </c>
      <c r="H12" s="154" t="s">
        <v>348</v>
      </c>
      <c r="I12" s="154" t="s">
        <v>349</v>
      </c>
      <c r="J12" s="154" t="s">
        <v>350</v>
      </c>
    </row>
    <row r="13" spans="1:18" ht="14" thickBot="1" x14ac:dyDescent="0.3">
      <c r="A13" s="93" t="s">
        <v>355</v>
      </c>
      <c r="B13" s="355"/>
      <c r="C13" s="356"/>
      <c r="D13" s="74">
        <f>'Staff Minimum Qualifications'!F57</f>
        <v>56.833333333333336</v>
      </c>
      <c r="E13" s="71">
        <f>'Staff Minimum Qualifications'!G57</f>
        <v>56.833333333333336</v>
      </c>
      <c r="F13" s="60">
        <f>'Staff Minimum Qualifications'!H57</f>
        <v>36</v>
      </c>
      <c r="G13" s="60">
        <f>E13-F13</f>
        <v>20.833333333333336</v>
      </c>
      <c r="H13" s="60">
        <f>F13*1.5</f>
        <v>54</v>
      </c>
      <c r="I13" s="60">
        <f>E13-H13</f>
        <v>2.8333333333333357</v>
      </c>
      <c r="J13" s="61">
        <f>IF(I13&gt;=0,3,IF(G13&gt;=0,2,1))</f>
        <v>3</v>
      </c>
    </row>
    <row r="14" spans="1:18" ht="14" thickBot="1" x14ac:dyDescent="0.3">
      <c r="A14" s="93" t="s">
        <v>356</v>
      </c>
      <c r="B14" s="355"/>
      <c r="C14" s="356"/>
      <c r="D14" s="75">
        <f>'Staff Minimum Qualifications'!F66</f>
        <v>77.366666666666674</v>
      </c>
      <c r="E14" s="73">
        <f>'Staff Minimum Qualifications'!G66</f>
        <v>77.366666666666674</v>
      </c>
      <c r="F14" s="63">
        <f>'Staff Minimum Qualifications'!H66</f>
        <v>36</v>
      </c>
      <c r="G14" s="63">
        <f>E14-F14</f>
        <v>41.366666666666674</v>
      </c>
      <c r="H14" s="63">
        <f>F14*1.5</f>
        <v>54</v>
      </c>
      <c r="I14" s="63">
        <f>E14-H14</f>
        <v>23.366666666666674</v>
      </c>
      <c r="J14" s="64">
        <f>IF(I14&gt;=0,3,IF(G14&gt;=0,2,1))</f>
        <v>3</v>
      </c>
    </row>
    <row r="15" spans="1:18" ht="14" thickBot="1" x14ac:dyDescent="0.3">
      <c r="A15" s="94" t="s">
        <v>357</v>
      </c>
      <c r="B15" s="350"/>
      <c r="C15" s="351"/>
      <c r="D15" s="62"/>
      <c r="E15" s="58"/>
      <c r="F15" s="58"/>
      <c r="G15" s="58"/>
      <c r="H15" s="58"/>
      <c r="I15" s="58"/>
      <c r="J15" s="59">
        <f>'Staff Minimum Qualifications'!L70</f>
        <v>2</v>
      </c>
    </row>
    <row r="16" spans="1:18" ht="14.5" thickBot="1" x14ac:dyDescent="0.35">
      <c r="A16" s="352"/>
      <c r="B16" s="352"/>
      <c r="C16" s="289"/>
      <c r="D16" s="25"/>
      <c r="F16" s="16"/>
      <c r="G16" s="339" t="str">
        <f>A12</f>
        <v>PMO Lead</v>
      </c>
      <c r="H16" s="339"/>
      <c r="I16" s="339"/>
      <c r="J16" s="118">
        <f>AVERAGE(J15,J14,J13)</f>
        <v>2.6666666666666665</v>
      </c>
    </row>
    <row r="17" spans="1:10" ht="15.5" thickBot="1" x14ac:dyDescent="0.3">
      <c r="A17" s="353" t="s">
        <v>343</v>
      </c>
      <c r="B17" s="354"/>
      <c r="C17" s="354"/>
      <c r="D17" s="25"/>
      <c r="F17" s="16"/>
      <c r="G17" s="16"/>
      <c r="H17" s="16"/>
    </row>
    <row r="18" spans="1:10" ht="45" customHeight="1" thickBot="1" x14ac:dyDescent="0.3">
      <c r="A18" s="144" t="str">
        <f>'Bidder-Key Staff'!B6</f>
        <v>Transition Lead</v>
      </c>
      <c r="B18" s="342" t="str">
        <f>+'Bidder-Key Staff'!C6</f>
        <v>Michael Henry</v>
      </c>
      <c r="C18" s="343"/>
      <c r="D18" s="155" t="s">
        <v>344</v>
      </c>
      <c r="E18" s="150" t="s">
        <v>358</v>
      </c>
      <c r="F18" s="152" t="s">
        <v>346</v>
      </c>
      <c r="G18" s="153" t="s">
        <v>347</v>
      </c>
      <c r="H18" s="154" t="s">
        <v>348</v>
      </c>
      <c r="I18" s="154" t="s">
        <v>349</v>
      </c>
      <c r="J18" s="154" t="s">
        <v>350</v>
      </c>
    </row>
    <row r="19" spans="1:10" ht="14" thickBot="1" x14ac:dyDescent="0.3">
      <c r="A19" s="93" t="s">
        <v>359</v>
      </c>
      <c r="B19" s="348"/>
      <c r="C19" s="349"/>
      <c r="D19" s="74">
        <f>'Staff Minimum Qualifications'!F82</f>
        <v>64.933333333333337</v>
      </c>
      <c r="E19" s="71">
        <f>'Staff Minimum Qualifications'!G82</f>
        <v>64.933333333333337</v>
      </c>
      <c r="F19" s="114">
        <f>'Staff Minimum Qualifications'!H82</f>
        <v>18</v>
      </c>
      <c r="G19" s="114">
        <f>E19-F19</f>
        <v>46.933333333333337</v>
      </c>
      <c r="H19" s="114">
        <f>F19*1.5</f>
        <v>27</v>
      </c>
      <c r="I19" s="114">
        <f>E19-H19</f>
        <v>37.933333333333337</v>
      </c>
      <c r="J19" s="115">
        <f>IF(I19&gt;=0,3,IF(G19&gt;=0,2,1))</f>
        <v>3</v>
      </c>
    </row>
    <row r="20" spans="1:10" ht="14" thickBot="1" x14ac:dyDescent="0.3">
      <c r="A20" s="93" t="s">
        <v>360</v>
      </c>
      <c r="B20" s="340"/>
      <c r="C20" s="341"/>
      <c r="D20" s="75">
        <f>'Staff Minimum Qualifications'!F91</f>
        <v>64.933333333333337</v>
      </c>
      <c r="E20" s="73">
        <f>'Staff Minimum Qualifications'!G91</f>
        <v>4</v>
      </c>
      <c r="F20" s="63">
        <f>'Staff Minimum Qualifications'!H91</f>
        <v>2</v>
      </c>
      <c r="G20" s="63">
        <f>E20-F20</f>
        <v>2</v>
      </c>
      <c r="H20" s="63">
        <f>F20*1.5</f>
        <v>3</v>
      </c>
      <c r="I20" s="63">
        <f>E20-H20</f>
        <v>1</v>
      </c>
      <c r="J20" s="64">
        <f>IF(I20&gt;=0,3,IF(G20&gt;=0,2,1))</f>
        <v>3</v>
      </c>
    </row>
    <row r="21" spans="1:10" ht="14.5" thickBot="1" x14ac:dyDescent="0.35">
      <c r="D21" s="25"/>
      <c r="F21" s="16"/>
      <c r="G21" s="339" t="str">
        <f>A18</f>
        <v>Transition Lead</v>
      </c>
      <c r="H21" s="339"/>
      <c r="I21" s="339"/>
      <c r="J21" s="118">
        <f>AVERAGE(J20,J19)</f>
        <v>3</v>
      </c>
    </row>
    <row r="22" spans="1:10" ht="15.5" thickBot="1" x14ac:dyDescent="0.3">
      <c r="A22" s="344" t="s">
        <v>343</v>
      </c>
      <c r="B22" s="345"/>
      <c r="C22" s="345"/>
      <c r="D22" s="25"/>
      <c r="F22" s="16"/>
      <c r="G22" s="16"/>
      <c r="H22" s="16"/>
    </row>
    <row r="23" spans="1:10" ht="45" customHeight="1" thickBot="1" x14ac:dyDescent="0.3">
      <c r="A23" s="145" t="str">
        <f>'Bidder-Key Staff'!B7</f>
        <v>Application Manager</v>
      </c>
      <c r="B23" s="342" t="str">
        <f>+'Bidder-Key Staff'!C7</f>
        <v>Avinash Sankhla</v>
      </c>
      <c r="C23" s="343"/>
      <c r="D23" s="155" t="s">
        <v>344</v>
      </c>
      <c r="E23" s="150" t="s">
        <v>345</v>
      </c>
      <c r="F23" s="152" t="s">
        <v>346</v>
      </c>
      <c r="G23" s="153" t="s">
        <v>347</v>
      </c>
      <c r="H23" s="154" t="s">
        <v>348</v>
      </c>
      <c r="I23" s="154" t="s">
        <v>349</v>
      </c>
      <c r="J23" s="154" t="s">
        <v>350</v>
      </c>
    </row>
    <row r="24" spans="1:10" ht="14" thickBot="1" x14ac:dyDescent="0.3">
      <c r="A24" s="95" t="s">
        <v>361</v>
      </c>
      <c r="B24" s="350"/>
      <c r="C24" s="351"/>
      <c r="D24" s="76">
        <f>'Staff Minimum Qualifications'!F103</f>
        <v>136.13333333333333</v>
      </c>
      <c r="E24" s="72">
        <f>'Staff Minimum Qualifications'!G103</f>
        <v>91.666666666666671</v>
      </c>
      <c r="F24" s="60">
        <f>'Staff Minimum Qualifications'!H103</f>
        <v>60</v>
      </c>
      <c r="G24" s="60">
        <f>E24-F24</f>
        <v>31.666666666666671</v>
      </c>
      <c r="H24" s="60">
        <f>F24*1.5</f>
        <v>90</v>
      </c>
      <c r="I24" s="60">
        <f>E24-H24</f>
        <v>1.6666666666666714</v>
      </c>
      <c r="J24" s="61">
        <f>IF(I24&gt;=0,3,IF(G24&gt;=0,2,1))</f>
        <v>3</v>
      </c>
    </row>
    <row r="25" spans="1:10" ht="14" thickBot="1" x14ac:dyDescent="0.3">
      <c r="A25" s="93" t="s">
        <v>362</v>
      </c>
      <c r="B25" s="348"/>
      <c r="C25" s="349"/>
      <c r="D25" s="75">
        <f>'Staff Minimum Qualifications'!F112</f>
        <v>136.13333333333333</v>
      </c>
      <c r="E25" s="73">
        <f>'Staff Minimum Qualifications'!G112</f>
        <v>91.666666666666671</v>
      </c>
      <c r="F25" s="63">
        <f>'Staff Minimum Qualifications'!H112</f>
        <v>60</v>
      </c>
      <c r="G25" s="63">
        <f>E25-F25</f>
        <v>31.666666666666671</v>
      </c>
      <c r="H25" s="63">
        <f>F25*1.5</f>
        <v>90</v>
      </c>
      <c r="I25" s="63">
        <f>E25-H25</f>
        <v>1.6666666666666714</v>
      </c>
      <c r="J25" s="64">
        <f>IF(I25&gt;=0,3,IF(G25&gt;=0,2,1))</f>
        <v>3</v>
      </c>
    </row>
    <row r="26" spans="1:10" ht="14" thickBot="1" x14ac:dyDescent="0.3">
      <c r="A26" s="93" t="s">
        <v>363</v>
      </c>
      <c r="B26" s="348"/>
      <c r="C26" s="349"/>
      <c r="D26" s="104">
        <f>'Staff Minimum Qualifications'!F119</f>
        <v>115.9</v>
      </c>
      <c r="E26" s="105">
        <f>'Staff Minimum Qualifications'!G119</f>
        <v>71.433333333333337</v>
      </c>
      <c r="F26" s="106">
        <f>'Staff Minimum Qualifications'!H119</f>
        <v>36</v>
      </c>
      <c r="G26" s="106">
        <f>E26-F26</f>
        <v>35.433333333333337</v>
      </c>
      <c r="H26" s="106">
        <f>F26*1.5</f>
        <v>54</v>
      </c>
      <c r="I26" s="106">
        <f>E26-H26</f>
        <v>17.433333333333337</v>
      </c>
      <c r="J26" s="107">
        <f>IF(I26&gt;=0,3,IF(G26&gt;=0,2,1))</f>
        <v>3</v>
      </c>
    </row>
    <row r="27" spans="1:10" ht="14.5" thickBot="1" x14ac:dyDescent="0.35">
      <c r="D27" s="25"/>
      <c r="F27" s="16"/>
      <c r="G27" s="339" t="str">
        <f>A23</f>
        <v>Application Manager</v>
      </c>
      <c r="H27" s="339"/>
      <c r="I27" s="339"/>
      <c r="J27" s="118">
        <f>AVERAGE(J25,J24,J26)</f>
        <v>3</v>
      </c>
    </row>
    <row r="28" spans="1:10" ht="15.5" thickBot="1" x14ac:dyDescent="0.3">
      <c r="A28" s="344" t="s">
        <v>343</v>
      </c>
      <c r="B28" s="345"/>
      <c r="C28" s="345"/>
      <c r="D28" s="25"/>
      <c r="F28" s="16"/>
      <c r="G28" s="16"/>
      <c r="H28" s="16"/>
    </row>
    <row r="29" spans="1:10" ht="45" customHeight="1" thickBot="1" x14ac:dyDescent="0.3">
      <c r="A29" s="145" t="str">
        <f>'Bidder-Key Staff'!B8</f>
        <v>Product Manager</v>
      </c>
      <c r="B29" s="342" t="str">
        <f>+'Bidder-Key Staff'!C8</f>
        <v>Gretchen Larson</v>
      </c>
      <c r="C29" s="343"/>
      <c r="D29" s="155" t="s">
        <v>344</v>
      </c>
      <c r="E29" s="150" t="s">
        <v>345</v>
      </c>
      <c r="F29" s="152" t="s">
        <v>346</v>
      </c>
      <c r="G29" s="153" t="s">
        <v>347</v>
      </c>
      <c r="H29" s="154" t="s">
        <v>348</v>
      </c>
      <c r="I29" s="154" t="s">
        <v>349</v>
      </c>
      <c r="J29" s="154" t="s">
        <v>350</v>
      </c>
    </row>
    <row r="30" spans="1:10" ht="14" thickBot="1" x14ac:dyDescent="0.3">
      <c r="A30" s="93" t="s">
        <v>364</v>
      </c>
      <c r="B30" s="340"/>
      <c r="C30" s="341"/>
      <c r="D30" s="97"/>
      <c r="E30" s="98"/>
      <c r="F30" s="98"/>
      <c r="G30" s="98"/>
      <c r="H30" s="98"/>
      <c r="I30" s="98"/>
      <c r="J30" s="99">
        <f>'Staff Minimum Qualifications'!L128</f>
        <v>2</v>
      </c>
    </row>
    <row r="31" spans="1:10" ht="14" thickBot="1" x14ac:dyDescent="0.3">
      <c r="A31" s="93" t="s">
        <v>365</v>
      </c>
      <c r="B31" s="348"/>
      <c r="C31" s="349"/>
      <c r="D31" s="104">
        <f>'Staff Minimum Qualifications'!F137</f>
        <v>101.56666666666666</v>
      </c>
      <c r="E31" s="105">
        <f>'Staff Minimum Qualifications'!G137</f>
        <v>101.56666666666666</v>
      </c>
      <c r="F31" s="106">
        <f>'Staff Minimum Qualifications'!H137</f>
        <v>60</v>
      </c>
      <c r="G31" s="106">
        <f>E31-F31</f>
        <v>41.566666666666663</v>
      </c>
      <c r="H31" s="106">
        <f>F31*1.5</f>
        <v>90</v>
      </c>
      <c r="I31" s="106">
        <f>E31-H31</f>
        <v>11.566666666666663</v>
      </c>
      <c r="J31" s="107">
        <f>IF(I31&gt;=0,3,IF(G31&gt;=0,2,1))</f>
        <v>3</v>
      </c>
    </row>
    <row r="32" spans="1:10" ht="14" thickBot="1" x14ac:dyDescent="0.3">
      <c r="A32" s="93" t="s">
        <v>366</v>
      </c>
      <c r="B32" s="340"/>
      <c r="C32" s="341"/>
      <c r="D32" s="76">
        <f>'Staff Minimum Qualifications'!F146</f>
        <v>101.56666666666666</v>
      </c>
      <c r="E32" s="72">
        <f>'Staff Minimum Qualifications'!G146</f>
        <v>101.56666666666666</v>
      </c>
      <c r="F32" s="60">
        <f>'Staff Minimum Qualifications'!H146</f>
        <v>36</v>
      </c>
      <c r="G32" s="60">
        <f>E32-F32</f>
        <v>65.566666666666663</v>
      </c>
      <c r="H32" s="60">
        <f>F32*1.5</f>
        <v>54</v>
      </c>
      <c r="I32" s="60">
        <f>E32-H32</f>
        <v>47.566666666666663</v>
      </c>
      <c r="J32" s="61">
        <f>IF(I32&gt;=0,3,IF(G32&gt;=0,2,1))</f>
        <v>3</v>
      </c>
    </row>
    <row r="33" spans="1:10" ht="14.5" thickBot="1" x14ac:dyDescent="0.35">
      <c r="D33" s="25"/>
      <c r="F33" s="16"/>
      <c r="G33" s="339" t="str">
        <f>A29</f>
        <v>Product Manager</v>
      </c>
      <c r="H33" s="339"/>
      <c r="I33" s="339"/>
      <c r="J33" s="118">
        <f>AVERAGE(J30,J32,J31)</f>
        <v>2.6666666666666665</v>
      </c>
    </row>
    <row r="34" spans="1:10" ht="15.5" thickBot="1" x14ac:dyDescent="0.3">
      <c r="A34" s="344" t="s">
        <v>343</v>
      </c>
      <c r="B34" s="345"/>
      <c r="C34" s="345"/>
      <c r="D34" s="25"/>
      <c r="F34" s="16"/>
      <c r="G34" s="16"/>
      <c r="H34" s="16"/>
    </row>
    <row r="35" spans="1:10" ht="45" customHeight="1" thickBot="1" x14ac:dyDescent="0.3">
      <c r="A35" s="145" t="str">
        <f>'Bidder-Key Staff'!B9</f>
        <v>User Centered Design Lead</v>
      </c>
      <c r="B35" s="342" t="str">
        <f>+'Bidder-Key Staff'!C9</f>
        <v>Blake Weyland</v>
      </c>
      <c r="C35" s="343"/>
      <c r="D35" s="155" t="s">
        <v>344</v>
      </c>
      <c r="E35" s="150" t="s">
        <v>345</v>
      </c>
      <c r="F35" s="152" t="s">
        <v>346</v>
      </c>
      <c r="G35" s="153" t="s">
        <v>347</v>
      </c>
      <c r="H35" s="154" t="s">
        <v>348</v>
      </c>
      <c r="I35" s="154" t="s">
        <v>349</v>
      </c>
      <c r="J35" s="154" t="s">
        <v>350</v>
      </c>
    </row>
    <row r="36" spans="1:10" ht="14" thickBot="1" x14ac:dyDescent="0.3">
      <c r="A36" s="93" t="s">
        <v>367</v>
      </c>
      <c r="B36" s="346"/>
      <c r="C36" s="347"/>
      <c r="D36" s="97"/>
      <c r="E36" s="98"/>
      <c r="F36" s="98"/>
      <c r="G36" s="98"/>
      <c r="H36" s="98"/>
      <c r="I36" s="98"/>
      <c r="J36" s="99">
        <v>2</v>
      </c>
    </row>
    <row r="37" spans="1:10" ht="14" thickBot="1" x14ac:dyDescent="0.3">
      <c r="A37" s="93" t="s">
        <v>368</v>
      </c>
      <c r="B37" s="340"/>
      <c r="C37" s="341"/>
      <c r="D37" s="74">
        <f>'Staff Minimum Qualifications'!F161</f>
        <v>97.866666666666674</v>
      </c>
      <c r="E37" s="77">
        <f>'Staff Minimum Qualifications'!G161</f>
        <v>97.866666666666674</v>
      </c>
      <c r="F37" s="60">
        <f>'Staff Minimum Qualifications'!H161</f>
        <v>60</v>
      </c>
      <c r="G37" s="60">
        <f>E37-F37</f>
        <v>37.866666666666674</v>
      </c>
      <c r="H37" s="60">
        <f>F37*1.5</f>
        <v>90</v>
      </c>
      <c r="I37" s="60">
        <f>E37-H37</f>
        <v>7.8666666666666742</v>
      </c>
      <c r="J37" s="61">
        <f>IF(I37&gt;=0,3,IF(G37&gt;=0,2,1))</f>
        <v>3</v>
      </c>
    </row>
    <row r="38" spans="1:10" ht="14" thickBot="1" x14ac:dyDescent="0.3">
      <c r="A38" s="93" t="s">
        <v>369</v>
      </c>
      <c r="B38" s="340"/>
      <c r="C38" s="341"/>
      <c r="D38" s="76">
        <f>'Staff Minimum Qualifications'!F170</f>
        <v>74.966666666666669</v>
      </c>
      <c r="E38" s="78">
        <f>'Staff Minimum Qualifications'!G170</f>
        <v>74.966666666666669</v>
      </c>
      <c r="F38" s="60">
        <f>'Staff Minimum Qualifications'!H170</f>
        <v>24</v>
      </c>
      <c r="G38" s="60">
        <f>E38-F38</f>
        <v>50.966666666666669</v>
      </c>
      <c r="H38" s="60">
        <f>F38*1.5</f>
        <v>36</v>
      </c>
      <c r="I38" s="60">
        <f>E38-H38</f>
        <v>38.966666666666669</v>
      </c>
      <c r="J38" s="61">
        <f>IF(I38&gt;=0,3,IF(G38&gt;=0,2,1))</f>
        <v>3</v>
      </c>
    </row>
    <row r="39" spans="1:10" ht="14" thickBot="1" x14ac:dyDescent="0.3">
      <c r="A39" s="93" t="s">
        <v>370</v>
      </c>
      <c r="B39" s="340"/>
      <c r="C39" s="341"/>
      <c r="D39" s="76">
        <f>'Staff Minimum Qualifications'!F179</f>
        <v>97.866666666666674</v>
      </c>
      <c r="E39" s="78">
        <f>'Staff Minimum Qualifications'!G179</f>
        <v>97.866666666666674</v>
      </c>
      <c r="F39" s="60">
        <f>'Staff Minimum Qualifications'!H179</f>
        <v>24</v>
      </c>
      <c r="G39" s="60">
        <f>E39-F39</f>
        <v>73.866666666666674</v>
      </c>
      <c r="H39" s="60">
        <f>F39*1.5</f>
        <v>36</v>
      </c>
      <c r="I39" s="60">
        <f>E39-H39</f>
        <v>61.866666666666674</v>
      </c>
      <c r="J39" s="61">
        <f>IF(I39&gt;=0,3,IF(G39&gt;=0,2,1))</f>
        <v>3</v>
      </c>
    </row>
    <row r="40" spans="1:10" ht="14" thickBot="1" x14ac:dyDescent="0.3">
      <c r="A40" s="93" t="s">
        <v>371</v>
      </c>
      <c r="B40" s="340"/>
      <c r="C40" s="341"/>
      <c r="D40" s="76">
        <f>'Staff Minimum Qualifications'!F188</f>
        <v>35.966666666666669</v>
      </c>
      <c r="E40" s="78">
        <f>'Staff Minimum Qualifications'!G188</f>
        <v>35.966666666666669</v>
      </c>
      <c r="F40" s="60">
        <f>'Staff Minimum Qualifications'!H188</f>
        <v>12</v>
      </c>
      <c r="G40" s="60">
        <f>E40-F40</f>
        <v>23.966666666666669</v>
      </c>
      <c r="H40" s="60">
        <f>F40*1.5</f>
        <v>18</v>
      </c>
      <c r="I40" s="60">
        <f>E40-H40</f>
        <v>17.966666666666669</v>
      </c>
      <c r="J40" s="61">
        <f>IF(I40&gt;=0,3,IF(G40&gt;=0,2,1))</f>
        <v>3</v>
      </c>
    </row>
    <row r="41" spans="1:10" ht="14.5" thickBot="1" x14ac:dyDescent="0.35">
      <c r="D41" s="25"/>
      <c r="F41" s="16"/>
      <c r="G41" s="339" t="str">
        <f>A35</f>
        <v>User Centered Design Lead</v>
      </c>
      <c r="H41" s="339"/>
      <c r="I41" s="339"/>
      <c r="J41" s="118">
        <f>AVERAGE(J36,J40,J39,J38,J37)</f>
        <v>2.8</v>
      </c>
    </row>
    <row r="42" spans="1:10" ht="15.5" thickBot="1" x14ac:dyDescent="0.3">
      <c r="A42" s="344" t="s">
        <v>343</v>
      </c>
      <c r="B42" s="345"/>
      <c r="C42" s="345"/>
      <c r="D42" s="25"/>
      <c r="F42" s="16"/>
      <c r="G42" s="16"/>
      <c r="H42" s="16"/>
    </row>
    <row r="43" spans="1:10" ht="45" customHeight="1" thickBot="1" x14ac:dyDescent="0.3">
      <c r="A43" s="146" t="str">
        <f>'Bidder-Key Staff'!B11</f>
        <v>Testing Manager</v>
      </c>
      <c r="B43" s="342" t="str">
        <f>+'Bidder-Key Staff'!C11</f>
        <v>Mufaddal Tinmaker</v>
      </c>
      <c r="C43" s="343"/>
      <c r="D43" s="155" t="s">
        <v>344</v>
      </c>
      <c r="E43" s="150" t="s">
        <v>345</v>
      </c>
      <c r="F43" s="152" t="s">
        <v>346</v>
      </c>
      <c r="G43" s="153" t="s">
        <v>347</v>
      </c>
      <c r="H43" s="154" t="s">
        <v>348</v>
      </c>
      <c r="I43" s="154" t="s">
        <v>349</v>
      </c>
      <c r="J43" s="154" t="s">
        <v>350</v>
      </c>
    </row>
    <row r="44" spans="1:10" ht="14" thickBot="1" x14ac:dyDescent="0.3">
      <c r="A44" s="93" t="s">
        <v>372</v>
      </c>
      <c r="B44" s="340"/>
      <c r="C44" s="341"/>
      <c r="D44" s="74">
        <f>'Staff Minimum Qualifications'!F200</f>
        <v>110.79999999999998</v>
      </c>
      <c r="E44" s="77">
        <f>'Staff Minimum Qualifications'!G200</f>
        <v>110.79999999999998</v>
      </c>
      <c r="F44" s="113">
        <f>'Staff Minimum Qualifications'!H200</f>
        <v>60</v>
      </c>
      <c r="G44" s="114">
        <f>E44-F44</f>
        <v>50.799999999999983</v>
      </c>
      <c r="H44" s="114">
        <f>F44*1.5</f>
        <v>90</v>
      </c>
      <c r="I44" s="114">
        <f>E44-H44</f>
        <v>20.799999999999983</v>
      </c>
      <c r="J44" s="115">
        <f>IF(I44&gt;=0,3,IF(G44&gt;=0,2,1))</f>
        <v>3</v>
      </c>
    </row>
    <row r="45" spans="1:10" ht="14" thickBot="1" x14ac:dyDescent="0.3">
      <c r="A45" s="93" t="s">
        <v>373</v>
      </c>
      <c r="B45" s="340"/>
      <c r="C45" s="341"/>
      <c r="D45" s="76">
        <f>'Staff Minimum Qualifications'!F209</f>
        <v>178.73333333333332</v>
      </c>
      <c r="E45" s="78">
        <f>'Staff Minimum Qualifications'!G209</f>
        <v>178.73333333333332</v>
      </c>
      <c r="F45" s="116">
        <f>'Staff Minimum Qualifications'!H209</f>
        <v>60</v>
      </c>
      <c r="G45" s="60">
        <f>E45-F45</f>
        <v>118.73333333333332</v>
      </c>
      <c r="H45" s="60">
        <f>F45*1.5</f>
        <v>90</v>
      </c>
      <c r="I45" s="60">
        <f>E45-H45</f>
        <v>88.73333333333332</v>
      </c>
      <c r="J45" s="61">
        <f>IF(I45&gt;=0,3,IF(G45&gt;=0,2,1))</f>
        <v>3</v>
      </c>
    </row>
    <row r="46" spans="1:10" ht="14" thickBot="1" x14ac:dyDescent="0.3">
      <c r="A46" s="93" t="s">
        <v>374</v>
      </c>
      <c r="B46" s="340"/>
      <c r="C46" s="341"/>
      <c r="D46" s="96">
        <f>'Staff Minimum Qualifications'!F218</f>
        <v>135.76666666666665</v>
      </c>
      <c r="E46" s="103">
        <f>'Staff Minimum Qualifications'!G218</f>
        <v>135.76666666666665</v>
      </c>
      <c r="F46" s="117">
        <f>'Staff Minimum Qualifications'!H218</f>
        <v>60</v>
      </c>
      <c r="G46" s="63">
        <f>E46-F46</f>
        <v>75.766666666666652</v>
      </c>
      <c r="H46" s="63">
        <f>F46*1.5</f>
        <v>90</v>
      </c>
      <c r="I46" s="63">
        <f>E46-H46</f>
        <v>45.766666666666652</v>
      </c>
      <c r="J46" s="64">
        <f>IF(I46&gt;=0,3,IF(G46&gt;=0,2,1))</f>
        <v>3</v>
      </c>
    </row>
    <row r="47" spans="1:10" ht="14" thickBot="1" x14ac:dyDescent="0.3">
      <c r="A47" s="93" t="s">
        <v>375</v>
      </c>
      <c r="B47" s="340"/>
      <c r="C47" s="341"/>
      <c r="D47" s="96">
        <f>'Staff Minimum Qualifications'!F227</f>
        <v>153.76666666666665</v>
      </c>
      <c r="E47" s="103">
        <f>'Staff Minimum Qualifications'!G227</f>
        <v>153.76666666666665</v>
      </c>
      <c r="F47" s="117">
        <f>'Staff Minimum Qualifications'!H227</f>
        <v>36</v>
      </c>
      <c r="G47" s="63">
        <f>E47-F47</f>
        <v>117.76666666666665</v>
      </c>
      <c r="H47" s="63">
        <f>F47*1.5</f>
        <v>54</v>
      </c>
      <c r="I47" s="63">
        <f>E47-H47</f>
        <v>99.766666666666652</v>
      </c>
      <c r="J47" s="64">
        <f>IF(I47&gt;=0,3,IF(G47&gt;=0,2,1))</f>
        <v>3</v>
      </c>
    </row>
    <row r="48" spans="1:10" ht="14.5" thickBot="1" x14ac:dyDescent="0.35">
      <c r="D48" s="25"/>
      <c r="F48" s="16"/>
      <c r="G48" s="339" t="str">
        <f>A43</f>
        <v>Testing Manager</v>
      </c>
      <c r="H48" s="339"/>
      <c r="I48" s="339"/>
      <c r="J48" s="118">
        <f>AVERAGE(J46,J47,J45,J44)</f>
        <v>3</v>
      </c>
    </row>
    <row r="49" spans="1:10" ht="15.5" thickBot="1" x14ac:dyDescent="0.3">
      <c r="A49" s="344" t="s">
        <v>343</v>
      </c>
      <c r="B49" s="345"/>
      <c r="C49" s="345"/>
      <c r="D49" s="25"/>
      <c r="F49" s="16"/>
      <c r="G49" s="16"/>
      <c r="H49" s="16"/>
    </row>
    <row r="50" spans="1:10" ht="45" customHeight="1" thickBot="1" x14ac:dyDescent="0.3">
      <c r="A50" s="145" t="str">
        <f>'Bidder-Key Staff'!B10</f>
        <v>Public Communication Lead</v>
      </c>
      <c r="B50" s="342" t="str">
        <f>+'Bidder-Key Staff'!C10</f>
        <v>Shonna Clark</v>
      </c>
      <c r="C50" s="343"/>
      <c r="D50" s="155" t="s">
        <v>344</v>
      </c>
      <c r="E50" s="150" t="s">
        <v>345</v>
      </c>
      <c r="F50" s="152" t="s">
        <v>346</v>
      </c>
      <c r="G50" s="153" t="s">
        <v>347</v>
      </c>
      <c r="H50" s="154" t="s">
        <v>348</v>
      </c>
      <c r="I50" s="154" t="s">
        <v>349</v>
      </c>
      <c r="J50" s="154" t="s">
        <v>350</v>
      </c>
    </row>
    <row r="51" spans="1:10" ht="14" thickBot="1" x14ac:dyDescent="0.3">
      <c r="A51" s="93" t="s">
        <v>376</v>
      </c>
      <c r="B51" s="340"/>
      <c r="C51" s="341"/>
      <c r="D51" s="74">
        <f>'Staff Minimum Qualifications'!F239</f>
        <v>109.93333333333334</v>
      </c>
      <c r="E51" s="71">
        <f>'Staff Minimum Qualifications'!G239</f>
        <v>91.966666666666669</v>
      </c>
      <c r="F51" s="60">
        <f>'Staff Minimum Qualifications'!H239</f>
        <v>60</v>
      </c>
      <c r="G51" s="60">
        <f>E51-F51</f>
        <v>31.966666666666669</v>
      </c>
      <c r="H51" s="60">
        <f>F51*1.5</f>
        <v>90</v>
      </c>
      <c r="I51" s="60">
        <f>E51-H51</f>
        <v>1.9666666666666686</v>
      </c>
      <c r="J51" s="61">
        <f>IF(I51&gt;=0,3,IF(G51&gt;=0,2,1))</f>
        <v>3</v>
      </c>
    </row>
    <row r="52" spans="1:10" ht="14" thickBot="1" x14ac:dyDescent="0.3">
      <c r="A52" s="93" t="s">
        <v>377</v>
      </c>
      <c r="B52" s="340"/>
      <c r="C52" s="341"/>
      <c r="D52" s="76">
        <f>'Staff Minimum Qualifications'!F248</f>
        <v>94.933333333333337</v>
      </c>
      <c r="E52" s="72">
        <f>'Staff Minimum Qualifications'!G248</f>
        <v>76.966666666666669</v>
      </c>
      <c r="F52" s="60">
        <f>'Staff Minimum Qualifications'!H248</f>
        <v>24</v>
      </c>
      <c r="G52" s="60">
        <f>E52-F52</f>
        <v>52.966666666666669</v>
      </c>
      <c r="H52" s="60">
        <f>F52*1.5</f>
        <v>36</v>
      </c>
      <c r="I52" s="60">
        <f>E52-H52</f>
        <v>40.966666666666669</v>
      </c>
      <c r="J52" s="61">
        <f>IF(I52&gt;=0,3,IF(G52&gt;=0,2,1))</f>
        <v>3</v>
      </c>
    </row>
    <row r="53" spans="1:10" ht="14" thickBot="1" x14ac:dyDescent="0.3">
      <c r="A53" s="93" t="s">
        <v>378</v>
      </c>
      <c r="B53" s="340"/>
      <c r="C53" s="341"/>
      <c r="D53" s="76">
        <f>'Staff Minimum Qualifications'!F257</f>
        <v>28</v>
      </c>
      <c r="E53" s="72">
        <f>'Staff Minimum Qualifications'!G257</f>
        <v>28</v>
      </c>
      <c r="F53" s="60">
        <f>'Staff Minimum Qualifications'!H257</f>
        <v>24</v>
      </c>
      <c r="G53" s="60">
        <f>E53-F53</f>
        <v>4</v>
      </c>
      <c r="H53" s="60">
        <f>F53*1.5</f>
        <v>36</v>
      </c>
      <c r="I53" s="60">
        <f>E53-H53</f>
        <v>-8</v>
      </c>
      <c r="J53" s="61">
        <f>IF(I53&gt;=0,3,IF(G53&gt;=0,2,1))</f>
        <v>2</v>
      </c>
    </row>
    <row r="54" spans="1:10" ht="14.5" thickBot="1" x14ac:dyDescent="0.35">
      <c r="D54" s="25"/>
      <c r="F54" s="16"/>
      <c r="G54" s="339" t="str">
        <f>A50</f>
        <v>Public Communication Lead</v>
      </c>
      <c r="H54" s="339"/>
      <c r="I54" s="339"/>
      <c r="J54" s="118">
        <f>AVERAGE(J53,J52,J51)</f>
        <v>2.6666666666666665</v>
      </c>
    </row>
    <row r="55" spans="1:10" ht="15.5" thickBot="1" x14ac:dyDescent="0.3">
      <c r="A55" s="344" t="s">
        <v>343</v>
      </c>
      <c r="B55" s="345"/>
      <c r="C55" s="345"/>
      <c r="D55" s="25"/>
      <c r="F55" s="16"/>
      <c r="G55" s="16"/>
      <c r="H55" s="16"/>
    </row>
    <row r="56" spans="1:10" ht="45" customHeight="1" thickBot="1" x14ac:dyDescent="0.3">
      <c r="A56" s="145" t="str">
        <f>'Bidder-Key Staff'!B12</f>
        <v>Security Manager</v>
      </c>
      <c r="B56" s="342" t="str">
        <f>+'Bidder-Key Staff'!C12</f>
        <v>Karthik Krishnamurthy</v>
      </c>
      <c r="C56" s="343"/>
      <c r="D56" s="155" t="s">
        <v>344</v>
      </c>
      <c r="E56" s="150" t="s">
        <v>345</v>
      </c>
      <c r="F56" s="152" t="s">
        <v>346</v>
      </c>
      <c r="G56" s="153" t="s">
        <v>347</v>
      </c>
      <c r="H56" s="154" t="s">
        <v>348</v>
      </c>
      <c r="I56" s="154" t="s">
        <v>349</v>
      </c>
      <c r="J56" s="154" t="s">
        <v>350</v>
      </c>
    </row>
    <row r="57" spans="1:10" ht="14" thickBot="1" x14ac:dyDescent="0.3">
      <c r="A57" s="93" t="s">
        <v>379</v>
      </c>
      <c r="B57" s="340"/>
      <c r="C57" s="341"/>
      <c r="D57" s="74">
        <f>'Staff Minimum Qualifications'!F269</f>
        <v>126.66666666666666</v>
      </c>
      <c r="E57" s="71">
        <f>'Staff Minimum Qualifications'!G269</f>
        <v>95.866666666666674</v>
      </c>
      <c r="F57" s="60">
        <f>'Staff Minimum Qualifications'!H269</f>
        <v>36</v>
      </c>
      <c r="G57" s="60">
        <f>E57-F57</f>
        <v>59.866666666666674</v>
      </c>
      <c r="H57" s="60">
        <f>F57*1.5</f>
        <v>54</v>
      </c>
      <c r="I57" s="60">
        <f>E57-H57</f>
        <v>41.866666666666674</v>
      </c>
      <c r="J57" s="61">
        <f>IF(I57&gt;=0,3,IF(G57&gt;=0,2,1))</f>
        <v>3</v>
      </c>
    </row>
    <row r="58" spans="1:10" ht="14" thickBot="1" x14ac:dyDescent="0.3">
      <c r="A58" s="93" t="s">
        <v>380</v>
      </c>
      <c r="B58" s="340"/>
      <c r="C58" s="341"/>
      <c r="D58" s="76">
        <f>'Staff Minimum Qualifications'!F278</f>
        <v>86.666666666666657</v>
      </c>
      <c r="E58" s="72">
        <f>'Staff Minimum Qualifications'!G278</f>
        <v>55.866666666666667</v>
      </c>
      <c r="F58" s="60">
        <f>'Staff Minimum Qualifications'!H278</f>
        <v>36</v>
      </c>
      <c r="G58" s="60">
        <f>E58-F58</f>
        <v>19.866666666666667</v>
      </c>
      <c r="H58" s="60">
        <f>F58*1.5</f>
        <v>54</v>
      </c>
      <c r="I58" s="60">
        <f>E58-H58</f>
        <v>1.8666666666666671</v>
      </c>
      <c r="J58" s="61">
        <f>IF(I58&gt;=0,3,IF(G58&gt;=0,2,1))</f>
        <v>3</v>
      </c>
    </row>
    <row r="59" spans="1:10" ht="14" thickBot="1" x14ac:dyDescent="0.3">
      <c r="A59" s="93" t="s">
        <v>381</v>
      </c>
      <c r="B59" s="340"/>
      <c r="C59" s="341"/>
      <c r="D59" s="76">
        <f>'Staff Minimum Qualifications'!F287</f>
        <v>126.66666666666666</v>
      </c>
      <c r="E59" s="72">
        <f>'Staff Minimum Qualifications'!G287</f>
        <v>95.866666666666674</v>
      </c>
      <c r="F59" s="60">
        <f>'Staff Minimum Qualifications'!H287</f>
        <v>36</v>
      </c>
      <c r="G59" s="60">
        <f>E59-F59</f>
        <v>59.866666666666674</v>
      </c>
      <c r="H59" s="60">
        <f>F59*1.5</f>
        <v>54</v>
      </c>
      <c r="I59" s="60">
        <f>E59-H59</f>
        <v>41.866666666666674</v>
      </c>
      <c r="J59" s="61">
        <f>IF(I59&gt;=0,3,IF(G59&gt;=0,2,1))</f>
        <v>3</v>
      </c>
    </row>
    <row r="60" spans="1:10" ht="14" thickBot="1" x14ac:dyDescent="0.3">
      <c r="A60" s="93" t="s">
        <v>382</v>
      </c>
      <c r="B60" s="340"/>
      <c r="C60" s="341"/>
      <c r="D60" s="76">
        <f>'Staff Minimum Qualifications'!F296</f>
        <v>126.66666666666666</v>
      </c>
      <c r="E60" s="72">
        <f>'Staff Minimum Qualifications'!G296</f>
        <v>95.866666666666674</v>
      </c>
      <c r="F60" s="60">
        <f>'Staff Minimum Qualifications'!H296</f>
        <v>36</v>
      </c>
      <c r="G60" s="60">
        <f>E60-F60</f>
        <v>59.866666666666674</v>
      </c>
      <c r="H60" s="60">
        <f>F60*1.5</f>
        <v>54</v>
      </c>
      <c r="I60" s="60">
        <f>E60-H60</f>
        <v>41.866666666666674</v>
      </c>
      <c r="J60" s="61">
        <f>IF(I60&gt;=0,3,IF(G60&gt;=0,2,1))</f>
        <v>3</v>
      </c>
    </row>
    <row r="61" spans="1:10" ht="14" thickBot="1" x14ac:dyDescent="0.3">
      <c r="A61" s="93" t="s">
        <v>383</v>
      </c>
      <c r="B61" s="340"/>
      <c r="C61" s="341"/>
      <c r="D61" s="76">
        <f>'Staff Minimum Qualifications'!F305</f>
        <v>126.66666666666666</v>
      </c>
      <c r="E61" s="100">
        <f>'Staff Minimum Qualifications'!G305</f>
        <v>95.866666666666674</v>
      </c>
      <c r="F61" s="101">
        <f>'Staff Minimum Qualifications'!H305</f>
        <v>36</v>
      </c>
      <c r="G61" s="101">
        <f>E61-F61</f>
        <v>59.866666666666674</v>
      </c>
      <c r="H61" s="101">
        <f>F61*1.5</f>
        <v>54</v>
      </c>
      <c r="I61" s="101">
        <f>E61-H61</f>
        <v>41.866666666666674</v>
      </c>
      <c r="J61" s="102">
        <f>IF(I61&gt;=0,3,IF(G61&gt;=0,2,1))</f>
        <v>3</v>
      </c>
    </row>
    <row r="62" spans="1:10" ht="14" thickBot="1" x14ac:dyDescent="0.3">
      <c r="A62" s="93" t="s">
        <v>384</v>
      </c>
      <c r="B62" s="346"/>
      <c r="C62" s="347"/>
      <c r="D62" s="97"/>
      <c r="E62" s="98"/>
      <c r="F62" s="98"/>
      <c r="G62" s="98"/>
      <c r="H62" s="98"/>
      <c r="I62" s="98"/>
      <c r="J62" s="99">
        <f>+'Staff Minimum Qualifications'!L308</f>
        <v>2</v>
      </c>
    </row>
    <row r="63" spans="1:10" ht="14" x14ac:dyDescent="0.3">
      <c r="D63" s="25"/>
      <c r="F63" s="16"/>
      <c r="G63" s="339" t="str">
        <f>A56</f>
        <v>Security Manager</v>
      </c>
      <c r="H63" s="339"/>
      <c r="I63" s="339"/>
      <c r="J63" s="118">
        <f>AVERAGE(J62,J61,J60,J58,J57,J59)</f>
        <v>2.8333333333333335</v>
      </c>
    </row>
    <row r="64" spans="1:10" x14ac:dyDescent="0.25">
      <c r="D64" s="25"/>
      <c r="F64" s="16"/>
      <c r="G64" s="16"/>
      <c r="H64" s="16"/>
    </row>
    <row r="65" spans="4:12" ht="14" x14ac:dyDescent="0.3">
      <c r="D65" s="25"/>
      <c r="F65" s="16"/>
      <c r="G65" s="16"/>
      <c r="H65" s="16"/>
      <c r="I65" s="285" t="s">
        <v>385</v>
      </c>
      <c r="J65" s="148">
        <f>AVERAGE(J63,J54,J48,J41,J33,J27,J21,J16,J10)</f>
        <v>2.8259259259259264</v>
      </c>
      <c r="L65" s="16" t="s">
        <v>386</v>
      </c>
    </row>
    <row r="66" spans="4:12" x14ac:dyDescent="0.25">
      <c r="D66" s="25"/>
      <c r="F66" s="16"/>
      <c r="G66" s="16"/>
      <c r="H66" s="16"/>
    </row>
    <row r="67" spans="4:12" ht="14" x14ac:dyDescent="0.3">
      <c r="D67" s="25"/>
      <c r="F67" s="16"/>
      <c r="G67" s="16"/>
      <c r="H67" s="16"/>
      <c r="I67" s="285" t="s">
        <v>387</v>
      </c>
      <c r="J67" s="149">
        <f>'Staff Minimum Qualifications'!L311</f>
        <v>2.8259259259259264</v>
      </c>
      <c r="L67" s="16" t="s">
        <v>388</v>
      </c>
    </row>
  </sheetData>
  <mergeCells count="63">
    <mergeCell ref="B61:C61"/>
    <mergeCell ref="B62:C62"/>
    <mergeCell ref="G63:I63"/>
    <mergeCell ref="A55:C55"/>
    <mergeCell ref="B57:C57"/>
    <mergeCell ref="B58:C58"/>
    <mergeCell ref="B60:C60"/>
    <mergeCell ref="B59:C59"/>
    <mergeCell ref="B56:C56"/>
    <mergeCell ref="G10:I10"/>
    <mergeCell ref="B8:C8"/>
    <mergeCell ref="B7:C7"/>
    <mergeCell ref="B6:C6"/>
    <mergeCell ref="A3:C3"/>
    <mergeCell ref="B5:C5"/>
    <mergeCell ref="B4:C4"/>
    <mergeCell ref="B15:C15"/>
    <mergeCell ref="B14:C14"/>
    <mergeCell ref="A11:C11"/>
    <mergeCell ref="B13:C13"/>
    <mergeCell ref="B9:C9"/>
    <mergeCell ref="A10:B10"/>
    <mergeCell ref="B12:C12"/>
    <mergeCell ref="B19:C19"/>
    <mergeCell ref="A16:B16"/>
    <mergeCell ref="G16:I16"/>
    <mergeCell ref="A17:C17"/>
    <mergeCell ref="B18:C18"/>
    <mergeCell ref="A22:C22"/>
    <mergeCell ref="B26:C26"/>
    <mergeCell ref="B25:C25"/>
    <mergeCell ref="B24:C24"/>
    <mergeCell ref="B20:C20"/>
    <mergeCell ref="B23:C23"/>
    <mergeCell ref="B32:C32"/>
    <mergeCell ref="A28:C28"/>
    <mergeCell ref="B31:C31"/>
    <mergeCell ref="B30:C30"/>
    <mergeCell ref="B39:C39"/>
    <mergeCell ref="B38:C38"/>
    <mergeCell ref="A34:C34"/>
    <mergeCell ref="B37:C37"/>
    <mergeCell ref="B29:C29"/>
    <mergeCell ref="B35:C35"/>
    <mergeCell ref="A42:C42"/>
    <mergeCell ref="B44:C44"/>
    <mergeCell ref="B36:C36"/>
    <mergeCell ref="B40:C40"/>
    <mergeCell ref="A49:C49"/>
    <mergeCell ref="B43:C43"/>
    <mergeCell ref="B51:C51"/>
    <mergeCell ref="B47:C47"/>
    <mergeCell ref="B45:C45"/>
    <mergeCell ref="G54:I54"/>
    <mergeCell ref="B53:C53"/>
    <mergeCell ref="B52:C52"/>
    <mergeCell ref="B46:C46"/>
    <mergeCell ref="B50:C50"/>
    <mergeCell ref="G21:I21"/>
    <mergeCell ref="G27:I27"/>
    <mergeCell ref="G33:I33"/>
    <mergeCell ref="G41:I41"/>
    <mergeCell ref="G48:I48"/>
  </mergeCells>
  <phoneticPr fontId="24"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0015F-D26C-41E6-8D3B-387933EE391B}">
  <dimension ref="A1:O317"/>
  <sheetViews>
    <sheetView zoomScale="80" zoomScaleNormal="80" workbookViewId="0">
      <selection sqref="A1:G2"/>
    </sheetView>
  </sheetViews>
  <sheetFormatPr defaultColWidth="9.1796875" defaultRowHeight="13.5" x14ac:dyDescent="0.25"/>
  <cols>
    <col min="1" max="1" width="30.6328125" style="16" customWidth="1"/>
    <col min="2" max="2" width="36.6328125" style="16" customWidth="1"/>
    <col min="3" max="4" width="14.6328125" style="16" customWidth="1"/>
    <col min="5" max="5" width="14.6328125" style="237" customWidth="1"/>
    <col min="6" max="8" width="14.6328125" style="25" customWidth="1"/>
    <col min="9" max="12" width="14.6328125" style="16" customWidth="1"/>
    <col min="13" max="13" width="3.6328125" style="16" customWidth="1"/>
    <col min="14" max="14" width="95.6328125" style="16" customWidth="1"/>
    <col min="15" max="16384" width="9.1796875" style="16"/>
  </cols>
  <sheetData>
    <row r="1" spans="1:14" ht="14" thickBot="1" x14ac:dyDescent="0.3">
      <c r="A1" s="17"/>
    </row>
    <row r="2" spans="1:14" ht="15.5" thickBot="1" x14ac:dyDescent="0.3">
      <c r="A2" s="344" t="s">
        <v>389</v>
      </c>
      <c r="B2" s="345"/>
      <c r="C2" s="345"/>
      <c r="D2" s="345"/>
      <c r="E2" s="345"/>
      <c r="F2" s="345"/>
      <c r="G2" s="374"/>
    </row>
    <row r="3" spans="1:14" ht="15.5" thickBot="1" x14ac:dyDescent="0.3">
      <c r="A3" s="66" t="str">
        <f>'Bidder-Key Staff'!B4</f>
        <v>Project Manager</v>
      </c>
      <c r="B3" s="66" t="str">
        <f>+'Bidder-Key Staff'!C4</f>
        <v>Onur Senman</v>
      </c>
      <c r="C3" s="65"/>
      <c r="D3" s="65"/>
      <c r="E3" s="65"/>
      <c r="F3" s="65"/>
      <c r="G3" s="69"/>
    </row>
    <row r="4" spans="1:14" ht="32.15" customHeight="1" thickBot="1" x14ac:dyDescent="0.35">
      <c r="A4" s="93" t="s">
        <v>390</v>
      </c>
      <c r="B4" s="340" t="s">
        <v>391</v>
      </c>
      <c r="C4" s="341"/>
      <c r="D4" s="341"/>
      <c r="E4" s="341"/>
      <c r="F4" s="341"/>
      <c r="G4" s="370"/>
      <c r="N4" s="296" t="s">
        <v>392</v>
      </c>
    </row>
    <row r="5" spans="1:14" ht="45" customHeight="1" thickBot="1" x14ac:dyDescent="0.3">
      <c r="A5" s="408" t="s">
        <v>393</v>
      </c>
      <c r="B5" s="409"/>
      <c r="C5" s="48" t="s">
        <v>394</v>
      </c>
      <c r="D5" s="48" t="s">
        <v>395</v>
      </c>
      <c r="E5" s="48" t="s">
        <v>396</v>
      </c>
      <c r="F5" s="48" t="s">
        <v>344</v>
      </c>
      <c r="G5" s="47" t="s">
        <v>345</v>
      </c>
      <c r="H5" s="70" t="s">
        <v>346</v>
      </c>
      <c r="I5" s="70" t="s">
        <v>347</v>
      </c>
      <c r="J5" s="68" t="s">
        <v>348</v>
      </c>
      <c r="K5" s="68" t="s">
        <v>349</v>
      </c>
      <c r="L5" s="124" t="s">
        <v>350</v>
      </c>
      <c r="N5" s="302"/>
    </row>
    <row r="6" spans="1:14" ht="17.25" customHeight="1" thickBot="1" x14ac:dyDescent="0.3">
      <c r="A6" s="406" t="s">
        <v>397</v>
      </c>
      <c r="B6" s="407"/>
      <c r="C6" s="183">
        <v>44228</v>
      </c>
      <c r="D6" s="184">
        <v>45503</v>
      </c>
      <c r="E6" s="238">
        <v>1</v>
      </c>
      <c r="F6" s="212">
        <f>IF(ISTEXT(A6),DAYS360(C6,D6)/30,)</f>
        <v>41.966666666666669</v>
      </c>
      <c r="G6" s="168">
        <f t="shared" ref="G6:G12" si="0">E6*F6</f>
        <v>41.966666666666669</v>
      </c>
      <c r="H6" s="384"/>
      <c r="I6" s="385" t="str">
        <f>IF(I13&gt;=0,"YES","NO")</f>
        <v>YES</v>
      </c>
      <c r="J6" s="385"/>
      <c r="K6" s="385" t="str">
        <f>IF(K13&gt;=0,"YES","NO")</f>
        <v>YES</v>
      </c>
      <c r="L6" s="386"/>
      <c r="N6" s="229" t="s">
        <v>398</v>
      </c>
    </row>
    <row r="7" spans="1:14" ht="34" customHeight="1" thickBot="1" x14ac:dyDescent="0.3">
      <c r="A7" s="359" t="s">
        <v>399</v>
      </c>
      <c r="B7" s="360"/>
      <c r="C7" s="184">
        <v>42982</v>
      </c>
      <c r="D7" s="184">
        <v>44236</v>
      </c>
      <c r="E7" s="238">
        <v>1</v>
      </c>
      <c r="F7" s="212">
        <f>IF(ISTEXT(A7),DAYS360(C7,D7)/30,)</f>
        <v>41.166666666666664</v>
      </c>
      <c r="G7" s="168">
        <f t="shared" si="0"/>
        <v>41.166666666666664</v>
      </c>
      <c r="H7" s="373"/>
      <c r="I7" s="379"/>
      <c r="J7" s="379"/>
      <c r="K7" s="379"/>
      <c r="L7" s="387"/>
      <c r="N7" s="230"/>
    </row>
    <row r="8" spans="1:14" ht="17.25" customHeight="1" thickBot="1" x14ac:dyDescent="0.3">
      <c r="A8" s="359" t="s">
        <v>400</v>
      </c>
      <c r="B8" s="410"/>
      <c r="C8" s="185">
        <v>42767</v>
      </c>
      <c r="D8" s="130">
        <v>42979</v>
      </c>
      <c r="E8" s="238">
        <v>1</v>
      </c>
      <c r="F8" s="212">
        <f t="shared" ref="F8:F12" si="1">IF(ISTEXT(A8),DAYS360(C8,D8)/30,)</f>
        <v>7</v>
      </c>
      <c r="G8" s="168">
        <f t="shared" si="0"/>
        <v>7</v>
      </c>
      <c r="H8" s="373"/>
      <c r="I8" s="379"/>
      <c r="J8" s="379"/>
      <c r="K8" s="379"/>
      <c r="L8" s="387"/>
      <c r="N8" s="302"/>
    </row>
    <row r="9" spans="1:14" ht="17.25" customHeight="1" thickBot="1" x14ac:dyDescent="0.3">
      <c r="A9" s="406" t="s">
        <v>401</v>
      </c>
      <c r="B9" s="407"/>
      <c r="C9" s="185">
        <v>41821</v>
      </c>
      <c r="D9" s="130">
        <v>42552</v>
      </c>
      <c r="E9" s="238">
        <v>1</v>
      </c>
      <c r="F9" s="212">
        <f t="shared" si="1"/>
        <v>24</v>
      </c>
      <c r="G9" s="168">
        <f t="shared" si="0"/>
        <v>24</v>
      </c>
      <c r="H9" s="373"/>
      <c r="I9" s="379"/>
      <c r="J9" s="379"/>
      <c r="K9" s="379"/>
      <c r="L9" s="387"/>
      <c r="N9" s="302"/>
    </row>
    <row r="10" spans="1:14" ht="17.25" customHeight="1" thickBot="1" x14ac:dyDescent="0.3">
      <c r="A10" s="411"/>
      <c r="B10" s="412"/>
      <c r="C10" s="185"/>
      <c r="D10" s="147"/>
      <c r="E10" s="239"/>
      <c r="F10" s="131">
        <f t="shared" si="1"/>
        <v>0</v>
      </c>
      <c r="G10" s="168">
        <f t="shared" si="0"/>
        <v>0</v>
      </c>
      <c r="H10" s="373"/>
      <c r="I10" s="379"/>
      <c r="J10" s="379"/>
      <c r="K10" s="379"/>
      <c r="L10" s="387"/>
      <c r="N10" s="302"/>
    </row>
    <row r="11" spans="1:14" ht="17.25" customHeight="1" thickBot="1" x14ac:dyDescent="0.3">
      <c r="A11" s="411"/>
      <c r="B11" s="412"/>
      <c r="C11" s="185"/>
      <c r="D11" s="147"/>
      <c r="E11" s="239"/>
      <c r="F11" s="131">
        <f t="shared" si="1"/>
        <v>0</v>
      </c>
      <c r="G11" s="168">
        <f t="shared" si="0"/>
        <v>0</v>
      </c>
      <c r="H11" s="373"/>
      <c r="I11" s="379"/>
      <c r="J11" s="379"/>
      <c r="K11" s="379"/>
      <c r="L11" s="387"/>
      <c r="N11" s="302"/>
    </row>
    <row r="12" spans="1:14" ht="17.25" customHeight="1" thickBot="1" x14ac:dyDescent="0.3">
      <c r="A12" s="380"/>
      <c r="B12" s="381"/>
      <c r="C12" s="130"/>
      <c r="D12" s="130"/>
      <c r="E12" s="240"/>
      <c r="F12" s="131">
        <f t="shared" si="1"/>
        <v>0</v>
      </c>
      <c r="G12" s="168">
        <f t="shared" si="0"/>
        <v>0</v>
      </c>
      <c r="H12" s="373"/>
      <c r="I12" s="379"/>
      <c r="J12" s="379"/>
      <c r="K12" s="379"/>
      <c r="L12" s="387"/>
      <c r="N12" s="302"/>
    </row>
    <row r="13" spans="1:14" ht="14" thickBot="1" x14ac:dyDescent="0.3">
      <c r="A13" s="367" t="s">
        <v>402</v>
      </c>
      <c r="B13" s="368"/>
      <c r="C13" s="368"/>
      <c r="D13" s="368"/>
      <c r="E13" s="369"/>
      <c r="F13" s="51">
        <f>SUM(F6:F12)</f>
        <v>114.13333333333333</v>
      </c>
      <c r="G13" s="50">
        <f>SUM(G6:G12)</f>
        <v>114.13333333333333</v>
      </c>
      <c r="H13" s="108">
        <v>60</v>
      </c>
      <c r="I13" s="112">
        <f>G13-H13</f>
        <v>54.133333333333326</v>
      </c>
      <c r="J13" s="109">
        <f>H13*1.5</f>
        <v>90</v>
      </c>
      <c r="K13" s="112">
        <f>G13-J13</f>
        <v>24.133333333333326</v>
      </c>
      <c r="L13" s="59">
        <f>IF(K13&gt;=0,3,IF(I13&gt;=0,2,1))</f>
        <v>3</v>
      </c>
      <c r="N13" s="302"/>
    </row>
    <row r="14" spans="1:14" ht="45" customHeight="1" thickBot="1" x14ac:dyDescent="0.3">
      <c r="A14" s="93" t="s">
        <v>351</v>
      </c>
      <c r="B14" s="340" t="s">
        <v>403</v>
      </c>
      <c r="C14" s="341"/>
      <c r="D14" s="341"/>
      <c r="E14" s="341"/>
      <c r="F14" s="341"/>
      <c r="G14" s="370"/>
      <c r="N14" s="302"/>
    </row>
    <row r="15" spans="1:14" ht="45" customHeight="1" thickBot="1" x14ac:dyDescent="0.3">
      <c r="A15" s="371" t="s">
        <v>393</v>
      </c>
      <c r="B15" s="372"/>
      <c r="C15" s="48" t="s">
        <v>394</v>
      </c>
      <c r="D15" s="48" t="s">
        <v>395</v>
      </c>
      <c r="E15" s="48" t="s">
        <v>396</v>
      </c>
      <c r="F15" s="48" t="s">
        <v>344</v>
      </c>
      <c r="G15" s="47" t="s">
        <v>345</v>
      </c>
      <c r="H15" s="67" t="s">
        <v>346</v>
      </c>
      <c r="I15" s="67" t="s">
        <v>347</v>
      </c>
      <c r="J15" s="68" t="s">
        <v>348</v>
      </c>
      <c r="K15" s="68" t="s">
        <v>349</v>
      </c>
      <c r="L15" s="68" t="s">
        <v>350</v>
      </c>
      <c r="N15" s="302"/>
    </row>
    <row r="16" spans="1:14" ht="17.25" customHeight="1" thickBot="1" x14ac:dyDescent="0.3">
      <c r="A16" s="359" t="s">
        <v>397</v>
      </c>
      <c r="B16" s="360"/>
      <c r="C16" s="183">
        <v>44228</v>
      </c>
      <c r="D16" s="184">
        <v>45503</v>
      </c>
      <c r="E16" s="238">
        <v>1</v>
      </c>
      <c r="F16" s="131">
        <f>IF(ISTEXT(A16),DAYS360(C16,D16)/30,)</f>
        <v>41.966666666666669</v>
      </c>
      <c r="G16" s="168">
        <f t="shared" ref="G16:G22" si="2">E16*F16</f>
        <v>41.966666666666669</v>
      </c>
      <c r="H16" s="384"/>
      <c r="I16" s="385" t="str">
        <f>IF(I23&gt;=0,"YES","NO")</f>
        <v>YES</v>
      </c>
      <c r="J16" s="385"/>
      <c r="K16" s="385" t="str">
        <f>IF(K23&gt;=0,"YES","NO")</f>
        <v>YES</v>
      </c>
      <c r="L16" s="386"/>
      <c r="N16" s="229" t="s">
        <v>398</v>
      </c>
    </row>
    <row r="17" spans="1:14" ht="34" customHeight="1" thickBot="1" x14ac:dyDescent="0.3">
      <c r="A17" s="359" t="s">
        <v>404</v>
      </c>
      <c r="B17" s="360"/>
      <c r="C17" s="184">
        <v>42982</v>
      </c>
      <c r="D17" s="184">
        <v>44236</v>
      </c>
      <c r="E17" s="238">
        <v>1</v>
      </c>
      <c r="F17" s="131">
        <f t="shared" ref="F17:F22" si="3">IF(ISTEXT(A17),DAYS360(C17,D17)/30,)</f>
        <v>41.166666666666664</v>
      </c>
      <c r="G17" s="168">
        <f t="shared" si="2"/>
        <v>41.166666666666664</v>
      </c>
      <c r="H17" s="373"/>
      <c r="I17" s="379"/>
      <c r="J17" s="379"/>
      <c r="K17" s="379"/>
      <c r="L17" s="387"/>
      <c r="N17" s="230"/>
    </row>
    <row r="18" spans="1:14" ht="17.25" customHeight="1" thickBot="1" x14ac:dyDescent="0.3">
      <c r="A18" s="359" t="s">
        <v>400</v>
      </c>
      <c r="B18" s="360"/>
      <c r="C18" s="185">
        <v>42767</v>
      </c>
      <c r="D18" s="130">
        <v>42979</v>
      </c>
      <c r="E18" s="238">
        <v>1</v>
      </c>
      <c r="F18" s="131">
        <f t="shared" si="3"/>
        <v>7</v>
      </c>
      <c r="G18" s="168">
        <f t="shared" si="2"/>
        <v>7</v>
      </c>
      <c r="H18" s="373"/>
      <c r="I18" s="379"/>
      <c r="J18" s="379"/>
      <c r="K18" s="379"/>
      <c r="L18" s="387"/>
      <c r="N18" s="302"/>
    </row>
    <row r="19" spans="1:14" ht="17.25" customHeight="1" thickBot="1" x14ac:dyDescent="0.3">
      <c r="A19" s="406" t="s">
        <v>401</v>
      </c>
      <c r="B19" s="407"/>
      <c r="C19" s="185">
        <v>41850</v>
      </c>
      <c r="D19" s="130">
        <v>42552</v>
      </c>
      <c r="E19" s="238">
        <v>1</v>
      </c>
      <c r="F19" s="131">
        <f t="shared" si="3"/>
        <v>23.033333333333335</v>
      </c>
      <c r="G19" s="168">
        <f t="shared" si="2"/>
        <v>23.033333333333335</v>
      </c>
      <c r="H19" s="373"/>
      <c r="I19" s="379"/>
      <c r="J19" s="379"/>
      <c r="K19" s="379"/>
      <c r="L19" s="387"/>
      <c r="N19" s="229" t="s">
        <v>405</v>
      </c>
    </row>
    <row r="20" spans="1:14" ht="17.25" customHeight="1" thickBot="1" x14ac:dyDescent="0.3">
      <c r="A20" s="406"/>
      <c r="B20" s="407"/>
      <c r="C20" s="185"/>
      <c r="D20" s="130"/>
      <c r="E20" s="239"/>
      <c r="F20" s="131">
        <f t="shared" si="3"/>
        <v>0</v>
      </c>
      <c r="G20" s="168">
        <f t="shared" si="2"/>
        <v>0</v>
      </c>
      <c r="H20" s="373"/>
      <c r="I20" s="379"/>
      <c r="J20" s="379"/>
      <c r="K20" s="379"/>
      <c r="L20" s="387"/>
      <c r="N20" s="302"/>
    </row>
    <row r="21" spans="1:14" ht="17.25" customHeight="1" thickBot="1" x14ac:dyDescent="0.3">
      <c r="A21" s="406"/>
      <c r="B21" s="407"/>
      <c r="C21" s="185"/>
      <c r="D21" s="147"/>
      <c r="E21" s="239"/>
      <c r="F21" s="131">
        <f t="shared" si="3"/>
        <v>0</v>
      </c>
      <c r="G21" s="168">
        <f t="shared" si="2"/>
        <v>0</v>
      </c>
      <c r="H21" s="373"/>
      <c r="I21" s="379"/>
      <c r="J21" s="379"/>
      <c r="K21" s="379"/>
      <c r="L21" s="387"/>
      <c r="N21" s="302"/>
    </row>
    <row r="22" spans="1:14" ht="17.25" customHeight="1" thickBot="1" x14ac:dyDescent="0.3">
      <c r="A22" s="359"/>
      <c r="B22" s="360"/>
      <c r="C22" s="130"/>
      <c r="D22" s="130"/>
      <c r="E22" s="240"/>
      <c r="F22" s="131">
        <f t="shared" si="3"/>
        <v>0</v>
      </c>
      <c r="G22" s="168">
        <f t="shared" si="2"/>
        <v>0</v>
      </c>
      <c r="H22" s="373"/>
      <c r="I22" s="379"/>
      <c r="J22" s="379"/>
      <c r="K22" s="379"/>
      <c r="L22" s="387"/>
      <c r="N22" s="302"/>
    </row>
    <row r="23" spans="1:14" ht="14" thickBot="1" x14ac:dyDescent="0.3">
      <c r="A23" s="367" t="s">
        <v>402</v>
      </c>
      <c r="B23" s="368"/>
      <c r="C23" s="368"/>
      <c r="D23" s="368"/>
      <c r="E23" s="369"/>
      <c r="F23" s="51">
        <f>SUM(F16:F22)</f>
        <v>113.16666666666666</v>
      </c>
      <c r="G23" s="50">
        <f>SUM(G16:G22)</f>
        <v>113.16666666666666</v>
      </c>
      <c r="H23" s="108">
        <v>60</v>
      </c>
      <c r="I23" s="109">
        <f>G23-H23</f>
        <v>53.166666666666657</v>
      </c>
      <c r="J23" s="109">
        <f>H23*1.5</f>
        <v>90</v>
      </c>
      <c r="K23" s="109">
        <f>G23-J23</f>
        <v>23.166666666666657</v>
      </c>
      <c r="L23" s="59">
        <f>IF(K23&gt;=0,3,IF(I23&gt;=0,2,1))</f>
        <v>3</v>
      </c>
      <c r="N23" s="302"/>
    </row>
    <row r="24" spans="1:14" ht="32.15" customHeight="1" thickBot="1" x14ac:dyDescent="0.3">
      <c r="A24" s="93" t="s">
        <v>352</v>
      </c>
      <c r="B24" s="340" t="s">
        <v>406</v>
      </c>
      <c r="C24" s="341"/>
      <c r="D24" s="341"/>
      <c r="E24" s="341"/>
      <c r="F24" s="341"/>
      <c r="G24" s="370"/>
      <c r="N24" s="302"/>
    </row>
    <row r="25" spans="1:14" ht="45" customHeight="1" thickBot="1" x14ac:dyDescent="0.3">
      <c r="A25" s="371" t="s">
        <v>393</v>
      </c>
      <c r="B25" s="372"/>
      <c r="C25" s="48" t="s">
        <v>394</v>
      </c>
      <c r="D25" s="48" t="s">
        <v>395</v>
      </c>
      <c r="E25" s="48" t="s">
        <v>396</v>
      </c>
      <c r="F25" s="48" t="s">
        <v>344</v>
      </c>
      <c r="G25" s="47" t="s">
        <v>345</v>
      </c>
      <c r="H25" s="67" t="s">
        <v>346</v>
      </c>
      <c r="I25" s="67" t="s">
        <v>347</v>
      </c>
      <c r="J25" s="68" t="s">
        <v>348</v>
      </c>
      <c r="K25" s="68" t="s">
        <v>349</v>
      </c>
      <c r="L25" s="68" t="s">
        <v>350</v>
      </c>
      <c r="N25" s="302"/>
    </row>
    <row r="26" spans="1:14" ht="17.25" customHeight="1" thickBot="1" x14ac:dyDescent="0.3">
      <c r="A26" s="359" t="s">
        <v>397</v>
      </c>
      <c r="B26" s="360"/>
      <c r="C26" s="183">
        <v>44228</v>
      </c>
      <c r="D26" s="184">
        <v>45503</v>
      </c>
      <c r="E26" s="238">
        <v>1</v>
      </c>
      <c r="F26" s="131">
        <f>IF(ISTEXT(A26),DAYS360(C26,D26)/30,)</f>
        <v>41.966666666666669</v>
      </c>
      <c r="G26" s="168">
        <f t="shared" ref="G26:G32" si="4">E26*F26</f>
        <v>41.966666666666669</v>
      </c>
      <c r="H26" s="384"/>
      <c r="I26" s="385" t="str">
        <f>IF(I33&gt;=0,"YES","NO")</f>
        <v>YES</v>
      </c>
      <c r="J26" s="385"/>
      <c r="K26" s="385" t="str">
        <f>IF(K33&gt;=0,"YES","NO")</f>
        <v>YES</v>
      </c>
      <c r="L26" s="386"/>
      <c r="N26" s="229" t="s">
        <v>398</v>
      </c>
    </row>
    <row r="27" spans="1:14" ht="34" customHeight="1" thickBot="1" x14ac:dyDescent="0.3">
      <c r="A27" s="359" t="s">
        <v>404</v>
      </c>
      <c r="B27" s="360"/>
      <c r="C27" s="184">
        <v>42982</v>
      </c>
      <c r="D27" s="184">
        <v>44236</v>
      </c>
      <c r="E27" s="238">
        <v>1</v>
      </c>
      <c r="F27" s="131">
        <f>IF(ISTEXT(A27),DAYS360(C27,D27)/30,)</f>
        <v>41.166666666666664</v>
      </c>
      <c r="G27" s="168">
        <f t="shared" si="4"/>
        <v>41.166666666666664</v>
      </c>
      <c r="H27" s="373"/>
      <c r="I27" s="379"/>
      <c r="J27" s="379"/>
      <c r="K27" s="379"/>
      <c r="L27" s="387"/>
      <c r="N27" s="230"/>
    </row>
    <row r="28" spans="1:14" ht="17.25" customHeight="1" thickBot="1" x14ac:dyDescent="0.3">
      <c r="A28" s="359" t="s">
        <v>400</v>
      </c>
      <c r="B28" s="360"/>
      <c r="C28" s="185">
        <v>42767</v>
      </c>
      <c r="D28" s="130">
        <v>42979</v>
      </c>
      <c r="E28" s="238">
        <v>1</v>
      </c>
      <c r="F28" s="131">
        <f t="shared" ref="F28:F32" si="5">IF(ISTEXT(A28),DAYS360(C28,D28)/30,)</f>
        <v>7</v>
      </c>
      <c r="G28" s="49">
        <f t="shared" si="4"/>
        <v>7</v>
      </c>
      <c r="H28" s="373"/>
      <c r="I28" s="379"/>
      <c r="J28" s="379"/>
      <c r="K28" s="379"/>
      <c r="L28" s="387"/>
      <c r="N28" s="302"/>
    </row>
    <row r="29" spans="1:14" ht="17.25" customHeight="1" thickBot="1" x14ac:dyDescent="0.3">
      <c r="A29" s="359" t="s">
        <v>401</v>
      </c>
      <c r="B29" s="360"/>
      <c r="C29" s="185">
        <v>41850</v>
      </c>
      <c r="D29" s="130">
        <v>42552</v>
      </c>
      <c r="E29" s="238">
        <v>1</v>
      </c>
      <c r="F29" s="131">
        <f t="shared" si="5"/>
        <v>23.033333333333335</v>
      </c>
      <c r="G29" s="49">
        <f t="shared" si="4"/>
        <v>23.033333333333335</v>
      </c>
      <c r="H29" s="373"/>
      <c r="I29" s="379"/>
      <c r="J29" s="379"/>
      <c r="K29" s="379"/>
      <c r="L29" s="387"/>
      <c r="N29" s="229" t="s">
        <v>405</v>
      </c>
    </row>
    <row r="30" spans="1:14" ht="17.25" customHeight="1" thickBot="1" x14ac:dyDescent="0.3">
      <c r="A30" s="420"/>
      <c r="B30" s="421"/>
      <c r="C30" s="120"/>
      <c r="D30" s="121"/>
      <c r="E30" s="241"/>
      <c r="F30" s="131">
        <f t="shared" si="5"/>
        <v>0</v>
      </c>
      <c r="G30" s="49">
        <f t="shared" si="4"/>
        <v>0</v>
      </c>
      <c r="H30" s="373"/>
      <c r="I30" s="379"/>
      <c r="J30" s="379"/>
      <c r="K30" s="379"/>
      <c r="L30" s="387"/>
      <c r="N30" s="302"/>
    </row>
    <row r="31" spans="1:14" ht="17.25" customHeight="1" thickBot="1" x14ac:dyDescent="0.3">
      <c r="A31" s="399"/>
      <c r="B31" s="422"/>
      <c r="C31" s="120"/>
      <c r="D31" s="137"/>
      <c r="E31" s="241"/>
      <c r="F31" s="131">
        <f t="shared" si="5"/>
        <v>0</v>
      </c>
      <c r="G31" s="49">
        <f t="shared" si="4"/>
        <v>0</v>
      </c>
      <c r="H31" s="373"/>
      <c r="I31" s="379"/>
      <c r="J31" s="379"/>
      <c r="K31" s="379"/>
      <c r="L31" s="387"/>
      <c r="N31" s="302"/>
    </row>
    <row r="32" spans="1:14" ht="17.25" customHeight="1" thickBot="1" x14ac:dyDescent="0.3">
      <c r="A32" s="375"/>
      <c r="B32" s="376"/>
      <c r="C32" s="122"/>
      <c r="D32" s="122"/>
      <c r="E32" s="242"/>
      <c r="F32" s="131">
        <f t="shared" si="5"/>
        <v>0</v>
      </c>
      <c r="G32" s="49">
        <f t="shared" si="4"/>
        <v>0</v>
      </c>
      <c r="H32" s="373"/>
      <c r="I32" s="379"/>
      <c r="J32" s="379"/>
      <c r="K32" s="379"/>
      <c r="L32" s="387"/>
      <c r="N32" s="302"/>
    </row>
    <row r="33" spans="1:14" ht="14" thickBot="1" x14ac:dyDescent="0.3">
      <c r="A33" s="367" t="s">
        <v>402</v>
      </c>
      <c r="B33" s="368"/>
      <c r="C33" s="368"/>
      <c r="D33" s="368"/>
      <c r="E33" s="369"/>
      <c r="F33" s="51">
        <f>SUM(F26:F32)</f>
        <v>113.16666666666666</v>
      </c>
      <c r="G33" s="50">
        <f>SUM(G26:G32)</f>
        <v>113.16666666666666</v>
      </c>
      <c r="H33" s="108">
        <v>60</v>
      </c>
      <c r="I33" s="109">
        <f>G33-H33</f>
        <v>53.166666666666657</v>
      </c>
      <c r="J33" s="109">
        <f>H33*1.5</f>
        <v>90</v>
      </c>
      <c r="K33" s="109">
        <f>G33-J33</f>
        <v>23.166666666666657</v>
      </c>
      <c r="L33" s="59">
        <f>IF(K33&gt;=0,3,IF(I33&gt;=0,2,1))</f>
        <v>3</v>
      </c>
      <c r="N33" s="302"/>
    </row>
    <row r="34" spans="1:14" ht="53.25" customHeight="1" thickBot="1" x14ac:dyDescent="0.3">
      <c r="A34" s="93" t="s">
        <v>353</v>
      </c>
      <c r="B34" s="340" t="s">
        <v>407</v>
      </c>
      <c r="C34" s="341"/>
      <c r="D34" s="341"/>
      <c r="E34" s="341"/>
      <c r="F34" s="341"/>
      <c r="G34" s="370"/>
      <c r="N34" s="302"/>
    </row>
    <row r="35" spans="1:14" ht="45" customHeight="1" thickBot="1" x14ac:dyDescent="0.3">
      <c r="A35" s="371" t="s">
        <v>393</v>
      </c>
      <c r="B35" s="372"/>
      <c r="C35" s="48" t="s">
        <v>394</v>
      </c>
      <c r="D35" s="48" t="s">
        <v>395</v>
      </c>
      <c r="E35" s="48" t="s">
        <v>396</v>
      </c>
      <c r="F35" s="48" t="s">
        <v>344</v>
      </c>
      <c r="G35" s="47" t="s">
        <v>345</v>
      </c>
      <c r="H35" s="67" t="s">
        <v>346</v>
      </c>
      <c r="I35" s="67" t="s">
        <v>347</v>
      </c>
      <c r="J35" s="68" t="s">
        <v>348</v>
      </c>
      <c r="K35" s="68" t="s">
        <v>349</v>
      </c>
      <c r="L35" s="68" t="s">
        <v>350</v>
      </c>
      <c r="N35" s="302"/>
    </row>
    <row r="36" spans="1:14" ht="17.25" customHeight="1" thickBot="1" x14ac:dyDescent="0.3">
      <c r="A36" s="359" t="s">
        <v>397</v>
      </c>
      <c r="B36" s="360"/>
      <c r="C36" s="183">
        <v>44228</v>
      </c>
      <c r="D36" s="184">
        <v>45503</v>
      </c>
      <c r="E36" s="238">
        <v>1</v>
      </c>
      <c r="F36" s="131">
        <f>IF(ISTEXT(A36),DAYS360(C36,D36)/30,)</f>
        <v>41.966666666666669</v>
      </c>
      <c r="G36" s="168">
        <f t="shared" ref="G36:G42" si="6">E36*F36</f>
        <v>41.966666666666669</v>
      </c>
      <c r="H36" s="384"/>
      <c r="I36" s="385" t="str">
        <f>IF(I43&gt;=0,"YES","NO")</f>
        <v>YES</v>
      </c>
      <c r="J36" s="385"/>
      <c r="K36" s="385" t="str">
        <f>IF(K43&gt;=0,"YES","NO")</f>
        <v>YES</v>
      </c>
      <c r="L36" s="386"/>
      <c r="N36" s="229" t="s">
        <v>398</v>
      </c>
    </row>
    <row r="37" spans="1:14" ht="34" customHeight="1" thickBot="1" x14ac:dyDescent="0.3">
      <c r="A37" s="359" t="s">
        <v>404</v>
      </c>
      <c r="B37" s="360"/>
      <c r="C37" s="184">
        <v>42982</v>
      </c>
      <c r="D37" s="184">
        <v>44236</v>
      </c>
      <c r="E37" s="238">
        <v>1</v>
      </c>
      <c r="F37" s="131">
        <f>IF(ISTEXT(A37),DAYS360(C37,D37)/30,)</f>
        <v>41.166666666666664</v>
      </c>
      <c r="G37" s="168">
        <f t="shared" si="6"/>
        <v>41.166666666666664</v>
      </c>
      <c r="H37" s="373"/>
      <c r="I37" s="379"/>
      <c r="J37" s="379"/>
      <c r="K37" s="379"/>
      <c r="L37" s="387"/>
      <c r="N37" s="230"/>
    </row>
    <row r="38" spans="1:14" ht="17.25" customHeight="1" thickBot="1" x14ac:dyDescent="0.3">
      <c r="A38" s="359" t="s">
        <v>400</v>
      </c>
      <c r="B38" s="360"/>
      <c r="C38" s="185">
        <v>42767</v>
      </c>
      <c r="D38" s="130">
        <v>42979</v>
      </c>
      <c r="E38" s="238">
        <v>1</v>
      </c>
      <c r="F38" s="131">
        <f t="shared" ref="F38:F42" si="7">IF(ISTEXT(A38),DAYS360(C38,D38)/30,)</f>
        <v>7</v>
      </c>
      <c r="G38" s="49">
        <f t="shared" si="6"/>
        <v>7</v>
      </c>
      <c r="H38" s="373"/>
      <c r="I38" s="379"/>
      <c r="J38" s="379"/>
      <c r="K38" s="379"/>
      <c r="L38" s="387"/>
      <c r="N38" s="302"/>
    </row>
    <row r="39" spans="1:14" ht="17.25" customHeight="1" thickBot="1" x14ac:dyDescent="0.3">
      <c r="A39" s="406" t="s">
        <v>401</v>
      </c>
      <c r="B39" s="407"/>
      <c r="C39" s="185">
        <v>41850</v>
      </c>
      <c r="D39" s="130">
        <v>42552</v>
      </c>
      <c r="E39" s="238">
        <v>1</v>
      </c>
      <c r="F39" s="131">
        <f t="shared" si="7"/>
        <v>23.033333333333335</v>
      </c>
      <c r="G39" s="49">
        <f t="shared" si="6"/>
        <v>23.033333333333335</v>
      </c>
      <c r="H39" s="373"/>
      <c r="I39" s="379"/>
      <c r="J39" s="379"/>
      <c r="K39" s="379"/>
      <c r="L39" s="387"/>
      <c r="N39" s="229" t="s">
        <v>405</v>
      </c>
    </row>
    <row r="40" spans="1:14" ht="17.25" customHeight="1" thickBot="1" x14ac:dyDescent="0.3">
      <c r="A40" s="375"/>
      <c r="B40" s="376"/>
      <c r="C40" s="57"/>
      <c r="D40" s="57"/>
      <c r="E40" s="242"/>
      <c r="F40" s="131">
        <f t="shared" si="7"/>
        <v>0</v>
      </c>
      <c r="G40" s="49">
        <f t="shared" si="6"/>
        <v>0</v>
      </c>
      <c r="H40" s="373"/>
      <c r="I40" s="379"/>
      <c r="J40" s="379"/>
      <c r="K40" s="379"/>
      <c r="L40" s="387"/>
      <c r="N40" s="302"/>
    </row>
    <row r="41" spans="1:14" ht="17.25" customHeight="1" thickBot="1" x14ac:dyDescent="0.3">
      <c r="A41" s="375"/>
      <c r="B41" s="376"/>
      <c r="C41" s="122"/>
      <c r="D41" s="122"/>
      <c r="E41" s="242"/>
      <c r="F41" s="131">
        <f t="shared" si="7"/>
        <v>0</v>
      </c>
      <c r="G41" s="49">
        <f t="shared" si="6"/>
        <v>0</v>
      </c>
      <c r="H41" s="373"/>
      <c r="I41" s="379"/>
      <c r="J41" s="379"/>
      <c r="K41" s="379"/>
      <c r="L41" s="387"/>
      <c r="N41" s="302"/>
    </row>
    <row r="42" spans="1:14" ht="17.25" customHeight="1" thickBot="1" x14ac:dyDescent="0.3">
      <c r="A42" s="375"/>
      <c r="B42" s="376"/>
      <c r="C42" s="122"/>
      <c r="D42" s="122"/>
      <c r="E42" s="242"/>
      <c r="F42" s="131">
        <f t="shared" si="7"/>
        <v>0</v>
      </c>
      <c r="G42" s="49">
        <f t="shared" si="6"/>
        <v>0</v>
      </c>
      <c r="H42" s="373"/>
      <c r="I42" s="379"/>
      <c r="J42" s="379"/>
      <c r="K42" s="379"/>
      <c r="L42" s="387"/>
      <c r="N42" s="302"/>
    </row>
    <row r="43" spans="1:14" ht="14" thickBot="1" x14ac:dyDescent="0.3">
      <c r="A43" s="367" t="s">
        <v>402</v>
      </c>
      <c r="B43" s="368"/>
      <c r="C43" s="368"/>
      <c r="D43" s="368"/>
      <c r="E43" s="369"/>
      <c r="F43" s="51">
        <f>SUM(F36:F42)</f>
        <v>113.16666666666666</v>
      </c>
      <c r="G43" s="50">
        <f>SUM(G36:G42)</f>
        <v>113.16666666666666</v>
      </c>
      <c r="H43" s="108">
        <v>60</v>
      </c>
      <c r="I43" s="109">
        <f>G43-H43</f>
        <v>53.166666666666657</v>
      </c>
      <c r="J43" s="109">
        <f>H43*1.5</f>
        <v>90</v>
      </c>
      <c r="K43" s="109">
        <f>G43-J43</f>
        <v>23.166666666666657</v>
      </c>
      <c r="L43" s="59">
        <f>IF(K43&gt;=0,3,IF(I43&gt;=0,2,1))</f>
        <v>3</v>
      </c>
      <c r="N43" s="302"/>
    </row>
    <row r="44" spans="1:14" ht="14" thickBot="1" x14ac:dyDescent="0.3">
      <c r="A44" s="93" t="s">
        <v>354</v>
      </c>
      <c r="B44" s="346" t="s">
        <v>408</v>
      </c>
      <c r="C44" s="347"/>
      <c r="D44" s="347"/>
      <c r="E44" s="347"/>
      <c r="F44" s="347"/>
      <c r="G44" s="347"/>
      <c r="N44" s="302"/>
    </row>
    <row r="45" spans="1:14" ht="25.5" thickBot="1" x14ac:dyDescent="0.3">
      <c r="A45" s="395" t="s">
        <v>409</v>
      </c>
      <c r="B45" s="394"/>
      <c r="C45" s="48" t="s">
        <v>410</v>
      </c>
      <c r="D45" s="48" t="s">
        <v>411</v>
      </c>
      <c r="E45" s="48" t="s">
        <v>412</v>
      </c>
      <c r="F45" s="393" t="s">
        <v>413</v>
      </c>
      <c r="G45" s="394"/>
      <c r="H45" s="295"/>
      <c r="I45" s="110"/>
      <c r="J45" s="110"/>
      <c r="K45" s="110"/>
      <c r="L45" s="111"/>
      <c r="N45" s="302"/>
    </row>
    <row r="46" spans="1:14" ht="34" customHeight="1" thickBot="1" x14ac:dyDescent="0.4">
      <c r="A46" s="298" t="s">
        <v>414</v>
      </c>
      <c r="B46" s="202"/>
      <c r="C46" s="205">
        <v>3883244</v>
      </c>
      <c r="D46" s="206">
        <v>45476</v>
      </c>
      <c r="E46" s="130">
        <v>46571</v>
      </c>
      <c r="F46" s="418" t="s">
        <v>415</v>
      </c>
      <c r="G46" s="419"/>
      <c r="H46" s="207"/>
      <c r="I46" s="58"/>
      <c r="J46" s="58"/>
      <c r="K46" s="58"/>
      <c r="L46" s="59">
        <v>2</v>
      </c>
      <c r="N46" s="302"/>
    </row>
    <row r="47" spans="1:14" ht="14.5" thickBot="1" x14ac:dyDescent="0.35">
      <c r="I47" s="388" t="str">
        <f>'Bidder-Key Staff'!B4</f>
        <v>Project Manager</v>
      </c>
      <c r="J47" s="388"/>
      <c r="K47" s="388"/>
      <c r="L47" s="118">
        <f>AVERAGE(L46,L43,L33,L23,L13)</f>
        <v>2.8</v>
      </c>
      <c r="N47" s="302"/>
    </row>
    <row r="48" spans="1:14" ht="15.5" thickBot="1" x14ac:dyDescent="0.3">
      <c r="A48" s="344" t="str">
        <f>A2</f>
        <v xml:space="preserve">BENEFITSCAL MINIMUM QUALIFICATIONS SUMMARY TABLE </v>
      </c>
      <c r="B48" s="345"/>
      <c r="C48" s="345"/>
      <c r="D48" s="345"/>
      <c r="E48" s="345"/>
      <c r="F48" s="345"/>
      <c r="G48" s="374"/>
      <c r="N48" s="302"/>
    </row>
    <row r="49" spans="1:14" ht="15.5" thickBot="1" x14ac:dyDescent="0.3">
      <c r="A49" s="66" t="str">
        <f>'Bidder-Key Staff'!B5</f>
        <v>PMO Lead</v>
      </c>
      <c r="B49" s="66" t="str">
        <f>+'Bidder-Key Staff'!C5</f>
        <v>Radhika Rastogi</v>
      </c>
      <c r="C49" s="287"/>
      <c r="D49" s="287"/>
      <c r="E49" s="65"/>
      <c r="F49" s="287"/>
      <c r="G49" s="288"/>
      <c r="N49" s="302"/>
    </row>
    <row r="50" spans="1:14" ht="32.15" customHeight="1" thickBot="1" x14ac:dyDescent="0.3">
      <c r="A50" s="93" t="s">
        <v>416</v>
      </c>
      <c r="B50" s="348" t="s">
        <v>417</v>
      </c>
      <c r="C50" s="349"/>
      <c r="D50" s="349"/>
      <c r="E50" s="349"/>
      <c r="F50" s="349"/>
      <c r="G50" s="416"/>
      <c r="N50" s="302"/>
    </row>
    <row r="51" spans="1:14" ht="45" customHeight="1" thickBot="1" x14ac:dyDescent="0.3">
      <c r="A51" s="371" t="s">
        <v>393</v>
      </c>
      <c r="B51" s="372"/>
      <c r="C51" s="297" t="s">
        <v>394</v>
      </c>
      <c r="D51" s="297" t="s">
        <v>395</v>
      </c>
      <c r="E51" s="55" t="s">
        <v>396</v>
      </c>
      <c r="F51" s="56" t="s">
        <v>344</v>
      </c>
      <c r="G51" s="47" t="s">
        <v>345</v>
      </c>
      <c r="H51" s="67" t="s">
        <v>346</v>
      </c>
      <c r="I51" s="67" t="s">
        <v>347</v>
      </c>
      <c r="J51" s="68" t="s">
        <v>348</v>
      </c>
      <c r="K51" s="68" t="s">
        <v>349</v>
      </c>
      <c r="L51" s="68" t="s">
        <v>350</v>
      </c>
      <c r="N51" s="302"/>
    </row>
    <row r="52" spans="1:14" ht="17.25" customHeight="1" thickBot="1" x14ac:dyDescent="0.3">
      <c r="A52" s="359" t="s">
        <v>418</v>
      </c>
      <c r="B52" s="360"/>
      <c r="C52" s="130">
        <v>44805</v>
      </c>
      <c r="D52" s="130">
        <v>45503</v>
      </c>
      <c r="E52" s="243">
        <v>1</v>
      </c>
      <c r="F52" s="131">
        <f>IF(ISTEXT(A52),DAYS360(C52,D52)/30,)</f>
        <v>22.966666666666665</v>
      </c>
      <c r="G52" s="168">
        <f>E52*F52</f>
        <v>22.966666666666665</v>
      </c>
      <c r="H52" s="384"/>
      <c r="I52" s="385" t="str">
        <f>IF(I57&gt;=0,"YES","NO")</f>
        <v>YES</v>
      </c>
      <c r="J52" s="385"/>
      <c r="K52" s="385" t="str">
        <f>IF(K57&gt;=0,"YES","NO")</f>
        <v>YES</v>
      </c>
      <c r="L52" s="386"/>
      <c r="N52" s="229" t="s">
        <v>398</v>
      </c>
    </row>
    <row r="53" spans="1:14" ht="17.25" customHeight="1" thickBot="1" x14ac:dyDescent="0.3">
      <c r="A53" s="359" t="s">
        <v>419</v>
      </c>
      <c r="B53" s="360"/>
      <c r="C53" s="132">
        <v>44409</v>
      </c>
      <c r="D53" s="130">
        <v>44773</v>
      </c>
      <c r="E53" s="244">
        <v>1</v>
      </c>
      <c r="F53" s="131">
        <f t="shared" ref="F53:F56" si="8">IF(ISTEXT(A53),DAYS360(C53,D53)/30,)</f>
        <v>12</v>
      </c>
      <c r="G53" s="168">
        <f>E53*F53</f>
        <v>12</v>
      </c>
      <c r="H53" s="373"/>
      <c r="I53" s="379"/>
      <c r="J53" s="379"/>
      <c r="K53" s="379"/>
      <c r="L53" s="387"/>
      <c r="N53" s="231"/>
    </row>
    <row r="54" spans="1:14" ht="17.25" customHeight="1" thickBot="1" x14ac:dyDescent="0.3">
      <c r="A54" s="375" t="s">
        <v>420</v>
      </c>
      <c r="B54" s="376"/>
      <c r="C54" s="120">
        <v>43952</v>
      </c>
      <c r="D54" s="121">
        <v>44407</v>
      </c>
      <c r="E54" s="242">
        <v>1</v>
      </c>
      <c r="F54" s="131">
        <f t="shared" si="8"/>
        <v>14.966666666666667</v>
      </c>
      <c r="G54" s="49">
        <f>E54*F54</f>
        <v>14.966666666666667</v>
      </c>
      <c r="H54" s="373"/>
      <c r="I54" s="379"/>
      <c r="J54" s="379"/>
      <c r="K54" s="379"/>
      <c r="L54" s="387"/>
      <c r="N54" s="302"/>
    </row>
    <row r="55" spans="1:14" ht="17.25" customHeight="1" thickBot="1" x14ac:dyDescent="0.3">
      <c r="A55" s="375" t="s">
        <v>421</v>
      </c>
      <c r="B55" s="376"/>
      <c r="C55" s="120">
        <v>43678</v>
      </c>
      <c r="D55" s="121">
        <v>43889</v>
      </c>
      <c r="E55" s="242">
        <v>1</v>
      </c>
      <c r="F55" s="131">
        <f t="shared" si="8"/>
        <v>6.9</v>
      </c>
      <c r="G55" s="49">
        <f>E55*F55</f>
        <v>6.9</v>
      </c>
      <c r="H55" s="373"/>
      <c r="I55" s="379"/>
      <c r="J55" s="379"/>
      <c r="K55" s="379"/>
      <c r="L55" s="387"/>
      <c r="N55" s="302"/>
    </row>
    <row r="56" spans="1:14" ht="17.25" customHeight="1" thickBot="1" x14ac:dyDescent="0.3">
      <c r="A56" s="375" t="s">
        <v>422</v>
      </c>
      <c r="B56" s="376"/>
      <c r="C56" s="120"/>
      <c r="D56" s="121"/>
      <c r="E56" s="242"/>
      <c r="F56" s="131">
        <f t="shared" si="8"/>
        <v>0</v>
      </c>
      <c r="G56" s="49">
        <f>E56*F56</f>
        <v>0</v>
      </c>
      <c r="H56" s="373"/>
      <c r="I56" s="379"/>
      <c r="J56" s="379"/>
      <c r="K56" s="379"/>
      <c r="L56" s="387"/>
      <c r="N56" s="229" t="s">
        <v>423</v>
      </c>
    </row>
    <row r="57" spans="1:14" ht="14" thickBot="1" x14ac:dyDescent="0.3">
      <c r="A57" s="367" t="s">
        <v>402</v>
      </c>
      <c r="B57" s="368"/>
      <c r="C57" s="368"/>
      <c r="D57" s="368"/>
      <c r="E57" s="369"/>
      <c r="F57" s="51">
        <f>SUM(F52:F56)</f>
        <v>56.833333333333336</v>
      </c>
      <c r="G57" s="50">
        <f>SUM(G52:G56)</f>
        <v>56.833333333333336</v>
      </c>
      <c r="H57" s="108">
        <v>36</v>
      </c>
      <c r="I57" s="109">
        <f>G57-H57</f>
        <v>20.833333333333336</v>
      </c>
      <c r="J57" s="109">
        <f>H57*1.5</f>
        <v>54</v>
      </c>
      <c r="K57" s="109">
        <f>G57-J57</f>
        <v>2.8333333333333357</v>
      </c>
      <c r="L57" s="59">
        <f>IF(K57&gt;=0,3,IF(I57&gt;=0,2,1))</f>
        <v>3</v>
      </c>
      <c r="N57" s="302"/>
    </row>
    <row r="58" spans="1:14" ht="33" customHeight="1" thickBot="1" x14ac:dyDescent="0.3">
      <c r="A58" s="93" t="s">
        <v>356</v>
      </c>
      <c r="B58" s="348" t="s">
        <v>424</v>
      </c>
      <c r="C58" s="349"/>
      <c r="D58" s="349"/>
      <c r="E58" s="349"/>
      <c r="F58" s="349"/>
      <c r="G58" s="416"/>
      <c r="N58" s="302"/>
    </row>
    <row r="59" spans="1:14" ht="45" customHeight="1" thickBot="1" x14ac:dyDescent="0.3">
      <c r="A59" s="371" t="s">
        <v>393</v>
      </c>
      <c r="B59" s="372"/>
      <c r="C59" s="297" t="s">
        <v>394</v>
      </c>
      <c r="D59" s="297" t="s">
        <v>395</v>
      </c>
      <c r="E59" s="55" t="s">
        <v>396</v>
      </c>
      <c r="F59" s="48" t="s">
        <v>344</v>
      </c>
      <c r="G59" s="47" t="s">
        <v>345</v>
      </c>
      <c r="H59" s="67" t="s">
        <v>346</v>
      </c>
      <c r="I59" s="67" t="s">
        <v>347</v>
      </c>
      <c r="J59" s="68" t="s">
        <v>348</v>
      </c>
      <c r="K59" s="68" t="s">
        <v>349</v>
      </c>
      <c r="L59" s="68" t="s">
        <v>350</v>
      </c>
      <c r="N59" s="302"/>
    </row>
    <row r="60" spans="1:14" ht="17.25" customHeight="1" thickBot="1" x14ac:dyDescent="0.3">
      <c r="A60" s="359" t="s">
        <v>418</v>
      </c>
      <c r="B60" s="360"/>
      <c r="C60" s="130">
        <v>44805</v>
      </c>
      <c r="D60" s="130">
        <v>45503</v>
      </c>
      <c r="E60" s="243">
        <v>1</v>
      </c>
      <c r="F60" s="131">
        <f>IF(ISTEXT(A60),DAYS360(C60,D60)/30,)</f>
        <v>22.966666666666665</v>
      </c>
      <c r="G60" s="168">
        <f t="shared" ref="G60:G65" si="9">E60*F60</f>
        <v>22.966666666666665</v>
      </c>
      <c r="H60" s="384"/>
      <c r="I60" s="385" t="str">
        <f>IF(I66&gt;=0,"YES","NO")</f>
        <v>YES</v>
      </c>
      <c r="J60" s="385"/>
      <c r="K60" s="385" t="str">
        <f>IF(K66&gt;=0,"YES","NO")</f>
        <v>YES</v>
      </c>
      <c r="L60" s="386"/>
      <c r="N60" s="229" t="s">
        <v>398</v>
      </c>
    </row>
    <row r="61" spans="1:14" ht="17.25" customHeight="1" thickBot="1" x14ac:dyDescent="0.3">
      <c r="A61" s="359" t="s">
        <v>419</v>
      </c>
      <c r="B61" s="360"/>
      <c r="C61" s="132">
        <v>44409</v>
      </c>
      <c r="D61" s="130">
        <v>44773</v>
      </c>
      <c r="E61" s="244">
        <v>1</v>
      </c>
      <c r="F61" s="131">
        <f t="shared" ref="F61:F65" si="10">IF(ISTEXT(A61),DAYS360(C61,D61)/30,)</f>
        <v>12</v>
      </c>
      <c r="G61" s="168">
        <f t="shared" si="9"/>
        <v>12</v>
      </c>
      <c r="H61" s="373"/>
      <c r="I61" s="379"/>
      <c r="J61" s="379"/>
      <c r="K61" s="379"/>
      <c r="L61" s="387"/>
      <c r="N61" s="230"/>
    </row>
    <row r="62" spans="1:14" ht="17.25" customHeight="1" thickBot="1" x14ac:dyDescent="0.3">
      <c r="A62" s="359" t="s">
        <v>420</v>
      </c>
      <c r="B62" s="360"/>
      <c r="C62" s="185">
        <v>43952</v>
      </c>
      <c r="D62" s="130">
        <v>44407</v>
      </c>
      <c r="E62" s="240">
        <v>1</v>
      </c>
      <c r="F62" s="131">
        <f t="shared" si="10"/>
        <v>14.966666666666667</v>
      </c>
      <c r="G62" s="168">
        <f t="shared" si="9"/>
        <v>14.966666666666667</v>
      </c>
      <c r="H62" s="373"/>
      <c r="I62" s="379"/>
      <c r="J62" s="379"/>
      <c r="K62" s="379"/>
      <c r="L62" s="387"/>
      <c r="N62" s="302"/>
    </row>
    <row r="63" spans="1:14" ht="17.25" customHeight="1" thickBot="1" x14ac:dyDescent="0.3">
      <c r="A63" s="375" t="s">
        <v>422</v>
      </c>
      <c r="B63" s="376"/>
      <c r="C63" s="185">
        <v>43282</v>
      </c>
      <c r="D63" s="130">
        <v>43661</v>
      </c>
      <c r="E63" s="240">
        <v>1</v>
      </c>
      <c r="F63" s="131">
        <f t="shared" si="10"/>
        <v>12.466666666666667</v>
      </c>
      <c r="G63" s="49">
        <f t="shared" si="9"/>
        <v>12.466666666666667</v>
      </c>
      <c r="H63" s="373"/>
      <c r="I63" s="379"/>
      <c r="J63" s="379"/>
      <c r="K63" s="379"/>
      <c r="L63" s="387"/>
      <c r="N63" s="302"/>
    </row>
    <row r="64" spans="1:14" ht="17.25" customHeight="1" thickBot="1" x14ac:dyDescent="0.3">
      <c r="A64" s="375" t="s">
        <v>425</v>
      </c>
      <c r="B64" s="376"/>
      <c r="C64" s="185">
        <v>42826</v>
      </c>
      <c r="D64" s="130">
        <v>43281</v>
      </c>
      <c r="E64" s="240">
        <v>1</v>
      </c>
      <c r="F64" s="131">
        <f t="shared" si="10"/>
        <v>14.966666666666667</v>
      </c>
      <c r="G64" s="49">
        <f t="shared" si="9"/>
        <v>14.966666666666667</v>
      </c>
      <c r="H64" s="373"/>
      <c r="I64" s="379"/>
      <c r="J64" s="379"/>
      <c r="K64" s="379"/>
      <c r="L64" s="387"/>
      <c r="N64" s="302"/>
    </row>
    <row r="65" spans="1:14" ht="17.25" customHeight="1" thickBot="1" x14ac:dyDescent="0.3">
      <c r="A65" s="375"/>
      <c r="B65" s="376"/>
      <c r="C65" s="119"/>
      <c r="D65" s="123"/>
      <c r="E65" s="242"/>
      <c r="F65" s="131">
        <f t="shared" si="10"/>
        <v>0</v>
      </c>
      <c r="G65" s="49">
        <f t="shared" si="9"/>
        <v>0</v>
      </c>
      <c r="H65" s="373"/>
      <c r="I65" s="379"/>
      <c r="J65" s="379"/>
      <c r="K65" s="379"/>
      <c r="L65" s="387"/>
      <c r="N65" s="302"/>
    </row>
    <row r="66" spans="1:14" ht="17.25" customHeight="1" thickBot="1" x14ac:dyDescent="0.3">
      <c r="A66" s="423" t="s">
        <v>402</v>
      </c>
      <c r="B66" s="424"/>
      <c r="C66" s="424"/>
      <c r="D66" s="424"/>
      <c r="E66" s="436"/>
      <c r="F66" s="51">
        <f>SUM(F60:F65)</f>
        <v>77.366666666666674</v>
      </c>
      <c r="G66" s="50">
        <f>SUM(G60:G65)</f>
        <v>77.366666666666674</v>
      </c>
      <c r="H66" s="108">
        <v>36</v>
      </c>
      <c r="I66" s="109">
        <f>G66-H66</f>
        <v>41.366666666666674</v>
      </c>
      <c r="J66" s="109">
        <f>H66*1.5</f>
        <v>54</v>
      </c>
      <c r="K66" s="109">
        <f>G66-J66</f>
        <v>23.366666666666674</v>
      </c>
      <c r="L66" s="59">
        <f>IF(K66&gt;=0,3,IF(I66&gt;=0,2,1))</f>
        <v>3</v>
      </c>
      <c r="N66" s="302"/>
    </row>
    <row r="67" spans="1:14" ht="17.25" customHeight="1" thickBot="1" x14ac:dyDescent="0.4">
      <c r="A67" s="52"/>
      <c r="B67" s="53"/>
      <c r="C67" s="301"/>
      <c r="D67" s="301"/>
      <c r="E67" s="245"/>
      <c r="F67" s="54"/>
      <c r="G67"/>
      <c r="N67" s="302"/>
    </row>
    <row r="68" spans="1:14" ht="17.25" customHeight="1" thickBot="1" x14ac:dyDescent="0.3">
      <c r="A68" s="95" t="s">
        <v>357</v>
      </c>
      <c r="B68" s="348" t="s">
        <v>408</v>
      </c>
      <c r="C68" s="349"/>
      <c r="D68" s="349"/>
      <c r="E68" s="349"/>
      <c r="F68" s="349"/>
      <c r="G68" s="349"/>
      <c r="N68" s="302"/>
    </row>
    <row r="69" spans="1:14" ht="25.5" thickBot="1" x14ac:dyDescent="0.3">
      <c r="A69" s="395" t="s">
        <v>409</v>
      </c>
      <c r="B69" s="394"/>
      <c r="C69" s="48" t="s">
        <v>410</v>
      </c>
      <c r="D69" s="48" t="s">
        <v>411</v>
      </c>
      <c r="E69" s="48" t="s">
        <v>412</v>
      </c>
      <c r="F69" s="393" t="s">
        <v>413</v>
      </c>
      <c r="G69" s="394"/>
      <c r="H69" s="295"/>
      <c r="I69" s="110"/>
      <c r="J69" s="110"/>
      <c r="K69" s="110"/>
      <c r="L69" s="111"/>
      <c r="N69" s="302"/>
    </row>
    <row r="70" spans="1:14" ht="35.15" customHeight="1" thickBot="1" x14ac:dyDescent="0.3">
      <c r="A70" s="359" t="s">
        <v>426</v>
      </c>
      <c r="B70" s="360"/>
      <c r="C70" s="147">
        <v>3442045</v>
      </c>
      <c r="D70" s="130">
        <v>45011</v>
      </c>
      <c r="E70" s="130">
        <v>46107</v>
      </c>
      <c r="F70" s="414" t="s">
        <v>415</v>
      </c>
      <c r="G70" s="415"/>
      <c r="H70" s="62"/>
      <c r="I70" s="58"/>
      <c r="J70" s="58"/>
      <c r="K70" s="58"/>
      <c r="L70" s="167">
        <v>2</v>
      </c>
      <c r="N70" s="234"/>
    </row>
    <row r="71" spans="1:14" ht="14.5" thickBot="1" x14ac:dyDescent="0.35">
      <c r="I71" s="388" t="str">
        <f>A49</f>
        <v>PMO Lead</v>
      </c>
      <c r="J71" s="388"/>
      <c r="K71" s="388"/>
      <c r="L71" s="118">
        <f>AVERAGE(L70,L66,L57)</f>
        <v>2.6666666666666665</v>
      </c>
      <c r="N71" s="229"/>
    </row>
    <row r="72" spans="1:14" ht="15.5" thickBot="1" x14ac:dyDescent="0.3">
      <c r="A72" s="344" t="str">
        <f>A2</f>
        <v xml:space="preserve">BENEFITSCAL MINIMUM QUALIFICATIONS SUMMARY TABLE </v>
      </c>
      <c r="B72" s="345"/>
      <c r="C72" s="345"/>
      <c r="D72" s="345"/>
      <c r="E72" s="345"/>
      <c r="F72" s="345"/>
      <c r="G72" s="374"/>
      <c r="N72" s="302"/>
    </row>
    <row r="73" spans="1:14" ht="15.5" thickBot="1" x14ac:dyDescent="0.3">
      <c r="A73" s="66" t="str">
        <f>'Bidder-Key Staff'!B6</f>
        <v>Transition Lead</v>
      </c>
      <c r="B73" s="66" t="str">
        <f>+'Bidder-Key Staff'!C6</f>
        <v>Michael Henry</v>
      </c>
      <c r="C73" s="287"/>
      <c r="D73" s="287"/>
      <c r="E73" s="65"/>
      <c r="F73" s="287"/>
      <c r="G73" s="288"/>
      <c r="N73" s="302"/>
    </row>
    <row r="74" spans="1:14" ht="32.15" customHeight="1" thickBot="1" x14ac:dyDescent="0.3">
      <c r="A74" s="93" t="s">
        <v>359</v>
      </c>
      <c r="B74" s="348" t="s">
        <v>427</v>
      </c>
      <c r="C74" s="349"/>
      <c r="D74" s="349"/>
      <c r="E74" s="349"/>
      <c r="F74" s="349"/>
      <c r="G74" s="416"/>
      <c r="N74" s="302"/>
    </row>
    <row r="75" spans="1:14" ht="45" customHeight="1" thickBot="1" x14ac:dyDescent="0.3">
      <c r="A75" s="371" t="s">
        <v>393</v>
      </c>
      <c r="B75" s="372"/>
      <c r="C75" s="297" t="s">
        <v>394</v>
      </c>
      <c r="D75" s="297" t="s">
        <v>395</v>
      </c>
      <c r="E75" s="55" t="s">
        <v>396</v>
      </c>
      <c r="F75" s="48" t="s">
        <v>344</v>
      </c>
      <c r="G75" s="47" t="s">
        <v>345</v>
      </c>
      <c r="H75" s="67" t="s">
        <v>346</v>
      </c>
      <c r="I75" s="67" t="s">
        <v>347</v>
      </c>
      <c r="J75" s="68" t="s">
        <v>348</v>
      </c>
      <c r="K75" s="68" t="s">
        <v>349</v>
      </c>
      <c r="L75" s="68" t="s">
        <v>350</v>
      </c>
      <c r="N75" s="302"/>
    </row>
    <row r="76" spans="1:14" ht="17.25" customHeight="1" thickBot="1" x14ac:dyDescent="0.3">
      <c r="A76" s="359" t="s">
        <v>428</v>
      </c>
      <c r="B76" s="360"/>
      <c r="C76" s="183">
        <v>44927</v>
      </c>
      <c r="D76" s="184">
        <v>45230</v>
      </c>
      <c r="E76" s="238">
        <v>1</v>
      </c>
      <c r="F76" s="131">
        <f>IF(ISTEXT(A76),DAYS360(C76,D76)/30,)</f>
        <v>10</v>
      </c>
      <c r="G76" s="168">
        <f t="shared" ref="G76:G81" si="11">E76*F76</f>
        <v>10</v>
      </c>
      <c r="H76" s="384"/>
      <c r="I76" s="385" t="str">
        <f>IF(I82&gt;=0,"YES","NO")</f>
        <v>YES</v>
      </c>
      <c r="J76" s="385"/>
      <c r="K76" s="385" t="str">
        <f>IF(K82&gt;=0,"YES","NO")</f>
        <v>YES</v>
      </c>
      <c r="L76" s="386"/>
      <c r="N76" s="302"/>
    </row>
    <row r="77" spans="1:14" ht="34" customHeight="1" thickBot="1" x14ac:dyDescent="0.3">
      <c r="A77" s="359" t="s">
        <v>429</v>
      </c>
      <c r="B77" s="360"/>
      <c r="C77" s="132">
        <v>43801</v>
      </c>
      <c r="D77" s="130">
        <v>44104</v>
      </c>
      <c r="E77" s="246">
        <v>1</v>
      </c>
      <c r="F77" s="131">
        <f t="shared" ref="F77:F81" si="12">IF(ISTEXT(A77),DAYS360(C77,D77)/30,)</f>
        <v>9.9333333333333336</v>
      </c>
      <c r="G77" s="168">
        <f t="shared" si="11"/>
        <v>9.9333333333333336</v>
      </c>
      <c r="H77" s="373"/>
      <c r="I77" s="379"/>
      <c r="J77" s="379"/>
      <c r="K77" s="379"/>
      <c r="L77" s="387"/>
      <c r="N77" s="302"/>
    </row>
    <row r="78" spans="1:14" ht="17.25" customHeight="1" thickBot="1" x14ac:dyDescent="0.3">
      <c r="A78" s="359" t="s">
        <v>430</v>
      </c>
      <c r="B78" s="360"/>
      <c r="C78" s="185">
        <v>43252</v>
      </c>
      <c r="D78" s="130">
        <v>43800</v>
      </c>
      <c r="E78" s="246">
        <v>1</v>
      </c>
      <c r="F78" s="131">
        <f t="shared" si="12"/>
        <v>18</v>
      </c>
      <c r="G78" s="168">
        <f t="shared" si="11"/>
        <v>18</v>
      </c>
      <c r="H78" s="373"/>
      <c r="I78" s="379"/>
      <c r="J78" s="379"/>
      <c r="K78" s="379"/>
      <c r="L78" s="387"/>
      <c r="N78" s="302"/>
    </row>
    <row r="79" spans="1:14" ht="17.25" customHeight="1" thickBot="1" x14ac:dyDescent="0.3">
      <c r="A79" s="359" t="s">
        <v>431</v>
      </c>
      <c r="B79" s="360"/>
      <c r="C79" s="132">
        <v>42309</v>
      </c>
      <c r="D79" s="130">
        <v>43132</v>
      </c>
      <c r="E79" s="246">
        <v>1</v>
      </c>
      <c r="F79" s="131">
        <f t="shared" si="12"/>
        <v>27</v>
      </c>
      <c r="G79" s="168">
        <f t="shared" si="11"/>
        <v>27</v>
      </c>
      <c r="H79" s="373"/>
      <c r="I79" s="379"/>
      <c r="J79" s="379"/>
      <c r="K79" s="379"/>
      <c r="L79" s="387"/>
      <c r="N79" s="302"/>
    </row>
    <row r="80" spans="1:14" ht="17.25" customHeight="1" thickBot="1" x14ac:dyDescent="0.3">
      <c r="A80" s="359"/>
      <c r="B80" s="360"/>
      <c r="C80" s="120"/>
      <c r="D80" s="121"/>
      <c r="E80" s="247"/>
      <c r="F80" s="131">
        <f t="shared" si="12"/>
        <v>0</v>
      </c>
      <c r="G80" s="49">
        <f t="shared" si="11"/>
        <v>0</v>
      </c>
      <c r="H80" s="373"/>
      <c r="I80" s="379"/>
      <c r="J80" s="379"/>
      <c r="K80" s="379"/>
      <c r="L80" s="387"/>
      <c r="N80" s="302"/>
    </row>
    <row r="81" spans="1:14" ht="17.25" customHeight="1" thickBot="1" x14ac:dyDescent="0.3">
      <c r="A81" s="359"/>
      <c r="B81" s="417"/>
      <c r="C81" s="120"/>
      <c r="D81" s="121"/>
      <c r="E81" s="247"/>
      <c r="F81" s="131">
        <f t="shared" si="12"/>
        <v>0</v>
      </c>
      <c r="G81" s="49">
        <f t="shared" si="11"/>
        <v>0</v>
      </c>
      <c r="H81" s="373"/>
      <c r="I81" s="379"/>
      <c r="J81" s="379"/>
      <c r="K81" s="379"/>
      <c r="L81" s="387"/>
      <c r="N81" s="302"/>
    </row>
    <row r="82" spans="1:14" ht="17.25" customHeight="1" thickBot="1" x14ac:dyDescent="0.3">
      <c r="A82" s="367" t="s">
        <v>402</v>
      </c>
      <c r="B82" s="368"/>
      <c r="C82" s="368"/>
      <c r="D82" s="368"/>
      <c r="E82" s="368"/>
      <c r="F82" s="51">
        <f>SUM(F76:F81)</f>
        <v>64.933333333333337</v>
      </c>
      <c r="G82" s="50">
        <f>SUM(G76:G81)</f>
        <v>64.933333333333337</v>
      </c>
      <c r="H82" s="108">
        <v>18</v>
      </c>
      <c r="I82" s="109">
        <f>G82-H82</f>
        <v>46.933333333333337</v>
      </c>
      <c r="J82" s="109">
        <f>H82*1.5</f>
        <v>27</v>
      </c>
      <c r="K82" s="109">
        <f>G82-J82</f>
        <v>37.933333333333337</v>
      </c>
      <c r="L82" s="59">
        <f>IF(K82&gt;=0,3,IF(I82&gt;=0,2,1))</f>
        <v>3</v>
      </c>
      <c r="N82" s="302"/>
    </row>
    <row r="83" spans="1:14" ht="44.25" customHeight="1" thickBot="1" x14ac:dyDescent="0.3">
      <c r="A83" s="93" t="s">
        <v>360</v>
      </c>
      <c r="B83" s="340" t="s">
        <v>432</v>
      </c>
      <c r="C83" s="341"/>
      <c r="D83" s="341"/>
      <c r="E83" s="341"/>
      <c r="F83" s="341"/>
      <c r="G83" s="370"/>
      <c r="N83" s="302"/>
    </row>
    <row r="84" spans="1:14" ht="45" customHeight="1" thickBot="1" x14ac:dyDescent="0.3">
      <c r="A84" s="371" t="s">
        <v>393</v>
      </c>
      <c r="B84" s="372"/>
      <c r="C84" s="297" t="s">
        <v>394</v>
      </c>
      <c r="D84" s="297" t="s">
        <v>395</v>
      </c>
      <c r="E84" s="55" t="s">
        <v>396</v>
      </c>
      <c r="F84" s="48" t="s">
        <v>344</v>
      </c>
      <c r="G84" s="47" t="s">
        <v>433</v>
      </c>
      <c r="H84" s="67" t="s">
        <v>434</v>
      </c>
      <c r="I84" s="67" t="s">
        <v>435</v>
      </c>
      <c r="J84" s="68" t="s">
        <v>436</v>
      </c>
      <c r="K84" s="68" t="s">
        <v>349</v>
      </c>
      <c r="L84" s="68" t="s">
        <v>350</v>
      </c>
      <c r="N84" s="235"/>
    </row>
    <row r="85" spans="1:14" ht="17.25" customHeight="1" thickBot="1" x14ac:dyDescent="0.3">
      <c r="A85" s="292" t="s">
        <v>428</v>
      </c>
      <c r="B85" s="293"/>
      <c r="C85" s="183">
        <v>44927</v>
      </c>
      <c r="D85" s="184">
        <v>45230</v>
      </c>
      <c r="E85" s="238">
        <v>1</v>
      </c>
      <c r="F85" s="131">
        <f>IF(ISTEXT(A85),DAYS360(C85,D85)/30,)</f>
        <v>10</v>
      </c>
      <c r="G85" s="168">
        <f>IF(F85&gt;=3,1,0)</f>
        <v>1</v>
      </c>
      <c r="H85" s="384"/>
      <c r="I85" s="385" t="str">
        <f>IF(I91&gt;=0,"YES","NO")</f>
        <v>YES</v>
      </c>
      <c r="J85" s="385"/>
      <c r="K85" s="385" t="str">
        <f>IF(K91&gt;=0,"YES","NO")</f>
        <v>YES</v>
      </c>
      <c r="L85" s="386"/>
      <c r="N85" s="302"/>
    </row>
    <row r="86" spans="1:14" ht="17.25" customHeight="1" thickBot="1" x14ac:dyDescent="0.3">
      <c r="A86" s="292" t="s">
        <v>429</v>
      </c>
      <c r="B86" s="293"/>
      <c r="C86" s="132">
        <v>43801</v>
      </c>
      <c r="D86" s="130">
        <v>44104</v>
      </c>
      <c r="E86" s="246">
        <v>1</v>
      </c>
      <c r="F86" s="131">
        <f t="shared" ref="F86:F90" si="13">IF(ISTEXT(A86),DAYS360(C86,D86)/30,)</f>
        <v>9.9333333333333336</v>
      </c>
      <c r="G86" s="168">
        <f t="shared" ref="G86:G90" si="14">IF(F86&gt;=3,1,0)</f>
        <v>1</v>
      </c>
      <c r="H86" s="373"/>
      <c r="I86" s="379"/>
      <c r="J86" s="379"/>
      <c r="K86" s="379"/>
      <c r="L86" s="387"/>
      <c r="N86" s="230"/>
    </row>
    <row r="87" spans="1:14" ht="17.25" customHeight="1" thickBot="1" x14ac:dyDescent="0.3">
      <c r="A87" s="292" t="s">
        <v>430</v>
      </c>
      <c r="B87" s="293"/>
      <c r="C87" s="185">
        <v>43252</v>
      </c>
      <c r="D87" s="130">
        <v>43800</v>
      </c>
      <c r="E87" s="246">
        <v>1</v>
      </c>
      <c r="F87" s="131">
        <f t="shared" si="13"/>
        <v>18</v>
      </c>
      <c r="G87" s="168">
        <f t="shared" si="14"/>
        <v>1</v>
      </c>
      <c r="H87" s="373"/>
      <c r="I87" s="379"/>
      <c r="J87" s="379"/>
      <c r="K87" s="379"/>
      <c r="L87" s="387"/>
      <c r="N87" s="302"/>
    </row>
    <row r="88" spans="1:14" ht="17.25" customHeight="1" thickBot="1" x14ac:dyDescent="0.3">
      <c r="A88" s="361" t="s">
        <v>431</v>
      </c>
      <c r="B88" s="362"/>
      <c r="C88" s="132">
        <v>42309</v>
      </c>
      <c r="D88" s="130">
        <v>43132</v>
      </c>
      <c r="E88" s="246">
        <v>1</v>
      </c>
      <c r="F88" s="131">
        <f t="shared" si="13"/>
        <v>27</v>
      </c>
      <c r="G88" s="49">
        <f t="shared" si="14"/>
        <v>1</v>
      </c>
      <c r="H88" s="373"/>
      <c r="I88" s="379"/>
      <c r="J88" s="379"/>
      <c r="K88" s="379"/>
      <c r="L88" s="387"/>
      <c r="N88" s="302"/>
    </row>
    <row r="89" spans="1:14" ht="17.25" customHeight="1" thickBot="1" x14ac:dyDescent="0.3">
      <c r="A89" s="361"/>
      <c r="B89" s="362"/>
      <c r="C89" s="120"/>
      <c r="D89" s="121"/>
      <c r="E89" s="247"/>
      <c r="F89" s="131">
        <f t="shared" si="13"/>
        <v>0</v>
      </c>
      <c r="G89" s="49">
        <f t="shared" si="14"/>
        <v>0</v>
      </c>
      <c r="H89" s="373"/>
      <c r="I89" s="379"/>
      <c r="J89" s="379"/>
      <c r="K89" s="379"/>
      <c r="L89" s="387"/>
      <c r="N89" s="302"/>
    </row>
    <row r="90" spans="1:14" ht="17.25" customHeight="1" thickBot="1" x14ac:dyDescent="0.3">
      <c r="A90" s="361"/>
      <c r="B90" s="413"/>
      <c r="C90" s="120"/>
      <c r="D90" s="121"/>
      <c r="E90" s="247"/>
      <c r="F90" s="131">
        <f t="shared" si="13"/>
        <v>0</v>
      </c>
      <c r="G90" s="49">
        <f t="shared" si="14"/>
        <v>0</v>
      </c>
      <c r="H90" s="373"/>
      <c r="I90" s="379"/>
      <c r="J90" s="379"/>
      <c r="K90" s="379"/>
      <c r="L90" s="387"/>
      <c r="N90" s="302"/>
    </row>
    <row r="91" spans="1:14" ht="17.25" customHeight="1" thickBot="1" x14ac:dyDescent="0.3">
      <c r="A91" s="423" t="s">
        <v>402</v>
      </c>
      <c r="B91" s="424"/>
      <c r="C91" s="424"/>
      <c r="D91" s="424"/>
      <c r="E91" s="424"/>
      <c r="F91" s="51">
        <f>SUM(F85:F90)</f>
        <v>64.933333333333337</v>
      </c>
      <c r="G91" s="50">
        <f>SUM(G85:G90)</f>
        <v>4</v>
      </c>
      <c r="H91" s="108">
        <v>2</v>
      </c>
      <c r="I91" s="109">
        <f>G91-H91</f>
        <v>2</v>
      </c>
      <c r="J91" s="109">
        <f>H91*1.5</f>
        <v>3</v>
      </c>
      <c r="K91" s="109">
        <f>G91-J91</f>
        <v>1</v>
      </c>
      <c r="L91" s="59">
        <f>IF(K91&gt;=0,3,IF(I91&gt;=0,2,1))</f>
        <v>3</v>
      </c>
      <c r="N91" s="302"/>
    </row>
    <row r="92" spans="1:14" ht="14.5" thickBot="1" x14ac:dyDescent="0.35">
      <c r="I92" s="388" t="str">
        <f>A73</f>
        <v>Transition Lead</v>
      </c>
      <c r="J92" s="388"/>
      <c r="K92" s="388"/>
      <c r="L92" s="118">
        <f>AVERAGE(L91,L82)</f>
        <v>3</v>
      </c>
      <c r="N92" s="302"/>
    </row>
    <row r="93" spans="1:14" ht="15.5" thickBot="1" x14ac:dyDescent="0.3">
      <c r="A93" s="344" t="str">
        <f>A2</f>
        <v xml:space="preserve">BENEFITSCAL MINIMUM QUALIFICATIONS SUMMARY TABLE </v>
      </c>
      <c r="B93" s="345"/>
      <c r="C93" s="345"/>
      <c r="D93" s="345"/>
      <c r="E93" s="345"/>
      <c r="F93" s="345"/>
      <c r="G93" s="374"/>
      <c r="N93" s="302"/>
    </row>
    <row r="94" spans="1:14" ht="15.5" thickBot="1" x14ac:dyDescent="0.3">
      <c r="A94" s="66" t="str">
        <f>'Bidder-Key Staff'!B7</f>
        <v>Application Manager</v>
      </c>
      <c r="B94" s="66" t="str">
        <f>+'Bidder-Key Staff'!C7</f>
        <v>Avinash Sankhla</v>
      </c>
      <c r="C94" s="287"/>
      <c r="D94" s="287"/>
      <c r="E94" s="65"/>
      <c r="F94" s="287"/>
      <c r="G94" s="288"/>
      <c r="N94" s="302"/>
    </row>
    <row r="95" spans="1:14" ht="48" customHeight="1" thickBot="1" x14ac:dyDescent="0.3">
      <c r="A95" s="95" t="s">
        <v>361</v>
      </c>
      <c r="B95" s="350" t="s">
        <v>437</v>
      </c>
      <c r="C95" s="351"/>
      <c r="D95" s="351"/>
      <c r="E95" s="351"/>
      <c r="F95" s="351"/>
      <c r="G95" s="351"/>
      <c r="N95" s="302"/>
    </row>
    <row r="96" spans="1:14" ht="45" customHeight="1" thickBot="1" x14ac:dyDescent="0.3">
      <c r="A96" s="371" t="s">
        <v>393</v>
      </c>
      <c r="B96" s="372"/>
      <c r="C96" s="297" t="s">
        <v>394</v>
      </c>
      <c r="D96" s="297" t="s">
        <v>395</v>
      </c>
      <c r="E96" s="55" t="s">
        <v>396</v>
      </c>
      <c r="F96" s="48" t="s">
        <v>344</v>
      </c>
      <c r="G96" s="47" t="s">
        <v>345</v>
      </c>
      <c r="H96" s="67" t="s">
        <v>346</v>
      </c>
      <c r="I96" s="67" t="s">
        <v>347</v>
      </c>
      <c r="J96" s="68" t="s">
        <v>348</v>
      </c>
      <c r="K96" s="68" t="s">
        <v>349</v>
      </c>
      <c r="L96" s="68" t="s">
        <v>350</v>
      </c>
      <c r="N96" s="230"/>
    </row>
    <row r="97" spans="1:14" ht="17.25" customHeight="1" thickBot="1" x14ac:dyDescent="0.3">
      <c r="A97" s="361" t="s">
        <v>438</v>
      </c>
      <c r="B97" s="362"/>
      <c r="C97" s="184">
        <v>44378</v>
      </c>
      <c r="D97" s="184">
        <v>45199</v>
      </c>
      <c r="E97" s="244">
        <v>1</v>
      </c>
      <c r="F97" s="131">
        <f>IF(ISTEXT(A97),DAYS360(C97,D97)/30,)</f>
        <v>26.966666666666665</v>
      </c>
      <c r="G97" s="168">
        <f t="shared" ref="G97:G102" si="15">E97*F97</f>
        <v>26.966666666666665</v>
      </c>
      <c r="H97" s="384"/>
      <c r="I97" s="385" t="str">
        <f>IF(I103&gt;=0,"YES","NO")</f>
        <v>YES</v>
      </c>
      <c r="J97" s="385"/>
      <c r="K97" s="385" t="str">
        <f>IF(K103&gt;=0,"YES","NO")</f>
        <v>YES</v>
      </c>
      <c r="L97" s="386"/>
      <c r="N97" s="230"/>
    </row>
    <row r="98" spans="1:14" ht="17.25" customHeight="1" thickBot="1" x14ac:dyDescent="0.3">
      <c r="A98" s="361" t="s">
        <v>439</v>
      </c>
      <c r="B98" s="362"/>
      <c r="C98" s="130">
        <v>43252</v>
      </c>
      <c r="D98" s="130">
        <v>44377</v>
      </c>
      <c r="E98" s="243">
        <v>0.5</v>
      </c>
      <c r="F98" s="131">
        <f t="shared" ref="F98:F102" si="16">IF(ISTEXT(A98),DAYS360(C98,D98)/30,)</f>
        <v>36.966666666666669</v>
      </c>
      <c r="G98" s="168">
        <f t="shared" si="15"/>
        <v>18.483333333333334</v>
      </c>
      <c r="H98" s="373"/>
      <c r="I98" s="379"/>
      <c r="J98" s="379"/>
      <c r="K98" s="379"/>
      <c r="L98" s="387"/>
      <c r="N98" s="231"/>
    </row>
    <row r="99" spans="1:14" ht="17.25" customHeight="1" thickBot="1" x14ac:dyDescent="0.3">
      <c r="A99" s="361" t="s">
        <v>440</v>
      </c>
      <c r="B99" s="362"/>
      <c r="C99" s="120">
        <v>42795</v>
      </c>
      <c r="D99" s="121">
        <v>44377</v>
      </c>
      <c r="E99" s="247">
        <v>0.5</v>
      </c>
      <c r="F99" s="131">
        <f t="shared" si="16"/>
        <v>51.966666666666669</v>
      </c>
      <c r="G99" s="49">
        <f t="shared" si="15"/>
        <v>25.983333333333334</v>
      </c>
      <c r="H99" s="373"/>
      <c r="I99" s="379"/>
      <c r="J99" s="379"/>
      <c r="K99" s="379"/>
      <c r="L99" s="387"/>
      <c r="N99" s="302"/>
    </row>
    <row r="100" spans="1:14" ht="17.25" customHeight="1" thickBot="1" x14ac:dyDescent="0.3">
      <c r="A100" s="361" t="s">
        <v>441</v>
      </c>
      <c r="B100" s="362"/>
      <c r="C100" s="132">
        <v>42248</v>
      </c>
      <c r="D100" s="130">
        <v>42470</v>
      </c>
      <c r="E100" s="246">
        <v>1</v>
      </c>
      <c r="F100" s="131">
        <f t="shared" si="16"/>
        <v>7.3</v>
      </c>
      <c r="G100" s="49">
        <f t="shared" si="15"/>
        <v>7.3</v>
      </c>
      <c r="H100" s="373"/>
      <c r="I100" s="379"/>
      <c r="J100" s="379"/>
      <c r="K100" s="379"/>
      <c r="L100" s="387"/>
      <c r="N100" s="302"/>
    </row>
    <row r="101" spans="1:14" ht="17.25" customHeight="1" thickBot="1" x14ac:dyDescent="0.3">
      <c r="A101" s="361" t="s">
        <v>442</v>
      </c>
      <c r="B101" s="362"/>
      <c r="C101" s="120">
        <v>42109</v>
      </c>
      <c r="D101" s="121">
        <v>42246</v>
      </c>
      <c r="E101" s="247">
        <v>1</v>
      </c>
      <c r="F101" s="131">
        <f t="shared" si="16"/>
        <v>4.5</v>
      </c>
      <c r="G101" s="49">
        <f t="shared" si="15"/>
        <v>4.5</v>
      </c>
      <c r="H101" s="373"/>
      <c r="I101" s="379"/>
      <c r="J101" s="379"/>
      <c r="K101" s="379"/>
      <c r="L101" s="387"/>
      <c r="N101" s="302"/>
    </row>
    <row r="102" spans="1:14" ht="17.25" customHeight="1" thickBot="1" x14ac:dyDescent="0.3">
      <c r="A102" s="361" t="s">
        <v>443</v>
      </c>
      <c r="B102" s="362"/>
      <c r="C102" s="120">
        <v>41852</v>
      </c>
      <c r="D102" s="121">
        <v>42108</v>
      </c>
      <c r="E102" s="247">
        <v>1</v>
      </c>
      <c r="F102" s="131">
        <f t="shared" si="16"/>
        <v>8.4333333333333336</v>
      </c>
      <c r="G102" s="49">
        <f t="shared" si="15"/>
        <v>8.4333333333333336</v>
      </c>
      <c r="H102" s="373"/>
      <c r="I102" s="379"/>
      <c r="J102" s="379"/>
      <c r="K102" s="379"/>
      <c r="L102" s="387"/>
      <c r="N102" s="302"/>
    </row>
    <row r="103" spans="1:14" ht="17.25" customHeight="1" thickBot="1" x14ac:dyDescent="0.3">
      <c r="A103" s="367" t="s">
        <v>402</v>
      </c>
      <c r="B103" s="368"/>
      <c r="C103" s="368"/>
      <c r="D103" s="368"/>
      <c r="E103" s="368"/>
      <c r="F103" s="51">
        <f>SUM(F97:F102)</f>
        <v>136.13333333333333</v>
      </c>
      <c r="G103" s="50">
        <f>SUM(G97:G102)</f>
        <v>91.666666666666671</v>
      </c>
      <c r="H103" s="108">
        <v>60</v>
      </c>
      <c r="I103" s="109">
        <f>G103-H103</f>
        <v>31.666666666666671</v>
      </c>
      <c r="J103" s="109">
        <f>H103*1.5</f>
        <v>90</v>
      </c>
      <c r="K103" s="109">
        <f>G103-J103</f>
        <v>1.6666666666666714</v>
      </c>
      <c r="L103" s="59">
        <f>IF(K103&gt;=0,3,IF(I103&gt;=0,2,1))</f>
        <v>3</v>
      </c>
      <c r="N103" s="302"/>
    </row>
    <row r="104" spans="1:14" ht="32.15" customHeight="1" thickBot="1" x14ac:dyDescent="0.3">
      <c r="A104" s="93" t="s">
        <v>362</v>
      </c>
      <c r="B104" s="348" t="s">
        <v>444</v>
      </c>
      <c r="C104" s="349"/>
      <c r="D104" s="349"/>
      <c r="E104" s="349"/>
      <c r="F104" s="349"/>
      <c r="G104" s="416"/>
      <c r="N104" s="302"/>
    </row>
    <row r="105" spans="1:14" ht="45" customHeight="1" thickBot="1" x14ac:dyDescent="0.3">
      <c r="A105" s="371" t="s">
        <v>393</v>
      </c>
      <c r="B105" s="372"/>
      <c r="C105" s="297" t="s">
        <v>394</v>
      </c>
      <c r="D105" s="297" t="s">
        <v>395</v>
      </c>
      <c r="E105" s="55" t="s">
        <v>396</v>
      </c>
      <c r="F105" s="48" t="s">
        <v>344</v>
      </c>
      <c r="G105" s="47" t="s">
        <v>345</v>
      </c>
      <c r="H105" s="67" t="s">
        <v>346</v>
      </c>
      <c r="I105" s="67" t="s">
        <v>347</v>
      </c>
      <c r="J105" s="68" t="s">
        <v>348</v>
      </c>
      <c r="K105" s="68" t="s">
        <v>349</v>
      </c>
      <c r="L105" s="68" t="s">
        <v>350</v>
      </c>
      <c r="N105" s="302"/>
    </row>
    <row r="106" spans="1:14" ht="14" thickBot="1" x14ac:dyDescent="0.3">
      <c r="A106" s="361" t="s">
        <v>445</v>
      </c>
      <c r="B106" s="362"/>
      <c r="C106" s="184">
        <v>44378</v>
      </c>
      <c r="D106" s="184">
        <v>45199</v>
      </c>
      <c r="E106" s="244">
        <v>1</v>
      </c>
      <c r="F106" s="131">
        <f>IF(ISTEXT(A106),DAYS360(C106,D106)/30,)</f>
        <v>26.966666666666665</v>
      </c>
      <c r="G106" s="168">
        <f t="shared" ref="G106:G111" si="17">E106*F106</f>
        <v>26.966666666666665</v>
      </c>
      <c r="H106" s="384"/>
      <c r="I106" s="385" t="str">
        <f>IF(I112&gt;=0,"YES","NO")</f>
        <v>YES</v>
      </c>
      <c r="J106" s="385"/>
      <c r="K106" s="385" t="str">
        <f>IF(K112&gt;=0,"YES","NO")</f>
        <v>YES</v>
      </c>
      <c r="L106" s="386"/>
      <c r="N106" s="232"/>
    </row>
    <row r="107" spans="1:14" ht="14" thickBot="1" x14ac:dyDescent="0.3">
      <c r="A107" s="361" t="s">
        <v>439</v>
      </c>
      <c r="B107" s="362"/>
      <c r="C107" s="130">
        <v>43252</v>
      </c>
      <c r="D107" s="130">
        <v>44377</v>
      </c>
      <c r="E107" s="243">
        <v>0.5</v>
      </c>
      <c r="F107" s="131">
        <f t="shared" ref="F107:F111" si="18">IF(ISTEXT(A107),DAYS360(C107,D107)/30,)</f>
        <v>36.966666666666669</v>
      </c>
      <c r="G107" s="168">
        <f t="shared" si="17"/>
        <v>18.483333333333334</v>
      </c>
      <c r="H107" s="373"/>
      <c r="I107" s="379"/>
      <c r="J107" s="379"/>
      <c r="K107" s="379"/>
      <c r="L107" s="387"/>
      <c r="N107" s="231"/>
    </row>
    <row r="108" spans="1:14" ht="14" thickBot="1" x14ac:dyDescent="0.3">
      <c r="A108" s="361" t="s">
        <v>440</v>
      </c>
      <c r="B108" s="362"/>
      <c r="C108" s="120">
        <v>42795</v>
      </c>
      <c r="D108" s="121">
        <v>44377</v>
      </c>
      <c r="E108" s="247">
        <v>0.5</v>
      </c>
      <c r="F108" s="131">
        <f t="shared" si="18"/>
        <v>51.966666666666669</v>
      </c>
      <c r="G108" s="49">
        <f t="shared" si="17"/>
        <v>25.983333333333334</v>
      </c>
      <c r="H108" s="373"/>
      <c r="I108" s="379"/>
      <c r="J108" s="379"/>
      <c r="K108" s="379"/>
      <c r="L108" s="387"/>
      <c r="N108" s="302"/>
    </row>
    <row r="109" spans="1:14" ht="14" thickBot="1" x14ac:dyDescent="0.3">
      <c r="A109" s="361" t="s">
        <v>441</v>
      </c>
      <c r="B109" s="362"/>
      <c r="C109" s="132">
        <v>42248</v>
      </c>
      <c r="D109" s="130">
        <v>42470</v>
      </c>
      <c r="E109" s="246">
        <v>1</v>
      </c>
      <c r="F109" s="131">
        <f t="shared" si="18"/>
        <v>7.3</v>
      </c>
      <c r="G109" s="49">
        <f t="shared" si="17"/>
        <v>7.3</v>
      </c>
      <c r="H109" s="373"/>
      <c r="I109" s="379"/>
      <c r="J109" s="379"/>
      <c r="K109" s="379"/>
      <c r="L109" s="387"/>
      <c r="N109" s="302"/>
    </row>
    <row r="110" spans="1:14" ht="14" thickBot="1" x14ac:dyDescent="0.3">
      <c r="A110" s="361" t="s">
        <v>442</v>
      </c>
      <c r="B110" s="362"/>
      <c r="C110" s="120">
        <v>42109</v>
      </c>
      <c r="D110" s="121">
        <v>42246</v>
      </c>
      <c r="E110" s="247">
        <v>1</v>
      </c>
      <c r="F110" s="131">
        <f t="shared" si="18"/>
        <v>4.5</v>
      </c>
      <c r="G110" s="49">
        <f t="shared" si="17"/>
        <v>4.5</v>
      </c>
      <c r="H110" s="373"/>
      <c r="I110" s="379"/>
      <c r="J110" s="379"/>
      <c r="K110" s="379"/>
      <c r="L110" s="387"/>
      <c r="N110" s="302"/>
    </row>
    <row r="111" spans="1:14" ht="14" thickBot="1" x14ac:dyDescent="0.3">
      <c r="A111" s="361" t="s">
        <v>443</v>
      </c>
      <c r="B111" s="362"/>
      <c r="C111" s="120">
        <v>41852</v>
      </c>
      <c r="D111" s="121">
        <v>42108</v>
      </c>
      <c r="E111" s="247">
        <v>1</v>
      </c>
      <c r="F111" s="131">
        <f t="shared" si="18"/>
        <v>8.4333333333333336</v>
      </c>
      <c r="G111" s="49">
        <f t="shared" si="17"/>
        <v>8.4333333333333336</v>
      </c>
      <c r="H111" s="373"/>
      <c r="I111" s="379"/>
      <c r="J111" s="379"/>
      <c r="K111" s="379"/>
      <c r="L111" s="387"/>
      <c r="N111" s="435" t="s">
        <v>446</v>
      </c>
    </row>
    <row r="112" spans="1:14" ht="31.5" customHeight="1" thickBot="1" x14ac:dyDescent="0.3">
      <c r="A112" s="367" t="s">
        <v>402</v>
      </c>
      <c r="B112" s="368"/>
      <c r="C112" s="368"/>
      <c r="D112" s="368"/>
      <c r="E112" s="368"/>
      <c r="F112" s="51">
        <f>SUM(F106:F111)</f>
        <v>136.13333333333333</v>
      </c>
      <c r="G112" s="50">
        <f>SUM(G106:G111)</f>
        <v>91.666666666666671</v>
      </c>
      <c r="H112" s="108">
        <v>60</v>
      </c>
      <c r="I112" s="109">
        <f>G112-H112</f>
        <v>31.666666666666671</v>
      </c>
      <c r="J112" s="109">
        <f>H112*1.5</f>
        <v>90</v>
      </c>
      <c r="K112" s="109">
        <f>G112-J112</f>
        <v>1.6666666666666714</v>
      </c>
      <c r="L112" s="59">
        <f>IF(K112&gt;=0,3,IF(I112&gt;=0,2,1))</f>
        <v>3</v>
      </c>
      <c r="N112" s="435"/>
    </row>
    <row r="113" spans="1:14" ht="32.15" customHeight="1" thickBot="1" x14ac:dyDescent="0.3">
      <c r="A113" s="93" t="s">
        <v>363</v>
      </c>
      <c r="B113" s="348" t="s">
        <v>447</v>
      </c>
      <c r="C113" s="349"/>
      <c r="D113" s="349"/>
      <c r="E113" s="349"/>
      <c r="F113" s="349"/>
      <c r="G113" s="416"/>
      <c r="N113" s="302"/>
    </row>
    <row r="114" spans="1:14" ht="45" customHeight="1" thickBot="1" x14ac:dyDescent="0.3">
      <c r="A114" s="371" t="s">
        <v>393</v>
      </c>
      <c r="B114" s="372"/>
      <c r="C114" s="297" t="s">
        <v>394</v>
      </c>
      <c r="D114" s="297" t="s">
        <v>395</v>
      </c>
      <c r="E114" s="55" t="s">
        <v>396</v>
      </c>
      <c r="F114" s="48" t="s">
        <v>344</v>
      </c>
      <c r="G114" s="47" t="s">
        <v>345</v>
      </c>
      <c r="H114" s="67" t="s">
        <v>346</v>
      </c>
      <c r="I114" s="67" t="s">
        <v>347</v>
      </c>
      <c r="J114" s="68" t="s">
        <v>348</v>
      </c>
      <c r="K114" s="68" t="s">
        <v>349</v>
      </c>
      <c r="L114" s="68" t="s">
        <v>350</v>
      </c>
      <c r="N114" s="302"/>
    </row>
    <row r="115" spans="1:14" ht="14" thickBot="1" x14ac:dyDescent="0.3">
      <c r="A115" s="361" t="s">
        <v>445</v>
      </c>
      <c r="B115" s="362"/>
      <c r="C115" s="184">
        <v>44378</v>
      </c>
      <c r="D115" s="184">
        <v>45199</v>
      </c>
      <c r="E115" s="244">
        <v>1</v>
      </c>
      <c r="F115" s="131">
        <f>IF(ISTEXT(A115),DAYS360(C115,D115)/30,)</f>
        <v>26.966666666666665</v>
      </c>
      <c r="G115" s="168">
        <f>E115*F115</f>
        <v>26.966666666666665</v>
      </c>
      <c r="H115" s="384"/>
      <c r="I115" s="385" t="str">
        <f>IF(I119&gt;=0,"YES","NO")</f>
        <v>YES</v>
      </c>
      <c r="J115" s="385"/>
      <c r="K115" s="385" t="str">
        <f>IF(K119&gt;=0,"YES","NO")</f>
        <v>YES</v>
      </c>
      <c r="L115" s="386"/>
      <c r="N115" s="232"/>
    </row>
    <row r="116" spans="1:14" ht="14" thickBot="1" x14ac:dyDescent="0.3">
      <c r="A116" s="361" t="s">
        <v>439</v>
      </c>
      <c r="B116" s="362"/>
      <c r="C116" s="130">
        <v>43252</v>
      </c>
      <c r="D116" s="130">
        <v>44377</v>
      </c>
      <c r="E116" s="243">
        <v>0.5</v>
      </c>
      <c r="F116" s="131">
        <f t="shared" ref="F116:F118" si="19">IF(ISTEXT(A116),DAYS360(C116,D116)/30,)</f>
        <v>36.966666666666669</v>
      </c>
      <c r="G116" s="168">
        <f>E116*F116</f>
        <v>18.483333333333334</v>
      </c>
      <c r="H116" s="373"/>
      <c r="I116" s="379"/>
      <c r="J116" s="379"/>
      <c r="K116" s="379"/>
      <c r="L116" s="387"/>
      <c r="N116" s="302"/>
    </row>
    <row r="117" spans="1:14" ht="14" thickBot="1" x14ac:dyDescent="0.3">
      <c r="A117" s="401" t="s">
        <v>440</v>
      </c>
      <c r="B117" s="403"/>
      <c r="C117" s="119">
        <v>42795</v>
      </c>
      <c r="D117" s="121">
        <v>44377</v>
      </c>
      <c r="E117" s="248">
        <v>0.5</v>
      </c>
      <c r="F117" s="131">
        <f t="shared" si="19"/>
        <v>51.966666666666669</v>
      </c>
      <c r="G117" s="49">
        <f>E117*F117</f>
        <v>25.983333333333334</v>
      </c>
      <c r="H117" s="373"/>
      <c r="I117" s="379"/>
      <c r="J117" s="379"/>
      <c r="K117" s="379"/>
      <c r="L117" s="387"/>
      <c r="N117" s="302"/>
    </row>
    <row r="118" spans="1:14" ht="14" thickBot="1" x14ac:dyDescent="0.3">
      <c r="A118" s="401"/>
      <c r="B118" s="403"/>
      <c r="C118" s="119"/>
      <c r="D118" s="121"/>
      <c r="E118" s="248"/>
      <c r="F118" s="131">
        <f t="shared" si="19"/>
        <v>0</v>
      </c>
      <c r="G118" s="49">
        <f>E118*F118</f>
        <v>0</v>
      </c>
      <c r="H118" s="373"/>
      <c r="I118" s="379"/>
      <c r="J118" s="379"/>
      <c r="K118" s="379"/>
      <c r="L118" s="387"/>
      <c r="N118" s="302"/>
    </row>
    <row r="119" spans="1:14" ht="14" thickBot="1" x14ac:dyDescent="0.3">
      <c r="A119" s="367" t="s">
        <v>402</v>
      </c>
      <c r="B119" s="368"/>
      <c r="C119" s="368"/>
      <c r="D119" s="368"/>
      <c r="E119" s="368"/>
      <c r="F119" s="51">
        <f>SUM(F115:F118)</f>
        <v>115.9</v>
      </c>
      <c r="G119" s="50">
        <f>SUM(G115:G118)</f>
        <v>71.433333333333337</v>
      </c>
      <c r="H119" s="108">
        <v>36</v>
      </c>
      <c r="I119" s="109">
        <f>G119-H119</f>
        <v>35.433333333333337</v>
      </c>
      <c r="J119" s="109">
        <f>H119*1.5</f>
        <v>54</v>
      </c>
      <c r="K119" s="109">
        <f>G119-J119</f>
        <v>17.433333333333337</v>
      </c>
      <c r="L119" s="59">
        <f>IF(K119&gt;=0,3,IF(I119&gt;=0,2,1))</f>
        <v>3</v>
      </c>
      <c r="N119" s="302"/>
    </row>
    <row r="120" spans="1:14" ht="14.5" thickBot="1" x14ac:dyDescent="0.35">
      <c r="I120" s="388" t="str">
        <f>A94</f>
        <v>Application Manager</v>
      </c>
      <c r="J120" s="388"/>
      <c r="K120" s="388"/>
      <c r="L120" s="118">
        <f>AVERAGE(L119,L112,L103)</f>
        <v>3</v>
      </c>
      <c r="N120" s="302"/>
    </row>
    <row r="121" spans="1:14" ht="15.5" thickBot="1" x14ac:dyDescent="0.3">
      <c r="A121" s="344" t="str">
        <f>A2</f>
        <v xml:space="preserve">BENEFITSCAL MINIMUM QUALIFICATIONS SUMMARY TABLE </v>
      </c>
      <c r="B121" s="345"/>
      <c r="C121" s="345"/>
      <c r="D121" s="345"/>
      <c r="E121" s="345"/>
      <c r="F121" s="345"/>
      <c r="G121" s="374"/>
      <c r="N121" s="302"/>
    </row>
    <row r="122" spans="1:14" ht="15.5" thickBot="1" x14ac:dyDescent="0.3">
      <c r="A122" s="66" t="str">
        <f>'Bidder-Key Staff'!B8</f>
        <v>Product Manager</v>
      </c>
      <c r="B122" s="66" t="str">
        <f>+'Bidder-Key Staff'!C8</f>
        <v>Gretchen Larson</v>
      </c>
      <c r="C122" s="287"/>
      <c r="D122" s="287"/>
      <c r="E122" s="65"/>
      <c r="F122" s="287"/>
      <c r="G122" s="288"/>
      <c r="N122" s="302"/>
    </row>
    <row r="123" spans="1:14" ht="82.5" customHeight="1" thickBot="1" x14ac:dyDescent="0.3">
      <c r="A123" s="93" t="s">
        <v>364</v>
      </c>
      <c r="B123" s="348" t="s">
        <v>448</v>
      </c>
      <c r="C123" s="349"/>
      <c r="D123" s="349"/>
      <c r="E123" s="349"/>
      <c r="F123" s="349"/>
      <c r="G123" s="349"/>
      <c r="N123" s="227" t="s">
        <v>449</v>
      </c>
    </row>
    <row r="124" spans="1:14" ht="25.5" thickBot="1" x14ac:dyDescent="0.3">
      <c r="A124" s="395" t="s">
        <v>409</v>
      </c>
      <c r="B124" s="394"/>
      <c r="C124" s="48" t="s">
        <v>410</v>
      </c>
      <c r="D124" s="48" t="s">
        <v>411</v>
      </c>
      <c r="E124" s="48" t="s">
        <v>412</v>
      </c>
      <c r="F124" s="393" t="s">
        <v>413</v>
      </c>
      <c r="G124" s="394"/>
      <c r="H124" s="295"/>
      <c r="I124" s="110"/>
      <c r="J124" s="110"/>
      <c r="K124" s="110"/>
      <c r="L124" s="111"/>
      <c r="N124" s="302"/>
    </row>
    <row r="125" spans="1:14" ht="17.25" customHeight="1" thickBot="1" x14ac:dyDescent="0.3">
      <c r="A125" s="404" t="s">
        <v>450</v>
      </c>
      <c r="B125" s="360"/>
      <c r="C125" s="186"/>
      <c r="D125" s="147">
        <v>2011</v>
      </c>
      <c r="E125" s="201"/>
      <c r="F125" s="188"/>
      <c r="G125" s="161"/>
      <c r="H125" s="294"/>
      <c r="L125" s="160"/>
      <c r="N125" s="302"/>
    </row>
    <row r="126" spans="1:14" ht="27" customHeight="1" thickBot="1" x14ac:dyDescent="0.3">
      <c r="A126" s="404" t="s">
        <v>451</v>
      </c>
      <c r="B126" s="360"/>
      <c r="C126" s="187"/>
      <c r="D126" s="130">
        <v>45499</v>
      </c>
      <c r="E126" s="201"/>
      <c r="F126" s="425" t="s">
        <v>452</v>
      </c>
      <c r="G126" s="426"/>
      <c r="H126" s="294"/>
      <c r="L126" s="160"/>
      <c r="N126" s="302"/>
    </row>
    <row r="127" spans="1:14" ht="15" thickBot="1" x14ac:dyDescent="0.3">
      <c r="A127" s="405"/>
      <c r="B127" s="366"/>
      <c r="C127" s="170"/>
      <c r="D127" s="133"/>
      <c r="E127" s="133"/>
      <c r="F127" s="162"/>
      <c r="G127" s="161"/>
      <c r="H127" s="294"/>
      <c r="L127" s="160"/>
      <c r="N127" s="302"/>
    </row>
    <row r="128" spans="1:14" ht="17.25" customHeight="1" thickBot="1" x14ac:dyDescent="0.3">
      <c r="A128" s="401"/>
      <c r="B128" s="402"/>
      <c r="C128" s="147"/>
      <c r="D128" s="121"/>
      <c r="E128" s="121"/>
      <c r="F128" s="380"/>
      <c r="G128" s="381"/>
      <c r="H128" s="62"/>
      <c r="I128" s="58"/>
      <c r="J128" s="58"/>
      <c r="K128" s="58"/>
      <c r="L128" s="167">
        <v>2</v>
      </c>
      <c r="N128" s="236"/>
    </row>
    <row r="129" spans="1:14" ht="17.25" customHeight="1" thickBot="1" x14ac:dyDescent="0.3">
      <c r="A129" s="93" t="s">
        <v>365</v>
      </c>
      <c r="B129" s="396" t="s">
        <v>453</v>
      </c>
      <c r="C129" s="397"/>
      <c r="D129" s="397"/>
      <c r="E129" s="397"/>
      <c r="F129" s="397"/>
      <c r="G129" s="398"/>
      <c r="N129" s="302"/>
    </row>
    <row r="130" spans="1:14" ht="45" customHeight="1" thickBot="1" x14ac:dyDescent="0.3">
      <c r="A130" s="371" t="s">
        <v>393</v>
      </c>
      <c r="B130" s="372"/>
      <c r="C130" s="297" t="s">
        <v>394</v>
      </c>
      <c r="D130" s="297" t="s">
        <v>395</v>
      </c>
      <c r="E130" s="55" t="s">
        <v>396</v>
      </c>
      <c r="F130" s="48" t="s">
        <v>344</v>
      </c>
      <c r="G130" s="47" t="s">
        <v>345</v>
      </c>
      <c r="H130" s="67" t="s">
        <v>346</v>
      </c>
      <c r="I130" s="67" t="s">
        <v>347</v>
      </c>
      <c r="J130" s="68" t="s">
        <v>348</v>
      </c>
      <c r="K130" s="68" t="s">
        <v>349</v>
      </c>
      <c r="L130" s="68" t="s">
        <v>350</v>
      </c>
      <c r="N130" s="302"/>
    </row>
    <row r="131" spans="1:14" ht="17.25" customHeight="1" thickBot="1" x14ac:dyDescent="0.3">
      <c r="A131" s="406" t="s">
        <v>454</v>
      </c>
      <c r="B131" s="407"/>
      <c r="C131" s="132">
        <v>44958</v>
      </c>
      <c r="D131" s="130">
        <v>45503</v>
      </c>
      <c r="E131" s="249">
        <v>1</v>
      </c>
      <c r="F131" s="131">
        <f>IF(ISTEXT(A131),DAYS360(C131,D131)/30,)</f>
        <v>17.966666666666665</v>
      </c>
      <c r="G131" s="168">
        <f t="shared" ref="G131:G136" si="20">E131*F131</f>
        <v>17.966666666666665</v>
      </c>
      <c r="H131" s="384"/>
      <c r="I131" s="385" t="str">
        <f>IF(I137&gt;=0,"YES","NO")</f>
        <v>YES</v>
      </c>
      <c r="J131" s="385"/>
      <c r="K131" s="385" t="str">
        <f>IF(K137&gt;=0,"YES","NO")</f>
        <v>YES</v>
      </c>
      <c r="L131" s="386"/>
      <c r="N131" s="302"/>
    </row>
    <row r="132" spans="1:14" ht="17.25" customHeight="1" thickBot="1" x14ac:dyDescent="0.3">
      <c r="A132" s="359" t="s">
        <v>455</v>
      </c>
      <c r="B132" s="360"/>
      <c r="C132" s="184">
        <v>43605</v>
      </c>
      <c r="D132" s="189">
        <v>44956</v>
      </c>
      <c r="E132" s="250">
        <v>1</v>
      </c>
      <c r="F132" s="131">
        <f t="shared" ref="F132:F136" si="21">IF(ISTEXT(A132),DAYS360(C132,D132)/30,)</f>
        <v>44.333333333333336</v>
      </c>
      <c r="G132" s="168">
        <f t="shared" si="20"/>
        <v>44.333333333333336</v>
      </c>
      <c r="H132" s="373"/>
      <c r="I132" s="379"/>
      <c r="J132" s="379"/>
      <c r="K132" s="379"/>
      <c r="L132" s="387"/>
      <c r="N132" s="302"/>
    </row>
    <row r="133" spans="1:14" ht="14" thickBot="1" x14ac:dyDescent="0.3">
      <c r="A133" s="359" t="s">
        <v>456</v>
      </c>
      <c r="B133" s="360"/>
      <c r="C133" s="132">
        <v>43339</v>
      </c>
      <c r="D133" s="130">
        <v>43602</v>
      </c>
      <c r="E133" s="246">
        <v>1</v>
      </c>
      <c r="F133" s="131">
        <f t="shared" si="21"/>
        <v>8.6666666666666661</v>
      </c>
      <c r="G133" s="168">
        <f t="shared" si="20"/>
        <v>8.6666666666666661</v>
      </c>
      <c r="H133" s="373"/>
      <c r="I133" s="379"/>
      <c r="J133" s="379"/>
      <c r="K133" s="379"/>
      <c r="L133" s="387"/>
      <c r="N133" s="302"/>
    </row>
    <row r="134" spans="1:14" ht="30.75" customHeight="1" thickBot="1" x14ac:dyDescent="0.3">
      <c r="A134" s="359" t="s">
        <v>457</v>
      </c>
      <c r="B134" s="360"/>
      <c r="C134" s="184">
        <v>42408</v>
      </c>
      <c r="D134" s="189">
        <v>43338</v>
      </c>
      <c r="E134" s="250">
        <v>1</v>
      </c>
      <c r="F134" s="131">
        <f t="shared" si="21"/>
        <v>30.6</v>
      </c>
      <c r="G134" s="168">
        <f t="shared" si="20"/>
        <v>30.6</v>
      </c>
      <c r="H134" s="373"/>
      <c r="I134" s="379"/>
      <c r="J134" s="379"/>
      <c r="K134" s="379"/>
      <c r="L134" s="387"/>
      <c r="N134" s="230"/>
    </row>
    <row r="135" spans="1:14" ht="14" thickBot="1" x14ac:dyDescent="0.3">
      <c r="A135" s="363"/>
      <c r="B135" s="364"/>
      <c r="C135" s="199"/>
      <c r="D135" s="204"/>
      <c r="E135" s="251"/>
      <c r="F135" s="131">
        <f t="shared" si="21"/>
        <v>0</v>
      </c>
      <c r="G135" s="168">
        <f t="shared" si="20"/>
        <v>0</v>
      </c>
      <c r="H135" s="373"/>
      <c r="I135" s="379"/>
      <c r="J135" s="379"/>
      <c r="K135" s="379"/>
      <c r="L135" s="387"/>
      <c r="N135" s="230"/>
    </row>
    <row r="136" spans="1:14" ht="14" thickBot="1" x14ac:dyDescent="0.3">
      <c r="A136" s="363"/>
      <c r="B136" s="364"/>
      <c r="C136" s="199"/>
      <c r="D136" s="204"/>
      <c r="E136" s="251"/>
      <c r="F136" s="131">
        <f t="shared" si="21"/>
        <v>0</v>
      </c>
      <c r="G136" s="168">
        <f t="shared" si="20"/>
        <v>0</v>
      </c>
      <c r="H136" s="373"/>
      <c r="I136" s="379"/>
      <c r="J136" s="379"/>
      <c r="K136" s="379"/>
      <c r="L136" s="387"/>
      <c r="N136" s="230"/>
    </row>
    <row r="137" spans="1:14" ht="14" thickBot="1" x14ac:dyDescent="0.3">
      <c r="A137" s="367" t="s">
        <v>402</v>
      </c>
      <c r="B137" s="368"/>
      <c r="C137" s="368"/>
      <c r="D137" s="368"/>
      <c r="E137" s="368"/>
      <c r="F137" s="51">
        <f>SUM(F131:F136)</f>
        <v>101.56666666666666</v>
      </c>
      <c r="G137" s="50">
        <f>SUM(G131:G136)</f>
        <v>101.56666666666666</v>
      </c>
      <c r="H137" s="108">
        <v>60</v>
      </c>
      <c r="I137" s="109">
        <f>G137-H137</f>
        <v>41.566666666666663</v>
      </c>
      <c r="J137" s="109">
        <f>H137*1.5</f>
        <v>90</v>
      </c>
      <c r="K137" s="109">
        <f>G137-J137</f>
        <v>11.566666666666663</v>
      </c>
      <c r="L137" s="59">
        <f>IF(K137&gt;=0,3,IF(I137&gt;=0,2,1))</f>
        <v>3</v>
      </c>
      <c r="N137" s="302"/>
    </row>
    <row r="138" spans="1:14" ht="32.15" customHeight="1" thickBot="1" x14ac:dyDescent="0.3">
      <c r="A138" s="93" t="s">
        <v>366</v>
      </c>
      <c r="B138" s="340" t="s">
        <v>458</v>
      </c>
      <c r="C138" s="341"/>
      <c r="D138" s="341"/>
      <c r="E138" s="341"/>
      <c r="F138" s="341"/>
      <c r="G138" s="370"/>
      <c r="N138" s="302"/>
    </row>
    <row r="139" spans="1:14" ht="45" customHeight="1" thickBot="1" x14ac:dyDescent="0.3">
      <c r="A139" s="371" t="s">
        <v>393</v>
      </c>
      <c r="B139" s="372"/>
      <c r="C139" s="297" t="s">
        <v>394</v>
      </c>
      <c r="D139" s="297" t="s">
        <v>395</v>
      </c>
      <c r="E139" s="55" t="s">
        <v>396</v>
      </c>
      <c r="F139" s="48" t="s">
        <v>344</v>
      </c>
      <c r="G139" s="47" t="s">
        <v>345</v>
      </c>
      <c r="H139" s="67" t="s">
        <v>346</v>
      </c>
      <c r="I139" s="67" t="s">
        <v>347</v>
      </c>
      <c r="J139" s="68" t="s">
        <v>348</v>
      </c>
      <c r="K139" s="68" t="s">
        <v>349</v>
      </c>
      <c r="L139" s="68" t="s">
        <v>350</v>
      </c>
      <c r="N139" s="302"/>
    </row>
    <row r="140" spans="1:14" ht="14" thickBot="1" x14ac:dyDescent="0.3">
      <c r="A140" s="359" t="s">
        <v>454</v>
      </c>
      <c r="B140" s="360"/>
      <c r="C140" s="132">
        <v>44958</v>
      </c>
      <c r="D140" s="130">
        <v>45503</v>
      </c>
      <c r="E140" s="249">
        <v>1</v>
      </c>
      <c r="F140" s="131">
        <f>IF(ISTEXT(A140),DAYS360(C140,D140)/30,)</f>
        <v>17.966666666666665</v>
      </c>
      <c r="G140" s="168">
        <f t="shared" ref="G140:G145" si="22">E140*F140</f>
        <v>17.966666666666665</v>
      </c>
      <c r="H140" s="384"/>
      <c r="I140" s="385" t="str">
        <f>IF(I146&gt;=0,"YES","NO")</f>
        <v>YES</v>
      </c>
      <c r="J140" s="385"/>
      <c r="K140" s="385" t="str">
        <f>IF(K146&gt;=0,"YES","NO")</f>
        <v>YES</v>
      </c>
      <c r="L140" s="386"/>
      <c r="N140" s="302"/>
    </row>
    <row r="141" spans="1:14" ht="14" thickBot="1" x14ac:dyDescent="0.3">
      <c r="A141" s="359" t="s">
        <v>455</v>
      </c>
      <c r="B141" s="360"/>
      <c r="C141" s="184">
        <v>43605</v>
      </c>
      <c r="D141" s="189">
        <v>44956</v>
      </c>
      <c r="E141" s="250">
        <v>1</v>
      </c>
      <c r="F141" s="131">
        <f t="shared" ref="F141:F145" si="23">IF(ISTEXT(A141),DAYS360(C141,D141)/30,)</f>
        <v>44.333333333333336</v>
      </c>
      <c r="G141" s="168">
        <f t="shared" si="22"/>
        <v>44.333333333333336</v>
      </c>
      <c r="H141" s="373"/>
      <c r="I141" s="379"/>
      <c r="J141" s="379"/>
      <c r="K141" s="379"/>
      <c r="L141" s="387"/>
      <c r="N141" s="302"/>
    </row>
    <row r="142" spans="1:14" ht="14" thickBot="1" x14ac:dyDescent="0.3">
      <c r="A142" s="359" t="s">
        <v>456</v>
      </c>
      <c r="B142" s="360"/>
      <c r="C142" s="132">
        <v>43339</v>
      </c>
      <c r="D142" s="130">
        <v>43602</v>
      </c>
      <c r="E142" s="246">
        <v>1</v>
      </c>
      <c r="F142" s="131">
        <f t="shared" si="23"/>
        <v>8.6666666666666661</v>
      </c>
      <c r="G142" s="49">
        <f t="shared" si="22"/>
        <v>8.6666666666666661</v>
      </c>
      <c r="H142" s="373"/>
      <c r="I142" s="379"/>
      <c r="J142" s="379"/>
      <c r="K142" s="379"/>
      <c r="L142" s="387"/>
      <c r="N142" s="302"/>
    </row>
    <row r="143" spans="1:14" ht="32.25" customHeight="1" thickBot="1" x14ac:dyDescent="0.3">
      <c r="A143" s="399" t="s">
        <v>457</v>
      </c>
      <c r="B143" s="400"/>
      <c r="C143" s="184">
        <v>42408</v>
      </c>
      <c r="D143" s="189">
        <v>43338</v>
      </c>
      <c r="E143" s="250">
        <v>1</v>
      </c>
      <c r="F143" s="131">
        <f t="shared" si="23"/>
        <v>30.6</v>
      </c>
      <c r="G143" s="49">
        <f t="shared" si="22"/>
        <v>30.6</v>
      </c>
      <c r="H143" s="373"/>
      <c r="I143" s="379"/>
      <c r="J143" s="379"/>
      <c r="K143" s="379"/>
      <c r="L143" s="387"/>
      <c r="N143" s="302"/>
    </row>
    <row r="144" spans="1:14" ht="14" thickBot="1" x14ac:dyDescent="0.3">
      <c r="A144" s="365"/>
      <c r="B144" s="366"/>
      <c r="C144" s="134"/>
      <c r="D144" s="133"/>
      <c r="E144" s="252"/>
      <c r="F144" s="131">
        <f t="shared" si="23"/>
        <v>0</v>
      </c>
      <c r="G144" s="49">
        <f t="shared" si="22"/>
        <v>0</v>
      </c>
      <c r="H144" s="373"/>
      <c r="I144" s="379"/>
      <c r="J144" s="379"/>
      <c r="K144" s="379"/>
      <c r="L144" s="387"/>
      <c r="N144" s="302"/>
    </row>
    <row r="145" spans="1:14" ht="14" thickBot="1" x14ac:dyDescent="0.3">
      <c r="A145" s="365"/>
      <c r="B145" s="366"/>
      <c r="C145" s="134"/>
      <c r="D145" s="133"/>
      <c r="E145" s="252"/>
      <c r="F145" s="131">
        <f t="shared" si="23"/>
        <v>0</v>
      </c>
      <c r="G145" s="49">
        <f t="shared" si="22"/>
        <v>0</v>
      </c>
      <c r="H145" s="373"/>
      <c r="I145" s="379"/>
      <c r="J145" s="379"/>
      <c r="K145" s="379"/>
      <c r="L145" s="387"/>
      <c r="N145" s="302"/>
    </row>
    <row r="146" spans="1:14" ht="14" thickBot="1" x14ac:dyDescent="0.3">
      <c r="A146" s="423" t="s">
        <v>402</v>
      </c>
      <c r="B146" s="424"/>
      <c r="C146" s="424"/>
      <c r="D146" s="424"/>
      <c r="E146" s="424"/>
      <c r="F146" s="51">
        <f>SUM(F140:F145)</f>
        <v>101.56666666666666</v>
      </c>
      <c r="G146" s="50">
        <f>SUM(G140:G145)</f>
        <v>101.56666666666666</v>
      </c>
      <c r="H146" s="108">
        <v>36</v>
      </c>
      <c r="I146" s="109">
        <f>G146-H146</f>
        <v>65.566666666666663</v>
      </c>
      <c r="J146" s="109">
        <f>H146*1.5</f>
        <v>54</v>
      </c>
      <c r="K146" s="109">
        <f>G146-J146</f>
        <v>47.566666666666663</v>
      </c>
      <c r="L146" s="59">
        <f>IF(K146&gt;=0,3,IF(I146&gt;=0,2,1))</f>
        <v>3</v>
      </c>
      <c r="N146" s="302"/>
    </row>
    <row r="147" spans="1:14" ht="14.5" thickBot="1" x14ac:dyDescent="0.35">
      <c r="I147" s="388" t="str">
        <f>A122</f>
        <v>Product Manager</v>
      </c>
      <c r="J147" s="388"/>
      <c r="K147" s="388"/>
      <c r="L147" s="118">
        <f>AVERAGE(L128,L146,L137)</f>
        <v>2.6666666666666665</v>
      </c>
      <c r="N147" s="302"/>
    </row>
    <row r="148" spans="1:14" ht="15.5" thickBot="1" x14ac:dyDescent="0.3">
      <c r="A148" s="344" t="str">
        <f>A2</f>
        <v xml:space="preserve">BENEFITSCAL MINIMUM QUALIFICATIONS SUMMARY TABLE </v>
      </c>
      <c r="B148" s="345"/>
      <c r="C148" s="345"/>
      <c r="D148" s="345"/>
      <c r="E148" s="345"/>
      <c r="F148" s="345"/>
      <c r="G148" s="374"/>
      <c r="N148" s="302"/>
    </row>
    <row r="149" spans="1:14" ht="15.5" thickBot="1" x14ac:dyDescent="0.3">
      <c r="A149" s="66" t="str">
        <f>'Bidder-Key Staff'!B9</f>
        <v>User Centered Design Lead</v>
      </c>
      <c r="B149" s="66" t="str">
        <f>+'Bidder-Key Staff'!C9</f>
        <v>Blake Weyland</v>
      </c>
      <c r="C149" s="287"/>
      <c r="D149" s="287"/>
      <c r="E149" s="65"/>
      <c r="F149" s="287"/>
      <c r="G149" s="288"/>
      <c r="N149" s="302"/>
    </row>
    <row r="150" spans="1:14" ht="32.15" customHeight="1" thickBot="1" x14ac:dyDescent="0.3">
      <c r="A150" s="93" t="s">
        <v>367</v>
      </c>
      <c r="B150" s="346" t="s">
        <v>459</v>
      </c>
      <c r="C150" s="347"/>
      <c r="D150" s="347"/>
      <c r="E150" s="347"/>
      <c r="F150" s="347"/>
      <c r="G150" s="347"/>
      <c r="N150" s="302"/>
    </row>
    <row r="151" spans="1:14" ht="25.5" thickBot="1" x14ac:dyDescent="0.3">
      <c r="A151" s="395" t="s">
        <v>409</v>
      </c>
      <c r="B151" s="394"/>
      <c r="C151" s="48" t="s">
        <v>410</v>
      </c>
      <c r="D151" s="48" t="s">
        <v>411</v>
      </c>
      <c r="E151" s="48" t="s">
        <v>412</v>
      </c>
      <c r="F151" s="393" t="s">
        <v>413</v>
      </c>
      <c r="G151" s="394"/>
      <c r="H151" s="295"/>
      <c r="I151" s="110"/>
      <c r="J151" s="110"/>
      <c r="K151" s="110"/>
      <c r="L151" s="111"/>
      <c r="N151" s="302"/>
    </row>
    <row r="152" spans="1:14" ht="17.25" customHeight="1" thickBot="1" x14ac:dyDescent="0.3">
      <c r="A152" s="292" t="s">
        <v>460</v>
      </c>
      <c r="B152" s="300"/>
      <c r="C152" s="125"/>
      <c r="D152" s="125">
        <v>2012</v>
      </c>
      <c r="E152" s="253"/>
      <c r="F152" s="380"/>
      <c r="G152" s="381"/>
      <c r="H152" s="62"/>
      <c r="I152" s="58"/>
      <c r="J152" s="58"/>
      <c r="K152" s="58"/>
      <c r="L152" s="59">
        <v>2</v>
      </c>
      <c r="N152" s="302"/>
    </row>
    <row r="153" spans="1:14" ht="32.15" customHeight="1" thickBot="1" x14ac:dyDescent="0.3">
      <c r="A153" s="93" t="s">
        <v>368</v>
      </c>
      <c r="B153" s="340" t="s">
        <v>461</v>
      </c>
      <c r="C153" s="341"/>
      <c r="D153" s="341"/>
      <c r="E153" s="341"/>
      <c r="F153" s="341"/>
      <c r="G153" s="370"/>
      <c r="N153" s="302"/>
    </row>
    <row r="154" spans="1:14" ht="45" customHeight="1" thickBot="1" x14ac:dyDescent="0.3">
      <c r="A154" s="371" t="s">
        <v>393</v>
      </c>
      <c r="B154" s="372"/>
      <c r="C154" s="48" t="s">
        <v>394</v>
      </c>
      <c r="D154" s="48" t="s">
        <v>395</v>
      </c>
      <c r="E154" s="48" t="s">
        <v>396</v>
      </c>
      <c r="F154" s="48" t="s">
        <v>344</v>
      </c>
      <c r="G154" s="47" t="s">
        <v>345</v>
      </c>
      <c r="H154" s="67" t="s">
        <v>346</v>
      </c>
      <c r="I154" s="67" t="s">
        <v>347</v>
      </c>
      <c r="J154" s="68" t="s">
        <v>348</v>
      </c>
      <c r="K154" s="68" t="s">
        <v>349</v>
      </c>
      <c r="L154" s="68" t="s">
        <v>350</v>
      </c>
      <c r="N154" s="302"/>
    </row>
    <row r="155" spans="1:14" ht="17.25" customHeight="1" thickBot="1" x14ac:dyDescent="0.3">
      <c r="A155" s="359" t="s">
        <v>462</v>
      </c>
      <c r="B155" s="360"/>
      <c r="C155" s="194">
        <v>45170</v>
      </c>
      <c r="D155" s="194">
        <v>45473</v>
      </c>
      <c r="E155" s="254">
        <v>1</v>
      </c>
      <c r="F155" s="131">
        <f>IF(ISTEXT(A155),DAYS360(C155,D155)/30,)</f>
        <v>9.9666666666666668</v>
      </c>
      <c r="G155" s="168">
        <f t="shared" ref="G155" si="24">E155*F155</f>
        <v>9.9666666666666668</v>
      </c>
      <c r="H155" s="384"/>
      <c r="I155" s="385" t="str">
        <f>IF(I161&gt;=0,"YES","NO")</f>
        <v>YES</v>
      </c>
      <c r="J155" s="385"/>
      <c r="K155" s="385" t="str">
        <f>IF(K161&gt;=0,"YES","NO")</f>
        <v>YES</v>
      </c>
      <c r="L155" s="386"/>
      <c r="N155" s="230"/>
    </row>
    <row r="156" spans="1:14" ht="17.25" customHeight="1" thickBot="1" x14ac:dyDescent="0.3">
      <c r="A156" s="359" t="s">
        <v>463</v>
      </c>
      <c r="B156" s="360"/>
      <c r="C156" s="190">
        <v>44075</v>
      </c>
      <c r="D156" s="184">
        <v>45168</v>
      </c>
      <c r="E156" s="255">
        <v>1</v>
      </c>
      <c r="F156" s="131">
        <f t="shared" ref="F156:F160" si="25">IF(ISTEXT(A156),DAYS360(C156,D156)/30,)</f>
        <v>35.966666666666669</v>
      </c>
      <c r="G156" s="168">
        <f t="shared" ref="G156:G160" si="26">E156*F156</f>
        <v>35.966666666666669</v>
      </c>
      <c r="H156" s="373"/>
      <c r="I156" s="379"/>
      <c r="J156" s="379"/>
      <c r="K156" s="379"/>
      <c r="L156" s="387"/>
      <c r="N156" s="230"/>
    </row>
    <row r="157" spans="1:14" ht="17.25" customHeight="1" thickBot="1" x14ac:dyDescent="0.3">
      <c r="A157" s="359" t="s">
        <v>464</v>
      </c>
      <c r="B157" s="360"/>
      <c r="C157" s="190">
        <v>41728</v>
      </c>
      <c r="D157" s="184">
        <v>42916</v>
      </c>
      <c r="E157" s="255">
        <v>1</v>
      </c>
      <c r="F157" s="131">
        <f t="shared" si="25"/>
        <v>39</v>
      </c>
      <c r="G157" s="168">
        <f t="shared" si="26"/>
        <v>39</v>
      </c>
      <c r="H157" s="373"/>
      <c r="I157" s="379"/>
      <c r="J157" s="379"/>
      <c r="K157" s="379"/>
      <c r="L157" s="387"/>
      <c r="N157" s="230"/>
    </row>
    <row r="158" spans="1:14" ht="17.25" customHeight="1" thickBot="1" x14ac:dyDescent="0.3">
      <c r="A158" s="359" t="s">
        <v>465</v>
      </c>
      <c r="B158" s="360"/>
      <c r="C158" s="190">
        <v>41334</v>
      </c>
      <c r="D158" s="184">
        <v>41727</v>
      </c>
      <c r="E158" s="255">
        <v>1</v>
      </c>
      <c r="F158" s="131">
        <f t="shared" si="25"/>
        <v>12.933333333333334</v>
      </c>
      <c r="G158" s="168">
        <f t="shared" si="26"/>
        <v>12.933333333333334</v>
      </c>
      <c r="H158" s="373"/>
      <c r="I158" s="379"/>
      <c r="J158" s="379"/>
      <c r="K158" s="379"/>
      <c r="L158" s="387"/>
      <c r="N158" s="233" t="s">
        <v>466</v>
      </c>
    </row>
    <row r="159" spans="1:14" ht="17.25" customHeight="1" thickBot="1" x14ac:dyDescent="0.3">
      <c r="A159" s="359"/>
      <c r="B159" s="360"/>
      <c r="C159" s="190"/>
      <c r="D159" s="184"/>
      <c r="E159" s="255"/>
      <c r="F159" s="131">
        <f t="shared" si="25"/>
        <v>0</v>
      </c>
      <c r="G159" s="168">
        <f t="shared" si="26"/>
        <v>0</v>
      </c>
      <c r="H159" s="373"/>
      <c r="I159" s="379"/>
      <c r="J159" s="379"/>
      <c r="K159" s="379"/>
      <c r="L159" s="387"/>
      <c r="N159" s="229"/>
    </row>
    <row r="160" spans="1:14" ht="17.25" customHeight="1" thickBot="1" x14ac:dyDescent="0.3">
      <c r="A160" s="359"/>
      <c r="B160" s="360"/>
      <c r="C160" s="190"/>
      <c r="D160" s="184"/>
      <c r="E160" s="255"/>
      <c r="F160" s="131">
        <f t="shared" si="25"/>
        <v>0</v>
      </c>
      <c r="G160" s="168">
        <f t="shared" si="26"/>
        <v>0</v>
      </c>
      <c r="H160" s="373"/>
      <c r="I160" s="379"/>
      <c r="J160" s="379"/>
      <c r="K160" s="379"/>
      <c r="L160" s="387"/>
      <c r="N160" s="230"/>
    </row>
    <row r="161" spans="1:14" ht="17.25" customHeight="1" thickBot="1" x14ac:dyDescent="0.3">
      <c r="A161" s="390" t="s">
        <v>402</v>
      </c>
      <c r="B161" s="391"/>
      <c r="C161" s="391"/>
      <c r="D161" s="391"/>
      <c r="E161" s="392"/>
      <c r="F161" s="209">
        <f>SUM(F155:F160)</f>
        <v>97.866666666666674</v>
      </c>
      <c r="G161" s="210">
        <f>SUM(G155:G160)</f>
        <v>97.866666666666674</v>
      </c>
      <c r="H161" s="108">
        <v>60</v>
      </c>
      <c r="I161" s="109">
        <f>G161-H161</f>
        <v>37.866666666666674</v>
      </c>
      <c r="J161" s="109">
        <f>H161*1.5</f>
        <v>90</v>
      </c>
      <c r="K161" s="109">
        <f>G161-J161</f>
        <v>7.8666666666666742</v>
      </c>
      <c r="L161" s="59">
        <f>IF(K161&gt;=0,3,IF(I161&gt;=0,2,1))</f>
        <v>3</v>
      </c>
      <c r="N161" s="302"/>
    </row>
    <row r="162" spans="1:14" ht="32.15" customHeight="1" thickBot="1" x14ac:dyDescent="0.3">
      <c r="A162" s="93" t="s">
        <v>369</v>
      </c>
      <c r="B162" s="340" t="s">
        <v>467</v>
      </c>
      <c r="C162" s="341"/>
      <c r="D162" s="341"/>
      <c r="E162" s="341"/>
      <c r="F162" s="341"/>
      <c r="G162" s="370"/>
      <c r="N162" s="302"/>
    </row>
    <row r="163" spans="1:14" ht="45" customHeight="1" thickBot="1" x14ac:dyDescent="0.3">
      <c r="A163" s="371" t="s">
        <v>393</v>
      </c>
      <c r="B163" s="372"/>
      <c r="C163" s="48" t="s">
        <v>394</v>
      </c>
      <c r="D163" s="48" t="s">
        <v>395</v>
      </c>
      <c r="E163" s="48" t="s">
        <v>396</v>
      </c>
      <c r="F163" s="48" t="s">
        <v>344</v>
      </c>
      <c r="G163" s="47" t="s">
        <v>345</v>
      </c>
      <c r="H163" s="67" t="s">
        <v>346</v>
      </c>
      <c r="I163" s="67" t="s">
        <v>347</v>
      </c>
      <c r="J163" s="68" t="s">
        <v>348</v>
      </c>
      <c r="K163" s="68" t="s">
        <v>349</v>
      </c>
      <c r="L163" s="68" t="s">
        <v>350</v>
      </c>
      <c r="N163" s="302"/>
    </row>
    <row r="164" spans="1:14" ht="17.25" customHeight="1" thickBot="1" x14ac:dyDescent="0.3">
      <c r="A164" s="359" t="s">
        <v>463</v>
      </c>
      <c r="B164" s="360"/>
      <c r="C164" s="183">
        <v>44075</v>
      </c>
      <c r="D164" s="184">
        <v>45168</v>
      </c>
      <c r="E164" s="238">
        <v>1</v>
      </c>
      <c r="F164" s="131">
        <f>IF(ISTEXT(A164),DAYS360(C164,D164)/30,)</f>
        <v>35.966666666666669</v>
      </c>
      <c r="G164" s="168">
        <f t="shared" ref="G164:G166" si="27">E164*F164</f>
        <v>35.966666666666669</v>
      </c>
      <c r="H164" s="384"/>
      <c r="I164" s="385" t="str">
        <f>IF(I170&gt;=0,"YES","NO")</f>
        <v>YES</v>
      </c>
      <c r="J164" s="385"/>
      <c r="K164" s="385" t="str">
        <f>IF(K170&gt;=0,"YES","NO")</f>
        <v>YES</v>
      </c>
      <c r="L164" s="386"/>
      <c r="N164" s="230"/>
    </row>
    <row r="165" spans="1:14" ht="17.25" customHeight="1" thickBot="1" x14ac:dyDescent="0.3">
      <c r="A165" s="359" t="s">
        <v>464</v>
      </c>
      <c r="B165" s="360"/>
      <c r="C165" s="132">
        <v>41728</v>
      </c>
      <c r="D165" s="130">
        <v>42916</v>
      </c>
      <c r="E165" s="249">
        <v>1</v>
      </c>
      <c r="F165" s="131">
        <f t="shared" ref="F165:F166" si="28">IF(ISTEXT(A165),DAYS360(C165,D165)/30,)</f>
        <v>39</v>
      </c>
      <c r="G165" s="168">
        <f>E165*F165</f>
        <v>39</v>
      </c>
      <c r="H165" s="373"/>
      <c r="I165" s="379"/>
      <c r="J165" s="379"/>
      <c r="K165" s="379"/>
      <c r="L165" s="387"/>
      <c r="N165" s="302"/>
    </row>
    <row r="166" spans="1:14" ht="17.25" customHeight="1" thickBot="1" x14ac:dyDescent="0.3">
      <c r="A166" s="359"/>
      <c r="B166" s="360"/>
      <c r="C166" s="132"/>
      <c r="D166" s="130"/>
      <c r="E166" s="249"/>
      <c r="F166" s="131">
        <f t="shared" si="28"/>
        <v>0</v>
      </c>
      <c r="G166" s="168">
        <f t="shared" si="27"/>
        <v>0</v>
      </c>
      <c r="H166" s="373"/>
      <c r="I166" s="379"/>
      <c r="J166" s="379"/>
      <c r="K166" s="379"/>
      <c r="L166" s="387"/>
      <c r="N166" s="302"/>
    </row>
    <row r="167" spans="1:14" ht="17.25" customHeight="1" thickBot="1" x14ac:dyDescent="0.3">
      <c r="A167" s="359"/>
      <c r="B167" s="360"/>
      <c r="C167" s="132"/>
      <c r="D167" s="130"/>
      <c r="E167" s="249"/>
      <c r="F167" s="131">
        <f t="shared" ref="F167:F169" si="29">IF(ISTEXT(A167),DAYS360(C167,D167)/30,)</f>
        <v>0</v>
      </c>
      <c r="G167" s="168">
        <f t="shared" ref="G167:G169" si="30">E167*F167</f>
        <v>0</v>
      </c>
      <c r="H167" s="373"/>
      <c r="I167" s="379"/>
      <c r="J167" s="379"/>
      <c r="K167" s="379"/>
      <c r="L167" s="387"/>
      <c r="N167" s="302"/>
    </row>
    <row r="168" spans="1:14" ht="17.25" customHeight="1" thickBot="1" x14ac:dyDescent="0.3">
      <c r="A168" s="359"/>
      <c r="B168" s="360"/>
      <c r="C168" s="132"/>
      <c r="D168" s="130"/>
      <c r="E168" s="249"/>
      <c r="F168" s="131">
        <f t="shared" si="29"/>
        <v>0</v>
      </c>
      <c r="G168" s="168">
        <f t="shared" si="30"/>
        <v>0</v>
      </c>
      <c r="H168" s="373"/>
      <c r="I168" s="379"/>
      <c r="J168" s="379"/>
      <c r="K168" s="379"/>
      <c r="L168" s="387"/>
      <c r="N168" s="302"/>
    </row>
    <row r="169" spans="1:14" ht="17.25" customHeight="1" thickBot="1" x14ac:dyDescent="0.3">
      <c r="A169" s="359"/>
      <c r="B169" s="360"/>
      <c r="C169" s="132"/>
      <c r="D169" s="130"/>
      <c r="E169" s="249"/>
      <c r="F169" s="131">
        <f t="shared" si="29"/>
        <v>0</v>
      </c>
      <c r="G169" s="168">
        <f t="shared" si="30"/>
        <v>0</v>
      </c>
      <c r="H169" s="373"/>
      <c r="I169" s="379"/>
      <c r="J169" s="379"/>
      <c r="K169" s="379"/>
      <c r="L169" s="387"/>
      <c r="N169" s="302"/>
    </row>
    <row r="170" spans="1:14" ht="17.25" customHeight="1" thickBot="1" x14ac:dyDescent="0.3">
      <c r="A170" s="367" t="s">
        <v>402</v>
      </c>
      <c r="B170" s="368"/>
      <c r="C170" s="368"/>
      <c r="D170" s="368"/>
      <c r="E170" s="369"/>
      <c r="F170" s="51">
        <f>SUM(F164:F169)</f>
        <v>74.966666666666669</v>
      </c>
      <c r="G170" s="50">
        <f>SUM(G164:G169)</f>
        <v>74.966666666666669</v>
      </c>
      <c r="H170" s="108">
        <v>24</v>
      </c>
      <c r="I170" s="109">
        <f>G170-H170</f>
        <v>50.966666666666669</v>
      </c>
      <c r="J170" s="109">
        <f>H170*1.5</f>
        <v>36</v>
      </c>
      <c r="K170" s="109">
        <f>G170-J170</f>
        <v>38.966666666666669</v>
      </c>
      <c r="L170" s="59">
        <f>IF(K170&gt;=0,3,IF(I170&gt;=0,2,1))</f>
        <v>3</v>
      </c>
      <c r="N170" s="302"/>
    </row>
    <row r="171" spans="1:14" ht="32.15" customHeight="1" thickBot="1" x14ac:dyDescent="0.3">
      <c r="A171" s="93" t="s">
        <v>370</v>
      </c>
      <c r="B171" s="340" t="s">
        <v>468</v>
      </c>
      <c r="C171" s="341"/>
      <c r="D171" s="341"/>
      <c r="E171" s="341"/>
      <c r="F171" s="341"/>
      <c r="G171" s="370"/>
      <c r="N171" s="302"/>
    </row>
    <row r="172" spans="1:14" ht="45" customHeight="1" thickBot="1" x14ac:dyDescent="0.3">
      <c r="A172" s="371" t="s">
        <v>393</v>
      </c>
      <c r="B172" s="372"/>
      <c r="C172" s="48" t="s">
        <v>394</v>
      </c>
      <c r="D172" s="48" t="s">
        <v>395</v>
      </c>
      <c r="E172" s="48" t="s">
        <v>396</v>
      </c>
      <c r="F172" s="48" t="s">
        <v>344</v>
      </c>
      <c r="G172" s="47" t="s">
        <v>345</v>
      </c>
      <c r="H172" s="67" t="s">
        <v>346</v>
      </c>
      <c r="I172" s="67" t="s">
        <v>347</v>
      </c>
      <c r="J172" s="68" t="s">
        <v>348</v>
      </c>
      <c r="K172" s="68" t="s">
        <v>349</v>
      </c>
      <c r="L172" s="68" t="s">
        <v>350</v>
      </c>
      <c r="N172" s="302"/>
    </row>
    <row r="173" spans="1:14" ht="17.25" customHeight="1" thickBot="1" x14ac:dyDescent="0.3">
      <c r="A173" s="359" t="s">
        <v>462</v>
      </c>
      <c r="B173" s="360"/>
      <c r="C173" s="194">
        <v>45170</v>
      </c>
      <c r="D173" s="194">
        <v>45473</v>
      </c>
      <c r="E173" s="254">
        <v>1</v>
      </c>
      <c r="F173" s="131">
        <f t="shared" ref="F173:F177" si="31">IF(ISTEXT(A173),DAYS360(C173,D173)/30,)</f>
        <v>9.9666666666666668</v>
      </c>
      <c r="G173" s="168">
        <f t="shared" ref="G173:G177" si="32">E173*F173</f>
        <v>9.9666666666666668</v>
      </c>
      <c r="H173" s="373"/>
      <c r="I173" s="379"/>
      <c r="J173" s="379"/>
      <c r="K173" s="379"/>
      <c r="L173" s="387"/>
      <c r="N173" s="302"/>
    </row>
    <row r="174" spans="1:14" ht="17.25" customHeight="1" thickBot="1" x14ac:dyDescent="0.3">
      <c r="A174" s="359" t="s">
        <v>463</v>
      </c>
      <c r="B174" s="360"/>
      <c r="C174" s="190">
        <v>44075</v>
      </c>
      <c r="D174" s="184">
        <v>45168</v>
      </c>
      <c r="E174" s="255">
        <v>1</v>
      </c>
      <c r="F174" s="131">
        <f t="shared" si="31"/>
        <v>35.966666666666669</v>
      </c>
      <c r="G174" s="168">
        <f t="shared" si="32"/>
        <v>35.966666666666669</v>
      </c>
      <c r="H174" s="373"/>
      <c r="I174" s="379"/>
      <c r="J174" s="379"/>
      <c r="K174" s="379"/>
      <c r="L174" s="387"/>
      <c r="N174" s="302"/>
    </row>
    <row r="175" spans="1:14" ht="17.25" customHeight="1" thickBot="1" x14ac:dyDescent="0.3">
      <c r="A175" s="359" t="s">
        <v>464</v>
      </c>
      <c r="B175" s="360"/>
      <c r="C175" s="190">
        <v>41728</v>
      </c>
      <c r="D175" s="184">
        <v>42916</v>
      </c>
      <c r="E175" s="255">
        <v>1</v>
      </c>
      <c r="F175" s="131">
        <f t="shared" si="31"/>
        <v>39</v>
      </c>
      <c r="G175" s="168">
        <f t="shared" si="32"/>
        <v>39</v>
      </c>
      <c r="H175" s="373"/>
      <c r="I175" s="379"/>
      <c r="J175" s="379"/>
      <c r="K175" s="379"/>
      <c r="L175" s="387"/>
      <c r="N175" s="302"/>
    </row>
    <row r="176" spans="1:14" ht="17.25" customHeight="1" thickBot="1" x14ac:dyDescent="0.3">
      <c r="A176" s="359" t="s">
        <v>465</v>
      </c>
      <c r="B176" s="360"/>
      <c r="C176" s="190">
        <v>41334</v>
      </c>
      <c r="D176" s="184">
        <v>41727</v>
      </c>
      <c r="E176" s="255">
        <v>1</v>
      </c>
      <c r="F176" s="131">
        <f t="shared" si="31"/>
        <v>12.933333333333334</v>
      </c>
      <c r="G176" s="168">
        <f t="shared" si="32"/>
        <v>12.933333333333334</v>
      </c>
      <c r="H176" s="373"/>
      <c r="I176" s="379"/>
      <c r="J176" s="379"/>
      <c r="K176" s="379"/>
      <c r="L176" s="387"/>
      <c r="N176" s="233" t="s">
        <v>469</v>
      </c>
    </row>
    <row r="177" spans="1:14" ht="17.25" customHeight="1" thickBot="1" x14ac:dyDescent="0.3">
      <c r="A177" s="363"/>
      <c r="B177" s="364"/>
      <c r="C177" s="203"/>
      <c r="D177" s="201"/>
      <c r="E177" s="256"/>
      <c r="F177" s="131">
        <f t="shared" si="31"/>
        <v>0</v>
      </c>
      <c r="G177" s="168">
        <f t="shared" si="32"/>
        <v>0</v>
      </c>
      <c r="H177" s="373"/>
      <c r="I177" s="379"/>
      <c r="J177" s="379"/>
      <c r="K177" s="379"/>
      <c r="L177" s="387"/>
      <c r="N177" s="302"/>
    </row>
    <row r="178" spans="1:14" ht="17.25" customHeight="1" thickBot="1" x14ac:dyDescent="0.3">
      <c r="A178" s="363"/>
      <c r="B178" s="364"/>
      <c r="C178" s="203"/>
      <c r="D178" s="203"/>
      <c r="E178" s="257"/>
      <c r="F178" s="131">
        <f t="shared" ref="F178" si="33">IF(ISTEXT(A178),DAYS360(C178,D178)/30,)</f>
        <v>0</v>
      </c>
      <c r="G178" s="168">
        <f t="shared" ref="G178" si="34">E178*F178</f>
        <v>0</v>
      </c>
      <c r="H178" s="373"/>
      <c r="I178" s="379"/>
      <c r="J178" s="379"/>
      <c r="K178" s="379"/>
      <c r="L178" s="387"/>
      <c r="N178" s="302"/>
    </row>
    <row r="179" spans="1:14" ht="17.25" customHeight="1" thickBot="1" x14ac:dyDescent="0.3">
      <c r="A179" s="367" t="s">
        <v>402</v>
      </c>
      <c r="B179" s="368"/>
      <c r="C179" s="368"/>
      <c r="D179" s="368"/>
      <c r="E179" s="369"/>
      <c r="F179" s="51">
        <f>SUM(F173:F178)</f>
        <v>97.866666666666674</v>
      </c>
      <c r="G179" s="50">
        <f>SUM(G173:G178)</f>
        <v>97.866666666666674</v>
      </c>
      <c r="H179" s="108">
        <v>24</v>
      </c>
      <c r="I179" s="109">
        <f>G179-H179</f>
        <v>73.866666666666674</v>
      </c>
      <c r="J179" s="109">
        <f>H179*1.5</f>
        <v>36</v>
      </c>
      <c r="K179" s="109">
        <f>G179-J179</f>
        <v>61.866666666666674</v>
      </c>
      <c r="L179" s="59">
        <f>IF(K179&gt;=0,3,IF(I179&gt;=0,2,1))</f>
        <v>3</v>
      </c>
      <c r="N179" s="302"/>
    </row>
    <row r="180" spans="1:14" ht="19.5" customHeight="1" thickBot="1" x14ac:dyDescent="0.3">
      <c r="A180" s="93" t="s">
        <v>371</v>
      </c>
      <c r="B180" s="340" t="s">
        <v>470</v>
      </c>
      <c r="C180" s="341"/>
      <c r="D180" s="341"/>
      <c r="E180" s="341"/>
      <c r="F180" s="341"/>
      <c r="G180" s="370"/>
      <c r="N180" s="302"/>
    </row>
    <row r="181" spans="1:14" ht="45" customHeight="1" thickBot="1" x14ac:dyDescent="0.3">
      <c r="A181" s="371" t="s">
        <v>393</v>
      </c>
      <c r="B181" s="372"/>
      <c r="C181" s="48" t="s">
        <v>394</v>
      </c>
      <c r="D181" s="48" t="s">
        <v>395</v>
      </c>
      <c r="E181" s="48" t="s">
        <v>396</v>
      </c>
      <c r="F181" s="48" t="s">
        <v>344</v>
      </c>
      <c r="G181" s="47" t="s">
        <v>345</v>
      </c>
      <c r="H181" s="67" t="s">
        <v>346</v>
      </c>
      <c r="I181" s="67" t="s">
        <v>347</v>
      </c>
      <c r="J181" s="68" t="s">
        <v>348</v>
      </c>
      <c r="K181" s="68" t="s">
        <v>349</v>
      </c>
      <c r="L181" s="68" t="s">
        <v>350</v>
      </c>
      <c r="N181" s="302"/>
    </row>
    <row r="182" spans="1:14" ht="17.25" customHeight="1" thickBot="1" x14ac:dyDescent="0.3">
      <c r="A182" s="417" t="s">
        <v>463</v>
      </c>
      <c r="B182" s="360"/>
      <c r="C182" s="191">
        <v>44075</v>
      </c>
      <c r="D182" s="130">
        <v>45168</v>
      </c>
      <c r="E182" s="243">
        <v>1</v>
      </c>
      <c r="F182" s="131">
        <f t="shared" ref="F182:F187" si="35">IF(ISTEXT(A182),DAYS360(C182,D182)/30,)</f>
        <v>35.966666666666669</v>
      </c>
      <c r="G182" s="168">
        <f t="shared" ref="G182:G187" si="36">E182*F182</f>
        <v>35.966666666666669</v>
      </c>
      <c r="H182" s="384"/>
      <c r="I182" s="385" t="str">
        <f>IF(I188&gt;=0,"YES","NO")</f>
        <v>YES</v>
      </c>
      <c r="J182" s="385"/>
      <c r="K182" s="385" t="str">
        <f>IF(K188&gt;=0,"YES","NO")</f>
        <v>YES</v>
      </c>
      <c r="L182" s="386"/>
      <c r="N182" s="302"/>
    </row>
    <row r="183" spans="1:14" ht="17.25" customHeight="1" thickBot="1" x14ac:dyDescent="0.3">
      <c r="A183" s="359"/>
      <c r="B183" s="360"/>
      <c r="C183" s="192"/>
      <c r="D183" s="130"/>
      <c r="E183" s="243"/>
      <c r="F183" s="131">
        <f t="shared" si="35"/>
        <v>0</v>
      </c>
      <c r="G183" s="168">
        <f t="shared" si="36"/>
        <v>0</v>
      </c>
      <c r="H183" s="373"/>
      <c r="I183" s="379"/>
      <c r="J183" s="379"/>
      <c r="K183" s="379"/>
      <c r="L183" s="387"/>
      <c r="N183" s="302"/>
    </row>
    <row r="184" spans="1:14" ht="17.25" customHeight="1" thickBot="1" x14ac:dyDescent="0.3">
      <c r="A184" s="359"/>
      <c r="B184" s="360"/>
      <c r="C184" s="193"/>
      <c r="D184" s="130"/>
      <c r="E184" s="243"/>
      <c r="F184" s="131">
        <f t="shared" si="35"/>
        <v>0</v>
      </c>
      <c r="G184" s="168">
        <f t="shared" si="36"/>
        <v>0</v>
      </c>
      <c r="H184" s="373"/>
      <c r="I184" s="379"/>
      <c r="J184" s="379"/>
      <c r="K184" s="379"/>
      <c r="L184" s="387"/>
      <c r="N184" s="302"/>
    </row>
    <row r="185" spans="1:14" ht="17.25" customHeight="1" thickBot="1" x14ac:dyDescent="0.3">
      <c r="A185" s="359"/>
      <c r="B185" s="360"/>
      <c r="C185" s="191"/>
      <c r="D185" s="130"/>
      <c r="E185" s="243"/>
      <c r="F185" s="131">
        <f t="shared" si="35"/>
        <v>0</v>
      </c>
      <c r="G185" s="168">
        <f t="shared" si="36"/>
        <v>0</v>
      </c>
      <c r="H185" s="373"/>
      <c r="I185" s="379"/>
      <c r="J185" s="379"/>
      <c r="K185" s="379"/>
      <c r="L185" s="387"/>
      <c r="N185" s="230"/>
    </row>
    <row r="186" spans="1:14" ht="17.25" customHeight="1" thickBot="1" x14ac:dyDescent="0.3">
      <c r="A186" s="359"/>
      <c r="B186" s="360"/>
      <c r="C186" s="132"/>
      <c r="D186" s="130"/>
      <c r="E186" s="243"/>
      <c r="F186" s="131">
        <f t="shared" si="35"/>
        <v>0</v>
      </c>
      <c r="G186" s="168">
        <f t="shared" si="36"/>
        <v>0</v>
      </c>
      <c r="H186" s="373"/>
      <c r="I186" s="379"/>
      <c r="J186" s="379"/>
      <c r="K186" s="379"/>
      <c r="L186" s="387"/>
      <c r="N186" s="230"/>
    </row>
    <row r="187" spans="1:14" ht="17.25" customHeight="1" thickBot="1" x14ac:dyDescent="0.3">
      <c r="A187" s="359"/>
      <c r="B187" s="360"/>
      <c r="C187" s="132"/>
      <c r="D187" s="130"/>
      <c r="E187" s="246"/>
      <c r="F187" s="131">
        <f t="shared" si="35"/>
        <v>0</v>
      </c>
      <c r="G187" s="168">
        <f t="shared" si="36"/>
        <v>0</v>
      </c>
      <c r="H187" s="373"/>
      <c r="I187" s="379"/>
      <c r="J187" s="379"/>
      <c r="K187" s="379"/>
      <c r="L187" s="387"/>
      <c r="N187" s="302"/>
    </row>
    <row r="188" spans="1:14" ht="17.25" customHeight="1" thickBot="1" x14ac:dyDescent="0.3">
      <c r="A188" s="367" t="s">
        <v>402</v>
      </c>
      <c r="B188" s="368"/>
      <c r="C188" s="368"/>
      <c r="D188" s="368"/>
      <c r="E188" s="369"/>
      <c r="F188" s="51">
        <f>SUM(F182:F187)</f>
        <v>35.966666666666669</v>
      </c>
      <c r="G188" s="50">
        <f>SUM(G182:G187)</f>
        <v>35.966666666666669</v>
      </c>
      <c r="H188" s="108">
        <v>12</v>
      </c>
      <c r="I188" s="109">
        <f>G188-H188</f>
        <v>23.966666666666669</v>
      </c>
      <c r="J188" s="109">
        <f>H188*1.5</f>
        <v>18</v>
      </c>
      <c r="K188" s="109">
        <f>G188-J188</f>
        <v>17.966666666666669</v>
      </c>
      <c r="L188" s="59">
        <f>IF(K188&gt;=0,3,IF(I188&gt;=0,2,1))</f>
        <v>3</v>
      </c>
      <c r="N188" s="302"/>
    </row>
    <row r="189" spans="1:14" ht="14.5" thickBot="1" x14ac:dyDescent="0.35">
      <c r="I189" s="388" t="str">
        <f>A149</f>
        <v>User Centered Design Lead</v>
      </c>
      <c r="J189" s="388"/>
      <c r="K189" s="388"/>
      <c r="L189" s="118">
        <f>AVERAGE(L152,L188,L179,L170,L161)</f>
        <v>2.8</v>
      </c>
      <c r="N189" s="302"/>
    </row>
    <row r="190" spans="1:14" ht="15.5" thickBot="1" x14ac:dyDescent="0.3">
      <c r="A190" s="344" t="str">
        <f>A2</f>
        <v xml:space="preserve">BENEFITSCAL MINIMUM QUALIFICATIONS SUMMARY TABLE </v>
      </c>
      <c r="B190" s="345"/>
      <c r="C190" s="345"/>
      <c r="D190" s="345"/>
      <c r="E190" s="345"/>
      <c r="F190" s="345"/>
      <c r="G190" s="374"/>
      <c r="N190" s="302"/>
    </row>
    <row r="191" spans="1:14" ht="15.5" thickBot="1" x14ac:dyDescent="0.3">
      <c r="A191" s="66" t="str">
        <f>'Bidder-Key Staff'!B11</f>
        <v>Testing Manager</v>
      </c>
      <c r="B191" s="66" t="str">
        <f>+'Bidder-Key Staff'!C11</f>
        <v>Mufaddal Tinmaker</v>
      </c>
      <c r="C191" s="287"/>
      <c r="D191" s="287"/>
      <c r="E191" s="65"/>
      <c r="F191" s="287"/>
      <c r="G191" s="288"/>
      <c r="N191" s="302"/>
    </row>
    <row r="192" spans="1:14" ht="32.15" customHeight="1" thickBot="1" x14ac:dyDescent="0.3">
      <c r="A192" s="93" t="s">
        <v>372</v>
      </c>
      <c r="B192" s="340" t="s">
        <v>471</v>
      </c>
      <c r="C192" s="341"/>
      <c r="D192" s="341"/>
      <c r="E192" s="341"/>
      <c r="F192" s="341"/>
      <c r="G192" s="370"/>
      <c r="N192" s="302"/>
    </row>
    <row r="193" spans="1:15" ht="45" customHeight="1" thickBot="1" x14ac:dyDescent="0.3">
      <c r="A193" s="371" t="s">
        <v>393</v>
      </c>
      <c r="B193" s="372"/>
      <c r="C193" s="48" t="s">
        <v>394</v>
      </c>
      <c r="D193" s="48" t="s">
        <v>395</v>
      </c>
      <c r="E193" s="48" t="s">
        <v>396</v>
      </c>
      <c r="F193" s="48" t="s">
        <v>344</v>
      </c>
      <c r="G193" s="47" t="s">
        <v>345</v>
      </c>
      <c r="H193" s="67" t="s">
        <v>346</v>
      </c>
      <c r="I193" s="67" t="s">
        <v>347</v>
      </c>
      <c r="J193" s="68" t="s">
        <v>348</v>
      </c>
      <c r="K193" s="68" t="s">
        <v>349</v>
      </c>
      <c r="L193" s="68" t="s">
        <v>350</v>
      </c>
      <c r="N193" s="230"/>
    </row>
    <row r="194" spans="1:15" ht="17.25" customHeight="1" thickBot="1" x14ac:dyDescent="0.3">
      <c r="A194" s="359" t="s">
        <v>397</v>
      </c>
      <c r="B194" s="360"/>
      <c r="C194" s="183">
        <v>44137</v>
      </c>
      <c r="D194" s="183">
        <v>45503</v>
      </c>
      <c r="E194" s="238">
        <v>1</v>
      </c>
      <c r="F194" s="131">
        <f>IF(ISTEXT(A194),DAYS360(C194,D194)/30,)</f>
        <v>44.93333333333333</v>
      </c>
      <c r="G194" s="139">
        <f t="shared" ref="G194:G199" si="37">E194*F194</f>
        <v>44.93333333333333</v>
      </c>
      <c r="H194" s="384"/>
      <c r="I194" s="385" t="str">
        <f>IF(I200&gt;=0,"YES","NO")</f>
        <v>YES</v>
      </c>
      <c r="J194" s="385"/>
      <c r="K194" s="385" t="str">
        <f>IF(K200&gt;=0,"YES","NO")</f>
        <v>YES</v>
      </c>
      <c r="L194" s="386"/>
      <c r="N194" s="229" t="s">
        <v>398</v>
      </c>
    </row>
    <row r="195" spans="1:15" ht="17.25" customHeight="1" thickBot="1" x14ac:dyDescent="0.3">
      <c r="A195" s="359" t="s">
        <v>472</v>
      </c>
      <c r="B195" s="360"/>
      <c r="C195" s="183">
        <v>42128</v>
      </c>
      <c r="D195" s="184">
        <v>44134</v>
      </c>
      <c r="E195" s="238">
        <v>1</v>
      </c>
      <c r="F195" s="131">
        <f t="shared" ref="F195:F199" si="38">IF(ISTEXT(A195),DAYS360(C195,D195)/30,)</f>
        <v>65.86666666666666</v>
      </c>
      <c r="G195" s="168">
        <f t="shared" si="37"/>
        <v>65.86666666666666</v>
      </c>
      <c r="H195" s="373"/>
      <c r="I195" s="379"/>
      <c r="J195" s="379"/>
      <c r="K195" s="379"/>
      <c r="L195" s="387"/>
      <c r="N195" s="230"/>
    </row>
    <row r="196" spans="1:15" ht="17.25" customHeight="1" thickBot="1" x14ac:dyDescent="0.3">
      <c r="A196" s="375"/>
      <c r="B196" s="376"/>
      <c r="C196" s="57"/>
      <c r="D196" s="122"/>
      <c r="E196" s="258"/>
      <c r="F196" s="131">
        <f t="shared" si="38"/>
        <v>0</v>
      </c>
      <c r="G196" s="49">
        <f t="shared" si="37"/>
        <v>0</v>
      </c>
      <c r="H196" s="373"/>
      <c r="I196" s="379"/>
      <c r="J196" s="379"/>
      <c r="K196" s="379"/>
      <c r="L196" s="387"/>
      <c r="N196" s="302"/>
    </row>
    <row r="197" spans="1:15" ht="17.25" customHeight="1" thickBot="1" x14ac:dyDescent="0.3">
      <c r="A197" s="375"/>
      <c r="B197" s="376"/>
      <c r="C197" s="57"/>
      <c r="D197" s="122"/>
      <c r="E197" s="258"/>
      <c r="F197" s="131">
        <f t="shared" si="38"/>
        <v>0</v>
      </c>
      <c r="G197" s="49">
        <f t="shared" si="37"/>
        <v>0</v>
      </c>
      <c r="H197" s="373"/>
      <c r="I197" s="379"/>
      <c r="J197" s="379"/>
      <c r="K197" s="379"/>
      <c r="L197" s="387"/>
      <c r="N197" s="302"/>
    </row>
    <row r="198" spans="1:15" ht="17.25" customHeight="1" thickBot="1" x14ac:dyDescent="0.3">
      <c r="A198" s="375"/>
      <c r="B198" s="376"/>
      <c r="C198" s="57"/>
      <c r="D198" s="122"/>
      <c r="E198" s="259"/>
      <c r="F198" s="131">
        <f t="shared" si="38"/>
        <v>0</v>
      </c>
      <c r="G198" s="49">
        <f t="shared" si="37"/>
        <v>0</v>
      </c>
      <c r="H198" s="373"/>
      <c r="I198" s="379"/>
      <c r="J198" s="379"/>
      <c r="K198" s="379"/>
      <c r="L198" s="387"/>
      <c r="N198" s="302"/>
    </row>
    <row r="199" spans="1:15" ht="17.25" customHeight="1" thickBot="1" x14ac:dyDescent="0.4">
      <c r="A199" s="375"/>
      <c r="B199" s="376"/>
      <c r="C199" s="57"/>
      <c r="D199" s="122"/>
      <c r="E199" s="259"/>
      <c r="F199" s="131">
        <f t="shared" si="38"/>
        <v>0</v>
      </c>
      <c r="G199" s="49">
        <f t="shared" si="37"/>
        <v>0</v>
      </c>
      <c r="H199" s="373"/>
      <c r="I199" s="379"/>
      <c r="J199" s="379"/>
      <c r="K199" s="379"/>
      <c r="L199" s="387"/>
      <c r="N199" s="302"/>
      <c r="O199"/>
    </row>
    <row r="200" spans="1:15" ht="17.25" customHeight="1" thickBot="1" x14ac:dyDescent="0.3">
      <c r="A200" s="367" t="s">
        <v>402</v>
      </c>
      <c r="B200" s="368"/>
      <c r="C200" s="368"/>
      <c r="D200" s="368"/>
      <c r="E200" s="369"/>
      <c r="F200" s="51">
        <f>SUM(F194:F199)</f>
        <v>110.79999999999998</v>
      </c>
      <c r="G200" s="50">
        <f>SUM(G194:G199)</f>
        <v>110.79999999999998</v>
      </c>
      <c r="H200" s="108">
        <v>60</v>
      </c>
      <c r="I200" s="109">
        <f>G200-H200</f>
        <v>50.799999999999983</v>
      </c>
      <c r="J200" s="109">
        <f>H200*1.5</f>
        <v>90</v>
      </c>
      <c r="K200" s="109">
        <f>G200-J200</f>
        <v>20.799999999999983</v>
      </c>
      <c r="L200" s="59">
        <f>IF(K200&gt;=0,3,IF(I200&gt;=0,2,1))</f>
        <v>3</v>
      </c>
      <c r="N200" s="302"/>
    </row>
    <row r="201" spans="1:15" ht="32.15" customHeight="1" thickBot="1" x14ac:dyDescent="0.3">
      <c r="A201" s="93" t="s">
        <v>373</v>
      </c>
      <c r="B201" s="340" t="s">
        <v>473</v>
      </c>
      <c r="C201" s="341"/>
      <c r="D201" s="341"/>
      <c r="E201" s="341"/>
      <c r="F201" s="341"/>
      <c r="G201" s="370"/>
      <c r="N201" s="302"/>
    </row>
    <row r="202" spans="1:15" ht="45" customHeight="1" thickBot="1" x14ac:dyDescent="0.3">
      <c r="A202" s="371" t="s">
        <v>393</v>
      </c>
      <c r="B202" s="372"/>
      <c r="C202" s="48" t="s">
        <v>394</v>
      </c>
      <c r="D202" s="48" t="s">
        <v>395</v>
      </c>
      <c r="E202" s="48" t="s">
        <v>396</v>
      </c>
      <c r="F202" s="48" t="s">
        <v>344</v>
      </c>
      <c r="G202" s="47" t="s">
        <v>345</v>
      </c>
      <c r="H202" s="67" t="s">
        <v>346</v>
      </c>
      <c r="I202" s="67" t="s">
        <v>347</v>
      </c>
      <c r="J202" s="68" t="s">
        <v>348</v>
      </c>
      <c r="K202" s="68" t="s">
        <v>349</v>
      </c>
      <c r="L202" s="68" t="s">
        <v>350</v>
      </c>
      <c r="N202" s="302"/>
    </row>
    <row r="203" spans="1:15" ht="17.25" customHeight="1" thickBot="1" x14ac:dyDescent="0.3">
      <c r="A203" s="359" t="s">
        <v>397</v>
      </c>
      <c r="B203" s="360"/>
      <c r="C203" s="183">
        <v>44137</v>
      </c>
      <c r="D203" s="183">
        <v>45503</v>
      </c>
      <c r="E203" s="238">
        <v>1</v>
      </c>
      <c r="F203" s="131">
        <f>IF(ISTEXT(A203),DAYS360(C203,D203)/30,)</f>
        <v>44.93333333333333</v>
      </c>
      <c r="G203" s="139">
        <f t="shared" ref="G203:G208" si="39">E203*F203</f>
        <v>44.93333333333333</v>
      </c>
      <c r="H203" s="384"/>
      <c r="I203" s="385" t="str">
        <f>IF(I209&gt;=0,"YES","NO")</f>
        <v>YES</v>
      </c>
      <c r="J203" s="385"/>
      <c r="K203" s="385" t="str">
        <f>IF(K209&gt;=0,"YES","NO")</f>
        <v>YES</v>
      </c>
      <c r="L203" s="386"/>
      <c r="N203" s="229" t="s">
        <v>398</v>
      </c>
    </row>
    <row r="204" spans="1:15" ht="17.25" customHeight="1" thickBot="1" x14ac:dyDescent="0.3">
      <c r="A204" s="359" t="s">
        <v>472</v>
      </c>
      <c r="B204" s="360"/>
      <c r="C204" s="183">
        <v>42128</v>
      </c>
      <c r="D204" s="184">
        <v>44134</v>
      </c>
      <c r="E204" s="238">
        <v>1</v>
      </c>
      <c r="F204" s="131">
        <f t="shared" ref="F204:F208" si="40">IF(ISTEXT(A204),DAYS360(C204,D204)/30,)</f>
        <v>65.86666666666666</v>
      </c>
      <c r="G204" s="139">
        <f t="shared" si="39"/>
        <v>65.86666666666666</v>
      </c>
      <c r="H204" s="373"/>
      <c r="I204" s="379"/>
      <c r="J204" s="379"/>
      <c r="K204" s="379"/>
      <c r="L204" s="387"/>
      <c r="N204" s="302"/>
    </row>
    <row r="205" spans="1:15" ht="29.25" customHeight="1" thickBot="1" x14ac:dyDescent="0.3">
      <c r="A205" s="375" t="s">
        <v>474</v>
      </c>
      <c r="B205" s="376"/>
      <c r="C205" s="57">
        <v>40817</v>
      </c>
      <c r="D205" s="122">
        <v>42124</v>
      </c>
      <c r="E205" s="258">
        <v>1</v>
      </c>
      <c r="F205" s="131">
        <f t="shared" si="40"/>
        <v>42.966666666666669</v>
      </c>
      <c r="G205" s="139">
        <f t="shared" si="39"/>
        <v>42.966666666666669</v>
      </c>
      <c r="H205" s="373"/>
      <c r="I205" s="379"/>
      <c r="J205" s="379"/>
      <c r="K205" s="379"/>
      <c r="L205" s="387"/>
      <c r="N205" s="302"/>
    </row>
    <row r="206" spans="1:15" ht="17.25" customHeight="1" thickBot="1" x14ac:dyDescent="0.3">
      <c r="A206" s="375" t="s">
        <v>475</v>
      </c>
      <c r="B206" s="376"/>
      <c r="C206" s="57">
        <v>40057</v>
      </c>
      <c r="D206" s="122">
        <v>40816</v>
      </c>
      <c r="E206" s="258">
        <v>1</v>
      </c>
      <c r="F206" s="131">
        <f t="shared" si="40"/>
        <v>24.966666666666665</v>
      </c>
      <c r="G206" s="139">
        <f t="shared" si="39"/>
        <v>24.966666666666665</v>
      </c>
      <c r="H206" s="373"/>
      <c r="I206" s="379"/>
      <c r="J206" s="379"/>
      <c r="K206" s="379"/>
      <c r="L206" s="387"/>
      <c r="N206" s="302"/>
    </row>
    <row r="207" spans="1:15" ht="17.25" customHeight="1" thickBot="1" x14ac:dyDescent="0.3">
      <c r="A207" s="375"/>
      <c r="B207" s="376"/>
      <c r="C207" s="57"/>
      <c r="D207" s="122"/>
      <c r="E207" s="258"/>
      <c r="F207" s="131">
        <f t="shared" si="40"/>
        <v>0</v>
      </c>
      <c r="G207" s="139">
        <f t="shared" si="39"/>
        <v>0</v>
      </c>
      <c r="H207" s="373"/>
      <c r="I207" s="379"/>
      <c r="J207" s="379"/>
      <c r="K207" s="379"/>
      <c r="L207" s="387"/>
      <c r="N207" s="302"/>
    </row>
    <row r="208" spans="1:15" ht="17.25" customHeight="1" thickBot="1" x14ac:dyDescent="0.3">
      <c r="A208" s="375"/>
      <c r="B208" s="376"/>
      <c r="C208" s="57"/>
      <c r="D208" s="122"/>
      <c r="E208" s="259"/>
      <c r="F208" s="131">
        <f t="shared" si="40"/>
        <v>0</v>
      </c>
      <c r="G208" s="139">
        <f t="shared" si="39"/>
        <v>0</v>
      </c>
      <c r="H208" s="373"/>
      <c r="I208" s="379"/>
      <c r="J208" s="379"/>
      <c r="K208" s="379"/>
      <c r="L208" s="387"/>
      <c r="N208" s="302"/>
    </row>
    <row r="209" spans="1:14" ht="14" thickBot="1" x14ac:dyDescent="0.3">
      <c r="A209" s="367" t="s">
        <v>402</v>
      </c>
      <c r="B209" s="368"/>
      <c r="C209" s="368"/>
      <c r="D209" s="368"/>
      <c r="E209" s="369"/>
      <c r="F209" s="51">
        <f>SUM(F203:F208)</f>
        <v>178.73333333333332</v>
      </c>
      <c r="G209" s="50">
        <f>SUM(G203:G208)</f>
        <v>178.73333333333332</v>
      </c>
      <c r="H209" s="108">
        <v>60</v>
      </c>
      <c r="I209" s="109">
        <f>G209-H209</f>
        <v>118.73333333333332</v>
      </c>
      <c r="J209" s="109">
        <f>H209*1.5</f>
        <v>90</v>
      </c>
      <c r="K209" s="109">
        <f>G209-J209</f>
        <v>88.73333333333332</v>
      </c>
      <c r="L209" s="59">
        <f>IF(K209&gt;=0,3,IF(I209&gt;=0,2,1))</f>
        <v>3</v>
      </c>
      <c r="N209" s="302"/>
    </row>
    <row r="210" spans="1:14" ht="32.15" customHeight="1" thickBot="1" x14ac:dyDescent="0.3">
      <c r="A210" s="93" t="s">
        <v>374</v>
      </c>
      <c r="B210" s="340" t="s">
        <v>476</v>
      </c>
      <c r="C210" s="341"/>
      <c r="D210" s="341"/>
      <c r="E210" s="341"/>
      <c r="F210" s="341"/>
      <c r="G210" s="370"/>
      <c r="N210" s="302"/>
    </row>
    <row r="211" spans="1:14" ht="45" customHeight="1" thickBot="1" x14ac:dyDescent="0.3">
      <c r="A211" s="371" t="s">
        <v>393</v>
      </c>
      <c r="B211" s="372"/>
      <c r="C211" s="48" t="s">
        <v>394</v>
      </c>
      <c r="D211" s="48" t="s">
        <v>395</v>
      </c>
      <c r="E211" s="48" t="s">
        <v>396</v>
      </c>
      <c r="F211" s="48" t="s">
        <v>344</v>
      </c>
      <c r="G211" s="47" t="s">
        <v>345</v>
      </c>
      <c r="H211" s="67" t="s">
        <v>346</v>
      </c>
      <c r="I211" s="67" t="s">
        <v>347</v>
      </c>
      <c r="J211" s="68" t="s">
        <v>348</v>
      </c>
      <c r="K211" s="68" t="s">
        <v>349</v>
      </c>
      <c r="L211" s="68" t="s">
        <v>350</v>
      </c>
      <c r="N211" s="302"/>
    </row>
    <row r="212" spans="1:14" ht="17.25" customHeight="1" thickBot="1" x14ac:dyDescent="0.3">
      <c r="A212" s="380" t="s">
        <v>397</v>
      </c>
      <c r="B212" s="381"/>
      <c r="C212" s="183">
        <v>44137</v>
      </c>
      <c r="D212" s="183">
        <v>45503</v>
      </c>
      <c r="E212" s="238">
        <v>1</v>
      </c>
      <c r="F212" s="131">
        <f>IF(ISTEXT(A212),DAYS360(C212,D212)/30,)</f>
        <v>44.93333333333333</v>
      </c>
      <c r="G212" s="139">
        <f t="shared" ref="G212:G217" si="41">E212*F212</f>
        <v>44.93333333333333</v>
      </c>
      <c r="H212" s="384"/>
      <c r="I212" s="385" t="str">
        <f>IF(I218&gt;=0,"YES","NO")</f>
        <v>YES</v>
      </c>
      <c r="J212" s="385"/>
      <c r="K212" s="385" t="str">
        <f>IF(K218&gt;=0,"YES","NO")</f>
        <v>YES</v>
      </c>
      <c r="L212" s="386"/>
      <c r="N212" s="229" t="s">
        <v>398</v>
      </c>
    </row>
    <row r="213" spans="1:14" ht="17.25" customHeight="1" thickBot="1" x14ac:dyDescent="0.3">
      <c r="A213" s="380" t="s">
        <v>472</v>
      </c>
      <c r="B213" s="381"/>
      <c r="C213" s="183">
        <v>42128</v>
      </c>
      <c r="D213" s="184">
        <v>44134</v>
      </c>
      <c r="E213" s="238">
        <v>1</v>
      </c>
      <c r="F213" s="131">
        <f t="shared" ref="F213:F217" si="42">IF(ISTEXT(A213),DAYS360(C213,D213)/30,)</f>
        <v>65.86666666666666</v>
      </c>
      <c r="G213" s="168">
        <f t="shared" si="41"/>
        <v>65.86666666666666</v>
      </c>
      <c r="H213" s="373"/>
      <c r="I213" s="379"/>
      <c r="J213" s="379"/>
      <c r="K213" s="379"/>
      <c r="L213" s="387"/>
      <c r="N213" s="302"/>
    </row>
    <row r="214" spans="1:14" ht="17.25" customHeight="1" thickBot="1" x14ac:dyDescent="0.3">
      <c r="A214" s="380" t="s">
        <v>477</v>
      </c>
      <c r="B214" s="381"/>
      <c r="C214" s="132">
        <v>40057</v>
      </c>
      <c r="D214" s="130">
        <v>40816</v>
      </c>
      <c r="E214" s="244">
        <v>1</v>
      </c>
      <c r="F214" s="131">
        <f t="shared" si="42"/>
        <v>24.966666666666665</v>
      </c>
      <c r="G214" s="168">
        <f t="shared" si="41"/>
        <v>24.966666666666665</v>
      </c>
      <c r="H214" s="373"/>
      <c r="I214" s="379"/>
      <c r="J214" s="379"/>
      <c r="K214" s="379"/>
      <c r="L214" s="387"/>
      <c r="N214" s="302"/>
    </row>
    <row r="215" spans="1:14" ht="17.25" customHeight="1" thickBot="1" x14ac:dyDescent="0.3">
      <c r="A215" s="437"/>
      <c r="B215" s="438"/>
      <c r="C215" s="57"/>
      <c r="D215" s="122"/>
      <c r="E215" s="258"/>
      <c r="F215" s="131">
        <f t="shared" si="42"/>
        <v>0</v>
      </c>
      <c r="G215" s="49">
        <f t="shared" si="41"/>
        <v>0</v>
      </c>
      <c r="H215" s="373"/>
      <c r="I215" s="379"/>
      <c r="J215" s="379"/>
      <c r="K215" s="379"/>
      <c r="L215" s="387"/>
      <c r="N215" s="302"/>
    </row>
    <row r="216" spans="1:14" ht="17.25" customHeight="1" thickBot="1" x14ac:dyDescent="0.3">
      <c r="A216" s="437"/>
      <c r="B216" s="438"/>
      <c r="C216" s="57"/>
      <c r="D216" s="122"/>
      <c r="E216" s="258"/>
      <c r="F216" s="131">
        <f t="shared" si="42"/>
        <v>0</v>
      </c>
      <c r="G216" s="49">
        <f t="shared" si="41"/>
        <v>0</v>
      </c>
      <c r="H216" s="373"/>
      <c r="I216" s="379"/>
      <c r="J216" s="379"/>
      <c r="K216" s="379"/>
      <c r="L216" s="387"/>
      <c r="N216" s="302"/>
    </row>
    <row r="217" spans="1:14" ht="17.25" customHeight="1" thickBot="1" x14ac:dyDescent="0.3">
      <c r="A217" s="439"/>
      <c r="B217" s="440"/>
      <c r="C217" s="57"/>
      <c r="D217" s="122"/>
      <c r="E217" s="259"/>
      <c r="F217" s="131">
        <f t="shared" si="42"/>
        <v>0</v>
      </c>
      <c r="G217" s="49">
        <f t="shared" si="41"/>
        <v>0</v>
      </c>
      <c r="H217" s="373"/>
      <c r="I217" s="379"/>
      <c r="J217" s="379"/>
      <c r="K217" s="379"/>
      <c r="L217" s="387"/>
      <c r="N217" s="302"/>
    </row>
    <row r="218" spans="1:14" ht="14" thickBot="1" x14ac:dyDescent="0.3">
      <c r="A218" s="367" t="s">
        <v>402</v>
      </c>
      <c r="B218" s="368"/>
      <c r="C218" s="368"/>
      <c r="D218" s="368"/>
      <c r="E218" s="369"/>
      <c r="F218" s="51">
        <f>SUM(F212:F217)</f>
        <v>135.76666666666665</v>
      </c>
      <c r="G218" s="50">
        <f>SUM(G212:G217)</f>
        <v>135.76666666666665</v>
      </c>
      <c r="H218" s="108">
        <v>60</v>
      </c>
      <c r="I218" s="109">
        <f>G218-H218</f>
        <v>75.766666666666652</v>
      </c>
      <c r="J218" s="109">
        <f>H218*1.5</f>
        <v>90</v>
      </c>
      <c r="K218" s="109">
        <f>G218-J218</f>
        <v>45.766666666666652</v>
      </c>
      <c r="L218" s="59">
        <f>IF(K218&gt;=0,3,IF(I218&gt;=0,2,1))</f>
        <v>3</v>
      </c>
      <c r="N218" s="302"/>
    </row>
    <row r="219" spans="1:14" ht="32.15" customHeight="1" thickBot="1" x14ac:dyDescent="0.3">
      <c r="A219" s="93" t="s">
        <v>375</v>
      </c>
      <c r="B219" s="340" t="s">
        <v>478</v>
      </c>
      <c r="C219" s="341"/>
      <c r="D219" s="341"/>
      <c r="E219" s="341"/>
      <c r="F219" s="341"/>
      <c r="G219" s="370"/>
      <c r="N219" s="302"/>
    </row>
    <row r="220" spans="1:14" ht="45" customHeight="1" thickBot="1" x14ac:dyDescent="0.3">
      <c r="A220" s="371" t="s">
        <v>393</v>
      </c>
      <c r="B220" s="372"/>
      <c r="C220" s="48" t="s">
        <v>394</v>
      </c>
      <c r="D220" s="48" t="s">
        <v>395</v>
      </c>
      <c r="E220" s="48" t="s">
        <v>396</v>
      </c>
      <c r="F220" s="48" t="s">
        <v>344</v>
      </c>
      <c r="G220" s="47" t="s">
        <v>345</v>
      </c>
      <c r="H220" s="67" t="s">
        <v>346</v>
      </c>
      <c r="I220" s="67" t="s">
        <v>347</v>
      </c>
      <c r="J220" s="68" t="s">
        <v>348</v>
      </c>
      <c r="K220" s="68" t="s">
        <v>349</v>
      </c>
      <c r="L220" s="68" t="s">
        <v>350</v>
      </c>
      <c r="N220" s="302"/>
    </row>
    <row r="221" spans="1:14" ht="17.25" customHeight="1" thickBot="1" x14ac:dyDescent="0.3">
      <c r="A221" s="359" t="s">
        <v>397</v>
      </c>
      <c r="B221" s="360"/>
      <c r="C221" s="183">
        <v>44137</v>
      </c>
      <c r="D221" s="183">
        <v>45503</v>
      </c>
      <c r="E221" s="238">
        <v>1</v>
      </c>
      <c r="F221" s="131">
        <f>IF(ISTEXT(A221),DAYS360(C221,D221)/30,)</f>
        <v>44.93333333333333</v>
      </c>
      <c r="G221" s="139">
        <f t="shared" ref="G221:G226" si="43">E221*F221</f>
        <v>44.93333333333333</v>
      </c>
      <c r="H221" s="384"/>
      <c r="I221" s="385" t="str">
        <f>IF(I227&gt;=0,"YES","NO")</f>
        <v>YES</v>
      </c>
      <c r="J221" s="385"/>
      <c r="K221" s="385" t="str">
        <f>IF(K227&gt;=0,"YES","NO")</f>
        <v>YES</v>
      </c>
      <c r="L221" s="386"/>
      <c r="N221" s="229" t="s">
        <v>398</v>
      </c>
    </row>
    <row r="222" spans="1:14" ht="17.25" customHeight="1" thickBot="1" x14ac:dyDescent="0.3">
      <c r="A222" s="359" t="s">
        <v>472</v>
      </c>
      <c r="B222" s="360"/>
      <c r="C222" s="183">
        <v>42128</v>
      </c>
      <c r="D222" s="184">
        <v>44134</v>
      </c>
      <c r="E222" s="238">
        <v>1</v>
      </c>
      <c r="F222" s="131">
        <f t="shared" ref="F222:F226" si="44">IF(ISTEXT(A222),DAYS360(C222,D222)/30,)</f>
        <v>65.86666666666666</v>
      </c>
      <c r="G222" s="168">
        <f t="shared" si="43"/>
        <v>65.86666666666666</v>
      </c>
      <c r="H222" s="373"/>
      <c r="I222" s="379"/>
      <c r="J222" s="379"/>
      <c r="K222" s="379"/>
      <c r="L222" s="387"/>
      <c r="N222" s="302"/>
    </row>
    <row r="223" spans="1:14" ht="26.25" customHeight="1" thickBot="1" x14ac:dyDescent="0.3">
      <c r="A223" s="359" t="s">
        <v>474</v>
      </c>
      <c r="B223" s="360"/>
      <c r="C223" s="132">
        <v>40817</v>
      </c>
      <c r="D223" s="130">
        <v>42124</v>
      </c>
      <c r="E223" s="244">
        <v>1</v>
      </c>
      <c r="F223" s="131">
        <f t="shared" si="44"/>
        <v>42.966666666666669</v>
      </c>
      <c r="G223" s="168">
        <f t="shared" si="43"/>
        <v>42.966666666666669</v>
      </c>
      <c r="H223" s="373"/>
      <c r="I223" s="379"/>
      <c r="J223" s="379"/>
      <c r="K223" s="379"/>
      <c r="L223" s="387"/>
      <c r="N223" s="302"/>
    </row>
    <row r="224" spans="1:14" ht="17.25" customHeight="1" thickBot="1" x14ac:dyDescent="0.3">
      <c r="A224" s="377"/>
      <c r="B224" s="378"/>
      <c r="C224" s="57"/>
      <c r="D224" s="122"/>
      <c r="E224" s="258"/>
      <c r="F224" s="131">
        <f t="shared" si="44"/>
        <v>0</v>
      </c>
      <c r="G224" s="49">
        <f t="shared" si="43"/>
        <v>0</v>
      </c>
      <c r="H224" s="373"/>
      <c r="I224" s="379"/>
      <c r="J224" s="379"/>
      <c r="K224" s="379"/>
      <c r="L224" s="387"/>
      <c r="N224" s="302"/>
    </row>
    <row r="225" spans="1:14" ht="17.25" customHeight="1" thickBot="1" x14ac:dyDescent="0.3">
      <c r="A225" s="377"/>
      <c r="B225" s="378"/>
      <c r="C225" s="57"/>
      <c r="D225" s="122"/>
      <c r="E225" s="258"/>
      <c r="F225" s="131">
        <f t="shared" si="44"/>
        <v>0</v>
      </c>
      <c r="G225" s="49">
        <f t="shared" si="43"/>
        <v>0</v>
      </c>
      <c r="H225" s="373"/>
      <c r="I225" s="379"/>
      <c r="J225" s="379"/>
      <c r="K225" s="379"/>
      <c r="L225" s="387"/>
      <c r="N225" s="302"/>
    </row>
    <row r="226" spans="1:14" ht="17.25" customHeight="1" thickBot="1" x14ac:dyDescent="0.3">
      <c r="A226" s="375"/>
      <c r="B226" s="376"/>
      <c r="C226" s="57"/>
      <c r="D226" s="122"/>
      <c r="E226" s="259"/>
      <c r="F226" s="131">
        <f t="shared" si="44"/>
        <v>0</v>
      </c>
      <c r="G226" s="49">
        <f t="shared" si="43"/>
        <v>0</v>
      </c>
      <c r="H226" s="373"/>
      <c r="I226" s="379"/>
      <c r="J226" s="379"/>
      <c r="K226" s="379"/>
      <c r="L226" s="387"/>
      <c r="N226" s="302"/>
    </row>
    <row r="227" spans="1:14" ht="17.25" customHeight="1" thickBot="1" x14ac:dyDescent="0.3">
      <c r="A227" s="367" t="s">
        <v>402</v>
      </c>
      <c r="B227" s="368"/>
      <c r="C227" s="368"/>
      <c r="D227" s="368"/>
      <c r="E227" s="369"/>
      <c r="F227" s="51">
        <f>SUM(F221:F226)</f>
        <v>153.76666666666665</v>
      </c>
      <c r="G227" s="50">
        <f>SUM(G221:G226)</f>
        <v>153.76666666666665</v>
      </c>
      <c r="H227" s="108">
        <v>36</v>
      </c>
      <c r="I227" s="109">
        <f>G227-H227</f>
        <v>117.76666666666665</v>
      </c>
      <c r="J227" s="109">
        <f>H227*1.5</f>
        <v>54</v>
      </c>
      <c r="K227" s="109">
        <f>G227-J227</f>
        <v>99.766666666666652</v>
      </c>
      <c r="L227" s="59">
        <f>IF(K227&gt;=0,3,IF(I227&gt;=0,2,1))</f>
        <v>3</v>
      </c>
      <c r="N227" s="302"/>
    </row>
    <row r="228" spans="1:14" ht="14.5" thickBot="1" x14ac:dyDescent="0.35">
      <c r="I228" s="388" t="str">
        <f>A191</f>
        <v>Testing Manager</v>
      </c>
      <c r="J228" s="388"/>
      <c r="K228" s="388"/>
      <c r="L228" s="118">
        <f>AVERAGE(L218,L209,L200,L227)</f>
        <v>3</v>
      </c>
      <c r="N228" s="302"/>
    </row>
    <row r="229" spans="1:14" ht="15.5" thickBot="1" x14ac:dyDescent="0.3">
      <c r="A229" s="344" t="str">
        <f>A2</f>
        <v xml:space="preserve">BENEFITSCAL MINIMUM QUALIFICATIONS SUMMARY TABLE </v>
      </c>
      <c r="B229" s="345"/>
      <c r="C229" s="345"/>
      <c r="D229" s="345"/>
      <c r="E229" s="345"/>
      <c r="F229" s="345"/>
      <c r="G229" s="374"/>
      <c r="N229" s="302"/>
    </row>
    <row r="230" spans="1:14" ht="15.5" thickBot="1" x14ac:dyDescent="0.3">
      <c r="A230" s="66" t="str">
        <f>'Bidder-Key Staff'!B10</f>
        <v>Public Communication Lead</v>
      </c>
      <c r="B230" s="66" t="str">
        <f>+'Bidder-Key Staff'!C10</f>
        <v>Shonna Clark</v>
      </c>
      <c r="C230" s="287"/>
      <c r="D230" s="287"/>
      <c r="E230" s="65"/>
      <c r="F230" s="287"/>
      <c r="G230" s="288"/>
      <c r="N230" s="302"/>
    </row>
    <row r="231" spans="1:14" ht="32.15" customHeight="1" thickBot="1" x14ac:dyDescent="0.3">
      <c r="A231" s="93" t="s">
        <v>376</v>
      </c>
      <c r="B231" s="340" t="s">
        <v>479</v>
      </c>
      <c r="C231" s="341"/>
      <c r="D231" s="341"/>
      <c r="E231" s="341"/>
      <c r="F231" s="341"/>
      <c r="G231" s="370"/>
      <c r="N231" s="302"/>
    </row>
    <row r="232" spans="1:14" ht="45" customHeight="1" thickBot="1" x14ac:dyDescent="0.3">
      <c r="A232" s="371" t="s">
        <v>393</v>
      </c>
      <c r="B232" s="372"/>
      <c r="C232" s="48" t="s">
        <v>394</v>
      </c>
      <c r="D232" s="48" t="s">
        <v>395</v>
      </c>
      <c r="E232" s="48" t="s">
        <v>396</v>
      </c>
      <c r="F232" s="48" t="s">
        <v>344</v>
      </c>
      <c r="G232" s="47" t="s">
        <v>345</v>
      </c>
      <c r="H232" s="67" t="s">
        <v>346</v>
      </c>
      <c r="I232" s="67" t="s">
        <v>347</v>
      </c>
      <c r="J232" s="68" t="s">
        <v>348</v>
      </c>
      <c r="K232" s="68" t="s">
        <v>349</v>
      </c>
      <c r="L232" s="68" t="s">
        <v>350</v>
      </c>
      <c r="N232" s="302"/>
    </row>
    <row r="233" spans="1:14" ht="31.5" customHeight="1" thickBot="1" x14ac:dyDescent="0.3">
      <c r="A233" s="359" t="s">
        <v>480</v>
      </c>
      <c r="B233" s="360"/>
      <c r="C233" s="183">
        <v>44958</v>
      </c>
      <c r="D233" s="184">
        <v>45503</v>
      </c>
      <c r="E233" s="238">
        <v>0.5</v>
      </c>
      <c r="F233" s="131">
        <f>IF(ISTEXT(A233),DAYS360(C233,D233)/30,)</f>
        <v>17.966666666666665</v>
      </c>
      <c r="G233" s="168">
        <f t="shared" ref="G233:G238" si="45">E233*F233</f>
        <v>8.9833333333333325</v>
      </c>
      <c r="H233" s="384"/>
      <c r="I233" s="385" t="str">
        <f>IF(I239&gt;=0,"YES","NO")</f>
        <v>YES</v>
      </c>
      <c r="J233" s="385"/>
      <c r="K233" s="385" t="str">
        <f>IF(K239&gt;=0,"YES","NO")</f>
        <v>YES</v>
      </c>
      <c r="L233" s="386"/>
      <c r="N233" s="229" t="s">
        <v>398</v>
      </c>
    </row>
    <row r="234" spans="1:14" ht="17.25" customHeight="1" thickBot="1" x14ac:dyDescent="0.3">
      <c r="A234" s="359" t="s">
        <v>481</v>
      </c>
      <c r="B234" s="360"/>
      <c r="C234" s="132">
        <v>44652</v>
      </c>
      <c r="D234" s="132">
        <v>45199</v>
      </c>
      <c r="E234" s="238">
        <v>0.5</v>
      </c>
      <c r="F234" s="131">
        <f t="shared" ref="F234:F238" si="46">IF(ISTEXT(A234),DAYS360(C234,D234)/30,)</f>
        <v>17.966666666666665</v>
      </c>
      <c r="G234" s="168">
        <f t="shared" si="45"/>
        <v>8.9833333333333325</v>
      </c>
      <c r="H234" s="373"/>
      <c r="I234" s="379"/>
      <c r="J234" s="379"/>
      <c r="K234" s="379"/>
      <c r="L234" s="387"/>
      <c r="N234" s="302"/>
    </row>
    <row r="235" spans="1:14" ht="17.25" customHeight="1" thickBot="1" x14ac:dyDescent="0.3">
      <c r="A235" s="359" t="s">
        <v>482</v>
      </c>
      <c r="B235" s="360"/>
      <c r="C235" s="194">
        <v>44136</v>
      </c>
      <c r="D235" s="132">
        <v>44651</v>
      </c>
      <c r="E235" s="238">
        <v>1</v>
      </c>
      <c r="F235" s="131">
        <f t="shared" ref="F235:F237" si="47">IF(ISTEXT(A235),DAYS360(C235,D235)/30,)</f>
        <v>17</v>
      </c>
      <c r="G235" s="168">
        <f t="shared" ref="G235:G237" si="48">E235*F235</f>
        <v>17</v>
      </c>
      <c r="H235" s="373"/>
      <c r="I235" s="379"/>
      <c r="J235" s="379"/>
      <c r="K235" s="379"/>
      <c r="L235" s="387"/>
      <c r="N235" s="302"/>
    </row>
    <row r="236" spans="1:14" ht="14" thickBot="1" x14ac:dyDescent="0.3">
      <c r="A236" s="359" t="s">
        <v>483</v>
      </c>
      <c r="B236" s="360"/>
      <c r="C236" s="132">
        <v>44075</v>
      </c>
      <c r="D236" s="132">
        <v>44135</v>
      </c>
      <c r="E236" s="238">
        <v>1</v>
      </c>
      <c r="F236" s="131">
        <f t="shared" si="47"/>
        <v>2</v>
      </c>
      <c r="G236" s="168">
        <f t="shared" si="48"/>
        <v>2</v>
      </c>
      <c r="H236" s="373"/>
      <c r="I236" s="379"/>
      <c r="J236" s="379"/>
      <c r="K236" s="379"/>
      <c r="L236" s="387"/>
      <c r="N236" s="302"/>
    </row>
    <row r="237" spans="1:14" ht="14" thickBot="1" x14ac:dyDescent="0.3">
      <c r="A237" s="359" t="s">
        <v>484</v>
      </c>
      <c r="B237" s="360"/>
      <c r="C237" s="195">
        <v>43678</v>
      </c>
      <c r="D237" s="132">
        <v>44074</v>
      </c>
      <c r="E237" s="238">
        <v>1</v>
      </c>
      <c r="F237" s="131">
        <f t="shared" si="47"/>
        <v>13</v>
      </c>
      <c r="G237" s="168">
        <f t="shared" si="48"/>
        <v>13</v>
      </c>
      <c r="H237" s="373"/>
      <c r="I237" s="379"/>
      <c r="J237" s="379"/>
      <c r="K237" s="379"/>
      <c r="L237" s="387"/>
      <c r="N237" s="231"/>
    </row>
    <row r="238" spans="1:14" ht="17.25" customHeight="1" thickBot="1" x14ac:dyDescent="0.3">
      <c r="A238" s="382" t="s">
        <v>485</v>
      </c>
      <c r="B238" s="383"/>
      <c r="C238" s="132">
        <v>40391</v>
      </c>
      <c r="D238" s="132">
        <v>41671</v>
      </c>
      <c r="E238" s="244">
        <v>1</v>
      </c>
      <c r="F238" s="131">
        <f t="shared" si="46"/>
        <v>42</v>
      </c>
      <c r="G238" s="168">
        <f t="shared" si="45"/>
        <v>42</v>
      </c>
      <c r="H238" s="373"/>
      <c r="I238" s="379"/>
      <c r="J238" s="379"/>
      <c r="K238" s="379"/>
      <c r="L238" s="387"/>
      <c r="N238" s="302"/>
    </row>
    <row r="239" spans="1:14" ht="14" thickBot="1" x14ac:dyDescent="0.3">
      <c r="A239" s="367" t="s">
        <v>402</v>
      </c>
      <c r="B239" s="368"/>
      <c r="C239" s="368"/>
      <c r="D239" s="368"/>
      <c r="E239" s="369"/>
      <c r="F239" s="51">
        <f>SUM(F233:F238)</f>
        <v>109.93333333333334</v>
      </c>
      <c r="G239" s="50">
        <f>SUM(G233:G238)</f>
        <v>91.966666666666669</v>
      </c>
      <c r="H239" s="108">
        <v>60</v>
      </c>
      <c r="I239" s="109">
        <f>G239-H239</f>
        <v>31.966666666666669</v>
      </c>
      <c r="J239" s="109">
        <f>H239*1.5</f>
        <v>90</v>
      </c>
      <c r="K239" s="109">
        <f>G239-J239</f>
        <v>1.9666666666666686</v>
      </c>
      <c r="L239" s="59">
        <f>IF(K239&gt;=0,3,IF(I239&gt;=0,2,1))</f>
        <v>3</v>
      </c>
      <c r="N239" s="302"/>
    </row>
    <row r="240" spans="1:14" ht="32.15" customHeight="1" thickBot="1" x14ac:dyDescent="0.3">
      <c r="A240" s="93" t="s">
        <v>377</v>
      </c>
      <c r="B240" s="340" t="s">
        <v>486</v>
      </c>
      <c r="C240" s="341"/>
      <c r="D240" s="341"/>
      <c r="E240" s="341"/>
      <c r="F240" s="341"/>
      <c r="G240" s="370"/>
      <c r="N240" s="302"/>
    </row>
    <row r="241" spans="1:15" ht="45" customHeight="1" thickBot="1" x14ac:dyDescent="0.3">
      <c r="A241" s="371" t="s">
        <v>393</v>
      </c>
      <c r="B241" s="372"/>
      <c r="C241" s="48" t="s">
        <v>394</v>
      </c>
      <c r="D241" s="48" t="s">
        <v>395</v>
      </c>
      <c r="E241" s="48" t="s">
        <v>396</v>
      </c>
      <c r="F241" s="48" t="s">
        <v>344</v>
      </c>
      <c r="G241" s="47" t="s">
        <v>345</v>
      </c>
      <c r="H241" s="67" t="s">
        <v>346</v>
      </c>
      <c r="I241" s="67" t="s">
        <v>347</v>
      </c>
      <c r="J241" s="68" t="s">
        <v>348</v>
      </c>
      <c r="K241" s="68" t="s">
        <v>349</v>
      </c>
      <c r="L241" s="68" t="s">
        <v>350</v>
      </c>
      <c r="N241" s="302"/>
    </row>
    <row r="242" spans="1:15" ht="17.25" customHeight="1" thickBot="1" x14ac:dyDescent="0.3">
      <c r="A242" s="359" t="s">
        <v>487</v>
      </c>
      <c r="B242" s="360"/>
      <c r="C242" s="183">
        <v>44958</v>
      </c>
      <c r="D242" s="184">
        <v>45503</v>
      </c>
      <c r="E242" s="238">
        <v>0.5</v>
      </c>
      <c r="F242" s="131">
        <f>IF(ISTEXT(A242),DAYS360(C242,D242)/30,)</f>
        <v>17.966666666666665</v>
      </c>
      <c r="G242" s="168">
        <f t="shared" ref="G242:G247" si="49">E242*F242</f>
        <v>8.9833333333333325</v>
      </c>
      <c r="H242" s="384"/>
      <c r="I242" s="385" t="str">
        <f>IF(I248&gt;=0,"YES","NO")</f>
        <v>YES</v>
      </c>
      <c r="J242" s="385"/>
      <c r="K242" s="385" t="str">
        <f>IF(K248&gt;=0,"YES","NO")</f>
        <v>YES</v>
      </c>
      <c r="L242" s="386"/>
      <c r="N242" s="229" t="s">
        <v>398</v>
      </c>
    </row>
    <row r="243" spans="1:15" ht="17.25" customHeight="1" thickBot="1" x14ac:dyDescent="0.3">
      <c r="A243" s="359" t="s">
        <v>488</v>
      </c>
      <c r="B243" s="360"/>
      <c r="C243" s="132">
        <v>44652</v>
      </c>
      <c r="D243" s="132">
        <v>45199</v>
      </c>
      <c r="E243" s="238">
        <v>0.5</v>
      </c>
      <c r="F243" s="131">
        <f t="shared" ref="F243:F247" si="50">IF(ISTEXT(A243),DAYS360(C243,D243)/30,)</f>
        <v>17.966666666666665</v>
      </c>
      <c r="G243" s="168">
        <f t="shared" si="49"/>
        <v>8.9833333333333325</v>
      </c>
      <c r="H243" s="373"/>
      <c r="I243" s="379"/>
      <c r="J243" s="379"/>
      <c r="K243" s="379"/>
      <c r="L243" s="387"/>
      <c r="N243" s="230"/>
    </row>
    <row r="244" spans="1:15" ht="17.25" customHeight="1" thickBot="1" x14ac:dyDescent="0.3">
      <c r="A244" s="359" t="s">
        <v>482</v>
      </c>
      <c r="B244" s="360"/>
      <c r="C244" s="132">
        <v>44136</v>
      </c>
      <c r="D244" s="132">
        <v>44651</v>
      </c>
      <c r="E244" s="238">
        <v>1</v>
      </c>
      <c r="F244" s="131">
        <f t="shared" si="50"/>
        <v>17</v>
      </c>
      <c r="G244" s="168">
        <f t="shared" si="49"/>
        <v>17</v>
      </c>
      <c r="H244" s="373"/>
      <c r="I244" s="379"/>
      <c r="J244" s="379"/>
      <c r="K244" s="379"/>
      <c r="L244" s="387"/>
      <c r="N244" s="230"/>
    </row>
    <row r="245" spans="1:15" ht="17.25" customHeight="1" thickBot="1" x14ac:dyDescent="0.3">
      <c r="A245" s="359" t="s">
        <v>485</v>
      </c>
      <c r="B245" s="360"/>
      <c r="C245" s="132">
        <v>40391</v>
      </c>
      <c r="D245" s="132">
        <v>41671</v>
      </c>
      <c r="E245" s="244">
        <v>1</v>
      </c>
      <c r="F245" s="131">
        <f t="shared" si="50"/>
        <v>42</v>
      </c>
      <c r="G245" s="168">
        <f t="shared" si="49"/>
        <v>42</v>
      </c>
      <c r="H245" s="373"/>
      <c r="I245" s="379"/>
      <c r="J245" s="379"/>
      <c r="K245" s="379"/>
      <c r="L245" s="387"/>
      <c r="N245" s="231"/>
    </row>
    <row r="246" spans="1:15" ht="17.25" customHeight="1" thickBot="1" x14ac:dyDescent="0.3">
      <c r="A246" s="359"/>
      <c r="B246" s="360"/>
      <c r="C246" s="132"/>
      <c r="D246" s="132"/>
      <c r="E246" s="244"/>
      <c r="F246" s="131">
        <f t="shared" si="50"/>
        <v>0</v>
      </c>
      <c r="G246" s="168">
        <f t="shared" si="49"/>
        <v>0</v>
      </c>
      <c r="H246" s="373"/>
      <c r="I246" s="379"/>
      <c r="J246" s="379"/>
      <c r="K246" s="379"/>
      <c r="L246" s="387"/>
      <c r="N246" s="302"/>
    </row>
    <row r="247" spans="1:15" ht="17.25" customHeight="1" thickBot="1" x14ac:dyDescent="0.3">
      <c r="A247" s="359"/>
      <c r="B247" s="360"/>
      <c r="C247" s="132"/>
      <c r="D247" s="132"/>
      <c r="E247" s="244"/>
      <c r="F247" s="131">
        <f t="shared" si="50"/>
        <v>0</v>
      </c>
      <c r="G247" s="168">
        <f t="shared" si="49"/>
        <v>0</v>
      </c>
      <c r="H247" s="373"/>
      <c r="I247" s="379"/>
      <c r="J247" s="379"/>
      <c r="K247" s="379"/>
      <c r="L247" s="387"/>
      <c r="N247" s="302"/>
    </row>
    <row r="248" spans="1:15" ht="17.25" customHeight="1" thickBot="1" x14ac:dyDescent="0.3">
      <c r="A248" s="367" t="s">
        <v>402</v>
      </c>
      <c r="B248" s="368"/>
      <c r="C248" s="368"/>
      <c r="D248" s="368"/>
      <c r="E248" s="369"/>
      <c r="F248" s="51">
        <f>SUM(F242:F247)</f>
        <v>94.933333333333337</v>
      </c>
      <c r="G248" s="50">
        <f>SUM(G242:G247)</f>
        <v>76.966666666666669</v>
      </c>
      <c r="H248" s="108">
        <v>24</v>
      </c>
      <c r="I248" s="109">
        <f>G248-H248</f>
        <v>52.966666666666669</v>
      </c>
      <c r="J248" s="109">
        <f>H248*1.5</f>
        <v>36</v>
      </c>
      <c r="K248" s="109">
        <f>G248-J248</f>
        <v>40.966666666666669</v>
      </c>
      <c r="L248" s="59">
        <f>IF(K248&gt;=0,3,IF(I248&gt;=0,2,1))</f>
        <v>3</v>
      </c>
      <c r="N248" s="302"/>
    </row>
    <row r="249" spans="1:15" ht="32.15" customHeight="1" thickBot="1" x14ac:dyDescent="0.3">
      <c r="A249" s="93" t="s">
        <v>378</v>
      </c>
      <c r="B249" s="340" t="s">
        <v>489</v>
      </c>
      <c r="C249" s="341"/>
      <c r="D249" s="341"/>
      <c r="E249" s="341"/>
      <c r="F249" s="341"/>
      <c r="G249" s="370"/>
      <c r="N249" s="302"/>
    </row>
    <row r="250" spans="1:15" ht="45" customHeight="1" thickBot="1" x14ac:dyDescent="0.3">
      <c r="A250" s="371" t="s">
        <v>393</v>
      </c>
      <c r="B250" s="372"/>
      <c r="C250" s="48" t="s">
        <v>394</v>
      </c>
      <c r="D250" s="48" t="s">
        <v>395</v>
      </c>
      <c r="E250" s="48" t="s">
        <v>396</v>
      </c>
      <c r="F250" s="48" t="s">
        <v>344</v>
      </c>
      <c r="G250" s="47" t="s">
        <v>345</v>
      </c>
      <c r="H250" s="67" t="s">
        <v>346</v>
      </c>
      <c r="I250" s="67" t="s">
        <v>347</v>
      </c>
      <c r="J250" s="68" t="s">
        <v>348</v>
      </c>
      <c r="K250" s="68" t="s">
        <v>349</v>
      </c>
      <c r="L250" s="68" t="s">
        <v>350</v>
      </c>
      <c r="N250" s="302"/>
    </row>
    <row r="251" spans="1:15" ht="17.25" customHeight="1" thickBot="1" x14ac:dyDescent="0.3">
      <c r="A251" s="359" t="s">
        <v>490</v>
      </c>
      <c r="B251" s="360"/>
      <c r="C251" s="130">
        <v>39083</v>
      </c>
      <c r="D251" s="130">
        <v>39387</v>
      </c>
      <c r="E251" s="243">
        <v>1</v>
      </c>
      <c r="F251" s="131">
        <f>IF(ISTEXT(A251),DAYS360(C251,D251)/30,)</f>
        <v>10</v>
      </c>
      <c r="G251" s="168">
        <f t="shared" ref="G251:G256" si="51">E251*F251</f>
        <v>10</v>
      </c>
      <c r="H251" s="373"/>
      <c r="I251" s="379"/>
      <c r="J251" s="379"/>
      <c r="K251" s="379"/>
      <c r="L251" s="387"/>
      <c r="N251" s="302"/>
    </row>
    <row r="252" spans="1:15" ht="17.25" customHeight="1" thickBot="1" x14ac:dyDescent="0.3">
      <c r="A252" s="359" t="s">
        <v>491</v>
      </c>
      <c r="B252" s="360"/>
      <c r="C252" s="132">
        <v>38534</v>
      </c>
      <c r="D252" s="132">
        <v>39082</v>
      </c>
      <c r="E252" s="238">
        <v>1</v>
      </c>
      <c r="F252" s="131">
        <f t="shared" ref="F252:F256" si="52">IF(ISTEXT(A252),DAYS360(C252,D252)/30,)</f>
        <v>18</v>
      </c>
      <c r="G252" s="168">
        <f t="shared" si="51"/>
        <v>18</v>
      </c>
      <c r="H252" s="373"/>
      <c r="I252" s="379"/>
      <c r="J252" s="379"/>
      <c r="K252" s="379"/>
      <c r="L252" s="387"/>
      <c r="N252" s="228"/>
      <c r="O252" s="213"/>
    </row>
    <row r="253" spans="1:15" ht="17.25" customHeight="1" thickBot="1" x14ac:dyDescent="0.3">
      <c r="A253" s="365"/>
      <c r="B253" s="366"/>
      <c r="C253" s="134"/>
      <c r="D253" s="134"/>
      <c r="E253" s="260"/>
      <c r="F253" s="131">
        <f t="shared" si="52"/>
        <v>0</v>
      </c>
      <c r="G253" s="49">
        <f t="shared" si="51"/>
        <v>0</v>
      </c>
      <c r="H253" s="373"/>
      <c r="I253" s="379"/>
      <c r="J253" s="379"/>
      <c r="K253" s="379"/>
      <c r="L253" s="387"/>
      <c r="N253" s="302"/>
    </row>
    <row r="254" spans="1:15" ht="17.25" customHeight="1" thickBot="1" x14ac:dyDescent="0.3">
      <c r="A254" s="375"/>
      <c r="B254" s="376"/>
      <c r="C254" s="57"/>
      <c r="D254" s="57"/>
      <c r="E254" s="258"/>
      <c r="F254" s="131">
        <f t="shared" si="52"/>
        <v>0</v>
      </c>
      <c r="G254" s="49">
        <f t="shared" si="51"/>
        <v>0</v>
      </c>
      <c r="H254" s="373"/>
      <c r="I254" s="379"/>
      <c r="J254" s="379"/>
      <c r="K254" s="379"/>
      <c r="L254" s="387"/>
      <c r="N254" s="302"/>
    </row>
    <row r="255" spans="1:15" ht="17.25" customHeight="1" thickBot="1" x14ac:dyDescent="0.3">
      <c r="A255" s="375"/>
      <c r="B255" s="376"/>
      <c r="C255" s="57"/>
      <c r="D255" s="57"/>
      <c r="E255" s="258"/>
      <c r="F255" s="131">
        <f t="shared" si="52"/>
        <v>0</v>
      </c>
      <c r="G255" s="49">
        <f t="shared" si="51"/>
        <v>0</v>
      </c>
      <c r="H255" s="373"/>
      <c r="I255" s="379"/>
      <c r="J255" s="379"/>
      <c r="K255" s="379"/>
      <c r="L255" s="387"/>
      <c r="N255" s="302"/>
    </row>
    <row r="256" spans="1:15" ht="17.25" customHeight="1" thickBot="1" x14ac:dyDescent="0.3">
      <c r="A256" s="375"/>
      <c r="B256" s="376"/>
      <c r="C256" s="57"/>
      <c r="D256" s="57"/>
      <c r="E256" s="258"/>
      <c r="F256" s="131">
        <f t="shared" si="52"/>
        <v>0</v>
      </c>
      <c r="G256" s="49">
        <f t="shared" si="51"/>
        <v>0</v>
      </c>
      <c r="H256" s="373"/>
      <c r="I256" s="379"/>
      <c r="J256" s="379"/>
      <c r="K256" s="379"/>
      <c r="L256" s="387"/>
      <c r="N256" s="302"/>
    </row>
    <row r="257" spans="1:14" ht="17.25" customHeight="1" thickBot="1" x14ac:dyDescent="0.3">
      <c r="A257" s="367" t="s">
        <v>402</v>
      </c>
      <c r="B257" s="368"/>
      <c r="C257" s="368"/>
      <c r="D257" s="368"/>
      <c r="E257" s="369"/>
      <c r="F257" s="51">
        <f>SUM(F251:F256)</f>
        <v>28</v>
      </c>
      <c r="G257" s="50">
        <f>SUM(G251:G256)</f>
        <v>28</v>
      </c>
      <c r="H257" s="108">
        <v>24</v>
      </c>
      <c r="I257" s="109">
        <f>G257-H257</f>
        <v>4</v>
      </c>
      <c r="J257" s="109">
        <f>H257*1.5</f>
        <v>36</v>
      </c>
      <c r="K257" s="109">
        <f>G257-J257</f>
        <v>-8</v>
      </c>
      <c r="L257" s="59">
        <f>IF(K257&gt;=0,3,IF(I257&gt;=0,2,1))</f>
        <v>2</v>
      </c>
      <c r="N257" s="302"/>
    </row>
    <row r="258" spans="1:14" ht="17.25" customHeight="1" thickBot="1" x14ac:dyDescent="0.35">
      <c r="I258" s="388" t="str">
        <f>A230</f>
        <v>Public Communication Lead</v>
      </c>
      <c r="J258" s="388"/>
      <c r="K258" s="388"/>
      <c r="L258" s="118">
        <f>AVERAGE(L257,L248,L239)</f>
        <v>2.6666666666666665</v>
      </c>
      <c r="N258" s="302"/>
    </row>
    <row r="259" spans="1:14" ht="15.5" thickBot="1" x14ac:dyDescent="0.3">
      <c r="A259" s="344" t="str">
        <f>A2</f>
        <v xml:space="preserve">BENEFITSCAL MINIMUM QUALIFICATIONS SUMMARY TABLE </v>
      </c>
      <c r="B259" s="345"/>
      <c r="C259" s="345"/>
      <c r="D259" s="345"/>
      <c r="E259" s="345"/>
      <c r="F259" s="345"/>
      <c r="G259" s="374"/>
      <c r="N259" s="302"/>
    </row>
    <row r="260" spans="1:14" ht="15.5" thickBot="1" x14ac:dyDescent="0.3">
      <c r="A260" s="66" t="str">
        <f>'Bidder-Key Staff'!B12</f>
        <v>Security Manager</v>
      </c>
      <c r="B260" s="66" t="str">
        <f>+'Bidder-Key Staff'!C12</f>
        <v>Karthik Krishnamurthy</v>
      </c>
      <c r="C260" s="287"/>
      <c r="D260" s="287"/>
      <c r="E260" s="65"/>
      <c r="F260" s="287"/>
      <c r="G260" s="288"/>
      <c r="N260" s="302"/>
    </row>
    <row r="261" spans="1:14" ht="42.75" customHeight="1" thickBot="1" x14ac:dyDescent="0.3">
      <c r="A261" s="93" t="s">
        <v>379</v>
      </c>
      <c r="B261" s="340" t="s">
        <v>492</v>
      </c>
      <c r="C261" s="341"/>
      <c r="D261" s="341"/>
      <c r="E261" s="341"/>
      <c r="F261" s="341"/>
      <c r="G261" s="370"/>
      <c r="N261" s="302"/>
    </row>
    <row r="262" spans="1:14" ht="45" customHeight="1" thickBot="1" x14ac:dyDescent="0.3">
      <c r="A262" s="371" t="s">
        <v>393</v>
      </c>
      <c r="B262" s="372"/>
      <c r="C262" s="48" t="s">
        <v>394</v>
      </c>
      <c r="D262" s="48" t="s">
        <v>395</v>
      </c>
      <c r="E262" s="48" t="s">
        <v>396</v>
      </c>
      <c r="F262" s="48" t="s">
        <v>344</v>
      </c>
      <c r="G262" s="47" t="s">
        <v>345</v>
      </c>
      <c r="H262" s="67" t="s">
        <v>346</v>
      </c>
      <c r="I262" s="67" t="s">
        <v>347</v>
      </c>
      <c r="J262" s="68" t="s">
        <v>348</v>
      </c>
      <c r="K262" s="68" t="s">
        <v>349</v>
      </c>
      <c r="L262" s="68" t="s">
        <v>350</v>
      </c>
      <c r="N262" s="302"/>
    </row>
    <row r="263" spans="1:14" ht="17.25" customHeight="1" thickBot="1" x14ac:dyDescent="0.3">
      <c r="A263" s="389" t="s">
        <v>493</v>
      </c>
      <c r="B263" s="360"/>
      <c r="C263" s="196">
        <v>44567</v>
      </c>
      <c r="D263" s="197">
        <v>45503</v>
      </c>
      <c r="E263" s="261">
        <v>0.5</v>
      </c>
      <c r="F263" s="131">
        <f>IF(ISTEXT(A263),DAYS360(C263,D263)/30,)</f>
        <v>30.8</v>
      </c>
      <c r="G263" s="168">
        <f t="shared" ref="G263:G268" si="53">E263*F263</f>
        <v>15.4</v>
      </c>
      <c r="H263" s="384"/>
      <c r="I263" s="385" t="str">
        <f>IF(I269&gt;=0,"YES","NO")</f>
        <v>YES</v>
      </c>
      <c r="J263" s="385"/>
      <c r="K263" s="385" t="str">
        <f>IF(K269&gt;=0,"YES","NO")</f>
        <v>YES</v>
      </c>
      <c r="L263" s="386"/>
      <c r="N263" s="302"/>
    </row>
    <row r="264" spans="1:14" ht="17.25" customHeight="1" thickBot="1" x14ac:dyDescent="0.3">
      <c r="A264" s="359" t="s">
        <v>494</v>
      </c>
      <c r="B264" s="360"/>
      <c r="C264" s="197">
        <v>44567</v>
      </c>
      <c r="D264" s="197">
        <v>45503</v>
      </c>
      <c r="E264" s="261">
        <v>0.5</v>
      </c>
      <c r="F264" s="131">
        <f t="shared" ref="F264:F268" si="54">IF(ISTEXT(A264),DAYS360(C264,D264)/30,)</f>
        <v>30.8</v>
      </c>
      <c r="G264" s="168">
        <f t="shared" si="53"/>
        <v>15.4</v>
      </c>
      <c r="H264" s="373"/>
      <c r="I264" s="379"/>
      <c r="J264" s="379"/>
      <c r="K264" s="379"/>
      <c r="L264" s="387"/>
      <c r="N264" s="302"/>
    </row>
    <row r="265" spans="1:14" ht="17.25" customHeight="1" thickBot="1" x14ac:dyDescent="0.3">
      <c r="A265" s="427" t="s">
        <v>495</v>
      </c>
      <c r="B265" s="428"/>
      <c r="C265" s="132">
        <v>44049</v>
      </c>
      <c r="D265" s="132">
        <v>44566</v>
      </c>
      <c r="E265" s="244">
        <v>1</v>
      </c>
      <c r="F265" s="131">
        <f t="shared" si="54"/>
        <v>16.966666666666665</v>
      </c>
      <c r="G265" s="168">
        <f t="shared" si="53"/>
        <v>16.966666666666665</v>
      </c>
      <c r="H265" s="373"/>
      <c r="I265" s="379"/>
      <c r="J265" s="379"/>
      <c r="K265" s="379"/>
      <c r="L265" s="387"/>
      <c r="N265" s="302"/>
    </row>
    <row r="266" spans="1:14" ht="17.25" customHeight="1" thickBot="1" x14ac:dyDescent="0.3">
      <c r="A266" s="359" t="s">
        <v>496</v>
      </c>
      <c r="B266" s="360"/>
      <c r="C266" s="132">
        <v>43801</v>
      </c>
      <c r="D266" s="132">
        <v>44048</v>
      </c>
      <c r="E266" s="244">
        <v>1</v>
      </c>
      <c r="F266" s="131">
        <f t="shared" si="54"/>
        <v>8.1</v>
      </c>
      <c r="G266" s="168">
        <f t="shared" si="53"/>
        <v>8.1</v>
      </c>
      <c r="H266" s="373"/>
      <c r="I266" s="379"/>
      <c r="J266" s="379"/>
      <c r="K266" s="379"/>
      <c r="L266" s="387"/>
      <c r="N266" s="302"/>
    </row>
    <row r="267" spans="1:14" ht="17.25" customHeight="1" thickBot="1" x14ac:dyDescent="0.3">
      <c r="A267" s="427" t="s">
        <v>497</v>
      </c>
      <c r="B267" s="428"/>
      <c r="C267" s="190">
        <v>42583</v>
      </c>
      <c r="D267" s="130">
        <v>43800</v>
      </c>
      <c r="E267" s="244">
        <v>1</v>
      </c>
      <c r="F267" s="131">
        <f t="shared" ref="F267" si="55">IF(ISTEXT(A267),DAYS360(C267,D267)/30,)</f>
        <v>40</v>
      </c>
      <c r="G267" s="168">
        <f t="shared" ref="G267" si="56">E267*F267</f>
        <v>40</v>
      </c>
      <c r="H267" s="373"/>
      <c r="I267" s="379"/>
      <c r="J267" s="379"/>
      <c r="K267" s="379"/>
      <c r="L267" s="387"/>
      <c r="N267" s="302"/>
    </row>
    <row r="268" spans="1:14" ht="17.25" customHeight="1" thickBot="1" x14ac:dyDescent="0.3">
      <c r="A268" s="429"/>
      <c r="B268" s="430"/>
      <c r="C268" s="200"/>
      <c r="D268" s="201"/>
      <c r="E268" s="262"/>
      <c r="F268" s="131">
        <f t="shared" si="54"/>
        <v>0</v>
      </c>
      <c r="G268" s="168">
        <f t="shared" si="53"/>
        <v>0</v>
      </c>
      <c r="H268" s="373"/>
      <c r="I268" s="379"/>
      <c r="J268" s="379"/>
      <c r="K268" s="379"/>
      <c r="L268" s="387"/>
      <c r="N268" s="302"/>
    </row>
    <row r="269" spans="1:14" ht="14" thickBot="1" x14ac:dyDescent="0.3">
      <c r="A269" s="367" t="s">
        <v>402</v>
      </c>
      <c r="B269" s="368"/>
      <c r="C269" s="368"/>
      <c r="D269" s="368"/>
      <c r="E269" s="369"/>
      <c r="F269" s="51">
        <f>SUM(F263:F268)</f>
        <v>126.66666666666666</v>
      </c>
      <c r="G269" s="50">
        <f>SUM(G263:G268)</f>
        <v>95.866666666666674</v>
      </c>
      <c r="H269" s="108">
        <v>36</v>
      </c>
      <c r="I269" s="109">
        <f>G269-H269</f>
        <v>59.866666666666674</v>
      </c>
      <c r="J269" s="109">
        <f>H269*1.5</f>
        <v>54</v>
      </c>
      <c r="K269" s="109">
        <f>G269-J269</f>
        <v>41.866666666666674</v>
      </c>
      <c r="L269" s="59">
        <f>IF(K269&gt;=0,3,IF(I269&gt;=0,2,1))</f>
        <v>3</v>
      </c>
      <c r="N269" s="302"/>
    </row>
    <row r="270" spans="1:14" ht="48" customHeight="1" thickBot="1" x14ac:dyDescent="0.3">
      <c r="A270" s="93" t="s">
        <v>380</v>
      </c>
      <c r="B270" s="340" t="s">
        <v>498</v>
      </c>
      <c r="C270" s="341"/>
      <c r="D270" s="341"/>
      <c r="E270" s="341"/>
      <c r="F270" s="341"/>
      <c r="G270" s="370"/>
      <c r="N270" s="302"/>
    </row>
    <row r="271" spans="1:14" ht="45" customHeight="1" thickBot="1" x14ac:dyDescent="0.3">
      <c r="A271" s="371" t="s">
        <v>393</v>
      </c>
      <c r="B271" s="372"/>
      <c r="C271" s="48" t="s">
        <v>394</v>
      </c>
      <c r="D271" s="48" t="s">
        <v>395</v>
      </c>
      <c r="E271" s="48" t="s">
        <v>396</v>
      </c>
      <c r="F271" s="48" t="s">
        <v>344</v>
      </c>
      <c r="G271" s="47" t="s">
        <v>345</v>
      </c>
      <c r="H271" s="67" t="s">
        <v>346</v>
      </c>
      <c r="I271" s="67" t="s">
        <v>347</v>
      </c>
      <c r="J271" s="68" t="s">
        <v>348</v>
      </c>
      <c r="K271" s="68" t="s">
        <v>349</v>
      </c>
      <c r="L271" s="68" t="s">
        <v>350</v>
      </c>
      <c r="N271" s="302"/>
    </row>
    <row r="272" spans="1:14" ht="17.25" customHeight="1" thickBot="1" x14ac:dyDescent="0.3">
      <c r="A272" s="389" t="s">
        <v>493</v>
      </c>
      <c r="B272" s="360"/>
      <c r="C272" s="196">
        <v>44567</v>
      </c>
      <c r="D272" s="197">
        <v>45503</v>
      </c>
      <c r="E272" s="261">
        <v>0.5</v>
      </c>
      <c r="F272" s="131">
        <f>IF(ISTEXT(A272),DAYS360(C272,D272)/30,)</f>
        <v>30.8</v>
      </c>
      <c r="G272" s="168">
        <f t="shared" ref="G272:G277" si="57">E272*F272</f>
        <v>15.4</v>
      </c>
      <c r="H272" s="384"/>
      <c r="I272" s="385" t="str">
        <f>IF(I278&gt;=0,"YES","NO")</f>
        <v>YES</v>
      </c>
      <c r="J272" s="385"/>
      <c r="K272" s="385" t="str">
        <f>IF(K278&gt;=0,"YES","NO")</f>
        <v>YES</v>
      </c>
      <c r="L272" s="386"/>
      <c r="N272" s="302"/>
    </row>
    <row r="273" spans="1:14" ht="17.25" customHeight="1" thickBot="1" x14ac:dyDescent="0.3">
      <c r="A273" s="359" t="s">
        <v>494</v>
      </c>
      <c r="B273" s="360"/>
      <c r="C273" s="197">
        <v>44567</v>
      </c>
      <c r="D273" s="197">
        <v>45503</v>
      </c>
      <c r="E273" s="261">
        <v>0.5</v>
      </c>
      <c r="F273" s="131">
        <f t="shared" ref="F273:F277" si="58">IF(ISTEXT(A273),DAYS360(C273,D273)/30,)</f>
        <v>30.8</v>
      </c>
      <c r="G273" s="168">
        <f t="shared" si="57"/>
        <v>15.4</v>
      </c>
      <c r="H273" s="373"/>
      <c r="I273" s="379"/>
      <c r="J273" s="379"/>
      <c r="K273" s="379"/>
      <c r="L273" s="387"/>
      <c r="N273" s="302"/>
    </row>
    <row r="274" spans="1:14" ht="17.25" customHeight="1" thickBot="1" x14ac:dyDescent="0.3">
      <c r="A274" s="427" t="s">
        <v>495</v>
      </c>
      <c r="B274" s="428"/>
      <c r="C274" s="132">
        <v>44049</v>
      </c>
      <c r="D274" s="132">
        <v>44566</v>
      </c>
      <c r="E274" s="244">
        <v>1</v>
      </c>
      <c r="F274" s="131">
        <f t="shared" si="58"/>
        <v>16.966666666666665</v>
      </c>
      <c r="G274" s="168">
        <f t="shared" si="57"/>
        <v>16.966666666666665</v>
      </c>
      <c r="H274" s="373"/>
      <c r="I274" s="379"/>
      <c r="J274" s="379"/>
      <c r="K274" s="379"/>
      <c r="L274" s="387"/>
      <c r="N274" s="302"/>
    </row>
    <row r="275" spans="1:14" ht="17.25" customHeight="1" thickBot="1" x14ac:dyDescent="0.3">
      <c r="A275" s="359" t="s">
        <v>496</v>
      </c>
      <c r="B275" s="360"/>
      <c r="C275" s="132">
        <v>43801</v>
      </c>
      <c r="D275" s="132">
        <v>44048</v>
      </c>
      <c r="E275" s="244">
        <v>1</v>
      </c>
      <c r="F275" s="131">
        <f t="shared" si="58"/>
        <v>8.1</v>
      </c>
      <c r="G275" s="168">
        <f t="shared" si="57"/>
        <v>8.1</v>
      </c>
      <c r="H275" s="373"/>
      <c r="I275" s="379"/>
      <c r="J275" s="379"/>
      <c r="K275" s="379"/>
      <c r="L275" s="387"/>
      <c r="N275" s="302"/>
    </row>
    <row r="276" spans="1:14" ht="17.25" customHeight="1" thickBot="1" x14ac:dyDescent="0.3">
      <c r="A276" s="363"/>
      <c r="B276" s="364"/>
      <c r="C276" s="203"/>
      <c r="D276" s="203"/>
      <c r="E276" s="262"/>
      <c r="F276" s="131">
        <f t="shared" ref="F276" si="59">IF(ISTEXT(A276),DAYS360(C276,D276)/30,)</f>
        <v>0</v>
      </c>
      <c r="G276" s="168">
        <f t="shared" ref="G276" si="60">E276*F276</f>
        <v>0</v>
      </c>
      <c r="H276" s="373"/>
      <c r="I276" s="379"/>
      <c r="J276" s="379"/>
      <c r="K276" s="379"/>
      <c r="L276" s="387"/>
      <c r="N276" s="302"/>
    </row>
    <row r="277" spans="1:14" ht="17.25" customHeight="1" thickBot="1" x14ac:dyDescent="0.3">
      <c r="A277" s="363"/>
      <c r="B277" s="364"/>
      <c r="C277" s="203"/>
      <c r="D277" s="203"/>
      <c r="E277" s="262"/>
      <c r="F277" s="131">
        <f t="shared" si="58"/>
        <v>0</v>
      </c>
      <c r="G277" s="168">
        <f t="shared" si="57"/>
        <v>0</v>
      </c>
      <c r="H277" s="373"/>
      <c r="I277" s="379"/>
      <c r="J277" s="379"/>
      <c r="K277" s="379"/>
      <c r="L277" s="387"/>
      <c r="N277" s="302"/>
    </row>
    <row r="278" spans="1:14" ht="14" thickBot="1" x14ac:dyDescent="0.3">
      <c r="A278" s="367" t="s">
        <v>402</v>
      </c>
      <c r="B278" s="368"/>
      <c r="C278" s="368"/>
      <c r="D278" s="368"/>
      <c r="E278" s="369"/>
      <c r="F278" s="51">
        <f>SUM(F272:F277)</f>
        <v>86.666666666666657</v>
      </c>
      <c r="G278" s="50">
        <f>SUM(G272:G277)</f>
        <v>55.866666666666667</v>
      </c>
      <c r="H278" s="108">
        <v>36</v>
      </c>
      <c r="I278" s="109">
        <f>G278-H278</f>
        <v>19.866666666666667</v>
      </c>
      <c r="J278" s="109">
        <f>H278*1.5</f>
        <v>54</v>
      </c>
      <c r="K278" s="109">
        <f>G278-J278</f>
        <v>1.8666666666666671</v>
      </c>
      <c r="L278" s="59">
        <f>IF(K278&gt;=0,3,IF(I278&gt;=0,2,1))</f>
        <v>3</v>
      </c>
      <c r="N278" s="302"/>
    </row>
    <row r="279" spans="1:14" ht="32.15" customHeight="1" thickBot="1" x14ac:dyDescent="0.3">
      <c r="A279" s="93" t="s">
        <v>381</v>
      </c>
      <c r="B279" s="340" t="s">
        <v>499</v>
      </c>
      <c r="C279" s="341"/>
      <c r="D279" s="341"/>
      <c r="E279" s="341"/>
      <c r="F279" s="341"/>
      <c r="G279" s="370"/>
      <c r="N279" s="302"/>
    </row>
    <row r="280" spans="1:14" ht="45" customHeight="1" thickBot="1" x14ac:dyDescent="0.3">
      <c r="A280" s="371" t="s">
        <v>393</v>
      </c>
      <c r="B280" s="372"/>
      <c r="C280" s="48" t="s">
        <v>394</v>
      </c>
      <c r="D280" s="48" t="s">
        <v>395</v>
      </c>
      <c r="E280" s="48" t="s">
        <v>396</v>
      </c>
      <c r="F280" s="48" t="s">
        <v>344</v>
      </c>
      <c r="G280" s="47" t="s">
        <v>345</v>
      </c>
      <c r="H280" s="67" t="s">
        <v>346</v>
      </c>
      <c r="I280" s="67" t="s">
        <v>347</v>
      </c>
      <c r="J280" s="68" t="s">
        <v>348</v>
      </c>
      <c r="K280" s="68" t="s">
        <v>349</v>
      </c>
      <c r="L280" s="68" t="s">
        <v>350</v>
      </c>
      <c r="N280" s="302"/>
    </row>
    <row r="281" spans="1:14" ht="17.25" customHeight="1" thickBot="1" x14ac:dyDescent="0.3">
      <c r="A281" s="389" t="s">
        <v>493</v>
      </c>
      <c r="B281" s="360"/>
      <c r="C281" s="196">
        <v>44567</v>
      </c>
      <c r="D281" s="197">
        <v>45503</v>
      </c>
      <c r="E281" s="261">
        <v>0.5</v>
      </c>
      <c r="F281" s="131">
        <f>IF(ISTEXT(A281),DAYS360(C281,D281)/30,)</f>
        <v>30.8</v>
      </c>
      <c r="G281" s="168">
        <f t="shared" ref="G281:G286" si="61">E281*F281</f>
        <v>15.4</v>
      </c>
      <c r="H281" s="373"/>
      <c r="I281" s="379"/>
      <c r="J281" s="379"/>
      <c r="K281" s="379"/>
      <c r="L281" s="387"/>
      <c r="N281" s="302"/>
    </row>
    <row r="282" spans="1:14" ht="17.25" customHeight="1" thickBot="1" x14ac:dyDescent="0.3">
      <c r="A282" s="359" t="s">
        <v>494</v>
      </c>
      <c r="B282" s="360"/>
      <c r="C282" s="197">
        <v>44567</v>
      </c>
      <c r="D282" s="197">
        <v>45503</v>
      </c>
      <c r="E282" s="261">
        <v>0.5</v>
      </c>
      <c r="F282" s="131">
        <f t="shared" ref="F282:F286" si="62">IF(ISTEXT(A282),DAYS360(C282,D282)/30,)</f>
        <v>30.8</v>
      </c>
      <c r="G282" s="168">
        <f t="shared" si="61"/>
        <v>15.4</v>
      </c>
      <c r="H282" s="373"/>
      <c r="I282" s="379"/>
      <c r="J282" s="379"/>
      <c r="K282" s="379"/>
      <c r="L282" s="387"/>
      <c r="N282" s="230"/>
    </row>
    <row r="283" spans="1:14" ht="17.25" customHeight="1" thickBot="1" x14ac:dyDescent="0.3">
      <c r="A283" s="427" t="s">
        <v>495</v>
      </c>
      <c r="B283" s="428"/>
      <c r="C283" s="132">
        <v>44049</v>
      </c>
      <c r="D283" s="132">
        <v>44566</v>
      </c>
      <c r="E283" s="244">
        <v>1</v>
      </c>
      <c r="F283" s="131">
        <f t="shared" si="62"/>
        <v>16.966666666666665</v>
      </c>
      <c r="G283" s="168">
        <f t="shared" si="61"/>
        <v>16.966666666666665</v>
      </c>
      <c r="H283" s="373"/>
      <c r="I283" s="379"/>
      <c r="J283" s="379"/>
      <c r="K283" s="379"/>
      <c r="L283" s="387"/>
      <c r="N283" s="302"/>
    </row>
    <row r="284" spans="1:14" ht="17.25" customHeight="1" thickBot="1" x14ac:dyDescent="0.3">
      <c r="A284" s="359" t="s">
        <v>496</v>
      </c>
      <c r="B284" s="360"/>
      <c r="C284" s="132">
        <v>43801</v>
      </c>
      <c r="D284" s="132">
        <v>44048</v>
      </c>
      <c r="E284" s="244">
        <v>1</v>
      </c>
      <c r="F284" s="131">
        <f t="shared" ref="F284" si="63">IF(ISTEXT(A284),DAYS360(C284,D284)/30,)</f>
        <v>8.1</v>
      </c>
      <c r="G284" s="168">
        <f t="shared" ref="G284" si="64">E284*F284</f>
        <v>8.1</v>
      </c>
      <c r="H284" s="373"/>
      <c r="I284" s="379"/>
      <c r="J284" s="379"/>
      <c r="K284" s="379"/>
      <c r="L284" s="387"/>
      <c r="N284" s="302"/>
    </row>
    <row r="285" spans="1:14" ht="17.25" customHeight="1" thickBot="1" x14ac:dyDescent="0.3">
      <c r="A285" s="359" t="s">
        <v>497</v>
      </c>
      <c r="B285" s="360"/>
      <c r="C285" s="132">
        <v>42583</v>
      </c>
      <c r="D285" s="132">
        <v>43800</v>
      </c>
      <c r="E285" s="244">
        <v>1</v>
      </c>
      <c r="F285" s="131">
        <f t="shared" si="62"/>
        <v>40</v>
      </c>
      <c r="G285" s="168">
        <f t="shared" si="61"/>
        <v>40</v>
      </c>
      <c r="H285" s="373"/>
      <c r="I285" s="379"/>
      <c r="J285" s="379"/>
      <c r="K285" s="379"/>
      <c r="L285" s="387"/>
      <c r="N285" s="302"/>
    </row>
    <row r="286" spans="1:14" ht="17.25" customHeight="1" thickBot="1" x14ac:dyDescent="0.3">
      <c r="A286" s="427"/>
      <c r="B286" s="431"/>
      <c r="C286" s="203"/>
      <c r="D286" s="203"/>
      <c r="E286" s="262"/>
      <c r="F286" s="131">
        <f t="shared" si="62"/>
        <v>0</v>
      </c>
      <c r="G286" s="168">
        <f t="shared" si="61"/>
        <v>0</v>
      </c>
      <c r="H286" s="373"/>
      <c r="I286" s="379"/>
      <c r="J286" s="379"/>
      <c r="K286" s="379"/>
      <c r="L286" s="387"/>
      <c r="N286" s="231"/>
    </row>
    <row r="287" spans="1:14" ht="17.25" customHeight="1" thickBot="1" x14ac:dyDescent="0.3">
      <c r="A287" s="367" t="s">
        <v>402</v>
      </c>
      <c r="B287" s="368"/>
      <c r="C287" s="368"/>
      <c r="D287" s="368"/>
      <c r="E287" s="369"/>
      <c r="F287" s="51">
        <f>SUM(F281:F286)</f>
        <v>126.66666666666666</v>
      </c>
      <c r="G287" s="50">
        <f>SUM(G281:G286)</f>
        <v>95.866666666666674</v>
      </c>
      <c r="H287" s="108">
        <v>36</v>
      </c>
      <c r="I287" s="109">
        <f>G287-H287</f>
        <v>59.866666666666674</v>
      </c>
      <c r="J287" s="109">
        <f>H287*1.5</f>
        <v>54</v>
      </c>
      <c r="K287" s="109">
        <f>G287-J287</f>
        <v>41.866666666666674</v>
      </c>
      <c r="L287" s="59">
        <f>IF(K287&gt;=0,3,IF(I287&gt;=0,2,1))</f>
        <v>3</v>
      </c>
      <c r="N287" s="230"/>
    </row>
    <row r="288" spans="1:14" ht="45" customHeight="1" thickBot="1" x14ac:dyDescent="0.3">
      <c r="A288" s="93" t="s">
        <v>382</v>
      </c>
      <c r="B288" s="340" t="s">
        <v>500</v>
      </c>
      <c r="C288" s="341"/>
      <c r="D288" s="341"/>
      <c r="E288" s="341"/>
      <c r="F288" s="341"/>
      <c r="G288" s="370"/>
      <c r="N288" s="302"/>
    </row>
    <row r="289" spans="1:14" ht="45" customHeight="1" thickBot="1" x14ac:dyDescent="0.3">
      <c r="A289" s="371" t="s">
        <v>393</v>
      </c>
      <c r="B289" s="372"/>
      <c r="C289" s="48" t="s">
        <v>394</v>
      </c>
      <c r="D289" s="48" t="s">
        <v>395</v>
      </c>
      <c r="E289" s="48" t="s">
        <v>396</v>
      </c>
      <c r="F289" s="48" t="s">
        <v>344</v>
      </c>
      <c r="G289" s="47" t="s">
        <v>345</v>
      </c>
      <c r="H289" s="67" t="s">
        <v>346</v>
      </c>
      <c r="I289" s="67" t="s">
        <v>347</v>
      </c>
      <c r="J289" s="68" t="s">
        <v>348</v>
      </c>
      <c r="K289" s="68" t="s">
        <v>349</v>
      </c>
      <c r="L289" s="68" t="s">
        <v>350</v>
      </c>
      <c r="N289" s="302"/>
    </row>
    <row r="290" spans="1:14" ht="17.25" customHeight="1" thickBot="1" x14ac:dyDescent="0.3">
      <c r="A290" s="389" t="s">
        <v>493</v>
      </c>
      <c r="B290" s="360"/>
      <c r="C290" s="196">
        <v>44567</v>
      </c>
      <c r="D290" s="197">
        <v>45503</v>
      </c>
      <c r="E290" s="261">
        <v>0.5</v>
      </c>
      <c r="F290" s="131">
        <f>IF(ISTEXT(A290),DAYS360(C290,D290)/30,)</f>
        <v>30.8</v>
      </c>
      <c r="G290" s="168">
        <f t="shared" ref="G290:G295" si="65">E290*F290</f>
        <v>15.4</v>
      </c>
      <c r="H290" s="384"/>
      <c r="I290" s="385" t="str">
        <f>IF(I296&gt;=0,"YES","NO")</f>
        <v>YES</v>
      </c>
      <c r="J290" s="385"/>
      <c r="K290" s="385" t="str">
        <f>IF(K296&gt;=0,"YES","NO")</f>
        <v>YES</v>
      </c>
      <c r="L290" s="386"/>
      <c r="N290" s="302"/>
    </row>
    <row r="291" spans="1:14" ht="17.25" customHeight="1" thickBot="1" x14ac:dyDescent="0.3">
      <c r="A291" s="359" t="s">
        <v>494</v>
      </c>
      <c r="B291" s="360"/>
      <c r="C291" s="197">
        <v>44567</v>
      </c>
      <c r="D291" s="197">
        <v>45503</v>
      </c>
      <c r="E291" s="261">
        <v>0.5</v>
      </c>
      <c r="F291" s="131">
        <f t="shared" ref="F291:F295" si="66">IF(ISTEXT(A291),DAYS360(C291,D291)/30,)</f>
        <v>30.8</v>
      </c>
      <c r="G291" s="168">
        <f t="shared" si="65"/>
        <v>15.4</v>
      </c>
      <c r="H291" s="373"/>
      <c r="I291" s="379"/>
      <c r="J291" s="379"/>
      <c r="K291" s="379"/>
      <c r="L291" s="387"/>
      <c r="N291" s="302"/>
    </row>
    <row r="292" spans="1:14" ht="17.25" customHeight="1" thickBot="1" x14ac:dyDescent="0.3">
      <c r="A292" s="427" t="s">
        <v>495</v>
      </c>
      <c r="B292" s="428"/>
      <c r="C292" s="132">
        <v>44049</v>
      </c>
      <c r="D292" s="132">
        <v>44566</v>
      </c>
      <c r="E292" s="244">
        <v>1</v>
      </c>
      <c r="F292" s="131">
        <f t="shared" si="66"/>
        <v>16.966666666666665</v>
      </c>
      <c r="G292" s="168">
        <f t="shared" si="65"/>
        <v>16.966666666666665</v>
      </c>
      <c r="H292" s="373"/>
      <c r="I292" s="379"/>
      <c r="J292" s="379"/>
      <c r="K292" s="379"/>
      <c r="L292" s="387"/>
      <c r="N292" s="302"/>
    </row>
    <row r="293" spans="1:14" ht="17.25" customHeight="1" thickBot="1" x14ac:dyDescent="0.3">
      <c r="A293" s="359" t="s">
        <v>496</v>
      </c>
      <c r="B293" s="360"/>
      <c r="C293" s="132">
        <v>43801</v>
      </c>
      <c r="D293" s="132">
        <v>44048</v>
      </c>
      <c r="E293" s="244">
        <v>1</v>
      </c>
      <c r="F293" s="131">
        <f t="shared" si="66"/>
        <v>8.1</v>
      </c>
      <c r="G293" s="168">
        <f t="shared" si="65"/>
        <v>8.1</v>
      </c>
      <c r="H293" s="373"/>
      <c r="I293" s="379"/>
      <c r="J293" s="379"/>
      <c r="K293" s="379"/>
      <c r="L293" s="387"/>
      <c r="N293" s="302"/>
    </row>
    <row r="294" spans="1:14" ht="17.25" customHeight="1" thickBot="1" x14ac:dyDescent="0.3">
      <c r="A294" s="359" t="s">
        <v>497</v>
      </c>
      <c r="B294" s="360"/>
      <c r="C294" s="132">
        <v>42583</v>
      </c>
      <c r="D294" s="132">
        <v>43800</v>
      </c>
      <c r="E294" s="244">
        <v>1</v>
      </c>
      <c r="F294" s="131">
        <f t="shared" ref="F294" si="67">IF(ISTEXT(A294),DAYS360(C294,D294)/30,)</f>
        <v>40</v>
      </c>
      <c r="G294" s="168">
        <f t="shared" ref="G294" si="68">E294*F294</f>
        <v>40</v>
      </c>
      <c r="H294" s="373"/>
      <c r="I294" s="379"/>
      <c r="J294" s="379"/>
      <c r="K294" s="379"/>
      <c r="L294" s="387"/>
      <c r="N294" s="302"/>
    </row>
    <row r="295" spans="1:14" ht="17.25" customHeight="1" thickBot="1" x14ac:dyDescent="0.3">
      <c r="A295" s="427"/>
      <c r="B295" s="428"/>
      <c r="C295" s="132"/>
      <c r="D295" s="132"/>
      <c r="E295" s="244"/>
      <c r="F295" s="131">
        <f t="shared" si="66"/>
        <v>0</v>
      </c>
      <c r="G295" s="168">
        <f t="shared" si="65"/>
        <v>0</v>
      </c>
      <c r="H295" s="373"/>
      <c r="I295" s="379"/>
      <c r="J295" s="379"/>
      <c r="K295" s="379"/>
      <c r="L295" s="387"/>
      <c r="N295" s="302"/>
    </row>
    <row r="296" spans="1:14" ht="17.25" customHeight="1" thickBot="1" x14ac:dyDescent="0.3">
      <c r="A296" s="367" t="s">
        <v>402</v>
      </c>
      <c r="B296" s="368"/>
      <c r="C296" s="368"/>
      <c r="D296" s="368"/>
      <c r="E296" s="369"/>
      <c r="F296" s="51">
        <f>SUM(F290:F295)</f>
        <v>126.66666666666666</v>
      </c>
      <c r="G296" s="50">
        <f>SUM(G290:G295)</f>
        <v>95.866666666666674</v>
      </c>
      <c r="H296" s="108">
        <v>36</v>
      </c>
      <c r="I296" s="109">
        <f>G296-H296</f>
        <v>59.866666666666674</v>
      </c>
      <c r="J296" s="109">
        <f>H296*1.5</f>
        <v>54</v>
      </c>
      <c r="K296" s="109">
        <f>G296-J296</f>
        <v>41.866666666666674</v>
      </c>
      <c r="L296" s="59">
        <f>IF(K296&gt;=0,3,IF(I296&gt;=0,2,1))</f>
        <v>3</v>
      </c>
      <c r="N296" s="302"/>
    </row>
    <row r="297" spans="1:14" ht="14" thickBot="1" x14ac:dyDescent="0.3">
      <c r="A297" s="93" t="s">
        <v>383</v>
      </c>
      <c r="B297" s="340" t="s">
        <v>501</v>
      </c>
      <c r="C297" s="341"/>
      <c r="D297" s="341"/>
      <c r="E297" s="341"/>
      <c r="F297" s="341"/>
      <c r="G297" s="370"/>
      <c r="N297" s="302"/>
    </row>
    <row r="298" spans="1:14" ht="45" customHeight="1" thickBot="1" x14ac:dyDescent="0.3">
      <c r="A298" s="371" t="s">
        <v>393</v>
      </c>
      <c r="B298" s="372"/>
      <c r="C298" s="48" t="s">
        <v>394</v>
      </c>
      <c r="D298" s="48" t="s">
        <v>395</v>
      </c>
      <c r="E298" s="48" t="s">
        <v>396</v>
      </c>
      <c r="F298" s="48" t="s">
        <v>344</v>
      </c>
      <c r="G298" s="47" t="s">
        <v>345</v>
      </c>
      <c r="H298" s="67" t="s">
        <v>346</v>
      </c>
      <c r="I298" s="67" t="s">
        <v>347</v>
      </c>
      <c r="J298" s="68" t="s">
        <v>348</v>
      </c>
      <c r="K298" s="68" t="s">
        <v>349</v>
      </c>
      <c r="L298" s="68" t="s">
        <v>350</v>
      </c>
      <c r="N298" s="302"/>
    </row>
    <row r="299" spans="1:14" ht="17.25" customHeight="1" thickBot="1" x14ac:dyDescent="0.3">
      <c r="A299" s="389" t="s">
        <v>493</v>
      </c>
      <c r="B299" s="360"/>
      <c r="C299" s="196">
        <v>44567</v>
      </c>
      <c r="D299" s="197">
        <v>45503</v>
      </c>
      <c r="E299" s="261">
        <v>0.5</v>
      </c>
      <c r="F299" s="131">
        <f>IF(ISTEXT(A299),DAYS360(C299,D299)/30,)</f>
        <v>30.8</v>
      </c>
      <c r="G299" s="168">
        <f t="shared" ref="G299:G304" si="69">E299*F299</f>
        <v>15.4</v>
      </c>
      <c r="H299" s="384"/>
      <c r="I299" s="385" t="str">
        <f>IF(I305&gt;=0,"YES","NO")</f>
        <v>YES</v>
      </c>
      <c r="J299" s="385"/>
      <c r="K299" s="385" t="str">
        <f>IF(K305&gt;=0,"YES","NO")</f>
        <v>YES</v>
      </c>
      <c r="L299" s="386"/>
      <c r="N299" s="302"/>
    </row>
    <row r="300" spans="1:14" ht="17.25" customHeight="1" thickBot="1" x14ac:dyDescent="0.3">
      <c r="A300" s="427" t="s">
        <v>494</v>
      </c>
      <c r="B300" s="428"/>
      <c r="C300" s="132">
        <v>44567</v>
      </c>
      <c r="D300" s="132">
        <v>45503</v>
      </c>
      <c r="E300" s="244">
        <v>0.5</v>
      </c>
      <c r="F300" s="131">
        <f t="shared" ref="F300:F304" si="70">IF(ISTEXT(A300),DAYS360(C300,D300)/30,)</f>
        <v>30.8</v>
      </c>
      <c r="G300" s="168">
        <f t="shared" si="69"/>
        <v>15.4</v>
      </c>
      <c r="H300" s="373"/>
      <c r="I300" s="379"/>
      <c r="J300" s="379"/>
      <c r="K300" s="379"/>
      <c r="L300" s="387"/>
      <c r="N300" s="302"/>
    </row>
    <row r="301" spans="1:14" ht="17.25" customHeight="1" thickBot="1" x14ac:dyDescent="0.3">
      <c r="A301" s="359" t="s">
        <v>495</v>
      </c>
      <c r="B301" s="360"/>
      <c r="C301" s="132">
        <v>44049</v>
      </c>
      <c r="D301" s="132">
        <v>44566</v>
      </c>
      <c r="E301" s="263">
        <v>1</v>
      </c>
      <c r="F301" s="131">
        <f t="shared" si="70"/>
        <v>16.966666666666665</v>
      </c>
      <c r="G301" s="168">
        <f t="shared" si="69"/>
        <v>16.966666666666665</v>
      </c>
      <c r="H301" s="373"/>
      <c r="I301" s="379"/>
      <c r="J301" s="379"/>
      <c r="K301" s="379"/>
      <c r="L301" s="387"/>
      <c r="N301" s="302"/>
    </row>
    <row r="302" spans="1:14" ht="17.25" customHeight="1" thickBot="1" x14ac:dyDescent="0.3">
      <c r="A302" s="359" t="s">
        <v>496</v>
      </c>
      <c r="B302" s="360"/>
      <c r="C302" s="57">
        <v>43801</v>
      </c>
      <c r="D302" s="57">
        <v>44048</v>
      </c>
      <c r="E302" s="264">
        <v>1</v>
      </c>
      <c r="F302" s="131">
        <f t="shared" si="70"/>
        <v>8.1</v>
      </c>
      <c r="G302" s="49">
        <f t="shared" si="69"/>
        <v>8.1</v>
      </c>
      <c r="H302" s="373"/>
      <c r="I302" s="379"/>
      <c r="J302" s="379"/>
      <c r="K302" s="379"/>
      <c r="L302" s="387"/>
      <c r="N302" s="302"/>
    </row>
    <row r="303" spans="1:14" ht="17.25" customHeight="1" thickBot="1" x14ac:dyDescent="0.3">
      <c r="A303" s="375" t="s">
        <v>497</v>
      </c>
      <c r="B303" s="376"/>
      <c r="C303" s="57">
        <v>42583</v>
      </c>
      <c r="D303" s="57">
        <v>43800</v>
      </c>
      <c r="E303" s="264">
        <v>1</v>
      </c>
      <c r="F303" s="131">
        <f t="shared" si="70"/>
        <v>40</v>
      </c>
      <c r="G303" s="49">
        <f t="shared" si="69"/>
        <v>40</v>
      </c>
      <c r="H303" s="373"/>
      <c r="I303" s="379"/>
      <c r="J303" s="379"/>
      <c r="K303" s="379"/>
      <c r="L303" s="387"/>
      <c r="N303" s="302"/>
    </row>
    <row r="304" spans="1:14" ht="17.25" customHeight="1" thickBot="1" x14ac:dyDescent="0.3">
      <c r="A304" s="375"/>
      <c r="B304" s="376"/>
      <c r="C304" s="57"/>
      <c r="D304" s="57"/>
      <c r="E304" s="264"/>
      <c r="F304" s="131">
        <f t="shared" si="70"/>
        <v>0</v>
      </c>
      <c r="G304" s="49">
        <f t="shared" si="69"/>
        <v>0</v>
      </c>
      <c r="H304" s="373"/>
      <c r="I304" s="379"/>
      <c r="J304" s="379"/>
      <c r="K304" s="379"/>
      <c r="L304" s="387"/>
      <c r="N304" s="302"/>
    </row>
    <row r="305" spans="1:14" ht="17.25" customHeight="1" thickBot="1" x14ac:dyDescent="0.3">
      <c r="A305" s="367" t="s">
        <v>402</v>
      </c>
      <c r="B305" s="368"/>
      <c r="C305" s="368"/>
      <c r="D305" s="368"/>
      <c r="E305" s="369"/>
      <c r="F305" s="51">
        <f>SUM(F299:F304)</f>
        <v>126.66666666666666</v>
      </c>
      <c r="G305" s="50">
        <f>SUM(G299:G304)</f>
        <v>95.866666666666674</v>
      </c>
      <c r="H305" s="108">
        <v>36</v>
      </c>
      <c r="I305" s="109">
        <f>G305-H305</f>
        <v>59.866666666666674</v>
      </c>
      <c r="J305" s="109">
        <f>H305*1.5</f>
        <v>54</v>
      </c>
      <c r="K305" s="109">
        <f>G305-J305</f>
        <v>41.866666666666674</v>
      </c>
      <c r="L305" s="59">
        <f>IF(K305&gt;=0,3,IF(I305&gt;=0,2,1))</f>
        <v>3</v>
      </c>
      <c r="N305" s="302"/>
    </row>
    <row r="306" spans="1:14" ht="32.15" customHeight="1" thickBot="1" x14ac:dyDescent="0.3">
      <c r="A306" s="93" t="s">
        <v>384</v>
      </c>
      <c r="B306" s="348" t="s">
        <v>502</v>
      </c>
      <c r="C306" s="349"/>
      <c r="D306" s="349"/>
      <c r="E306" s="349"/>
      <c r="F306" s="349"/>
      <c r="G306" s="349"/>
      <c r="N306" s="302"/>
    </row>
    <row r="307" spans="1:14" ht="25.5" thickBot="1" x14ac:dyDescent="0.3">
      <c r="A307" s="432" t="s">
        <v>409</v>
      </c>
      <c r="B307" s="433"/>
      <c r="C307" s="56" t="s">
        <v>410</v>
      </c>
      <c r="D307" s="56" t="s">
        <v>411</v>
      </c>
      <c r="E307" s="56" t="s">
        <v>412</v>
      </c>
      <c r="F307" s="393" t="s">
        <v>413</v>
      </c>
      <c r="G307" s="394"/>
      <c r="H307" s="295"/>
      <c r="I307" s="110"/>
      <c r="J307" s="110"/>
      <c r="K307" s="110"/>
      <c r="L307" s="111"/>
      <c r="N307" s="302"/>
    </row>
    <row r="308" spans="1:14" ht="39.75" customHeight="1" thickBot="1" x14ac:dyDescent="0.3">
      <c r="A308" s="198" t="s">
        <v>503</v>
      </c>
      <c r="B308" s="299"/>
      <c r="C308" s="265">
        <v>639116</v>
      </c>
      <c r="D308" s="132">
        <v>45383</v>
      </c>
      <c r="E308" s="194">
        <v>46477</v>
      </c>
      <c r="F308" s="434" t="s">
        <v>504</v>
      </c>
      <c r="G308" s="415"/>
      <c r="H308" s="62"/>
      <c r="I308" s="58"/>
      <c r="J308" s="58"/>
      <c r="K308" s="58"/>
      <c r="L308" s="59">
        <v>2</v>
      </c>
      <c r="N308" s="302"/>
    </row>
    <row r="309" spans="1:14" ht="14" x14ac:dyDescent="0.3">
      <c r="I309" s="388" t="str">
        <f>A260</f>
        <v>Security Manager</v>
      </c>
      <c r="J309" s="388"/>
      <c r="K309" s="388"/>
      <c r="L309" s="118">
        <f>AVERAGE(L308,L296,L287,L278,L269,L305)</f>
        <v>2.8333333333333335</v>
      </c>
      <c r="N309" s="302"/>
    </row>
    <row r="310" spans="1:14" x14ac:dyDescent="0.25">
      <c r="N310" s="302"/>
    </row>
    <row r="311" spans="1:14" ht="14" x14ac:dyDescent="0.3">
      <c r="K311" s="285" t="s">
        <v>387</v>
      </c>
      <c r="L311" s="148">
        <f>AVERAGE(L309,L258,L228,L189,L147,L120,L92,L71,L47)</f>
        <v>2.8259259259259264</v>
      </c>
      <c r="N311" s="302" t="s">
        <v>388</v>
      </c>
    </row>
    <row r="312" spans="1:14" x14ac:dyDescent="0.25">
      <c r="N312" s="302"/>
    </row>
    <row r="313" spans="1:14" x14ac:dyDescent="0.25">
      <c r="N313" s="302"/>
    </row>
    <row r="314" spans="1:14" x14ac:dyDescent="0.25">
      <c r="N314" s="302"/>
    </row>
    <row r="315" spans="1:14" x14ac:dyDescent="0.25">
      <c r="N315" s="302"/>
    </row>
    <row r="316" spans="1:14" x14ac:dyDescent="0.25">
      <c r="N316" s="302"/>
    </row>
    <row r="317" spans="1:14" x14ac:dyDescent="0.25">
      <c r="N317" s="302"/>
    </row>
  </sheetData>
  <mergeCells count="449">
    <mergeCell ref="A182:B182"/>
    <mergeCell ref="A183:B183"/>
    <mergeCell ref="A276:B276"/>
    <mergeCell ref="A277:B277"/>
    <mergeCell ref="A269:E269"/>
    <mergeCell ref="B270:G270"/>
    <mergeCell ref="A271:B271"/>
    <mergeCell ref="A188:E188"/>
    <mergeCell ref="A213:B213"/>
    <mergeCell ref="A215:B215"/>
    <mergeCell ref="A216:B216"/>
    <mergeCell ref="A217:B217"/>
    <mergeCell ref="A214:B214"/>
    <mergeCell ref="A195:B195"/>
    <mergeCell ref="A196:B196"/>
    <mergeCell ref="A197:B197"/>
    <mergeCell ref="A198:B198"/>
    <mergeCell ref="A199:B199"/>
    <mergeCell ref="A184:B184"/>
    <mergeCell ref="A186:B186"/>
    <mergeCell ref="A187:B187"/>
    <mergeCell ref="A242:B242"/>
    <mergeCell ref="A245:B245"/>
    <mergeCell ref="A246:B246"/>
    <mergeCell ref="N111:N112"/>
    <mergeCell ref="A52:B52"/>
    <mergeCell ref="A53:B53"/>
    <mergeCell ref="A54:B54"/>
    <mergeCell ref="A55:B55"/>
    <mergeCell ref="A56:B56"/>
    <mergeCell ref="A60:B60"/>
    <mergeCell ref="A61:B61"/>
    <mergeCell ref="A62:B62"/>
    <mergeCell ref="A63:B63"/>
    <mergeCell ref="A64:B64"/>
    <mergeCell ref="A70:B70"/>
    <mergeCell ref="A76:B76"/>
    <mergeCell ref="A77:B77"/>
    <mergeCell ref="A78:B78"/>
    <mergeCell ref="A93:G93"/>
    <mergeCell ref="A57:E57"/>
    <mergeCell ref="B58:G58"/>
    <mergeCell ref="A66:E66"/>
    <mergeCell ref="A59:B59"/>
    <mergeCell ref="A65:B65"/>
    <mergeCell ref="H52:H56"/>
    <mergeCell ref="I52:I56"/>
    <mergeCell ref="J52:J56"/>
    <mergeCell ref="A26:B26"/>
    <mergeCell ref="A27:B27"/>
    <mergeCell ref="A28:B28"/>
    <mergeCell ref="A29:B29"/>
    <mergeCell ref="A32:B32"/>
    <mergeCell ref="A36:B36"/>
    <mergeCell ref="A37:B37"/>
    <mergeCell ref="A38:B38"/>
    <mergeCell ref="A39:B39"/>
    <mergeCell ref="B306:G306"/>
    <mergeCell ref="A307:B307"/>
    <mergeCell ref="F307:G307"/>
    <mergeCell ref="F308:G308"/>
    <mergeCell ref="I309:K309"/>
    <mergeCell ref="B297:G297"/>
    <mergeCell ref="A298:B298"/>
    <mergeCell ref="A299:B299"/>
    <mergeCell ref="H299:H304"/>
    <mergeCell ref="I299:I304"/>
    <mergeCell ref="J299:J304"/>
    <mergeCell ref="K299:K304"/>
    <mergeCell ref="A305:E305"/>
    <mergeCell ref="A300:B300"/>
    <mergeCell ref="A301:B301"/>
    <mergeCell ref="A304:B304"/>
    <mergeCell ref="H290:H295"/>
    <mergeCell ref="I290:I295"/>
    <mergeCell ref="J290:J295"/>
    <mergeCell ref="K290:K295"/>
    <mergeCell ref="L290:L295"/>
    <mergeCell ref="A293:B293"/>
    <mergeCell ref="A295:B295"/>
    <mergeCell ref="A294:B294"/>
    <mergeCell ref="A296:E296"/>
    <mergeCell ref="A291:B291"/>
    <mergeCell ref="A292:B292"/>
    <mergeCell ref="H281:H286"/>
    <mergeCell ref="I281:I286"/>
    <mergeCell ref="J281:J286"/>
    <mergeCell ref="K281:K286"/>
    <mergeCell ref="L281:L286"/>
    <mergeCell ref="A285:B285"/>
    <mergeCell ref="A286:B286"/>
    <mergeCell ref="A284:B284"/>
    <mergeCell ref="A287:E287"/>
    <mergeCell ref="A282:B282"/>
    <mergeCell ref="A283:B283"/>
    <mergeCell ref="I272:I277"/>
    <mergeCell ref="J272:J277"/>
    <mergeCell ref="K272:K277"/>
    <mergeCell ref="L272:L277"/>
    <mergeCell ref="A259:G259"/>
    <mergeCell ref="B261:G261"/>
    <mergeCell ref="A262:B262"/>
    <mergeCell ref="H263:H268"/>
    <mergeCell ref="I263:I268"/>
    <mergeCell ref="J263:J268"/>
    <mergeCell ref="K263:K268"/>
    <mergeCell ref="L263:L268"/>
    <mergeCell ref="A263:B263"/>
    <mergeCell ref="A264:B264"/>
    <mergeCell ref="A265:B265"/>
    <mergeCell ref="A266:B266"/>
    <mergeCell ref="A267:B267"/>
    <mergeCell ref="A268:B268"/>
    <mergeCell ref="A272:B272"/>
    <mergeCell ref="A273:B273"/>
    <mergeCell ref="A274:B274"/>
    <mergeCell ref="A275:B275"/>
    <mergeCell ref="A181:B181"/>
    <mergeCell ref="A185:B185"/>
    <mergeCell ref="F46:G46"/>
    <mergeCell ref="A30:B30"/>
    <mergeCell ref="A31:B31"/>
    <mergeCell ref="A146:E146"/>
    <mergeCell ref="A148:G148"/>
    <mergeCell ref="B153:G153"/>
    <mergeCell ref="A154:B154"/>
    <mergeCell ref="B150:G150"/>
    <mergeCell ref="B74:G74"/>
    <mergeCell ref="B83:G83"/>
    <mergeCell ref="A51:B51"/>
    <mergeCell ref="A48:G48"/>
    <mergeCell ref="B50:G50"/>
    <mergeCell ref="A139:B139"/>
    <mergeCell ref="B138:G138"/>
    <mergeCell ref="A114:B114"/>
    <mergeCell ref="A91:E91"/>
    <mergeCell ref="A96:B96"/>
    <mergeCell ref="A89:B89"/>
    <mergeCell ref="A84:B84"/>
    <mergeCell ref="F126:G126"/>
    <mergeCell ref="B68:G68"/>
    <mergeCell ref="A90:B90"/>
    <mergeCell ref="A82:E82"/>
    <mergeCell ref="F70:G70"/>
    <mergeCell ref="A75:B75"/>
    <mergeCell ref="A80:B80"/>
    <mergeCell ref="A72:G72"/>
    <mergeCell ref="A124:B124"/>
    <mergeCell ref="F124:G124"/>
    <mergeCell ref="A118:B118"/>
    <mergeCell ref="A112:E112"/>
    <mergeCell ref="B113:G113"/>
    <mergeCell ref="B104:G104"/>
    <mergeCell ref="B95:G95"/>
    <mergeCell ref="A103:E103"/>
    <mergeCell ref="A81:B81"/>
    <mergeCell ref="A79:B79"/>
    <mergeCell ref="A88:B88"/>
    <mergeCell ref="A97:B97"/>
    <mergeCell ref="A98:B98"/>
    <mergeCell ref="A99:B99"/>
    <mergeCell ref="F69:G69"/>
    <mergeCell ref="A69:B69"/>
    <mergeCell ref="B44:G44"/>
    <mergeCell ref="A33:E33"/>
    <mergeCell ref="B34:G34"/>
    <mergeCell ref="A35:B35"/>
    <mergeCell ref="A43:E43"/>
    <mergeCell ref="A45:B45"/>
    <mergeCell ref="F45:G45"/>
    <mergeCell ref="A40:B40"/>
    <mergeCell ref="A41:B41"/>
    <mergeCell ref="A42:B42"/>
    <mergeCell ref="A2:G2"/>
    <mergeCell ref="B4:G4"/>
    <mergeCell ref="A5:B5"/>
    <mergeCell ref="A13:E13"/>
    <mergeCell ref="B14:G14"/>
    <mergeCell ref="A15:B15"/>
    <mergeCell ref="A23:E23"/>
    <mergeCell ref="B24:G24"/>
    <mergeCell ref="A25:B25"/>
    <mergeCell ref="A8:B8"/>
    <mergeCell ref="A6:B6"/>
    <mergeCell ref="A7:B7"/>
    <mergeCell ref="A9:B9"/>
    <mergeCell ref="A10:B10"/>
    <mergeCell ref="A11:B11"/>
    <mergeCell ref="A12:B12"/>
    <mergeCell ref="A16:B16"/>
    <mergeCell ref="A18:B18"/>
    <mergeCell ref="A19:B19"/>
    <mergeCell ref="A17:B17"/>
    <mergeCell ref="A20:B20"/>
    <mergeCell ref="A21:B21"/>
    <mergeCell ref="A22:B22"/>
    <mergeCell ref="H16:H22"/>
    <mergeCell ref="I16:I22"/>
    <mergeCell ref="J16:J22"/>
    <mergeCell ref="K16:K22"/>
    <mergeCell ref="L16:L22"/>
    <mergeCell ref="H6:H12"/>
    <mergeCell ref="I6:I12"/>
    <mergeCell ref="J6:J12"/>
    <mergeCell ref="K6:K12"/>
    <mergeCell ref="L6:L12"/>
    <mergeCell ref="I47:K47"/>
    <mergeCell ref="H36:H42"/>
    <mergeCell ref="I36:I42"/>
    <mergeCell ref="J36:J42"/>
    <mergeCell ref="K36:K42"/>
    <mergeCell ref="L36:L42"/>
    <mergeCell ref="H26:H32"/>
    <mergeCell ref="I26:I32"/>
    <mergeCell ref="J26:J32"/>
    <mergeCell ref="K26:K32"/>
    <mergeCell ref="L26:L32"/>
    <mergeCell ref="F151:G151"/>
    <mergeCell ref="A151:B151"/>
    <mergeCell ref="A137:E137"/>
    <mergeCell ref="A119:E119"/>
    <mergeCell ref="A121:G121"/>
    <mergeCell ref="B129:G129"/>
    <mergeCell ref="A130:B130"/>
    <mergeCell ref="A105:B105"/>
    <mergeCell ref="B123:G123"/>
    <mergeCell ref="A143:B143"/>
    <mergeCell ref="A128:B128"/>
    <mergeCell ref="F128:G128"/>
    <mergeCell ref="A115:B115"/>
    <mergeCell ref="A116:B116"/>
    <mergeCell ref="A117:B117"/>
    <mergeCell ref="A125:B125"/>
    <mergeCell ref="A126:B126"/>
    <mergeCell ref="A142:B142"/>
    <mergeCell ref="A127:B127"/>
    <mergeCell ref="A131:B131"/>
    <mergeCell ref="A132:B132"/>
    <mergeCell ref="A133:B133"/>
    <mergeCell ref="A134:B134"/>
    <mergeCell ref="A135:B135"/>
    <mergeCell ref="F152:G152"/>
    <mergeCell ref="A190:G190"/>
    <mergeCell ref="B192:G192"/>
    <mergeCell ref="A193:B193"/>
    <mergeCell ref="A200:E200"/>
    <mergeCell ref="B201:G201"/>
    <mergeCell ref="A170:E170"/>
    <mergeCell ref="B171:G171"/>
    <mergeCell ref="A172:B172"/>
    <mergeCell ref="A179:E179"/>
    <mergeCell ref="B180:G180"/>
    <mergeCell ref="A161:E161"/>
    <mergeCell ref="B162:G162"/>
    <mergeCell ref="A163:B163"/>
    <mergeCell ref="A178:B178"/>
    <mergeCell ref="A167:B167"/>
    <mergeCell ref="A168:B168"/>
    <mergeCell ref="A169:B169"/>
    <mergeCell ref="A173:B173"/>
    <mergeCell ref="A174:B174"/>
    <mergeCell ref="A175:B175"/>
    <mergeCell ref="A176:B176"/>
    <mergeCell ref="A177:B177"/>
    <mergeCell ref="A194:B194"/>
    <mergeCell ref="K52:K56"/>
    <mergeCell ref="H76:H81"/>
    <mergeCell ref="I76:I81"/>
    <mergeCell ref="J76:J81"/>
    <mergeCell ref="K76:K81"/>
    <mergeCell ref="H97:H102"/>
    <mergeCell ref="I97:I102"/>
    <mergeCell ref="J97:J102"/>
    <mergeCell ref="K97:K102"/>
    <mergeCell ref="K85:K90"/>
    <mergeCell ref="L85:L90"/>
    <mergeCell ref="L131:L136"/>
    <mergeCell ref="H140:H145"/>
    <mergeCell ref="I140:I145"/>
    <mergeCell ref="J140:J145"/>
    <mergeCell ref="K140:K145"/>
    <mergeCell ref="L140:L145"/>
    <mergeCell ref="L115:L118"/>
    <mergeCell ref="L97:L102"/>
    <mergeCell ref="H106:H111"/>
    <mergeCell ref="I106:I111"/>
    <mergeCell ref="H115:H118"/>
    <mergeCell ref="I115:I118"/>
    <mergeCell ref="J115:J118"/>
    <mergeCell ref="L106:L111"/>
    <mergeCell ref="J106:J111"/>
    <mergeCell ref="K106:K111"/>
    <mergeCell ref="I155:I160"/>
    <mergeCell ref="J155:J160"/>
    <mergeCell ref="I147:K147"/>
    <mergeCell ref="H155:H160"/>
    <mergeCell ref="L52:L56"/>
    <mergeCell ref="H60:H65"/>
    <mergeCell ref="I60:I65"/>
    <mergeCell ref="J60:J65"/>
    <mergeCell ref="K60:K65"/>
    <mergeCell ref="L60:L65"/>
    <mergeCell ref="I71:K71"/>
    <mergeCell ref="K155:K160"/>
    <mergeCell ref="L155:L160"/>
    <mergeCell ref="I92:K92"/>
    <mergeCell ref="I120:K120"/>
    <mergeCell ref="H131:H136"/>
    <mergeCell ref="I131:I136"/>
    <mergeCell ref="J131:J136"/>
    <mergeCell ref="K131:K136"/>
    <mergeCell ref="K115:K118"/>
    <mergeCell ref="L76:L81"/>
    <mergeCell ref="H85:H90"/>
    <mergeCell ref="I85:I90"/>
    <mergeCell ref="J85:J90"/>
    <mergeCell ref="H173:H178"/>
    <mergeCell ref="I173:I178"/>
    <mergeCell ref="J173:J178"/>
    <mergeCell ref="K173:K178"/>
    <mergeCell ref="L173:L178"/>
    <mergeCell ref="H164:H169"/>
    <mergeCell ref="I164:I169"/>
    <mergeCell ref="J164:J169"/>
    <mergeCell ref="K164:K169"/>
    <mergeCell ref="L164:L169"/>
    <mergeCell ref="H182:H187"/>
    <mergeCell ref="I182:I187"/>
    <mergeCell ref="J182:J187"/>
    <mergeCell ref="K182:K187"/>
    <mergeCell ref="L182:L187"/>
    <mergeCell ref="I189:K189"/>
    <mergeCell ref="K194:K199"/>
    <mergeCell ref="L194:L199"/>
    <mergeCell ref="H203:H208"/>
    <mergeCell ref="I203:I208"/>
    <mergeCell ref="J203:J208"/>
    <mergeCell ref="K203:K208"/>
    <mergeCell ref="L203:L208"/>
    <mergeCell ref="H194:H199"/>
    <mergeCell ref="I194:I199"/>
    <mergeCell ref="J194:J199"/>
    <mergeCell ref="K212:K217"/>
    <mergeCell ref="L212:L217"/>
    <mergeCell ref="H233:H238"/>
    <mergeCell ref="I233:I238"/>
    <mergeCell ref="J233:J238"/>
    <mergeCell ref="H221:H226"/>
    <mergeCell ref="I221:I226"/>
    <mergeCell ref="J221:J226"/>
    <mergeCell ref="K221:K226"/>
    <mergeCell ref="L221:L226"/>
    <mergeCell ref="I228:K228"/>
    <mergeCell ref="L233:L238"/>
    <mergeCell ref="K233:K238"/>
    <mergeCell ref="H242:H247"/>
    <mergeCell ref="I242:I247"/>
    <mergeCell ref="J242:J247"/>
    <mergeCell ref="K242:K247"/>
    <mergeCell ref="L299:L304"/>
    <mergeCell ref="A302:B302"/>
    <mergeCell ref="A303:B303"/>
    <mergeCell ref="K251:K256"/>
    <mergeCell ref="L251:L256"/>
    <mergeCell ref="I258:K258"/>
    <mergeCell ref="A278:E278"/>
    <mergeCell ref="B279:G279"/>
    <mergeCell ref="A280:B280"/>
    <mergeCell ref="A281:B281"/>
    <mergeCell ref="B288:G288"/>
    <mergeCell ref="A289:B289"/>
    <mergeCell ref="A290:B290"/>
    <mergeCell ref="L242:L247"/>
    <mergeCell ref="A255:B255"/>
    <mergeCell ref="A254:B254"/>
    <mergeCell ref="A253:B253"/>
    <mergeCell ref="A243:B243"/>
    <mergeCell ref="A244:B244"/>
    <mergeCell ref="H272:H277"/>
    <mergeCell ref="A206:B206"/>
    <mergeCell ref="A205:B205"/>
    <mergeCell ref="A202:B202"/>
    <mergeCell ref="A233:B233"/>
    <mergeCell ref="A209:E209"/>
    <mergeCell ref="B210:G210"/>
    <mergeCell ref="A211:B211"/>
    <mergeCell ref="I251:I256"/>
    <mergeCell ref="J251:J256"/>
    <mergeCell ref="A203:B203"/>
    <mergeCell ref="A204:B204"/>
    <mergeCell ref="A207:B207"/>
    <mergeCell ref="A208:B208"/>
    <mergeCell ref="A212:B212"/>
    <mergeCell ref="A221:B221"/>
    <mergeCell ref="A236:B236"/>
    <mergeCell ref="A237:B237"/>
    <mergeCell ref="A238:B238"/>
    <mergeCell ref="A247:B247"/>
    <mergeCell ref="A251:B251"/>
    <mergeCell ref="A252:B252"/>
    <mergeCell ref="H212:H217"/>
    <mergeCell ref="I212:I217"/>
    <mergeCell ref="J212:J217"/>
    <mergeCell ref="A166:B166"/>
    <mergeCell ref="A257:E257"/>
    <mergeCell ref="B249:G249"/>
    <mergeCell ref="A248:E248"/>
    <mergeCell ref="B240:G240"/>
    <mergeCell ref="A241:B241"/>
    <mergeCell ref="H251:H256"/>
    <mergeCell ref="A218:E218"/>
    <mergeCell ref="A239:E239"/>
    <mergeCell ref="A229:G229"/>
    <mergeCell ref="B231:G231"/>
    <mergeCell ref="A232:B232"/>
    <mergeCell ref="A256:B256"/>
    <mergeCell ref="A250:B250"/>
    <mergeCell ref="B219:G219"/>
    <mergeCell ref="A220:B220"/>
    <mergeCell ref="A222:B222"/>
    <mergeCell ref="A223:B223"/>
    <mergeCell ref="A224:B224"/>
    <mergeCell ref="A225:B225"/>
    <mergeCell ref="A226:B226"/>
    <mergeCell ref="A227:E227"/>
    <mergeCell ref="A234:B234"/>
    <mergeCell ref="A235:B235"/>
    <mergeCell ref="A155:B155"/>
    <mergeCell ref="A156:B156"/>
    <mergeCell ref="A157:B157"/>
    <mergeCell ref="A158:B158"/>
    <mergeCell ref="A159:B159"/>
    <mergeCell ref="A160:B160"/>
    <mergeCell ref="A164:B164"/>
    <mergeCell ref="A165:B165"/>
    <mergeCell ref="A100:B100"/>
    <mergeCell ref="A101:B101"/>
    <mergeCell ref="A102:B102"/>
    <mergeCell ref="A106:B106"/>
    <mergeCell ref="A107:B107"/>
    <mergeCell ref="A108:B108"/>
    <mergeCell ref="A109:B109"/>
    <mergeCell ref="A110:B110"/>
    <mergeCell ref="A111:B111"/>
    <mergeCell ref="A136:B136"/>
    <mergeCell ref="A140:B140"/>
    <mergeCell ref="A141:B141"/>
    <mergeCell ref="A144:B144"/>
    <mergeCell ref="A145:B145"/>
  </mergeCells>
  <phoneticPr fontId="24" type="noConversion"/>
  <hyperlinks>
    <hyperlink ref="F46" r:id="rId1" display="https://www.pmi.org/certifications/certification-resources/registry" xr:uid="{995D05AC-8BDE-41AA-BA6B-8FDAD53F149E}"/>
  </hyperlinks>
  <pageMargins left="0.7" right="0.7" top="0.75" bottom="0.75" header="0.3" footer="0.3"/>
  <pageSetup orientation="portrait" r:id="rId2"/>
</worksheet>
</file>

<file path=docMetadata/LabelInfo.xml><?xml version="1.0" encoding="utf-8"?>
<clbl:labelList xmlns:clbl="http://schemas.microsoft.com/office/2020/mipLabelMetadata">
  <clbl:label id="{18ccb024-1285-4f62-85fe-84f37911c5d6}" enabled="0" method="" siteId="{18ccb024-1285-4f62-85fe-84f37911c5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Bidder-Key Staff</vt:lpstr>
      <vt:lpstr>U&amp;A Summary</vt:lpstr>
      <vt:lpstr>U&amp;A-1</vt:lpstr>
      <vt:lpstr>U&amp;A-2</vt:lpstr>
      <vt:lpstr>U&amp;A-3</vt:lpstr>
      <vt:lpstr>U&amp;A-4</vt:lpstr>
      <vt:lpstr>Firm References</vt:lpstr>
      <vt:lpstr>Staff Qualifications Summary</vt:lpstr>
      <vt:lpstr>Staff Minimum Qualifications</vt:lpstr>
      <vt:lpstr>Staff References</vt:lpstr>
      <vt:lpstr>Key Staff Interviews</vt:lpstr>
      <vt:lpstr>Oral Presentations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2025-04-18T02:00:11Z</dcterms:created>
  <dcterms:modified xsi:type="dcterms:W3CDTF">2025-04-18T02:00:21Z</dcterms:modified>
  <cp:category/>
  <cp:contentStatus/>
</cp:coreProperties>
</file>