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betty\Downloads\"/>
    </mc:Choice>
  </mc:AlternateContent>
  <xr:revisionPtr revIDLastSave="0" documentId="13_ncr:1_{D22732F5-7B18-4449-9F23-2CD48B570698}" xr6:coauthVersionLast="47" xr6:coauthVersionMax="47" xr10:uidLastSave="{00000000-0000-0000-0000-000000000000}"/>
  <bookViews>
    <workbookView xWindow="-96" yWindow="-96" windowWidth="23232" windowHeight="14232" tabRatio="905" activeTab="1" xr2:uid="{00000000-000D-0000-FFFF-FFFF00000000}"/>
  </bookViews>
  <sheets>
    <sheet name="Bidder-Key Staff" sheetId="55" r:id="rId1"/>
    <sheet name="U&amp;A Summary" sheetId="45" r:id="rId2"/>
    <sheet name="U&amp;A-1 " sheetId="61" r:id="rId3"/>
    <sheet name="U&amp;A-2" sheetId="62" r:id="rId4"/>
    <sheet name="U&amp;A-3" sheetId="63" r:id="rId5"/>
    <sheet name="U&amp;A-4" sheetId="64" r:id="rId6"/>
    <sheet name="Firm References" sheetId="56" r:id="rId7"/>
    <sheet name="Staff Qualifications Summary" sheetId="53" r:id="rId8"/>
    <sheet name="Staff Minimum Qualifications" sheetId="42" r:id="rId9"/>
    <sheet name="Staff References" sheetId="39" r:id="rId10"/>
    <sheet name="Key Staff Interviews" sheetId="48" r:id="rId11"/>
    <sheet name="Oral Presentations" sheetId="47" r:id="rId12"/>
  </sheets>
  <definedNames>
    <definedName name="_xlnm._FilterDatabase" localSheetId="2" hidden="1">'U&amp;A-1 '!$A$3:$AT$5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8" l="1"/>
  <c r="B10" i="48"/>
  <c r="C9" i="48"/>
  <c r="B9" i="48"/>
  <c r="AR4" i="63"/>
  <c r="AR5" i="63"/>
  <c r="AS8" i="64"/>
  <c r="D7" i="45" s="1"/>
  <c r="AS7" i="64"/>
  <c r="AR6" i="64"/>
  <c r="AR5" i="64"/>
  <c r="AR4" i="64"/>
  <c r="AS8" i="63"/>
  <c r="D6" i="45" s="1"/>
  <c r="AS7" i="63"/>
  <c r="AR6" i="63"/>
  <c r="AR4" i="62"/>
  <c r="AR5" i="62"/>
  <c r="AS6" i="62"/>
  <c r="AS7" i="62"/>
  <c r="D5" i="45" s="1"/>
  <c r="AS6" i="61"/>
  <c r="AR5" i="61"/>
  <c r="AR4" i="61"/>
  <c r="F47" i="53"/>
  <c r="F60" i="42"/>
  <c r="F61" i="42"/>
  <c r="F62" i="42"/>
  <c r="F63" i="42"/>
  <c r="F64" i="42"/>
  <c r="F76" i="42"/>
  <c r="F77" i="42"/>
  <c r="F78" i="42"/>
  <c r="F79" i="42"/>
  <c r="F80" i="42"/>
  <c r="F85" i="42"/>
  <c r="F86" i="42"/>
  <c r="F87" i="42"/>
  <c r="F88" i="42"/>
  <c r="F89" i="42"/>
  <c r="F97" i="42"/>
  <c r="F98" i="42"/>
  <c r="F99" i="42"/>
  <c r="F100" i="42"/>
  <c r="F101" i="42"/>
  <c r="F106" i="42"/>
  <c r="F107" i="42"/>
  <c r="F108" i="42"/>
  <c r="F109" i="42"/>
  <c r="F110" i="42"/>
  <c r="F115" i="42"/>
  <c r="F116" i="42"/>
  <c r="F117" i="42"/>
  <c r="F133" i="42"/>
  <c r="F134" i="42"/>
  <c r="F135" i="42"/>
  <c r="F136" i="42"/>
  <c r="F137" i="42"/>
  <c r="F142" i="42"/>
  <c r="F143" i="42"/>
  <c r="F144" i="42"/>
  <c r="F145" i="42"/>
  <c r="F146" i="42"/>
  <c r="F157" i="42"/>
  <c r="F158" i="42"/>
  <c r="F159" i="42"/>
  <c r="F160" i="42"/>
  <c r="F161" i="42"/>
  <c r="F166" i="42"/>
  <c r="F167" i="42"/>
  <c r="F168" i="42"/>
  <c r="F169" i="42"/>
  <c r="F170" i="42"/>
  <c r="F175" i="42"/>
  <c r="F176" i="42"/>
  <c r="F177" i="42"/>
  <c r="F178" i="42"/>
  <c r="F179" i="42"/>
  <c r="F186" i="42"/>
  <c r="F187" i="42"/>
  <c r="F188" i="42"/>
  <c r="F184" i="42"/>
  <c r="F185" i="42"/>
  <c r="F196" i="42"/>
  <c r="F197" i="42"/>
  <c r="F198" i="42"/>
  <c r="F199" i="42"/>
  <c r="F200" i="42"/>
  <c r="F205" i="42"/>
  <c r="F206" i="42"/>
  <c r="F207" i="42"/>
  <c r="F208" i="42"/>
  <c r="F209" i="42"/>
  <c r="F214" i="42"/>
  <c r="F215" i="42"/>
  <c r="F216" i="42"/>
  <c r="F217" i="42"/>
  <c r="F218" i="42"/>
  <c r="F223" i="42"/>
  <c r="F224" i="42"/>
  <c r="F225" i="42"/>
  <c r="F226" i="42"/>
  <c r="F227" i="42"/>
  <c r="F235" i="42"/>
  <c r="F236" i="42"/>
  <c r="F237" i="42"/>
  <c r="F238" i="42"/>
  <c r="F239" i="42"/>
  <c r="F240" i="42"/>
  <c r="F245" i="42"/>
  <c r="F246" i="42"/>
  <c r="F247" i="42"/>
  <c r="F248" i="42"/>
  <c r="F249" i="42"/>
  <c r="F254" i="42"/>
  <c r="F255" i="42"/>
  <c r="F256" i="42"/>
  <c r="F257" i="42"/>
  <c r="F258" i="42"/>
  <c r="F266" i="42"/>
  <c r="F267" i="42"/>
  <c r="F268" i="42"/>
  <c r="F269" i="42"/>
  <c r="F270" i="42"/>
  <c r="F271" i="42"/>
  <c r="F276" i="42"/>
  <c r="F277" i="42"/>
  <c r="F278" i="42"/>
  <c r="F279" i="42"/>
  <c r="F280" i="42"/>
  <c r="F285" i="42"/>
  <c r="F286" i="42"/>
  <c r="F287" i="42"/>
  <c r="F288" i="42"/>
  <c r="F289" i="42"/>
  <c r="F294" i="42"/>
  <c r="F295" i="42"/>
  <c r="F296" i="42"/>
  <c r="F297" i="42"/>
  <c r="F298" i="42"/>
  <c r="F303" i="42"/>
  <c r="F304" i="42"/>
  <c r="F305" i="42"/>
  <c r="F306" i="42"/>
  <c r="F307" i="42"/>
  <c r="F302" i="42"/>
  <c r="F293" i="42"/>
  <c r="F284" i="42"/>
  <c r="F275" i="42"/>
  <c r="F265" i="42"/>
  <c r="F253" i="42"/>
  <c r="F244" i="42"/>
  <c r="F234" i="42"/>
  <c r="F222" i="42"/>
  <c r="F213" i="42"/>
  <c r="F204" i="42"/>
  <c r="F195" i="42"/>
  <c r="F183" i="42"/>
  <c r="F174" i="42"/>
  <c r="F165" i="42"/>
  <c r="F156" i="42"/>
  <c r="F141" i="42"/>
  <c r="F132" i="42"/>
  <c r="F114" i="42"/>
  <c r="F105" i="42"/>
  <c r="F96" i="42"/>
  <c r="F84" i="42"/>
  <c r="F75" i="42"/>
  <c r="F59" i="42"/>
  <c r="F52" i="42"/>
  <c r="F53" i="42"/>
  <c r="F54" i="42"/>
  <c r="F55" i="42"/>
  <c r="F51" i="42"/>
  <c r="F31" i="42"/>
  <c r="F30" i="42"/>
  <c r="F29" i="42"/>
  <c r="F28" i="42"/>
  <c r="F27" i="42"/>
  <c r="F26" i="42"/>
  <c r="F25" i="42"/>
  <c r="F41" i="42"/>
  <c r="F40" i="42"/>
  <c r="F39" i="42"/>
  <c r="F38" i="42"/>
  <c r="F37" i="42"/>
  <c r="F36" i="42"/>
  <c r="F35" i="42"/>
  <c r="F16" i="42"/>
  <c r="F17" i="42"/>
  <c r="F18" i="42"/>
  <c r="F19" i="42"/>
  <c r="F20" i="42"/>
  <c r="F21" i="42"/>
  <c r="F7" i="42"/>
  <c r="F8" i="42"/>
  <c r="F9" i="42"/>
  <c r="F10" i="42"/>
  <c r="F11" i="42"/>
  <c r="F6" i="42"/>
  <c r="F15" i="42"/>
  <c r="F5" i="42"/>
  <c r="AS7" i="61" l="1"/>
  <c r="D4" i="45" s="1"/>
  <c r="G184" i="42"/>
  <c r="G60" i="42"/>
  <c r="B43" i="53"/>
  <c r="F46" i="53" l="1"/>
  <c r="H46" i="53" s="1"/>
  <c r="J9" i="53"/>
  <c r="J15" i="53"/>
  <c r="J30" i="53"/>
  <c r="J62" i="53"/>
  <c r="F61" i="53"/>
  <c r="F60" i="53"/>
  <c r="F59" i="53"/>
  <c r="H59" i="53" s="1"/>
  <c r="F58" i="53"/>
  <c r="F57" i="53"/>
  <c r="G85" i="42"/>
  <c r="G86" i="42"/>
  <c r="G87" i="42"/>
  <c r="G88" i="42"/>
  <c r="G89" i="42"/>
  <c r="G84" i="42"/>
  <c r="J308" i="42"/>
  <c r="F308" i="42"/>
  <c r="D61" i="53" s="1"/>
  <c r="G307" i="42"/>
  <c r="G306" i="42"/>
  <c r="G305" i="42"/>
  <c r="G304" i="42"/>
  <c r="G303" i="42"/>
  <c r="G302" i="42"/>
  <c r="J228" i="42"/>
  <c r="F228" i="42"/>
  <c r="D47" i="53" s="1"/>
  <c r="G227" i="42"/>
  <c r="G226" i="42"/>
  <c r="G225" i="42"/>
  <c r="G224" i="42"/>
  <c r="G223" i="42"/>
  <c r="G222" i="42"/>
  <c r="G107" i="42"/>
  <c r="G106" i="42"/>
  <c r="B48" i="42"/>
  <c r="G308" i="42" l="1"/>
  <c r="E61" i="53" s="1"/>
  <c r="G228" i="42"/>
  <c r="K308" i="42" l="1"/>
  <c r="L308" i="42" s="1"/>
  <c r="K228" i="42"/>
  <c r="K222" i="42" s="1"/>
  <c r="E47" i="53"/>
  <c r="I308" i="42"/>
  <c r="I302" i="42" s="1"/>
  <c r="I228" i="42"/>
  <c r="I222" i="42" s="1"/>
  <c r="K302" i="42" l="1"/>
  <c r="L228" i="42"/>
  <c r="B262" i="42"/>
  <c r="A262" i="42"/>
  <c r="I313" i="42" s="1"/>
  <c r="A261" i="42"/>
  <c r="J299" i="42"/>
  <c r="F299" i="42"/>
  <c r="D60" i="53" s="1"/>
  <c r="G298" i="42"/>
  <c r="G297" i="42"/>
  <c r="G296" i="42"/>
  <c r="G295" i="42"/>
  <c r="G294" i="42"/>
  <c r="G293" i="42"/>
  <c r="J290" i="42"/>
  <c r="F290" i="42"/>
  <c r="D59" i="53" s="1"/>
  <c r="G289" i="42"/>
  <c r="G288" i="42"/>
  <c r="G287" i="42"/>
  <c r="G286" i="42"/>
  <c r="G285" i="42"/>
  <c r="G284" i="42"/>
  <c r="J281" i="42"/>
  <c r="F281" i="42"/>
  <c r="D58" i="53" s="1"/>
  <c r="G280" i="42"/>
  <c r="G279" i="42"/>
  <c r="G278" i="42"/>
  <c r="G277" i="42"/>
  <c r="G276" i="42"/>
  <c r="G275" i="42"/>
  <c r="J272" i="42"/>
  <c r="F272" i="42"/>
  <c r="D57" i="53" s="1"/>
  <c r="G271" i="42"/>
  <c r="G270" i="42"/>
  <c r="G269" i="42"/>
  <c r="G268" i="42"/>
  <c r="G267" i="42"/>
  <c r="G266" i="42"/>
  <c r="G265" i="42"/>
  <c r="B231" i="42"/>
  <c r="A231" i="42"/>
  <c r="I260" i="42" s="1"/>
  <c r="B192" i="42"/>
  <c r="A192" i="42"/>
  <c r="I229" i="42" s="1"/>
  <c r="A150" i="42"/>
  <c r="I190" i="42" s="1"/>
  <c r="B150" i="42"/>
  <c r="B121" i="42"/>
  <c r="A121" i="42"/>
  <c r="I148" i="42" s="1"/>
  <c r="B93" i="42"/>
  <c r="A93" i="42"/>
  <c r="I119" i="42" s="1"/>
  <c r="G77" i="42"/>
  <c r="G76" i="42"/>
  <c r="G98" i="42"/>
  <c r="G97" i="42"/>
  <c r="B72" i="42"/>
  <c r="A72" i="42"/>
  <c r="I91" i="42" s="1"/>
  <c r="G134" i="42"/>
  <c r="G133" i="42"/>
  <c r="G143" i="42"/>
  <c r="G142" i="42"/>
  <c r="G206" i="42"/>
  <c r="G197" i="42"/>
  <c r="G205" i="42"/>
  <c r="G215" i="42"/>
  <c r="G214" i="42"/>
  <c r="G246" i="42"/>
  <c r="G245" i="42"/>
  <c r="G255" i="42"/>
  <c r="G254" i="42"/>
  <c r="G256" i="42"/>
  <c r="G257" i="42"/>
  <c r="G6" i="42"/>
  <c r="G7" i="42"/>
  <c r="G8" i="42"/>
  <c r="G9" i="42"/>
  <c r="G10" i="42"/>
  <c r="G37" i="42"/>
  <c r="G38" i="42"/>
  <c r="G36" i="42"/>
  <c r="G28" i="42"/>
  <c r="G27" i="42"/>
  <c r="G26" i="42"/>
  <c r="G18" i="42"/>
  <c r="G17" i="42"/>
  <c r="G16" i="42"/>
  <c r="G272" i="42" l="1"/>
  <c r="E57" i="53" s="1"/>
  <c r="G281" i="42"/>
  <c r="I281" i="42" s="1"/>
  <c r="I275" i="42" s="1"/>
  <c r="G290" i="42"/>
  <c r="G299" i="42"/>
  <c r="K272" i="42" l="1"/>
  <c r="K265" i="42" s="1"/>
  <c r="I272" i="42"/>
  <c r="I265" i="42" s="1"/>
  <c r="I299" i="42"/>
  <c r="I293" i="42" s="1"/>
  <c r="E60" i="53"/>
  <c r="K290" i="42"/>
  <c r="E59" i="53"/>
  <c r="K281" i="42"/>
  <c r="L281" i="42" s="1"/>
  <c r="E58" i="53"/>
  <c r="I290" i="42"/>
  <c r="K299" i="42"/>
  <c r="K293" i="42" s="1"/>
  <c r="L272" i="42" l="1"/>
  <c r="L290" i="42"/>
  <c r="K275" i="42"/>
  <c r="G59" i="53"/>
  <c r="I59" i="53"/>
  <c r="J59" i="53" s="1"/>
  <c r="L299" i="42"/>
  <c r="L313" i="42" s="1"/>
  <c r="A5" i="53"/>
  <c r="I46" i="42"/>
  <c r="B2" i="42"/>
  <c r="A2" i="42"/>
  <c r="B56" i="53"/>
  <c r="A56" i="53"/>
  <c r="G63" i="53" s="1"/>
  <c r="B50" i="53"/>
  <c r="A50" i="53"/>
  <c r="G54" i="53" s="1"/>
  <c r="H61" i="53"/>
  <c r="H60" i="53"/>
  <c r="H58" i="53"/>
  <c r="H57" i="53"/>
  <c r="A43" i="53"/>
  <c r="G48" i="53" s="1"/>
  <c r="B35" i="53"/>
  <c r="A35" i="53"/>
  <c r="G41" i="53" s="1"/>
  <c r="B29" i="53"/>
  <c r="A29" i="53"/>
  <c r="G33" i="53" s="1"/>
  <c r="B23" i="53"/>
  <c r="A23" i="53"/>
  <c r="G27" i="53" s="1"/>
  <c r="B18" i="53"/>
  <c r="A18" i="53"/>
  <c r="G21" i="53" s="1"/>
  <c r="C1" i="56"/>
  <c r="F5" i="56"/>
  <c r="B1" i="53"/>
  <c r="C1" i="48"/>
  <c r="A2" i="47"/>
  <c r="B4" i="48"/>
  <c r="C4" i="48"/>
  <c r="B5" i="48"/>
  <c r="C5" i="48"/>
  <c r="B6" i="48"/>
  <c r="C6" i="48"/>
  <c r="B7" i="48"/>
  <c r="C7" i="48"/>
  <c r="B8" i="48"/>
  <c r="C8" i="48"/>
  <c r="B11" i="48"/>
  <c r="C11" i="48"/>
  <c r="C3" i="48"/>
  <c r="B3" i="48"/>
  <c r="B3" i="39"/>
  <c r="C3" i="39"/>
  <c r="B4" i="39"/>
  <c r="C4" i="39"/>
  <c r="B5" i="39"/>
  <c r="C5" i="39"/>
  <c r="B6" i="39"/>
  <c r="C6" i="39"/>
  <c r="B7" i="39"/>
  <c r="C7" i="39"/>
  <c r="B8" i="39"/>
  <c r="C8" i="39"/>
  <c r="B9" i="39"/>
  <c r="C9" i="39"/>
  <c r="B10" i="39"/>
  <c r="C10" i="39"/>
  <c r="C2" i="39"/>
  <c r="B2" i="39"/>
  <c r="A48" i="42"/>
  <c r="I70" i="42" s="1"/>
  <c r="A230" i="42"/>
  <c r="A191" i="42"/>
  <c r="A149" i="42"/>
  <c r="A120" i="42"/>
  <c r="A92" i="42"/>
  <c r="A71" i="42"/>
  <c r="A47" i="42"/>
  <c r="B12" i="53"/>
  <c r="A12" i="53"/>
  <c r="G16" i="53" s="1"/>
  <c r="B4" i="53"/>
  <c r="A4" i="53"/>
  <c r="G10" i="53" s="1"/>
  <c r="A2" i="45"/>
  <c r="J8" i="39"/>
  <c r="G209" i="42"/>
  <c r="G208" i="42"/>
  <c r="G207" i="42"/>
  <c r="G115" i="42"/>
  <c r="J5" i="39"/>
  <c r="G213" i="42"/>
  <c r="G204" i="42"/>
  <c r="G196" i="42"/>
  <c r="G195" i="42"/>
  <c r="G61" i="53" l="1"/>
  <c r="I60" i="53"/>
  <c r="G57" i="53"/>
  <c r="G60" i="53"/>
  <c r="I57" i="53"/>
  <c r="I61" i="53"/>
  <c r="J61" i="53" s="1"/>
  <c r="J6" i="39"/>
  <c r="J7" i="39"/>
  <c r="J4" i="39"/>
  <c r="J2" i="39"/>
  <c r="J9" i="39"/>
  <c r="J10" i="39"/>
  <c r="J3" i="39"/>
  <c r="G63" i="42"/>
  <c r="G64" i="42"/>
  <c r="G235" i="42"/>
  <c r="G236" i="42"/>
  <c r="G237" i="42"/>
  <c r="G238" i="42"/>
  <c r="G216" i="42"/>
  <c r="G217" i="42"/>
  <c r="G198" i="42"/>
  <c r="G144" i="42"/>
  <c r="G135" i="42"/>
  <c r="G247" i="42"/>
  <c r="G175" i="42"/>
  <c r="G176" i="42"/>
  <c r="G177" i="42"/>
  <c r="G185" i="42"/>
  <c r="G186" i="42"/>
  <c r="G166" i="42"/>
  <c r="G167" i="42"/>
  <c r="G168" i="42"/>
  <c r="G157" i="42"/>
  <c r="G158" i="42"/>
  <c r="G159" i="42"/>
  <c r="G110" i="42"/>
  <c r="G109" i="42"/>
  <c r="G108" i="42"/>
  <c r="G105" i="42"/>
  <c r="G101" i="42"/>
  <c r="G100" i="42"/>
  <c r="G99" i="42"/>
  <c r="G96" i="42"/>
  <c r="G78" i="42"/>
  <c r="G62" i="42"/>
  <c r="G61" i="42"/>
  <c r="G52" i="42"/>
  <c r="G53" i="42"/>
  <c r="G41" i="42"/>
  <c r="G40" i="42"/>
  <c r="G39" i="42"/>
  <c r="G35" i="42"/>
  <c r="G31" i="42"/>
  <c r="G30" i="42"/>
  <c r="G29" i="42"/>
  <c r="G25" i="42"/>
  <c r="G21" i="42"/>
  <c r="G19" i="42"/>
  <c r="G11" i="42"/>
  <c r="J60" i="53" l="1"/>
  <c r="J57" i="53"/>
  <c r="G32" i="42"/>
  <c r="F259" i="42"/>
  <c r="D53" i="53" s="1"/>
  <c r="F250" i="42"/>
  <c r="D52" i="53" s="1"/>
  <c r="F241" i="42"/>
  <c r="D51" i="53" s="1"/>
  <c r="F219" i="42"/>
  <c r="F210" i="42"/>
  <c r="D45" i="53" s="1"/>
  <c r="F201" i="42"/>
  <c r="D44" i="53" s="1"/>
  <c r="F189" i="42"/>
  <c r="D40" i="53" s="1"/>
  <c r="F180" i="42"/>
  <c r="D39" i="53" s="1"/>
  <c r="F171" i="42"/>
  <c r="D38" i="53" s="1"/>
  <c r="F162" i="42"/>
  <c r="D37" i="53" s="1"/>
  <c r="F147" i="42"/>
  <c r="D32" i="53" s="1"/>
  <c r="F138" i="42"/>
  <c r="D31" i="53" s="1"/>
  <c r="F118" i="42"/>
  <c r="D26" i="53" s="1"/>
  <c r="F111" i="42"/>
  <c r="D25" i="53" s="1"/>
  <c r="F102" i="42"/>
  <c r="D24" i="53" s="1"/>
  <c r="F90" i="42"/>
  <c r="D20" i="53" s="1"/>
  <c r="F81" i="42"/>
  <c r="D19" i="53" s="1"/>
  <c r="F65" i="42"/>
  <c r="D14" i="53" s="1"/>
  <c r="F56" i="42"/>
  <c r="D13" i="53" s="1"/>
  <c r="G253" i="42"/>
  <c r="G258" i="42"/>
  <c r="G248" i="42"/>
  <c r="G249" i="42"/>
  <c r="G244" i="42"/>
  <c r="G239" i="42"/>
  <c r="G240" i="42"/>
  <c r="G234" i="42"/>
  <c r="G218" i="42"/>
  <c r="G199" i="42"/>
  <c r="G200" i="42"/>
  <c r="G187" i="42"/>
  <c r="G188" i="42"/>
  <c r="G183" i="42"/>
  <c r="G178" i="42"/>
  <c r="G179" i="42"/>
  <c r="G174" i="42"/>
  <c r="G169" i="42"/>
  <c r="G170" i="42"/>
  <c r="G165" i="42"/>
  <c r="G160" i="42"/>
  <c r="G161" i="42"/>
  <c r="G156" i="42"/>
  <c r="G145" i="42"/>
  <c r="G146" i="42"/>
  <c r="G141" i="42"/>
  <c r="G136" i="42"/>
  <c r="G137" i="42"/>
  <c r="G132" i="42"/>
  <c r="G116" i="42"/>
  <c r="G117" i="42"/>
  <c r="G114" i="42"/>
  <c r="G79" i="42"/>
  <c r="G80" i="42"/>
  <c r="G75" i="42"/>
  <c r="G59" i="42"/>
  <c r="G54" i="42"/>
  <c r="G55" i="42"/>
  <c r="G51" i="42"/>
  <c r="F53" i="53"/>
  <c r="H53" i="53" s="1"/>
  <c r="F52" i="53"/>
  <c r="H52" i="53" s="1"/>
  <c r="F51" i="53"/>
  <c r="H51" i="53" s="1"/>
  <c r="H47" i="53"/>
  <c r="F45" i="53"/>
  <c r="H45" i="53" s="1"/>
  <c r="F44" i="53"/>
  <c r="H44" i="53" s="1"/>
  <c r="F40" i="53"/>
  <c r="H40" i="53" s="1"/>
  <c r="F39" i="53"/>
  <c r="H39" i="53" s="1"/>
  <c r="F38" i="53"/>
  <c r="H38" i="53" s="1"/>
  <c r="F37" i="53"/>
  <c r="H37" i="53" s="1"/>
  <c r="F32" i="53"/>
  <c r="H32" i="53" s="1"/>
  <c r="F31" i="53"/>
  <c r="H31" i="53" s="1"/>
  <c r="F26" i="53"/>
  <c r="H26" i="53" s="1"/>
  <c r="F25" i="53"/>
  <c r="H25" i="53" s="1"/>
  <c r="F24" i="53"/>
  <c r="H24" i="53" s="1"/>
  <c r="F20" i="53"/>
  <c r="H20" i="53" s="1"/>
  <c r="F19" i="53"/>
  <c r="H19" i="53" s="1"/>
  <c r="F14" i="53"/>
  <c r="H14" i="53" s="1"/>
  <c r="F13" i="53"/>
  <c r="H13" i="53" s="1"/>
  <c r="F8" i="53"/>
  <c r="H8" i="53" s="1"/>
  <c r="F7" i="53"/>
  <c r="H7" i="53" s="1"/>
  <c r="F6" i="53"/>
  <c r="H6" i="53" s="1"/>
  <c r="F5" i="53"/>
  <c r="H5" i="53" s="1"/>
  <c r="F7" i="45"/>
  <c r="F6" i="45"/>
  <c r="J259" i="42"/>
  <c r="J250" i="42"/>
  <c r="J241" i="42"/>
  <c r="J219" i="42"/>
  <c r="J210" i="42"/>
  <c r="J201" i="42"/>
  <c r="J189" i="42"/>
  <c r="J180" i="42"/>
  <c r="J171" i="42"/>
  <c r="J162" i="42"/>
  <c r="J147" i="42"/>
  <c r="J138" i="42"/>
  <c r="J118" i="42"/>
  <c r="J111" i="42"/>
  <c r="J102" i="42"/>
  <c r="J90" i="42"/>
  <c r="J81" i="42"/>
  <c r="J65" i="42"/>
  <c r="J56" i="42"/>
  <c r="G20" i="42"/>
  <c r="G5" i="42"/>
  <c r="J42" i="42"/>
  <c r="J32" i="42"/>
  <c r="J22" i="42"/>
  <c r="J12" i="42"/>
  <c r="C9" i="45"/>
  <c r="E9" i="45"/>
  <c r="D46" i="53" l="1"/>
  <c r="G259" i="42"/>
  <c r="G81" i="42"/>
  <c r="I81" i="42" s="1"/>
  <c r="I75" i="42" s="1"/>
  <c r="G118" i="42"/>
  <c r="K118" i="42" s="1"/>
  <c r="G147" i="42"/>
  <c r="I147" i="42" s="1"/>
  <c r="I141" i="42" s="1"/>
  <c r="G171" i="42"/>
  <c r="E38" i="53" s="1"/>
  <c r="I38" i="53" s="1"/>
  <c r="G201" i="42"/>
  <c r="I201" i="42" s="1"/>
  <c r="I195" i="42" s="1"/>
  <c r="G250" i="42"/>
  <c r="I250" i="42" s="1"/>
  <c r="I244" i="42" s="1"/>
  <c r="G90" i="42"/>
  <c r="E20" i="53" s="1"/>
  <c r="I20" i="53" s="1"/>
  <c r="G65" i="42"/>
  <c r="I65" i="42" s="1"/>
  <c r="I59" i="42" s="1"/>
  <c r="G111" i="42"/>
  <c r="K111" i="42" s="1"/>
  <c r="G138" i="42"/>
  <c r="G162" i="42"/>
  <c r="K162" i="42" s="1"/>
  <c r="K156" i="42" s="1"/>
  <c r="G241" i="42"/>
  <c r="G56" i="42"/>
  <c r="G189" i="42"/>
  <c r="G219" i="42"/>
  <c r="E46" i="53" s="1"/>
  <c r="G180" i="42"/>
  <c r="K180" i="42" s="1"/>
  <c r="K174" i="42" s="1"/>
  <c r="G210" i="42"/>
  <c r="G102" i="42"/>
  <c r="K102" i="42" s="1"/>
  <c r="F5" i="45"/>
  <c r="F42" i="42"/>
  <c r="D8" i="53" s="1"/>
  <c r="F32" i="42"/>
  <c r="D7" i="53" s="1"/>
  <c r="F22" i="42"/>
  <c r="D6" i="53" s="1"/>
  <c r="G15" i="42"/>
  <c r="G22" i="42" s="1"/>
  <c r="E6" i="53" s="1"/>
  <c r="G12" i="42"/>
  <c r="F12" i="42"/>
  <c r="D5" i="53" s="1"/>
  <c r="I46" i="53" l="1"/>
  <c r="J46" i="53" s="1"/>
  <c r="G46" i="53"/>
  <c r="I58" i="53"/>
  <c r="G58" i="53"/>
  <c r="E32" i="53"/>
  <c r="G32" i="53" s="1"/>
  <c r="K81" i="42"/>
  <c r="K75" i="42" s="1"/>
  <c r="G20" i="53"/>
  <c r="J20" i="53" s="1"/>
  <c r="K90" i="42"/>
  <c r="E52" i="53"/>
  <c r="E14" i="53"/>
  <c r="G14" i="53" s="1"/>
  <c r="K250" i="42"/>
  <c r="E19" i="53"/>
  <c r="E44" i="53"/>
  <c r="K201" i="42"/>
  <c r="K171" i="42"/>
  <c r="K165" i="42" s="1"/>
  <c r="K114" i="42"/>
  <c r="I90" i="42"/>
  <c r="I84" i="42" s="1"/>
  <c r="I171" i="42"/>
  <c r="I165" i="42" s="1"/>
  <c r="I118" i="42"/>
  <c r="I114" i="42" s="1"/>
  <c r="E26" i="53"/>
  <c r="G38" i="53"/>
  <c r="J38" i="53" s="1"/>
  <c r="K147" i="42"/>
  <c r="K65" i="42"/>
  <c r="I259" i="42"/>
  <c r="E53" i="53"/>
  <c r="I219" i="42"/>
  <c r="I213" i="42" s="1"/>
  <c r="E31" i="53"/>
  <c r="I138" i="42"/>
  <c r="I132" i="42" s="1"/>
  <c r="K259" i="42"/>
  <c r="K105" i="42"/>
  <c r="E45" i="53"/>
  <c r="I210" i="42"/>
  <c r="I204" i="42" s="1"/>
  <c r="I189" i="42"/>
  <c r="I183" i="42" s="1"/>
  <c r="E40" i="53"/>
  <c r="E51" i="53"/>
  <c r="I241" i="42"/>
  <c r="I234" i="42" s="1"/>
  <c r="I111" i="42"/>
  <c r="I105" i="42" s="1"/>
  <c r="E25" i="53"/>
  <c r="K241" i="42"/>
  <c r="E39" i="53"/>
  <c r="I180" i="42"/>
  <c r="I174" i="42" s="1"/>
  <c r="K219" i="42"/>
  <c r="K210" i="42"/>
  <c r="E13" i="53"/>
  <c r="I56" i="42"/>
  <c r="I51" i="42" s="1"/>
  <c r="K189" i="42"/>
  <c r="K56" i="42"/>
  <c r="E37" i="53"/>
  <c r="I162" i="42"/>
  <c r="K138" i="42"/>
  <c r="K96" i="42"/>
  <c r="E24" i="53"/>
  <c r="I102" i="42"/>
  <c r="I96" i="42" s="1"/>
  <c r="K12" i="42"/>
  <c r="K5" i="42" s="1"/>
  <c r="E5" i="53"/>
  <c r="I32" i="42"/>
  <c r="I25" i="42" s="1"/>
  <c r="E7" i="53"/>
  <c r="I7" i="53" s="1"/>
  <c r="G6" i="53"/>
  <c r="I6" i="53"/>
  <c r="I12" i="42"/>
  <c r="I5" i="42" s="1"/>
  <c r="G42" i="42"/>
  <c r="K32" i="42"/>
  <c r="I22" i="42"/>
  <c r="I15" i="42" s="1"/>
  <c r="K22" i="42"/>
  <c r="J58" i="53" l="1"/>
  <c r="J63" i="53" s="1"/>
  <c r="L90" i="42"/>
  <c r="I32" i="53"/>
  <c r="J32" i="53" s="1"/>
  <c r="L81" i="42"/>
  <c r="L111" i="42"/>
  <c r="L102" i="42"/>
  <c r="I14" i="53"/>
  <c r="J14" i="53" s="1"/>
  <c r="I52" i="53"/>
  <c r="G52" i="53"/>
  <c r="K84" i="42"/>
  <c r="L250" i="42"/>
  <c r="K244" i="42"/>
  <c r="L171" i="42"/>
  <c r="L201" i="42"/>
  <c r="K195" i="42"/>
  <c r="I44" i="53"/>
  <c r="G44" i="53"/>
  <c r="G19" i="53"/>
  <c r="I19" i="53"/>
  <c r="K141" i="42"/>
  <c r="L147" i="42"/>
  <c r="G26" i="53"/>
  <c r="I26" i="53"/>
  <c r="L118" i="42"/>
  <c r="G7" i="53"/>
  <c r="J7" i="53" s="1"/>
  <c r="L65" i="42"/>
  <c r="K59" i="42"/>
  <c r="L189" i="42"/>
  <c r="K183" i="42"/>
  <c r="L219" i="42"/>
  <c r="K213" i="42"/>
  <c r="G47" i="53"/>
  <c r="I47" i="53"/>
  <c r="I156" i="42"/>
  <c r="L162" i="42"/>
  <c r="G37" i="53"/>
  <c r="I37" i="53"/>
  <c r="G13" i="53"/>
  <c r="I13" i="53"/>
  <c r="K234" i="42"/>
  <c r="L241" i="42"/>
  <c r="G51" i="53"/>
  <c r="I51" i="53"/>
  <c r="G45" i="53"/>
  <c r="I45" i="53"/>
  <c r="I31" i="53"/>
  <c r="G31" i="53"/>
  <c r="G39" i="53"/>
  <c r="I39" i="53"/>
  <c r="L259" i="42"/>
  <c r="K204" i="42"/>
  <c r="L210" i="42"/>
  <c r="G53" i="53"/>
  <c r="I53" i="53"/>
  <c r="L138" i="42"/>
  <c r="K132" i="42"/>
  <c r="L56" i="42"/>
  <c r="K51" i="42"/>
  <c r="G25" i="53"/>
  <c r="I25" i="53"/>
  <c r="G40" i="53"/>
  <c r="I40" i="53"/>
  <c r="L180" i="42"/>
  <c r="G24" i="53"/>
  <c r="I24" i="53"/>
  <c r="I42" i="42"/>
  <c r="I35" i="42" s="1"/>
  <c r="E8" i="53"/>
  <c r="G5" i="53"/>
  <c r="I5" i="53"/>
  <c r="L22" i="42"/>
  <c r="J6" i="53"/>
  <c r="K42" i="42"/>
  <c r="L12" i="42"/>
  <c r="K25" i="42"/>
  <c r="L32" i="42"/>
  <c r="K15" i="42"/>
  <c r="D13" i="48"/>
  <c r="D12" i="48"/>
  <c r="L260" i="42" l="1"/>
  <c r="L91" i="42"/>
  <c r="L229" i="42"/>
  <c r="L148" i="42"/>
  <c r="L190" i="42"/>
  <c r="L119" i="42"/>
  <c r="J47" i="53"/>
  <c r="J5" i="53"/>
  <c r="J45" i="53"/>
  <c r="J44" i="53"/>
  <c r="J25" i="53"/>
  <c r="J19" i="53"/>
  <c r="J21" i="53" s="1"/>
  <c r="J53" i="53"/>
  <c r="J24" i="53"/>
  <c r="J52" i="53"/>
  <c r="L70" i="42"/>
  <c r="J39" i="53"/>
  <c r="J13" i="53"/>
  <c r="J16" i="53" s="1"/>
  <c r="J26" i="53"/>
  <c r="J40" i="53"/>
  <c r="J51" i="53"/>
  <c r="J37" i="53"/>
  <c r="L42" i="42"/>
  <c r="L46" i="42" s="1"/>
  <c r="J31" i="53"/>
  <c r="J33" i="53" s="1"/>
  <c r="K35" i="42"/>
  <c r="G8" i="53"/>
  <c r="I8" i="53"/>
  <c r="L315" i="42" l="1"/>
  <c r="J67" i="53" s="1"/>
  <c r="J48" i="53"/>
  <c r="J54" i="53"/>
  <c r="J41" i="53"/>
  <c r="J27" i="53"/>
  <c r="J8" i="53"/>
  <c r="J10" i="53" s="1"/>
  <c r="J65" i="53" l="1"/>
  <c r="F4" i="45"/>
  <c r="F9" i="45" s="1"/>
  <c r="D9" i="45"/>
  <c r="I11" i="39" l="1"/>
  <c r="F11" i="39"/>
  <c r="J12" i="39" l="1"/>
  <c r="J11" i="39"/>
</calcChain>
</file>

<file path=xl/sharedStrings.xml><?xml version="1.0" encoding="utf-8"?>
<sst xmlns="http://schemas.openxmlformats.org/spreadsheetml/2006/main" count="1372" uniqueCount="550">
  <si>
    <t>Bidder Name</t>
  </si>
  <si>
    <t>Gainwell</t>
  </si>
  <si>
    <t>Role</t>
  </si>
  <si>
    <t>Name</t>
  </si>
  <si>
    <t>Project Manager</t>
  </si>
  <si>
    <t>Michael Johnson</t>
  </si>
  <si>
    <t>PMO Lead</t>
  </si>
  <si>
    <t>James Q. (Quinn) Hawkinson</t>
  </si>
  <si>
    <t>Transition Lead</t>
  </si>
  <si>
    <t>Marc Piscitelli</t>
  </si>
  <si>
    <t>Application Manager</t>
  </si>
  <si>
    <t>Satyanarayana (Satya) Gandi</t>
  </si>
  <si>
    <t>Product Manager</t>
  </si>
  <si>
    <t>Robert Ossa</t>
  </si>
  <si>
    <t>User Centered Design Lead</t>
  </si>
  <si>
    <t>Christian Sorensen</t>
  </si>
  <si>
    <t>Public Communication Lead</t>
  </si>
  <si>
    <t>Karen Shields</t>
  </si>
  <si>
    <t>Testing Manager</t>
  </si>
  <si>
    <t>Anita John</t>
  </si>
  <si>
    <t>Security Manager</t>
  </si>
  <si>
    <t>Krishna Bitragunta</t>
  </si>
  <si>
    <t>Understanding &amp; Approach Ratings and Business Scores</t>
  </si>
  <si>
    <t>Topic</t>
  </si>
  <si>
    <t>Weight</t>
  </si>
  <si>
    <t>Rating Average</t>
  </si>
  <si>
    <t>Rating Max</t>
  </si>
  <si>
    <t>Business Score</t>
  </si>
  <si>
    <t>Understanding and Approach to the CalSAWS Integrated Multi-Contractor Environment</t>
  </si>
  <si>
    <t>Understanding and Approach to Software Development</t>
  </si>
  <si>
    <t>Understanding and Approach to Application Evolution and Innovation</t>
  </si>
  <si>
    <t>Understanding and Approach to User Experience, Marketing and Public Communications</t>
  </si>
  <si>
    <t>Total</t>
  </si>
  <si>
    <t>1.  Understanding and Approach to the CalSAWS Integrated Multi-Contractor Environment</t>
  </si>
  <si>
    <t>Proposal References</t>
  </si>
  <si>
    <t>Evaluator 01 Ashley Arnold</t>
  </si>
  <si>
    <t>Evaluator 02 Caralee Mann</t>
  </si>
  <si>
    <t>Evaluator 03 Emily Cloward</t>
  </si>
  <si>
    <t>Evaluator 04 Grady Howe</t>
  </si>
  <si>
    <t>Evaluator 05 Heather Mitchell</t>
  </si>
  <si>
    <t>Evaluator 06 Jill Powers</t>
  </si>
  <si>
    <t>Evaluator 08 Lorena Montes</t>
  </si>
  <si>
    <t>Evaluator 09 Martha Esparza</t>
  </si>
  <si>
    <t>Evaluator 10 Melissa Thomas</t>
  </si>
  <si>
    <t>Evaluator 11 Oyuky Prado</t>
  </si>
  <si>
    <t>Evaluator 12 Veronica Hamel</t>
  </si>
  <si>
    <t>Evaluator 13 Yolanda Banuelos</t>
  </si>
  <si>
    <t>Team Score &amp; Comments</t>
  </si>
  <si>
    <t>Evaluator Comments</t>
  </si>
  <si>
    <t>Understanding and Approach Items</t>
  </si>
  <si>
    <t>Page #</t>
  </si>
  <si>
    <t>Section #</t>
  </si>
  <si>
    <t xml:space="preserve">Positive Differentiators </t>
  </si>
  <si>
    <t xml:space="preserve">Negative Differentiators </t>
  </si>
  <si>
    <t>Eval Rating: 
0-4</t>
  </si>
  <si>
    <t>Average Score</t>
  </si>
  <si>
    <t>Team Score</t>
  </si>
  <si>
    <t>Team Comments</t>
  </si>
  <si>
    <t>*Potential Items for Confidential Discussions</t>
  </si>
  <si>
    <t>Action items</t>
  </si>
  <si>
    <t>UA1</t>
  </si>
  <si>
    <t>Describe your approach to managing your scope of work and how you will coordinate with other involved CalSAWS contractors and the CalSAWS Delivery Integration Team to ensure understanding and agreement of the roles and responsibilities of each Contractor and the Consortium.</t>
  </si>
  <si>
    <t>Pages 5 - 14</t>
  </si>
  <si>
    <t>Vol 1 
Sect 4.1</t>
  </si>
  <si>
    <t>Appreciate the detail and examples provided. Specific examples of current work set a believable tone.</t>
  </si>
  <si>
    <t>Had some minor formatting issues that were distracting.</t>
  </si>
  <si>
    <r>
      <t>A) Bidder acknowledgement "Delivery Integration Team serves as the first escalation point for any delivery concerns between the contractors." (</t>
    </r>
    <r>
      <rPr>
        <b/>
        <sz val="11"/>
        <color rgb="FF000000"/>
        <rFont val="Century Gothic"/>
        <family val="2"/>
      </rPr>
      <t>Support</t>
    </r>
    <r>
      <rPr>
        <sz val="11"/>
        <color rgb="FF000000"/>
        <rFont val="Century Gothic"/>
        <family val="2"/>
      </rPr>
      <t>: Pg 17).)
B) Bidder acknowledgement to "Collaborate with other involved contractors to jointly develop, for presentation to the Delivery Integration Office, recommendations to resolve any service gaps, conflicts, or overlaps." (</t>
    </r>
    <r>
      <rPr>
        <b/>
        <sz val="11"/>
        <color rgb="FF000000"/>
        <rFont val="Century Gothic"/>
        <family val="2"/>
      </rPr>
      <t>Support</t>
    </r>
    <r>
      <rPr>
        <sz val="11"/>
        <color rgb="FF000000"/>
        <rFont val="Century Gothic"/>
        <family val="2"/>
      </rPr>
      <t>: Pg 16).
C) Bidder suggested modifications to Requirements Traceability Matrix, meets Req BC -3.2.03 &amp; BC -3.2.04. (Support: RFP Attachment 2 (Pg 8) and  Figure 2 RT (Pg 10).)</t>
    </r>
  </si>
  <si>
    <r>
      <t>a) Potential for misalignment, if collaborating with other contractors is done in parallel with Leadership working with DI.  Graphic shows no flow of communication going back to Gainwell leadership on outcome of coordination. (</t>
    </r>
    <r>
      <rPr>
        <b/>
        <sz val="11"/>
        <color rgb="FF000000"/>
        <rFont val="Century Gothic"/>
        <family val="2"/>
      </rPr>
      <t>Support</t>
    </r>
    <r>
      <rPr>
        <sz val="11"/>
        <color rgb="FF000000"/>
        <rFont val="Century Gothic"/>
        <family val="2"/>
      </rPr>
      <t>: Figure 5 (Pg 18).)
b) unclear if identified "additional work activities" are reviewed with the consortium to confirm understanding of additional work. (Support: ...create work activities in addition to the work activities in the SOW and requirements". (Pg10).)</t>
    </r>
  </si>
  <si>
    <t xml:space="preserve">Requirements Traceability Matrix; successful use in CalSAWS Central Print Contract. SOW Walkthrough for leadership team. Current coordination efforts between Consortium detailed as well as strong initiatives, such as "ENVISION". "Product Team" separate from Application Manager and Product Manager. Focus on public health and human services (50 states, maintains portals in 27 states). Experience working with advocates and unions, legislative staff, and understanding the impact of each resolution on county staff and customers. Works cooperatively with other contractors (Deloitte, ClearBest, Accenture). Emphasis on adopting the Delivery Integration Team process and their goals for it. BenefitsCal Technical Service Desk coordination and collaboration successes mentioned. Detailed steps provided on how coordination and collaboration will happen between Gainwell and other vendors/Consortium. Project Plans - "gets" and "gives"; flowchart of cross-contractor coordination. Identifying and resolving scope gaps, ambiguities, and redundancies. </t>
  </si>
  <si>
    <r>
      <rPr>
        <b/>
        <sz val="11"/>
        <color theme="1"/>
        <rFont val="Century Gothic"/>
        <family val="2"/>
      </rPr>
      <t xml:space="preserve">Worked with other vendors </t>
    </r>
    <r>
      <rPr>
        <sz val="11"/>
        <color theme="1"/>
        <rFont val="Century Gothic"/>
        <family val="2"/>
      </rPr>
      <t xml:space="preserve">during CalWIN conversion, Central Print, GA/GR, BCTSD and </t>
    </r>
    <r>
      <rPr>
        <b/>
        <sz val="11"/>
        <color theme="1"/>
        <rFont val="Century Gothic"/>
        <family val="2"/>
      </rPr>
      <t>supports the Consortium’s vision</t>
    </r>
    <r>
      <rPr>
        <sz val="11"/>
        <color theme="1"/>
        <rFont val="Century Gothic"/>
        <family val="2"/>
      </rPr>
      <t xml:space="preserve"> of “a fully integrated enterprise organization. Our </t>
    </r>
    <r>
      <rPr>
        <b/>
        <sz val="11"/>
        <color theme="1"/>
        <rFont val="Century Gothic"/>
        <family val="2"/>
      </rPr>
      <t xml:space="preserve">values clearly reflect our commitment </t>
    </r>
    <r>
      <rPr>
        <sz val="11"/>
        <color theme="1"/>
        <rFont val="Century Gothic"/>
        <family val="2"/>
      </rPr>
      <t xml:space="preserve">to the human services mission and working collaboratively with other Contractors. We work, coordinate, and </t>
    </r>
    <r>
      <rPr>
        <b/>
        <sz val="11"/>
        <color theme="1"/>
        <rFont val="Century Gothic"/>
        <family val="2"/>
      </rPr>
      <t>collaborate with the CalSAWS PMO</t>
    </r>
    <r>
      <rPr>
        <sz val="11"/>
        <color theme="1"/>
        <rFont val="Century Gothic"/>
        <family val="2"/>
      </rPr>
      <t xml:space="preserve"> to make sure services delivered are consistent with the approved BenefitsCal Services Plan and the associated Operational Working Documents (OWDs).   </t>
    </r>
    <r>
      <rPr>
        <b/>
        <sz val="11"/>
        <color theme="1"/>
        <rFont val="Century Gothic"/>
        <family val="2"/>
      </rPr>
      <t>Worked closely with GW during CP transition and beyond</t>
    </r>
    <r>
      <rPr>
        <sz val="11"/>
        <color theme="1"/>
        <rFont val="Century Gothic"/>
        <family val="2"/>
      </rPr>
      <t>,  We exceed the requirement by</t>
    </r>
    <r>
      <rPr>
        <b/>
        <sz val="11"/>
        <color theme="1"/>
        <rFont val="Century Gothic"/>
        <family val="2"/>
      </rPr>
      <t xml:space="preserve"> creating a Product Team</t>
    </r>
    <r>
      <rPr>
        <sz val="11"/>
        <color theme="1"/>
        <rFont val="Century Gothic"/>
        <family val="2"/>
      </rPr>
      <t xml:space="preserve">. By creating a Product Team separate from the Application Maintenance Team, more rapid progress can be achieved on both the maintenance of the current production application and innovation and application architecture projects.   Public Communications Lead has extensive experience with </t>
    </r>
    <r>
      <rPr>
        <b/>
        <sz val="11"/>
        <color theme="1"/>
        <rFont val="Century Gothic"/>
        <family val="2"/>
      </rPr>
      <t xml:space="preserve">advocates, unions, and legislative </t>
    </r>
    <r>
      <rPr>
        <sz val="11"/>
        <color theme="1"/>
        <rFont val="Century Gothic"/>
        <family val="2"/>
      </rPr>
      <t xml:space="preserve">staff members.. </t>
    </r>
    <r>
      <rPr>
        <b/>
        <sz val="11"/>
        <color theme="1"/>
        <rFont val="Century Gothic"/>
        <family val="2"/>
      </rPr>
      <t>Escalate</t>
    </r>
    <r>
      <rPr>
        <sz val="11"/>
        <color theme="1"/>
        <rFont val="Century Gothic"/>
        <family val="2"/>
      </rPr>
      <t xml:space="preserve"> any concerns between Gainwell and another contractor that were </t>
    </r>
    <r>
      <rPr>
        <b/>
        <sz val="11"/>
        <color theme="1"/>
        <rFont val="Century Gothic"/>
        <family val="2"/>
      </rPr>
      <t xml:space="preserve">not resolved between our leadership team and the other contractor(s) Delivery Integration Manager.  GW looking for </t>
    </r>
    <r>
      <rPr>
        <sz val="11"/>
        <color theme="1"/>
        <rFont val="Century Gothic"/>
        <family val="2"/>
      </rPr>
      <t xml:space="preserve">ways that BenefitsCal can </t>
    </r>
    <r>
      <rPr>
        <b/>
        <sz val="11"/>
        <color theme="1"/>
        <rFont val="Century Gothic"/>
        <family val="2"/>
      </rPr>
      <t>lighten the County workload</t>
    </r>
    <r>
      <rPr>
        <sz val="11"/>
        <color theme="1"/>
        <rFont val="Century Gothic"/>
        <family val="2"/>
      </rPr>
      <t>.</t>
    </r>
  </si>
  <si>
    <t xml:space="preserve">Somewhat redundanct. </t>
  </si>
  <si>
    <t>the tables they have added to explaing deliverables and PM assists with following Gainwell approach and PM</t>
  </si>
  <si>
    <t>Use alot of the buzz words, wish they provided more on how, this area stayed a at a high level approach</t>
  </si>
  <si>
    <t>Met the requirements and vision but lacked specificity. Did not stand out as having original ideas or fresh perspectives. Examples were high level and lacked details and measurable outcomes. Scope redundancies and ambiguities seemed an odd focus for the final two pages of this section.</t>
  </si>
  <si>
    <t xml:space="preserve">While Gainwell hasn't had experience in the Delivery Integration team, they seem to have an understanding of what they do. </t>
  </si>
  <si>
    <t xml:space="preserve">* There wre a couple of syntax errors.  For example, used the work countries instead of counties in figure 1. 
*  Table 3 didn't include all dividends.  Didn't do a good job explaining this approach.  Would have preferred the scope and then provided the example from CalWIN. 
* did not provide example of project and advocate groups collaborated with (page 13)
Page 12:  did not discuss the other two dividends as part of the work effort. 
Page 20:  Did not fully explain how they would prevent duplicate work or determine who would be responsible. 
</t>
  </si>
  <si>
    <t>Annual strategic planning initiative focused on technology improvements and innovations that will benefit BenefitsCal users and the Counties (pg,11)</t>
  </si>
  <si>
    <t xml:space="preserve">Several years in multi-contractor experience.  </t>
  </si>
  <si>
    <t xml:space="preserve">pg 9: Budget and Contract Management with a Collaborative Approach. The Gainwell Account Business Office Leader acts as the Consortium’s single point of contact for any information, questions, or concerns related to contract requirements or budget management. Understanding and having a single point of contact reduces confussion and miscommunication amongst partners.            
pg10: The SOW walkthrough familiarizes the leadership team with the full scope of work, regardless of whether the individual leader is involved in the specific area or not. This results in a more holistic approach amongst the Gainwell leadership team, helping to break down delivery siloes. </t>
  </si>
  <si>
    <t>pg 5 : They broke their values into three areas, Understand, Engage and Deliver. They failed to include Follow-up and adjustment under Delivery(this was a miss)
pg 7: Foster a team environment to effectively deliver value, they did not emphasize Communication as a key function.  Measure the realization of the business value, what is the measurement gauge</t>
  </si>
  <si>
    <t>Experience working with Deloitte, Accenture, Ernst and Young, and ClearBest. Understand, Engage, and Deliver values are the foundation of how they manage their scope of work. Seems to be well-versed in Consortium governance processes. Adheres to established processes including PMO, DI, and SCRs. Project Management standards based on A Guide to the Project Management Body of Knowledge (PMBOK Guide). They develop detailed work plans that align with the CalSAWS Master Work Plan.</t>
  </si>
  <si>
    <t>Use of jargon throughout the document and a broad overview of how they manage the scope of work and coordinate with other contractors but lack detailed specifics. They seem to have a strong reliance on the Consotium's processes to manage work.</t>
  </si>
  <si>
    <t xml:space="preserve">Recommendation of using a strategy session using a visualization technique, such as ENVISION sessions. 
Recognize the mention of union concerns and working with those could be helpful to the counties. 
Like specific call outs of how the BC Leadership team will coordinate with others. 
Gainwell seems very well versed in cross-coordination with other contractors. </t>
  </si>
  <si>
    <t xml:space="preserve">* Like that they shared their values (Understand, Engage, Deliver) 
* Liked the GA/GR &amp; BenefitsCal Technical Service Desk example they provided showing how they have been &amp; are woking in a multivendor environment.
* Liked that they spelled out the following:
1) One of the earliest activities we complete with our leadership team is to conduct a facilitated walkthrough of our contract terms and conditions, the SOW, and the attached requirements. 
2) The SOW walkthrough familiarizes the leadership team with the full scope of work, regardless of whether the individual leader is involved in the specific area or not. This results in a more holistic approach amongst the Gainwell leadership team, helping to break down delivery siloes.
*Liked their plan to cpmplete a Requirements Traceability Matrix, I think it's smart for them to share their understanding of every single requirement &amp; ensure they are correct &amp; that all vendors are in the same page.
*Their Strategic Planning w/ a Business Focus- If executed correctly can bring a lot of value. 
* Overall i think they completely addressed UA1. 
</t>
  </si>
  <si>
    <t xml:space="preserve">* Did not like that in multiple areas they only mention Consortium, Counties and Recipients. They leave out other stakeholders (State, Advocates, union, etc.)
* Table 1- Delivering Business Value - This table. Some of the actvities mentioned there, I felt were appropriate for all of the key staff members to follow. This Table made it seem like only the Project Manager(s) were responsible for things such as: Understand the Vision, Champion the Vision to the Team , Foster a Team Environment to Effectively Deliver, etc.
*Their Figure 6 example - DI Team Goals &amp;Actions Related to SCRs- This section only addressed the Happy Path, there were no bullets included to state how they would pivot/do in the case someting doesn't go to plan.
*On pg 20 they have some verbiage where they cover Time to Deliver and Price of the Redundant Work effort. Under Time to Deliver they say " What is the schedule for each contractor to be able to deliver the redundant scope? Can one or both contractors meet the date needed?" This to me contradicts some of the things they said. If the project management and requirement tracibility matrix is done correctly, then they should not run into these situations. They should clearly know what they as a vendor is responsible for. Under Price of the Redundant Work Effort they say "What is the price from each contractor for the redundant scope? Do the prices appear reasonable (neither too low to reasonably deliver nor unexpectedly high as compared to each other)?" Personally, i do not like that they would be letting prcie drive this decission. Each vendor should celarly know their responsibility. 
</t>
  </si>
  <si>
    <t>UA2</t>
  </si>
  <si>
    <t>Describe your approach to working and collaborating with the CalSAWS M&amp;O Contractor(s) to perform shared services, such as security, and supporting services such as Service Desk, production operations and system performance.</t>
  </si>
  <si>
    <t>Processes and graphics layed out in visual aids were helpful. Emphasis on conflict resolution and details around collaboration were clear.</t>
  </si>
  <si>
    <r>
      <t>A) Reoccurring Theme: seeking to understand the audience and their position to establish the baseline prior to taking action illustrates their commitment to  collaboration. (</t>
    </r>
    <r>
      <rPr>
        <b/>
        <sz val="11"/>
        <color theme="1"/>
        <rFont val="Century Gothic"/>
        <family val="2"/>
      </rPr>
      <t>Support</t>
    </r>
    <r>
      <rPr>
        <sz val="11"/>
        <color theme="1"/>
        <rFont val="Century Gothic"/>
        <family val="2"/>
      </rPr>
      <t>: Figure 12 (Pg 30).)
B)Bidder acknowledgement "CalSAWS multi-contractor environment requires proactive collaboration, coordination, and communication to function as a unified team in support of better outcomes for customers, Counties, and stakeholders" (</t>
    </r>
    <r>
      <rPr>
        <b/>
        <sz val="11"/>
        <color theme="1"/>
        <rFont val="Century Gothic"/>
        <family val="2"/>
      </rPr>
      <t>Support</t>
    </r>
    <r>
      <rPr>
        <sz val="11"/>
        <color theme="1"/>
        <rFont val="Century Gothic"/>
        <family val="2"/>
      </rPr>
      <t>: Page 32)
C) Preventing services gaps by defining gap analysis process. (Support: Figure 9 (Pg28).)</t>
    </r>
  </si>
  <si>
    <r>
      <t>a) RFP provided CalSAWS Governance 2.2  and included a chart. Elaborating on where governance levels fit in would have supported understanding and provided a clearer vision. (</t>
    </r>
    <r>
      <rPr>
        <b/>
        <sz val="11"/>
        <color theme="1"/>
        <rFont val="Century Gothic"/>
        <family val="2"/>
      </rPr>
      <t>Support</t>
    </r>
    <r>
      <rPr>
        <sz val="11"/>
        <color theme="1"/>
        <rFont val="Century Gothic"/>
        <family val="2"/>
      </rPr>
      <t xml:space="preserve">: "This governance process should have governance levels that include the involved contractors only and governance levels that include the Consortium starting with the Delivery Integration Team . " (Page 24).)
b) </t>
    </r>
    <r>
      <rPr>
        <b/>
        <sz val="11"/>
        <color theme="1"/>
        <rFont val="Century Gothic"/>
        <family val="2"/>
      </rPr>
      <t>Concern</t>
    </r>
    <r>
      <rPr>
        <sz val="11"/>
        <color theme="1"/>
        <rFont val="Century Gothic"/>
        <family val="2"/>
      </rPr>
      <t>: standardizing onboarding as recommended by the bidder for all contractors; it should be limited to CalSAWS Processes/library, terms, templates, tool sets, and Communication tools. Substantial information was provided in RFP. All lower level onboarding should be the responsibility of the hiring contractor. (</t>
    </r>
    <r>
      <rPr>
        <b/>
        <sz val="11"/>
        <color theme="1"/>
        <rFont val="Century Gothic"/>
        <family val="2"/>
      </rPr>
      <t>Support</t>
    </r>
    <r>
      <rPr>
        <sz val="11"/>
        <color theme="1"/>
        <rFont val="Century Gothic"/>
        <family val="2"/>
      </rPr>
      <t>: bullet 5  (Pg 24).)
c) Disagree, this that this type of documentation would have in support of DI's goal to "Participate in the creation and execution of plans and processes to govern multiple contractors" as implied.  DI is not an independent project nor governance committee body. Use of a charter here is not in alignment with PMI PMBOK and is not appropriate.  Unless the CalSAWS project has standardized the use of a charter for other functional oversight teams (IV&amp;V and QA). (Support: Figure 8 first section (Pg 26).)</t>
    </r>
  </si>
  <si>
    <t xml:space="preserve">Collaboration technigues and explanations. Communication and collaboration tools for easier access across organizations (live TEAMs chat), regular cross-contractor meetings. Gainwell staff required to take courses to increase communication effectiveness (and mitigate miscommunication across organizations). Delivery Integration Team goals re-emphasized with additional examples. Shared services activities examples. Security Manager expected to meet regularly with other contractor Security Managers. </t>
  </si>
  <si>
    <r>
      <t>Successful</t>
    </r>
    <r>
      <rPr>
        <b/>
        <sz val="11"/>
        <color theme="1"/>
        <rFont val="Century Gothic"/>
        <family val="2"/>
      </rPr>
      <t xml:space="preserve"> collaboration also requires an understanding </t>
    </r>
    <r>
      <rPr>
        <sz val="11"/>
        <color theme="1"/>
        <rFont val="Century Gothic"/>
        <family val="2"/>
      </rPr>
      <t xml:space="preserve">the shared services </t>
    </r>
    <r>
      <rPr>
        <b/>
        <sz val="11"/>
        <color theme="1"/>
        <rFont val="Century Gothic"/>
        <family val="2"/>
      </rPr>
      <t>scope</t>
    </r>
    <r>
      <rPr>
        <sz val="11"/>
        <color theme="1"/>
        <rFont val="Century Gothic"/>
        <family val="2"/>
      </rPr>
      <t xml:space="preserve"> of work and </t>
    </r>
    <r>
      <rPr>
        <b/>
        <sz val="11"/>
        <color theme="1"/>
        <rFont val="Century Gothic"/>
        <family val="2"/>
      </rPr>
      <t>perspectives of the other contractor</t>
    </r>
    <r>
      <rPr>
        <sz val="11"/>
        <color theme="1"/>
        <rFont val="Century Gothic"/>
        <family val="2"/>
      </rPr>
      <t xml:space="preserve">s.  </t>
    </r>
    <r>
      <rPr>
        <b/>
        <sz val="11"/>
        <color theme="1"/>
        <rFont val="Century Gothic"/>
        <family val="2"/>
      </rPr>
      <t>Figure 7</t>
    </r>
    <r>
      <rPr>
        <sz val="11"/>
        <color theme="1"/>
        <rFont val="Century Gothic"/>
        <family val="2"/>
      </rPr>
      <t xml:space="preserve">.	 Collaboration Techniques - </t>
    </r>
    <r>
      <rPr>
        <b/>
        <sz val="11"/>
        <color theme="1"/>
        <rFont val="Century Gothic"/>
        <family val="2"/>
      </rPr>
      <t>good visual on collaboration.</t>
    </r>
    <r>
      <rPr>
        <sz val="11"/>
        <color theme="1"/>
        <rFont val="Century Gothic"/>
        <family val="2"/>
      </rPr>
      <t xml:space="preserve"> </t>
    </r>
    <r>
      <rPr>
        <b/>
        <sz val="11"/>
        <color theme="1"/>
        <rFont val="Century Gothic"/>
        <family val="2"/>
      </rPr>
      <t>Partner in DIO creation.</t>
    </r>
    <r>
      <rPr>
        <sz val="11"/>
        <color theme="1"/>
        <rFont val="Century Gothic"/>
        <family val="2"/>
      </rPr>
      <t xml:space="preserve">  The overarching concept in our approach to </t>
    </r>
    <r>
      <rPr>
        <b/>
        <sz val="11"/>
        <color theme="1"/>
        <rFont val="Century Gothic"/>
        <family val="2"/>
      </rPr>
      <t>resolving conflict</t>
    </r>
    <r>
      <rPr>
        <sz val="11"/>
        <color theme="1"/>
        <rFont val="Century Gothic"/>
        <family val="2"/>
      </rPr>
      <t xml:space="preserve"> is to understand, “What is the </t>
    </r>
    <r>
      <rPr>
        <b/>
        <sz val="11"/>
        <color theme="1"/>
        <rFont val="Century Gothic"/>
        <family val="2"/>
      </rPr>
      <t>best solution for the Customers and Counties?</t>
    </r>
    <r>
      <rPr>
        <sz val="11"/>
        <color theme="1"/>
        <rFont val="Century Gothic"/>
        <family val="2"/>
      </rPr>
      <t xml:space="preserve">” The CalSAWS </t>
    </r>
    <r>
      <rPr>
        <b/>
        <sz val="11"/>
        <color theme="1"/>
        <rFont val="Century Gothic"/>
        <family val="2"/>
      </rPr>
      <t>multi-contractor environment requires proactive collaboration, coordination, and communication</t>
    </r>
    <r>
      <rPr>
        <sz val="11"/>
        <color theme="1"/>
        <rFont val="Century Gothic"/>
        <family val="2"/>
      </rPr>
      <t xml:space="preserve"> to function as a unified team in support of better outcomes for</t>
    </r>
    <r>
      <rPr>
        <b/>
        <sz val="11"/>
        <color theme="1"/>
        <rFont val="Century Gothic"/>
        <family val="2"/>
      </rPr>
      <t xml:space="preserve"> customers, Counties, and stakeholders. </t>
    </r>
  </si>
  <si>
    <t>They really broke the question down which allowed me to follow the document and understad the approach on how they collaborate for each of these areas describe the touch points for these arials</t>
  </si>
  <si>
    <t>Gainwell indicated a solution of have a teams chat across organization to allow for communication and cross contractor communication, not much about communication with the counties. Sample they provided is Central print and how they work with accenture.  Communication with Central has extremely broked down with counties.</t>
  </si>
  <si>
    <t xml:space="preserve">Appreciated the approach to resolving conflict starting with "what is the best solution for customers and counties?" </t>
  </si>
  <si>
    <t>Otherwise, they met the requirement but it felt bland.</t>
  </si>
  <si>
    <t xml:space="preserve">I like the overall approach of developing escalation and governance structures together with the M &amp; O contractors to ensure stability. </t>
  </si>
  <si>
    <t xml:space="preserve">there are minor typos that shouldn’t be in a final product
Page 22:  Establish Communication Channels.  There's a lot of "should" in this section.  Would expect that Gainwell would say that they WILL implement their suggestions. 
Overall not very strong.  Seemed surface level and high level. </t>
  </si>
  <si>
    <t>innovations that will benefit BenefitsCal users and the Counties (pg,11)</t>
  </si>
  <si>
    <t xml:space="preserve">Approach was clear. Graphs assisted in the understanding. </t>
  </si>
  <si>
    <t xml:space="preserve">Some accronyms and jargon with further clarification. </t>
  </si>
  <si>
    <t>pg 23. I liked the Communication section calling out teams chats so issues can be addresssed real time and using collaboration boards for idea generation.  Both of these practices  are beneficial to the overall success of our collaborative effort.  
Pg 24: Define Touchpoints and Handoffs, they highlight how they have already successfully been a subcontractor working in collaboration with Accenture.</t>
  </si>
  <si>
    <t xml:space="preserve">pg 22 :The Multi-Contractor Collaboration Techniques Model Fig 7 failed to mention Risk Mitigation under their Define Governance and Escalation Procedures.  
Pg 23:  Cross organizational  collaboration is impacted by organizational cultures, preconceptions about roles and standard terminology. (Working in silos is a huge one not mentioned). 
pg 24: Define Touchpoints and handoffs section the examples are lacking details.                                                 </t>
  </si>
  <si>
    <t>Product Team works in tandem with the Application Maintenance Team to ensure rapid progress on both current maintenance tasks and innovation projects. A Requirements Traceability Matrix (RTM) is established to track requirements, document clarifications, and monitor progress.</t>
  </si>
  <si>
    <t>High-level language. Information seems to be repetitive and/or redundant. Reactive rather than proactive problem solving.</t>
  </si>
  <si>
    <t xml:space="preserve">Acknowledge the discussion of problem avoidance and miscommunications, and how they will be addressed.
Shared services outline is a great start to the activities they will share. 
The Approach to Resolving Conflict, as a county POC, is most appreciated. </t>
  </si>
  <si>
    <t xml:space="preserve">* Their Figure 7 Collaboration Techniques was clear/concise (I liked the visual better than their actual explanation provided for each of the 6 techniques, some seemed sort of wordy)
* Iliked that they provide plan for how they would approach resolving conflict, that said, i was dissapointed that they only mentioned for Customers &amp; Counties. 
*Closing service gaps is imperative liked that they incorporated that as part of their response
* Overall I feel vendor addressed UA2.  
</t>
  </si>
  <si>
    <t xml:space="preserve">Table 4. Shared Services Activities - I felt like this was a good start, but could definitely be better. If this table is to be transparent/possibly improve cross-contracotr coordination, I would've liked to see more specifics vs high level. Ex. Gainwell Staffing Area- Instead f only say Prod Operations- follow that with Individuals name. In the section for Cross-Contractor  Coordination Example- Where it says "provide notification of impact... I would have preferred seeing something like Date notification was sent, Type of ntification was sent, &amp; who the notice was sent to. 
</t>
  </si>
  <si>
    <t>Total U&amp;A Score</t>
  </si>
  <si>
    <t>Average U&amp;A Score</t>
  </si>
  <si>
    <t>2. Understanding and Approach to Software Development</t>
  </si>
  <si>
    <t>UA3</t>
  </si>
  <si>
    <t xml:space="preserve">Describe how you will improve the existing BenefitsCal approach to UCD and the overall User experience as part of the SDLC. </t>
  </si>
  <si>
    <t xml:space="preserve">Pages 
33 - 58 </t>
  </si>
  <si>
    <t>Vol 1 
Sect 4.2</t>
  </si>
  <si>
    <t>Appreciate the detail and examples provided of current techniques used and how they will enhance UCD. Sections on inclusion/accessibility were appreciated.</t>
  </si>
  <si>
    <r>
      <t>A) "utilize the existing SCR development and delivery processes to reduce transition risk" (</t>
    </r>
    <r>
      <rPr>
        <b/>
        <sz val="11"/>
        <color rgb="FF000000"/>
        <rFont val="Century Gothic"/>
        <family val="2"/>
      </rPr>
      <t>Support</t>
    </r>
    <r>
      <rPr>
        <sz val="11"/>
        <color rgb="FF000000"/>
        <rFont val="Century Gothic"/>
        <family val="2"/>
      </rPr>
      <t>: Pg 33)
B) Agile framework (</t>
    </r>
    <r>
      <rPr>
        <b/>
        <sz val="11"/>
        <color rgb="FF000000"/>
        <rFont val="Century Gothic"/>
        <family val="2"/>
      </rPr>
      <t>Support</t>
    </r>
    <r>
      <rPr>
        <sz val="11"/>
        <color rgb="FF000000"/>
        <rFont val="Century Gothic"/>
        <family val="2"/>
      </rPr>
      <t>: Figure 13 (Pg 35).)
C) use of Amplitude (</t>
    </r>
    <r>
      <rPr>
        <b/>
        <sz val="11"/>
        <color rgb="FF000000"/>
        <rFont val="Century Gothic"/>
        <family val="2"/>
      </rPr>
      <t>Support</t>
    </r>
    <r>
      <rPr>
        <sz val="11"/>
        <color rgb="FF000000"/>
        <rFont val="Century Gothic"/>
        <family val="2"/>
      </rPr>
      <t>: Pg 46).)
D) UCD elements within SDLC phases (</t>
    </r>
    <r>
      <rPr>
        <b/>
        <sz val="11"/>
        <color rgb="FF000000"/>
        <rFont val="Century Gothic"/>
        <family val="2"/>
      </rPr>
      <t>Support</t>
    </r>
    <r>
      <rPr>
        <sz val="11"/>
        <color rgb="FF000000"/>
        <rFont val="Century Gothic"/>
        <family val="2"/>
      </rPr>
      <t xml:space="preserve">: Figure 17 Pg 43)
 </t>
    </r>
  </si>
  <si>
    <r>
      <t>a) Bidder states the combination of Agile and RWR can implement changes to BC Faster, however, the Agile and RWR does not account for external feedback cycle within the PI time frame. (</t>
    </r>
    <r>
      <rPr>
        <b/>
        <sz val="11"/>
        <color rgb="FF000000"/>
        <rFont val="Century Gothic"/>
        <family val="2"/>
      </rPr>
      <t>Support</t>
    </r>
    <r>
      <rPr>
        <sz val="11"/>
        <color rgb="FF000000"/>
        <rFont val="Century Gothic"/>
        <family val="2"/>
      </rPr>
      <t>: Pg 36).)</t>
    </r>
  </si>
  <si>
    <t xml:space="preserve">Strong overview given of how Gainwell will work with Consortium, counties, and customers/participants in improving BenefitsCal with specific examples given of previous successes including plans for innovation if selected as the vendor (Agile Framework, Program Increment Planning, GainWell Provider+, Gainwell Genius, focus groups to vet analytics research, product analytics (ethnographics and longitudinal studies), Web Content Accessibility Guidelines [WCAG] guiding principles, provided MyBCW [award winning], outreach interactions to customers, continuous user engagement). </t>
  </si>
  <si>
    <r>
      <t xml:space="preserve">Provided innovative idesa.  Gainwell provides and maintains government health and human services portals in </t>
    </r>
    <r>
      <rPr>
        <b/>
        <sz val="11"/>
        <color theme="1"/>
        <rFont val="Century Gothic"/>
        <family val="2"/>
      </rPr>
      <t>27 states and territories</t>
    </r>
    <r>
      <rPr>
        <sz val="11"/>
        <color theme="1"/>
        <rFont val="Century Gothic"/>
        <family val="2"/>
      </rPr>
      <t xml:space="preserve">. Providing a </t>
    </r>
    <r>
      <rPr>
        <b/>
        <sz val="11"/>
        <color theme="1"/>
        <rFont val="Century Gothic"/>
        <family val="2"/>
      </rPr>
      <t>Product Team</t>
    </r>
    <r>
      <rPr>
        <sz val="11"/>
        <color theme="1"/>
        <rFont val="Century Gothic"/>
        <family val="2"/>
      </rPr>
      <t xml:space="preserve"> separate from our Application Maintenanc. Creating a </t>
    </r>
    <r>
      <rPr>
        <b/>
        <sz val="11"/>
        <color theme="1"/>
        <rFont val="Century Gothic"/>
        <family val="2"/>
      </rPr>
      <t xml:space="preserve">data analytics study </t>
    </r>
    <r>
      <rPr>
        <sz val="11"/>
        <color theme="1"/>
        <rFont val="Century Gothic"/>
        <family val="2"/>
      </rPr>
      <t xml:space="preserve">with the objective of determining if BenefitsCal has an impact on </t>
    </r>
    <r>
      <rPr>
        <b/>
        <sz val="11"/>
        <color theme="1"/>
        <rFont val="Century Gothic"/>
        <family val="2"/>
      </rPr>
      <t>reducing churn rates</t>
    </r>
    <r>
      <rPr>
        <sz val="11"/>
        <color theme="1"/>
        <rFont val="Century Gothic"/>
        <family val="2"/>
      </rPr>
      <t xml:space="preserve">  Team provides the following benefits:
•	Subject Matter Experts (SMEs) 
•	Challenges and risks are identified and mitigated by the Product Team, minimizing loss of productivity.
•	Change management can be conducted in advance. 
•	New processes and innovative functionality are tested and refined by the Product Team before they are introduced to ongoing application maintenance. 
•	SCRs are implemented at a faster pace by the Application Maintenance Team.  </t>
    </r>
    <r>
      <rPr>
        <b/>
        <sz val="11"/>
        <color theme="1"/>
        <rFont val="Century Gothic"/>
        <family val="2"/>
      </rPr>
      <t>GA/GR used microservices</t>
    </r>
    <r>
      <rPr>
        <sz val="11"/>
        <color theme="1"/>
        <rFont val="Century Gothic"/>
        <family val="2"/>
      </rPr>
      <t xml:space="preserve"> approach. Our </t>
    </r>
    <r>
      <rPr>
        <b/>
        <sz val="11"/>
        <color theme="1"/>
        <rFont val="Century Gothic"/>
        <family val="2"/>
      </rPr>
      <t xml:space="preserve">next-generation analytics </t>
    </r>
    <r>
      <rPr>
        <sz val="11"/>
        <color theme="1"/>
        <rFont val="Century Gothic"/>
        <family val="2"/>
      </rPr>
      <t xml:space="preserve">offering, the Gainwell GeniusTM provides </t>
    </r>
    <r>
      <rPr>
        <b/>
        <sz val="11"/>
        <color theme="1"/>
        <rFont val="Century Gothic"/>
        <family val="2"/>
      </rPr>
      <t xml:space="preserve">data-informed insights and predictive analytics. </t>
    </r>
    <r>
      <rPr>
        <sz val="11"/>
        <color theme="1"/>
        <rFont val="Century Gothic"/>
        <family val="2"/>
      </rPr>
      <t xml:space="preserve">Creating a data analytics study with the objective of determining if BenefitsCal has an impact on </t>
    </r>
    <r>
      <rPr>
        <b/>
        <sz val="11"/>
        <color theme="1"/>
        <rFont val="Century Gothic"/>
        <family val="2"/>
      </rPr>
      <t>reducing churn rates. Improve document capture.</t>
    </r>
    <r>
      <rPr>
        <sz val="11"/>
        <color theme="1"/>
        <rFont val="Century Gothic"/>
        <family val="2"/>
      </rPr>
      <t xml:space="preserve"> Good discussion on UCD approach. </t>
    </r>
    <r>
      <rPr>
        <b/>
        <sz val="11"/>
        <color theme="1"/>
        <rFont val="Century Gothic"/>
        <family val="2"/>
      </rPr>
      <t xml:space="preserve"> </t>
    </r>
  </si>
  <si>
    <r>
      <t xml:space="preserve">Gainwell Provider+ example - not similar to Bcal - but does have similarities..  Used for provider enrollment and consider the possibility of an integrated enrollment and screening system for CBOs and Assisters. </t>
    </r>
    <r>
      <rPr>
        <b/>
        <sz val="11"/>
        <color theme="1"/>
        <rFont val="Century Gothic"/>
        <family val="2"/>
      </rPr>
      <t>MyBCW</t>
    </r>
    <r>
      <rPr>
        <sz val="11"/>
        <color theme="1"/>
        <rFont val="Century Gothic"/>
        <family val="2"/>
      </rPr>
      <t xml:space="preserve"> used as an example.  Somewhat redundanct and long.</t>
    </r>
  </si>
  <si>
    <t>Gainwell provided the approach they will take to UCD.</t>
  </si>
  <si>
    <t>the approach they are indicating that will improve UCD seems to be the approach that is being conducted now, did not see much improvements. They did add capturing application and accounts active etc, counties are figuring out how to do this now. Many references of Benefitscal and how they helped Placer, does not show that they were collaborting the acrross all countis to improve process for all CalWIN counties not just one</t>
  </si>
  <si>
    <t>Agile SLDC; Provider Portal; churn analytics; POC imaging proposal; p. 47 focus group…like this idea, would have been nice to see advocates specifically included; PATs: definitely a key CalWIN process, would love to see those again; feedback loop; expected outcomes summary</t>
  </si>
  <si>
    <t>MyBCW is a poor example, in my opinion, and they oversue it.</t>
  </si>
  <si>
    <t xml:space="preserve">* utilizing the PATs. 
I like the emphasis on enhanced data analytics
* I also utilize the idea of engaging the UCD process through all stages of the lifecycle. 
Gainwell Provider plus is a great example of innovation.  Interested to see how that would be implemented, if selected. 
* Love Gainwell Genus
* Incorporated real time/real life examples as part of process improvement. </t>
  </si>
  <si>
    <t xml:space="preserve">Not a lot of discussion on UAT testing.
Globally, this was jargon heavy with no explaination of what the terms mean. 
Page 34:  enhancements mean items to make the experience better, does not mention policy changes and/or identified errors in current design. 
Page 38:  Not sure I understand the Provider screening.  This isn't in line with ROI as consumers already designated a CBO.  Why would a county select a CBO for an individual to complete an ROI? 
* State Partners are a separate entity from other stakeholders. </t>
  </si>
  <si>
    <t>1) The posibility of a better CBO enrolment and county approval process and to have a catalog of CBOs pgs. 38-39. - 2) to have analytics not only on the usage of BenefitsCal, but also the outcome of that usage pg.40.</t>
  </si>
  <si>
    <t xml:space="preserve">Providing and maintaining government health and human services portals in 27 states and territories. </t>
  </si>
  <si>
    <t xml:space="preserve">No examples of the work completed in portals.  
Some of the proposed analystic expertise might be overreaching to the back-end of CalSAWS which is not considered public-facing and shared with the public. </t>
  </si>
  <si>
    <t>pg 33: They will utiize the existing SCR development and delivery process to reduce transition risk and allowing them to know and understand their starting point just as we begin to outline and adopt some changes for an improved SCR process whiich is focusing on reducing overall time from idea to deployment.  
 * They also participate in production readiness activities, including production release activities, and production certification and post-deployment activities. Understanding these activities is a benefit for a smoother transition and enhancement. * the approach includes two software development teams, the Product Team and the Application Maintenance Team.  This allows the teams to divide workloads and tackle them simultaneously. (Agile Framework)
pg 36: *They have experience working through the current SCR process due to their GA/GR work on Correspondence.   
*pg 37: the Benefit More side note showed a significant reduction in enrollment time from 120 days to 5-7 with 36% less staff being utilized. This was in response to a high priority legistlative initiative from the state of Vermont. These are the types of outcomes we strive for.    
 *pg39: Gainwell Genius cloud-based Gainwell GeniusTM platform is comprised of a modern enterprise data warehouse (EDW) built on lakehouse cloud architecture, combining the best elements of data lakes and data warehouses into a single streamlined platform with virtually unlimited storage capacity for any type of data (structured, semi-structured or unstructured).  These predictive analytics and data informed insites are an advantage to really providing a great product and user experience.        
 *pg45: Get more Innovation. they included the Point of Capture (referring to imaging) including building the prototype and evaluating the results.   pg 46: Our staff assisted individuals with using MyBCW and observed areas of the portal where customers had difficulty or made suggestions as they navigated through the portal. Not only did the Gainwell staff perform the outreach service, but they also gathered invaluable information about pain points and improvement suggestions for the MyBCW portal based on actual usage of the portal. (demonstrates their relevant experience)      
 *pg51: Two types of feedback for the UCD process. One associated with implementing a change and one as continuous feedback through user surveys, user advisory panels, social media, product analysis and BenefitsCal Technical Help desk. By incorporating the UCD approach and  advanced user research techniques they utilize ethnographic, longitudinal, and remote usability testing. These methods will provide deeper insights into user behaviors and long-term interactions with the product.</t>
  </si>
  <si>
    <t>They could have picked a better example than the one with myBCW.</t>
  </si>
  <si>
    <t xml:space="preserve">Gainwell provides and maintains government health and human services portal in 27 states and territories. The idea of the Data Analytics team who can provide evidence-driven program recommendations that improve outsomes seems to be promising. Introduction of advanced user research techniques, such as ethnographic and longitudinal studies, to increase our pool of data and help identify the “why.” Gainwell provides a unique opportunity to increase collaboration with our DHCS state partner to consider the full user experience. </t>
  </si>
  <si>
    <t>Introducing advanced user research techniques like ethnographic studies creates the impression that immediate improvements are guaranteed. However, these methods often take a lot of time and may not provide quick results. There’s also a risk of overpromising by suggesting that data-driven insights will automatically lead to better outcomes, without acknowledging the complexities of putting those insights into practice.</t>
  </si>
  <si>
    <t>Mention Providing a Product Team separate from our Application Maintenance Team provides the following benefits: ...SCRs are implemented at a faster pace by the Application Maintenance Team…  Any approach that increases this process is a positive for counties and customers. 
Example of GA Correspondence utilizing the Agile Implementation makes the section a bit more understandable. 
Analytics and examples of churn rate data and questions that could be answered.</t>
  </si>
  <si>
    <t xml:space="preserve">* Vendor provide information of the differend responsibilities their Product Team &amp; Application Team have. 
*Vendor is well versed in Agile SDLC, Hybrid Agile, &amp; others.
* One thing that was stated, that if proven true would benefit all stakeholers was the following:
•SCRs are implemented at a faster pace by the Application Maintenance Team who is dedicated to the enhancement process by removing activities related to innovation and Application/Architecture evolution proof-of-concepts.
*The exampls of work they have completed using the agile approach was a plus for me
* on pg 39 vendor talked about their Gainwell Genius poduct. That product can be very helpful &amp; i think counties would like it. (Especially the fact that they mentioned that Gainwell Genius has unlimited storage Capacity for any type of data (structured, semi-structured or unstructured).
* Vendor had a clear UCD approach plan, they did mention some new ideas that i do not believe we currently have today (Ethnographic &amp; Longitudinal Studies) Although not sure how innovative those would be I liked that they had something ready to share.
* I also liked their Expected Outcomes Section. 
* Overall was not wowed but what I read from them, but what they provided showed me that they have a clear plan &amp; are ready to execute if chosen. 
</t>
  </si>
  <si>
    <t xml:space="preserve">Their  Figure 13. Agile Framework - This visual was hard for me to follow. When adding visuals it is important that they bring value &amp; not cause confusion (to be fair others may have felt differently)
* There was a section where vendor talked about  Gainwell Provider+ which is one of their products. The CBO example they used was not written clearly in my opinion. Also in that same section they called out another example for a different project they completed for Vermont using that that product. Although the vermont example showed great success, the example did not really explain how their product really got them there. I felt like that was a missed opportunity.
</t>
  </si>
  <si>
    <t xml:space="preserve">Caralee's Genius Tool outstanding questions. </t>
  </si>
  <si>
    <t xml:space="preserve">Betty to review the definitions of Stakeholder in the RFP.
Caralee will send over her questions related to the Genius tool </t>
  </si>
  <si>
    <t>UA4</t>
  </si>
  <si>
    <t xml:space="preserve">Describe your approach to strengthening security measures associated with the application prior to release, including the CI/CD process, proactive security controls and testing. </t>
  </si>
  <si>
    <t xml:space="preserve">Pages
33 - 58 </t>
  </si>
  <si>
    <t>Very detailed, clear to read, solid plan.</t>
  </si>
  <si>
    <r>
      <t>A) appreciated the level set explanation of the CI/CD to support the readers understanding. (</t>
    </r>
    <r>
      <rPr>
        <b/>
        <sz val="11"/>
        <color theme="1"/>
        <rFont val="Century Gothic"/>
        <family val="2"/>
      </rPr>
      <t>Support</t>
    </r>
    <r>
      <rPr>
        <sz val="11"/>
        <color theme="1"/>
        <rFont val="Century Gothic"/>
        <family val="2"/>
      </rPr>
      <t>: "Using continuous integration, developers regularly merge their software changes into a central repository, after which automated tests can be executed. Continuous integration occurs to the point of packaging, which is where we will synchronize the code into a single code base.
Continuous delivery expands on continuous integration by deploying software changes to a testing environment and subsequently the production environment after the build stage". (Pg57).) 
B) use of development tools such as Bitbucket, Jenkin, and Fortify. (Support: (Pg58).)
C) Reoccurring theme to understand what exists before recommending changes. (Support: ...software development begins with our full understanding and usage of the existing CalSAWS processes. (Pg 61).)</t>
    </r>
  </si>
  <si>
    <r>
      <t>a) Bidder acknowledges their proposed "moving from DevOps to Develops will require a change in culture and mindset with the removal of barriers between application development and operations" however provided no context to how to support that transition within the CS project. (</t>
    </r>
    <r>
      <rPr>
        <b/>
        <sz val="11"/>
        <color theme="1"/>
        <rFont val="Century Gothic"/>
        <family val="2"/>
      </rPr>
      <t>Support:</t>
    </r>
    <r>
      <rPr>
        <sz val="11"/>
        <color theme="1"/>
        <rFont val="Century Gothic"/>
        <family val="2"/>
      </rPr>
      <t xml:space="preserve"> Enhancing the current DevOps and moving to Develops requires a change in culture  and mindset. Barriers between application development and operations must be removed. (Pg 56).)
b) Bidder inferred implementation of a Digital Factory and  acknowledging significant acceleration in "...development and delivery quality code...", but did not affirm it would be using the digital factory in conjunction with Develops process. </t>
    </r>
  </si>
  <si>
    <t xml:space="preserve">Approach to strengthening security clearly outlined including ongoing security and privacy training as well as secure code practices, expanding DevSecOps model, use of CI/CD and interaction with DevSecOps, using methodologies that were successful (Medicaid Enterprise Systems - MES via the Scaled Agile Framework - SAFe), adhering to Consortium security policies as well as Artifical Intelligence (AI), implementing a supporting ToolChain using automation and describing in detail the methods that will be used, including with security controls and testing. </t>
  </si>
  <si>
    <r>
      <t xml:space="preserve">Table 5.	</t>
    </r>
    <r>
      <rPr>
        <b/>
        <sz val="11"/>
        <color theme="1"/>
        <rFont val="Century Gothic"/>
        <family val="2"/>
      </rPr>
      <t>Improving Security</t>
    </r>
    <r>
      <rPr>
        <sz val="11"/>
        <color theme="1"/>
        <rFont val="Century Gothic"/>
        <family val="2"/>
      </rPr>
      <t xml:space="preserve"> through via </t>
    </r>
    <r>
      <rPr>
        <b/>
        <sz val="11"/>
        <color theme="1"/>
        <rFont val="Century Gothic"/>
        <family val="2"/>
      </rPr>
      <t>devsecops, SDLC, testing.</t>
    </r>
    <r>
      <rPr>
        <sz val="11"/>
        <color theme="1"/>
        <rFont val="Century Gothic"/>
        <family val="2"/>
      </rPr>
      <t xml:space="preserve"> Our Application Maintenance Team will also use Dynamic Application Security Testing </t>
    </r>
    <r>
      <rPr>
        <b/>
        <sz val="11"/>
        <color theme="1"/>
        <rFont val="Century Gothic"/>
        <family val="2"/>
      </rPr>
      <t xml:space="preserve">(DAST) </t>
    </r>
    <r>
      <rPr>
        <sz val="11"/>
        <color theme="1"/>
        <rFont val="Century Gothic"/>
        <family val="2"/>
      </rPr>
      <t xml:space="preserve">to </t>
    </r>
    <r>
      <rPr>
        <b/>
        <sz val="11"/>
        <color theme="1"/>
        <rFont val="Century Gothic"/>
        <family val="2"/>
      </rPr>
      <t>evaluate the application security</t>
    </r>
    <r>
      <rPr>
        <sz val="11"/>
        <color theme="1"/>
        <rFont val="Century Gothic"/>
        <family val="2"/>
      </rPr>
      <t xml:space="preserve"> in a manner similar to how a malicious user would attack the application.  Provided extensive list of </t>
    </r>
    <r>
      <rPr>
        <b/>
        <sz val="11"/>
        <color theme="1"/>
        <rFont val="Century Gothic"/>
        <family val="2"/>
      </rPr>
      <t>code security contraols</t>
    </r>
  </si>
  <si>
    <t>Used MyBCW as an example - - did it have any security issues?</t>
  </si>
  <si>
    <t>Detailed on the approch, and understand the improvements.  Gainwell understands the measure associated to strengthening security and importance of security</t>
  </si>
  <si>
    <t>Do not have anything as a negative</t>
  </si>
  <si>
    <t>They discussed almost all the technical pieces, but it was very technical and hard to follow.</t>
  </si>
  <si>
    <t>Only time privacy and security risk mentioned: "Our Security Manager is also responsible for implementing continuous improvement and continuous auditing across security operational activities while seeking to minimize data and privacy risk."  All other mentions were around internal training.</t>
  </si>
  <si>
    <t xml:space="preserve">I like the approach of the expansion of DevSecOps.  Especially the more frequent updates. </t>
  </si>
  <si>
    <t xml:space="preserve">Nothing really negative except that it seems high level.  No examples of what they would do. </t>
  </si>
  <si>
    <t>1) I like the idea of continuous small deliveries and the example in page 58. 2) the inclusion of the training for every developer to understand secured coding practices.page. 60</t>
  </si>
  <si>
    <t xml:space="preserve">Proposal may have some challenges with resource allocation and overlap and redundancy with security roles and processes among various teams. </t>
  </si>
  <si>
    <t xml:space="preserve">Pg 55: DevSecOps- this model includes Security into the development and ops business model. They mature and expand the use of DevSecOps, incorporating security monitoring and controls in the development and operations processes and they expand use of Infrastructure as Code.  Overall they gave a detailed approch and have a good understanding of improvements surrounding the strengthening of security. </t>
  </si>
  <si>
    <t>Nothing to add</t>
  </si>
  <si>
    <t xml:space="preserve">Coordination between the Security Manager, Consortium security team, and other stakeholders to create a security roadmap with actionable recommendations. Table 5 was easy to read and highlights how the vendor plans to improve security - automating security assessment, enabling early detection of vulnerabilities, and enhancing application security. </t>
  </si>
  <si>
    <t>While security training is mentioned, there are concerns about whether all team members will get enough training to implement the proposed security measures effectively. Also, the commitment to continuous improvement and auditing seems unclear.</t>
  </si>
  <si>
    <t>Overall good explanation on security approach.</t>
  </si>
  <si>
    <t xml:space="preserve">Little to no discussion on process of any security incidents, concerns, or issues and how they will be addressed. </t>
  </si>
  <si>
    <t>*Felt like the response to UA4 was fair. Although some information on Security was missing, they did provide descent response for the CI/CD Process, amd Security controls/testing portions. 
*There was nothing in this section that really captured my interest, but I do feel they addressed most of what this UA asked them to.</t>
  </si>
  <si>
    <t xml:space="preserve">* Security portion of the UA lacked. They didn't really mention how they would resolve issues if they were to occur. All I see mentioned is things such as trainig, preventative tools, etc. </t>
  </si>
  <si>
    <t xml:space="preserve">04 - Grady: No additional comments
05 - Heather: No additional comments
06 - Jill: No negative security issues with My BCW in San Luis Obispo County. After Veronica's input, reduce my score to a 2.  Would have expected Gainwell to have documented more details as to how they would accomplish strengthening security measures prior to a release. 
07 - Katie: No additional comments
08 - Lorena: The response indicates Gainwell is working well with other stakeholders. Proactive approach to strengthening security controls and testing. 
09 - Martha: Not present
10 - Melissa: No additional comments
11 - Oyuki: Not present
12 - Veronica: Was expecting more information regarding the processes that would be followed to mitigate potential pre-release security incidents.
13 - Yolanda: Regarding MYBCW application and implementation: A bad actor was able to create fictitious BenefitsCal applications at the county level. A  validation step was quickly implemented to validate the submission was legitimate. Agreed with Veronica's input related to security.  Based upon  Caralee's input I would like to change my score from a 2 to a 3. 
01 - Ashley: Was very explanatory.  Gainwell's response sense to me and appreciated the details 
02 - Caralee: Question for the Evaluation Team _What was expected of a contractor prior to release as it relates to a security?   Veronica: In general, I would have expected the response to take security reporting and controls  further.  
03 - Emily: Impressed with the overall response.
</t>
  </si>
  <si>
    <t xml:space="preserve">3. Understanding and Approach to Application Evolution and Innovation </t>
  </si>
  <si>
    <t>Evaluator 07 Katherine (Katie) Mead</t>
  </si>
  <si>
    <t>UA5</t>
  </si>
  <si>
    <t>Describe your strategy and approach to application architecture evolution. Describe how this strategy will address security considerations, reduce costs, and improve optimization, scalability and flexibility.</t>
  </si>
  <si>
    <t xml:space="preserve">Pages 
62 - 86 </t>
  </si>
  <si>
    <t>Vol 1 
Sect 4.3</t>
  </si>
  <si>
    <t>Detail on security is good, solid examples.</t>
  </si>
  <si>
    <t>Would have liked more detail/specifics on cost reduction plans.</t>
  </si>
  <si>
    <t>A) development of Application Architecture Evolution Roadmap, using TOGFA framework to identify current state, to-be and solving for the gap. (Support: Figure 21  (Pg 64). )
B) utilizing Infrastructure as Code, establishing environment deployment base patterns to improve cost identification for efforts. (Source: ...smallest environment pattern that will meet the need can be selected, resulting in reduced costs. Identification of costs for the AWS Technical Budget Change Request Process (TBCR) can be determined more rapidly. (Pg 67).)
C) Use of Terraform/Ansible, to assist in removal of resources and clean-up to manage accounts in AWS to support cost management. (Source: ...creates, updates, and deletes resources on the AWS account... to prevent continued billing. (Pg 67).)</t>
  </si>
  <si>
    <r>
      <t>a) Bidder did not provide context to the review of the Software Roadmap, such as where it will be reviewed and with whom. Stated it would be reviewed quarterly. (</t>
    </r>
    <r>
      <rPr>
        <b/>
        <sz val="11"/>
        <color rgb="FF000000"/>
        <rFont val="Century Gothic"/>
        <family val="2"/>
      </rPr>
      <t>Support</t>
    </r>
    <r>
      <rPr>
        <sz val="11"/>
        <color rgb="FF000000"/>
        <rFont val="Century Gothic"/>
        <family val="2"/>
      </rPr>
      <t>: The Software Roadmap work product is reviewed quarterly".(Pg 70).) 
b) Bidder did not quantify the addresses column listed in Table 6 beyond Improving security, improving optimization, scalability and flexibility.  (</t>
    </r>
    <r>
      <rPr>
        <b/>
        <sz val="11"/>
        <color rgb="FF000000"/>
        <rFont val="Century Gothic"/>
        <family val="2"/>
      </rPr>
      <t>Support</t>
    </r>
    <r>
      <rPr>
        <sz val="11"/>
        <color rgb="FF000000"/>
        <rFont val="Century Gothic"/>
        <family val="2"/>
      </rPr>
      <t>: Table 6 Pg 69).)</t>
    </r>
  </si>
  <si>
    <t xml:space="preserve">Details "BenefitsCal Evolution Activities", AWS cost reduction actions, Software Roadmap, Continual process to upgrade and maintain BenefitsCal software, including Service Desk coordination (proposal to expand the process for the BenefitsCal Technical Service Desk). </t>
  </si>
  <si>
    <r>
      <t xml:space="preserve">Organizational structure that includes a separate Gainwell </t>
    </r>
    <r>
      <rPr>
        <b/>
        <sz val="11"/>
        <color theme="1"/>
        <rFont val="Century Gothic"/>
        <family val="2"/>
      </rPr>
      <t xml:space="preserve">Product Team and a Product Manager and architect </t>
    </r>
    <r>
      <rPr>
        <sz val="11"/>
        <color theme="1"/>
        <rFont val="Century Gothic"/>
        <family val="2"/>
      </rPr>
      <t xml:space="preserve">to oversee application/architecture evolution - app team focuses on day to day ops.  Separation of duties to enable evolution.  Will use </t>
    </r>
    <r>
      <rPr>
        <b/>
        <sz val="11"/>
        <color theme="1"/>
        <rFont val="Century Gothic"/>
        <family val="2"/>
      </rPr>
      <t>Enterprise Architecture Framework (</t>
    </r>
    <r>
      <rPr>
        <sz val="11"/>
        <color theme="1"/>
        <rFont val="Century Gothic"/>
        <family val="2"/>
      </rPr>
      <t xml:space="preserve">current, future, plan).  Will incorporate </t>
    </r>
    <r>
      <rPr>
        <b/>
        <sz val="11"/>
        <color theme="1"/>
        <rFont val="Century Gothic"/>
        <family val="2"/>
      </rPr>
      <t>Automation, Artificial Intelligence and Machine Learning.</t>
    </r>
    <r>
      <rPr>
        <sz val="11"/>
        <color theme="1"/>
        <rFont val="Century Gothic"/>
        <family val="2"/>
      </rPr>
      <t xml:space="preserve"> Provided list of AWS securit tools they plan to use, Good description of </t>
    </r>
    <r>
      <rPr>
        <b/>
        <sz val="11"/>
        <color theme="1"/>
        <rFont val="Century Gothic"/>
        <family val="2"/>
      </rPr>
      <t>IAC use, DevSEcOps, and CI/CD</t>
    </r>
    <r>
      <rPr>
        <sz val="11"/>
        <color theme="1"/>
        <rFont val="Century Gothic"/>
        <family val="2"/>
      </rPr>
      <t xml:space="preserve">.   </t>
    </r>
  </si>
  <si>
    <t xml:space="preserve">Mention HIPAA compliance, but this not relevant to CalSAWS.  </t>
  </si>
  <si>
    <t>Gainwell breaks the two groups apart, Maintenance team and Product team, to ensure items continue to move.  Product team also looks at costs. How they will reasses changes to see if steps are still needed.  Also, how they will look at AI but ensuring they are following Security</t>
  </si>
  <si>
    <t>Gainwell will Adopt infrastructore and in case of an event then relook at it.</t>
  </si>
  <si>
    <t>They keep mentioning the differences between product and application manager, as if this was their idea.</t>
  </si>
  <si>
    <t>* I am a fan of the two team approach.  More specialized work 
Utilization of RWR functionality</t>
  </si>
  <si>
    <t xml:space="preserve">Page 72:  They are currently the contractor for the Tier 3 support.  I do not understand what they will need to adopt? 
A lot of cut/paste and Jargon. And not a lot of explanations in Layman's terms. </t>
  </si>
  <si>
    <t>1) Propose to have two teams: Software development team and  Product Team seems a better idea that what we have today. pg. 62 - 2) AI, and machine learning - pg. 65</t>
  </si>
  <si>
    <t xml:space="preserve">The proposal outlines a good  modernization roadmap, including assessments and target architectures, which helps in maintaining focus on strategic goals. 
</t>
  </si>
  <si>
    <t xml:space="preserve">Relying heavily on TOGAF may limit flexibility; there may be scenarios where a more agile or tailored approach would be beneficial.  
The proposal lacks specific metrics on KPIs to measure the success of the evolution initiatives, which may be important for tracking progress and effectiveness. </t>
  </si>
  <si>
    <t>They met the requirements but this section was not a stand out.</t>
  </si>
  <si>
    <t>Utilizing TOGAF ensures a structured and industry-standard approach. The separation of the Product Team and Application Maintenance Team helps avoid resource conflicts by allowing each team to focus on innovation and maintenance. The development of the BenefitsCal Approach to Automation, Artificial Intelligence and Machine Learning seems promising.</t>
  </si>
  <si>
    <t xml:space="preserve">Their approach seems very technical. Implementing advanced technologies, new tools, and practices often requires significant initial financial resources. I'm not sure I grasped on how the vendor plans to manage these costs or how it will actually reduce expenses or improve scalability and flexibility.  </t>
  </si>
  <si>
    <t>Overall good explanation on strategy and approach.</t>
  </si>
  <si>
    <t xml:space="preserve">Little expansion on security considerations related to incidents, concerns, or issues and how they will be addressed. </t>
  </si>
  <si>
    <t xml:space="preserve">*  Application Architecture Evolution roadmap. Liked that they Mentioned: As we implement projects and phases, we will reassess to verify the next phase continues to be relevant, the business priorities have not changed, and there are not new alternatives to consider. 
* Vendor made it a point to mention they were in cloud-cloud based delivery. I think the current BC solution is also that but if i am wrong and it is not, then I agree that this would be good.
* Infrastructure as As Code- I thought Gainwell provided some good points in this section. I liked the following: 
1)When an environment is needed, it can be designed faster by starting with a standard pattern and indicating any exceptions to the standard pattern. Additionally, the smallest environment pattern that will meet the need can be selected, resulting in reduced costs. Identification of costs for the AWS Technical Budget Change Request Process (TBCR) can be determined more rapidly. 
2) Confidence in the accuracy of the environment deployment is also much higher with less risk of defects having been introduced through human error.
* Althought their software Roadmap was not super sophisticated, I liked the visual. I felt is an easy way to know what is coming due, or maybe overdue at a glance. 
* Their DevSecOps section although short, was informatinve, clear and to the point
*Again, I feel like they had a response for all of the bullets in UA6. The responses did not have me sitting at the edge of my seat, but all areas were addressed. </t>
  </si>
  <si>
    <t>* They did not really talk much about AI which was an area I was interested to learning about. They did focus on Machine Learning but I do not thinkg those can be considered to be the same. 
* (pg 66) Vedor mentioned there are some security management and AWS tools that they would be verifying and I liked that they bulleted what they would be veryfing, however, they did not mention the cadance. Are these checks going to happen yearly, monthly, quarterly, etc. 
* Nothing reall missed from vendor, but approach at times seems super high level for being a vendor with 27 Health &amp; Human Services Portals :(</t>
  </si>
  <si>
    <t>UA6</t>
  </si>
  <si>
    <t>Describe your approach to proactively explore, identify, analyze, evaluate technology innovations, and formulate recommendations for potential inclusion to the BenefitsCal application. Describe how you will:
• Coordinate with the Consortium to evaluate emerging technologies,
• Propose integration of selected innovation, technologies into the CalSAWS platform,
• Evaluate value and impact to business operations and develop strategies for implementation.</t>
  </si>
  <si>
    <t>Bringing in actual issues reported by the BC Help Desk was a good way to identify areas for improvement. Like the Resulys Accelorator Team idea. Buildathon concept was well presented and seems exciting. Section on improving uploaded documents was a great way to specify how a process can be improved with a solid, realistic plan.</t>
  </si>
  <si>
    <t>A) Future growth, BC Mobil app could support additional Imaging refinements beyond the proposed Hyland POC. (Support: ...real time illumination feedback, framing for documents inside camera mode, as well as better stabilization and visual focus to ensure users are offered more real-time feedback during the image capture process. (Pg 88).)
B) established processes, inclusive participation, proven methods for innovation projects. (Support: ... Product Lifecycle Management (PLM) Framework. PLM is a methodology that introduces rigor and governance around all aspects of product lifecycle from an idea inception, build, and deploy. (Pg 75). Figure 25 (Pg 77).)
C) Results Accelerator process rigor is similar to a project, providing structure, outputs and communication cycle. (Support: Figure 29 (Pg 83).)</t>
  </si>
  <si>
    <r>
      <t>Note: a - e below, 
a) market availability is described as  after POC complete and agreed successful (with out funding allocated) and would then move  into CM for prioritization, This order may reinforce advocate partners perception that agreed upon items loose momentum and do not implement. (</t>
    </r>
    <r>
      <rPr>
        <b/>
        <sz val="11"/>
        <color rgb="FF000000"/>
        <rFont val="Century Gothic"/>
        <family val="2"/>
      </rPr>
      <t>Support</t>
    </r>
    <r>
      <rPr>
        <sz val="11"/>
        <color rgb="FF000000"/>
        <rFont val="Century Gothic"/>
        <family val="2"/>
      </rPr>
      <t>: "Market Availability kicks off when the newly developed feature has been tested through the POC has been prioritized for Market Availability, i.e. this is the step where the POC moves to implementation through the SCR process into BenefitsCal. At this stage, the functionality has been proven and the Consortium and stakeholders agree that the POC was successful. The concept would then move into the Collaboration Model for prioritization." (Pg 76).)
b) Bidder acknowledges that "Many customers have asked if there is a BenefitsCal Application and/or when there will be one, for a better navigation experience on mobile phones and tablets" however, the evaluation, value, and impact of this technology was not provided as part of  UA6. (Support: (Pg79)  bullet 3.)  
c) Results Accelerator process appears to use internal stakeholder input until the Evaluate phase, this may create additional CBO/Advocate participate concerns, this process reinforces the advocate communities complaint that they are not included until the solution/decision has been made. (</t>
    </r>
    <r>
      <rPr>
        <b/>
        <sz val="11"/>
        <color rgb="FF000000"/>
        <rFont val="Century Gothic"/>
        <family val="2"/>
      </rPr>
      <t>Support</t>
    </r>
    <r>
      <rPr>
        <sz val="11"/>
        <color rgb="FF000000"/>
        <rFont val="Century Gothic"/>
        <family val="2"/>
      </rPr>
      <t>: (Pg 83) Figure 29 Evaluate box.)
d) Hyland POC as described by the bidder does not address the known issue of "blurry" images (</t>
    </r>
    <r>
      <rPr>
        <b/>
        <sz val="11"/>
        <color rgb="FF000000"/>
        <rFont val="Century Gothic"/>
        <family val="2"/>
      </rPr>
      <t>Support</t>
    </r>
    <r>
      <rPr>
        <sz val="11"/>
        <color rgb="FF000000"/>
        <rFont val="Century Gothic"/>
        <family val="2"/>
      </rPr>
      <t xml:space="preserve">: bullet 5 ...blurred when expanded, unfocused... (Pg 80).)
e) </t>
    </r>
    <r>
      <rPr>
        <b/>
        <sz val="11"/>
        <color rgb="FF000000"/>
        <rFont val="Century Gothic"/>
        <family val="2"/>
      </rPr>
      <t>Clarification needed</t>
    </r>
    <r>
      <rPr>
        <sz val="11"/>
        <color rgb="FF000000"/>
        <rFont val="Century Gothic"/>
        <family val="2"/>
      </rPr>
      <t>: Would the volunteer network, be bound by the same terms as the contract staff, what would the onboarding process be, would they be Remote or onsite assistance? (Support: Gainwell Buildathon brings together volunteer staff members, referred to as the Gainwell Volunteer Network , to participate in a focused project to build an innovation proof of concept quickly. (Pg 84).)</t>
    </r>
  </si>
  <si>
    <t xml:space="preserve">Details "Whole Person Service Concept"; recognized by Digitial Health Awards; Other awards received in relation to Whole Person Service  Concept (Blog, Webinar);  Innovation related to technology but also improvements to business processes; participates in thought leadership groups, monitor human services trends/technology, and working with BenefitsCal users, County staff and leadership, advocates, and State partners; Buildathons and example of a Buildathon provided; Results Accelerator program defined/explained; Innovation Approach - Evaluate Value and Idea Implementation process explained. </t>
  </si>
  <si>
    <r>
      <t xml:space="preserve">Whole Person Service blog series - Demonstrates comittment to mission.  </t>
    </r>
    <r>
      <rPr>
        <b/>
        <sz val="11"/>
        <color theme="1"/>
        <rFont val="Century Gothic"/>
        <family val="2"/>
      </rPr>
      <t>Practical innovation</t>
    </r>
    <r>
      <rPr>
        <sz val="11"/>
        <color theme="1"/>
        <rFont val="Century Gothic"/>
        <family val="2"/>
      </rPr>
      <t xml:space="preserve"> - uses creative approaches and new ideas, services, and technology - balance creative, new ideas with a r</t>
    </r>
    <r>
      <rPr>
        <b/>
        <sz val="11"/>
        <color theme="1"/>
        <rFont val="Century Gothic"/>
        <family val="2"/>
      </rPr>
      <t>ealistic plan to implement</t>
    </r>
    <r>
      <rPr>
        <sz val="11"/>
        <color theme="1"/>
        <rFont val="Century Gothic"/>
        <family val="2"/>
      </rPr>
      <t xml:space="preserve"> them - includes include the use of </t>
    </r>
    <r>
      <rPr>
        <b/>
        <sz val="11"/>
        <color theme="1"/>
        <rFont val="Century Gothic"/>
        <family val="2"/>
      </rPr>
      <t xml:space="preserve">current technology in new ways </t>
    </r>
    <r>
      <rPr>
        <sz val="11"/>
        <color theme="1"/>
        <rFont val="Century Gothic"/>
        <family val="2"/>
      </rPr>
      <t xml:space="preserve"> We take the initiative to </t>
    </r>
    <r>
      <rPr>
        <b/>
        <sz val="11"/>
        <color theme="1"/>
        <rFont val="Century Gothic"/>
        <family val="2"/>
      </rPr>
      <t>understand BenefitsCal user difficult</t>
    </r>
    <r>
      <rPr>
        <sz val="11"/>
        <color theme="1"/>
        <rFont val="Century Gothic"/>
        <family val="2"/>
      </rPr>
      <t xml:space="preserve">ies and impacts on </t>
    </r>
    <r>
      <rPr>
        <b/>
        <sz val="11"/>
        <color theme="1"/>
        <rFont val="Century Gothic"/>
        <family val="2"/>
      </rPr>
      <t>County staff processing</t>
    </r>
    <r>
      <rPr>
        <sz val="11"/>
        <color theme="1"/>
        <rFont val="Century Gothic"/>
        <family val="2"/>
      </rPr>
      <t xml:space="preserve"> incoming actions such as applications or uploaded documents - thesee factors drive innovation - IE</t>
    </r>
    <r>
      <rPr>
        <b/>
        <sz val="11"/>
        <color theme="1"/>
        <rFont val="Century Gothic"/>
        <family val="2"/>
      </rPr>
      <t xml:space="preserve"> doc upload.  </t>
    </r>
    <r>
      <rPr>
        <sz val="11"/>
        <color theme="1"/>
        <rFont val="Century Gothic"/>
        <family val="2"/>
      </rPr>
      <t>GW</t>
    </r>
    <r>
      <rPr>
        <b/>
        <sz val="11"/>
        <color theme="1"/>
        <rFont val="Century Gothic"/>
        <family val="2"/>
      </rPr>
      <t xml:space="preserve"> focused on client.</t>
    </r>
    <r>
      <rPr>
        <sz val="11"/>
        <color theme="1"/>
        <rFont val="Century Gothic"/>
        <family val="2"/>
      </rPr>
      <t xml:space="preserve"> Figure 24.	</t>
    </r>
    <r>
      <rPr>
        <b/>
        <sz val="11"/>
        <color theme="1"/>
        <rFont val="Century Gothic"/>
        <family val="2"/>
      </rPr>
      <t xml:space="preserve">Product Lifecycle Management Phases. </t>
    </r>
    <r>
      <rPr>
        <sz val="11"/>
        <color theme="1"/>
        <rFont val="Century Gothic"/>
        <family val="2"/>
      </rPr>
      <t xml:space="preserve">Will conductt </t>
    </r>
    <r>
      <rPr>
        <b/>
        <sz val="11"/>
        <color theme="1"/>
        <rFont val="Century Gothic"/>
        <family val="2"/>
      </rPr>
      <t xml:space="preserve">county outreach.  </t>
    </r>
    <r>
      <rPr>
        <sz val="11"/>
        <color theme="1"/>
        <rFont val="Century Gothic"/>
        <family val="2"/>
      </rPr>
      <t>BCTSD will</t>
    </r>
    <r>
      <rPr>
        <b/>
        <sz val="11"/>
        <color theme="1"/>
        <rFont val="Century Gothic"/>
        <family val="2"/>
      </rPr>
      <t xml:space="preserve"> monitor trends - ID top 3 - </t>
    </r>
    <r>
      <rPr>
        <sz val="11"/>
        <color theme="1"/>
        <rFont val="Century Gothic"/>
        <family val="2"/>
      </rPr>
      <t>access, upload  Figure 29.	Results Accelerator Process linking.  Suggested mobile app.</t>
    </r>
  </si>
  <si>
    <r>
      <t xml:space="preserve">Proposal states they have moved several pilot to production - would like </t>
    </r>
    <r>
      <rPr>
        <b/>
        <sz val="11"/>
        <color rgb="FF000000"/>
        <rFont val="Century Gothic"/>
        <family val="2"/>
      </rPr>
      <t xml:space="preserve">details and outcomes of these porjects.  </t>
    </r>
  </si>
  <si>
    <t>Understands county and calsaws buisness operations and key players. They understand the importance of working with the consortium in looking at technology and the testing with it.</t>
  </si>
  <si>
    <t>No comments on this</t>
  </si>
  <si>
    <t>Whole Person Service; innovation approach: end of p. 73</t>
  </si>
  <si>
    <t>Reusing the prior Placer County MyBCW example.</t>
  </si>
  <si>
    <t>I liked the concept of outreach as part of the CM. 
Liked the Results Accelerator program and Buildathon
Appreciate proposing items that are currently built out for CM review and prioritization. 
I like the thought of the same issue interwoven throughoutk. (document upload)</t>
  </si>
  <si>
    <t xml:space="preserve">page 73:  State agencies are omited from this statement. State partners utilize the data w/in BC. 
Page 74:  "We have developed several innovations that moved from concept to pilot…"  no examples provided. </t>
  </si>
  <si>
    <t>1) BenefitsCal Technical Service Desk staff members also interact with BenefitsCal users and gather significant insight into the areas where users are experiencing barriers pg. 78- 2) They identified a potential innovation to address the problem of document upload.pg.85-86</t>
  </si>
  <si>
    <t xml:space="preserve">The proposed approach encourages a culture of continuous improvement and innovation. 
Clear business impact focus. Emphasizing the evaluation of the value and impact to business operations ensures that technology decisions are aligned with county and state objectives. </t>
  </si>
  <si>
    <t>pg 72: Whole Person Service Concept showing the ability to anticipate the customers needs. (bronze award for this concept).   
Pg 84 Buildathon -delivered PBM automation rapidly. They reduced the time to stand up a the tech solution from nearly 3,000 hours to 30 hours +99% improvement.</t>
  </si>
  <si>
    <t>They have moved several pilots to production but they didn’t give any details or the outcomes of these projects. That makes it hard to guage success.</t>
  </si>
  <si>
    <t xml:space="preserve">Actively participate in shaping the future of human services delivery - recently recognized by Digital Health Awards. Leadrship through Whole Person Service concept. Focus on Practical Innovation. Structured Product Lifecycle Management (PLM) framework guides the innovation process, ensuring thorough testing and alignment with business objectives. </t>
  </si>
  <si>
    <t>The BenefitsCal Technical Service Desk has identified several areas for improvement (p. 79-80), but there is no clear information on the actions being taken to address these issues.</t>
  </si>
  <si>
    <t xml:space="preserve">Whole Person Service Concept and discussion on focus on the client - important when working with our population. 
Collaboration Model adding the input channel of outreach would be a positive for counties who want to increase customer involvement, in addition to coordinating with counties interested in outreach efforts.
Appreciate the outline of how to potentially address issues with customer uploading of documents. </t>
  </si>
  <si>
    <t>* "The concept of Whole Person Service addresses not only the recipient’s immediate needs, but also looks ahead to longer-term results, with an emphasis on improving and sustaining the individual’s self-sufficiency" (pg 73)
* We also focus on Practical Innovation. Practical innovation means we balance creative, new ideas with a realistic plan to implement them. Practical innovation also means we find new ways to use existing capabilities in different environments." (Pg 74)
* On page 75 Gainwell lists their Guiding Principles, one of their priciples is listed as Configurable solution is preffered. I took that to mean configurable for counties as in more Opt in/Opt out option. If my assumption is correct I really like that.
*Liked figure 25 Overview of Approach of Innovation and liked that they incorporated more than just customers/counties as stakeholders 
*(Pg 84) enjoyed learning about their Buildathon idea and really felt like the call out box with the example of their Texas Medi-Caid program project was the perfect example to show how buildathos can help and have been proven to be successful
* Thought that their proposed POC to provide a more modernized user interface that gives the customer a chance to review and validate the quality of the image(s) being submitted. is interesting. Although i do have questions as it was not 100% clear, i did appreciate seeing that they already have a plan (pg 87-88)</t>
  </si>
  <si>
    <t>* I fell all vendors work similarly and strive to understand an BC User difficulties, so I disagree with the following quote: "Our approach is different. We take the initiative to understand BenefitsCal user difficulties and impacts on County staff processing incoming actions such as applications or uploaded documents. We think about how process improvements and efficiency can improve client experience, save time, or reduce costs. This insight enables us to recommend a better way. (Pg 74-75)
* On pg 76 under Market Availability - the vendor mentions testing, but i was unclear on how/where testing would occur. Is this a testing environment, simulation, etc. 
* On pg 79 where they are discussing Areas identified by the BenefitsCal Technical Service Desk for investigation include-  I have issues with  2  of the 5 examples (#4 i did like) 
2.Navigation by the elderly community or those needing ADA accommodations is not always smooth, for example, the font size for those with vision impairment makes navigating hard since zooming in and  out on the website can be cumbersome. (This is a non issue for me, font size can be adjusted by customers by changing the settings on their devices. I would expect our vendor to focus on larger issues)
3.Many customers have asked if there is a BenefitsCal Application and/or when there will be one, for a better navigation experience on mobile phones and tablets (This RFP is not to introduce any new requirements. The original BC RFP clearly stated that moving forward that we would no longer have mobile apps, Gainwell bring up mobile apps more than once in their responses, not sure why but im fairly sure it's not goign to happen)</t>
  </si>
  <si>
    <t xml:space="preserve">Clarify Gainwell's proposed steps to demonstrating  feasibility, cost, practical potential and prioritization of a POC. </t>
  </si>
  <si>
    <t>UA7</t>
  </si>
  <si>
    <t xml:space="preserve">Describe how you will participate with and support the existing CALSAWS Innovation Team relative to your overall Innovation strategy.
</t>
  </si>
  <si>
    <t>Like the idea of expanding the Innovation team to include people from other areas.</t>
  </si>
  <si>
    <r>
      <t>A) evaluating the current CS innovation Team structure  and expanding the participants to round out participation and diversify feedback received. (</t>
    </r>
    <r>
      <rPr>
        <b/>
        <sz val="11"/>
        <color theme="1"/>
        <rFont val="Century Gothic"/>
        <family val="2"/>
      </rPr>
      <t>Support</t>
    </r>
    <r>
      <rPr>
        <sz val="11"/>
        <color theme="1"/>
        <rFont val="Century Gothic"/>
        <family val="2"/>
      </rPr>
      <t>: ...expanding the participants to include representatives from other areas of the Consortium or Counties (Pg 89).)
B) to increase understanding of the CS innovation Team, by onsite County and CBO visits to collect specific business practices, innovation and/or roadblocks. (</t>
    </r>
    <r>
      <rPr>
        <b/>
        <sz val="11"/>
        <color theme="1"/>
        <rFont val="Century Gothic"/>
        <family val="2"/>
      </rPr>
      <t>Support</t>
    </r>
    <r>
      <rPr>
        <sz val="11"/>
        <color theme="1"/>
        <rFont val="Century Gothic"/>
        <family val="2"/>
      </rPr>
      <t>: ...recommend that members of the CalSAWS Innovation Team participate in visits to County offices and BenefitsCal CBO locations that have implemented innovative business practices or who have identified pain points that are roadblocks to productivity. (Pg 89).)</t>
    </r>
  </si>
  <si>
    <r>
      <t>a) onsite visits take time, outcome of this type of support may not be relevant to CS at the time it is known. 
b) with the expanded participating in the CS Innovation team, unclear who would provide or pay for the identified trainings for staff member (</t>
    </r>
    <r>
      <rPr>
        <b/>
        <sz val="11"/>
        <color theme="1"/>
        <rFont val="Century Gothic"/>
        <family val="2"/>
      </rPr>
      <t>Support</t>
    </r>
    <r>
      <rPr>
        <sz val="11"/>
        <color theme="1"/>
        <rFont val="Century Gothic"/>
        <family val="2"/>
      </rPr>
      <t>: "Identifying training for staff members to “market” the Innovation program and create a culture of innovation at the staff level" (Pg 89).)
c) Bidder acknowledged the importance of NOT "repeating" innovations but did not provide information to operationalize the recommended coordination between CS Innovation and Deliver Integration Teams that the Product manager will complete in support of the overall innovation strategy. without providing the how, using what, and the frequency the impact is vague. (</t>
    </r>
    <r>
      <rPr>
        <b/>
        <sz val="11"/>
        <color theme="1"/>
        <rFont val="Century Gothic"/>
        <family val="2"/>
      </rPr>
      <t>Support</t>
    </r>
    <r>
      <rPr>
        <sz val="11"/>
        <color theme="1"/>
        <rFont val="Century Gothic"/>
        <family val="2"/>
      </rPr>
      <t>: "The Gainwell Product Manager coordinates with both the CalSAWS Innovation Team and the Delivery Integration Team to raise awareness of innovation projects among all contractors and to explore if particular innovation projects may be applicable to other areas." (Pg 90).)</t>
    </r>
  </si>
  <si>
    <t xml:space="preserve">Details establishing Innovation program goals and objectives that are aligned with and support the CalSAWS strategic goals; Identifying training; participating in Shark Tank process; recommends visits to County offices and BenefitsCal CBO locations to identify pain points and roadblocks to spark future innovation; employ user centered design techniques; conduct ongoing research (e.g. "churn".); coordinate projects across the larger organization (not repeat innovations). </t>
  </si>
  <si>
    <r>
      <t xml:space="preserve">We also recommend that members of the CalSAWS Innovation Team participate in </t>
    </r>
    <r>
      <rPr>
        <b/>
        <sz val="11"/>
        <color theme="1"/>
        <rFont val="Century Gothic"/>
        <family val="2"/>
      </rPr>
      <t>visits to County offices and BenefitsCal CBO</t>
    </r>
    <r>
      <rPr>
        <sz val="11"/>
        <color theme="1"/>
        <rFont val="Century Gothic"/>
        <family val="2"/>
      </rPr>
      <t xml:space="preserve"> locations that have implemented innovative business practices or who have identified</t>
    </r>
    <r>
      <rPr>
        <b/>
        <sz val="11"/>
        <color theme="1"/>
        <rFont val="Century Gothic"/>
        <family val="2"/>
      </rPr>
      <t xml:space="preserve"> pain points</t>
    </r>
    <r>
      <rPr>
        <sz val="11"/>
        <color theme="1"/>
        <rFont val="Century Gothic"/>
        <family val="2"/>
      </rPr>
      <t xml:space="preserve"> that are roadblocks to productivity. GW will gather </t>
    </r>
    <r>
      <rPr>
        <b/>
        <sz val="11"/>
        <color theme="1"/>
        <rFont val="Century Gothic"/>
        <family val="2"/>
      </rPr>
      <t xml:space="preserve">user experiences and data analytics </t>
    </r>
    <r>
      <rPr>
        <sz val="11"/>
        <color theme="1"/>
        <rFont val="Century Gothic"/>
        <family val="2"/>
      </rPr>
      <t xml:space="preserve">related to BenefitsCal adoption, usage patterns and user dropout. In a multi-contractor environment, it is also important to </t>
    </r>
    <r>
      <rPr>
        <b/>
        <sz val="11"/>
        <color theme="1"/>
        <rFont val="Century Gothic"/>
        <family val="2"/>
      </rPr>
      <t xml:space="preserve">not “repeat” innovations - </t>
    </r>
    <r>
      <rPr>
        <sz val="11"/>
        <color theme="1"/>
        <rFont val="Century Gothic"/>
        <family val="2"/>
      </rPr>
      <t xml:space="preserve">will coordinate with Innovation Team and DIO to deconflict. </t>
    </r>
    <r>
      <rPr>
        <b/>
        <sz val="11"/>
        <color theme="1"/>
        <rFont val="Century Gothic"/>
        <family val="2"/>
      </rPr>
      <t xml:space="preserve"> </t>
    </r>
    <r>
      <rPr>
        <sz val="11"/>
        <color theme="1"/>
        <rFont val="Century Gothic"/>
        <family val="2"/>
      </rPr>
      <t xml:space="preserve">Recommend </t>
    </r>
    <r>
      <rPr>
        <b/>
        <sz val="11"/>
        <color theme="1"/>
        <rFont val="Century Gothic"/>
        <family val="2"/>
      </rPr>
      <t>expanding representatives t</t>
    </r>
    <r>
      <rPr>
        <sz val="11"/>
        <color theme="1"/>
        <rFont val="Century Gothic"/>
        <family val="2"/>
      </rPr>
      <t>o include counties.</t>
    </r>
  </si>
  <si>
    <t>The point they made that innovation is not always technology but observing counties, stakeholders. The strategies for implementation hit the main points</t>
  </si>
  <si>
    <t>our view of innovation goes beyond emerging technology to include the use of current technology. I was hoping that they would discuss new technology as based on  the requirment</t>
  </si>
  <si>
    <t>Inclusion of counties and county and CBO visits; review of metrics; figure 31. Although short, this was a strong section.</t>
  </si>
  <si>
    <t xml:space="preserve">I appreciate adding more individuals to the CalSAWS Innovation team structure. </t>
  </si>
  <si>
    <t xml:space="preserve">no differentiators. </t>
  </si>
  <si>
    <t>1) We need to gather and coordinate innvation ideas from varios sources, page 76. 2)BenefitsCal Technical Service desk finding are on point. We know that today but nobody is targeting this areas that needs improvement. page 78-79.</t>
  </si>
  <si>
    <t xml:space="preserve">Clear alignment of goals. Working closely with the Innovation Team can ensure that innovation strategy aligns with CalSAWS objectives, promoting unified efforts toward common goals. </t>
  </si>
  <si>
    <t>They included the counties and the cbo and county visits. They spoke on review of metrics which is vital.</t>
  </si>
  <si>
    <t>I found Figure 31. "CalSAWS Innovation Team Support and Recommendations" (p.91), particularly useful for summarizing their plans to engage and support the CalSAWS Innovation team.</t>
  </si>
  <si>
    <t>I wasn’t sure if the colors used in Figure 31 have any specific meaning.</t>
  </si>
  <si>
    <t>Like the suggestion of expanding the CalSAWS Innovation Team to include counties and other non-technical individuals. 
Appreciate the recommendation to visit counties offices and CBOs to discuss both positive and negative aspects of BC</t>
  </si>
  <si>
    <t>Chat bot metrics - is this referring to the chat bot counties must staff? Currently this is not widely used, how will this assist counties who have not implemented? In addition, no mention on suggested efforts with counties to expand Chat Bot usage and functionality.</t>
  </si>
  <si>
    <t>* Thought this was an interesting statement: We suggest evaluating the current CalSAWS Innovation Team structure. Because the existing CalSAWS Innovation Team was largely staffed from the technical area, we recommend expanding the participants to include representatives from other areas of the Consortium or Counties. 
* Liked that they stated they would visit both Counties and CBO offices to observe, and dicuss BC - Ehat is working what is not</t>
  </si>
  <si>
    <t>Figure 31- Liked for the most part but did not like that Other Stakeholders were not added to the first section
*This section was supper short, wished they would have added more</t>
  </si>
  <si>
    <t>07 - Katie: No additional comments
08 - Lorena: Good understanding of what is needed but would have expected more elaboration.
09 - Martha: No additional comments
10 - Melissa: No additional comments
11 - Oyuki: No additional comments.
12 - Veronica: Chart Bot is not widely used by counties and most do not have additional resources required to staff it.  Betty: Is this a Confidential Discussion Item?   Team: Agree with Veronica -  functionality not widely used or staffed by counties; not necessary to take to Confidential Discussions. 
13 - Yolanda: No additional comments
01 - Ashley: No additional comments
02 - Caralee: No additional comments
03 - Emily: No additional comments 
04 - Grady: No additional comments
05 - Heather: Not clear why Gainwell is not looking beyond what technology is currently existing  and only advancing innovation as needed, 
06 - Jill: No additional comments</t>
  </si>
  <si>
    <t>4. Understanding and Approach to User Experience, Marketing and Public Communications</t>
  </si>
  <si>
    <t>UA8</t>
  </si>
  <si>
    <t>Describe your approach to engaging the counties, CBOs, State Partners and Stakeholders, as appropriate, to enhance the integration of the BenefitsCal application with the County processes.</t>
  </si>
  <si>
    <t xml:space="preserve">Pages 
92 - 114 </t>
  </si>
  <si>
    <t>Vol 1 
Sect 4.4</t>
  </si>
  <si>
    <t>Sacramento's example could have had more detail, metrics fo success would have helped.</t>
  </si>
  <si>
    <r>
      <t>A) Reoccurring Theme: seeking to understand the audience and their position to establish the baseline prior to taking action illustrates their commitment to  collaboration. (</t>
    </r>
    <r>
      <rPr>
        <b/>
        <sz val="11"/>
        <color rgb="FF000000"/>
        <rFont val="Century Gothic"/>
        <family val="2"/>
      </rPr>
      <t>Support</t>
    </r>
    <r>
      <rPr>
        <sz val="11"/>
        <color rgb="FF000000"/>
        <rFont val="Century Gothic"/>
        <family val="2"/>
      </rPr>
      <t>: ...the process of understanding County process integration with BenefitsCal through discussion with the Regional Managers. and ... will also access any documentation including County Enhancement Requests (CERs) which may be related to underlying process integration friction (Pg 92).)
B) Conducting process discovery sessions to document current county processes, pain points, and suggestions from consortium identified counties/stakeholders. (</t>
    </r>
    <r>
      <rPr>
        <b/>
        <sz val="11"/>
        <color rgb="FF000000"/>
        <rFont val="Century Gothic"/>
        <family val="2"/>
      </rPr>
      <t>Support</t>
    </r>
    <r>
      <rPr>
        <sz val="11"/>
        <color rgb="FF000000"/>
        <rFont val="Century Gothic"/>
        <family val="2"/>
      </rPr>
      <t>: "Gainwell will facilitate the process discovery sessions to document current County process integration, identify pain points and capture suggestions to either enhance BenefitsCal, improve processes to reduce County workload, and/or improve the BenefitsCal customer’s experience." (Pg 93).)
C) Providing sample workflow for counties to modify to address county specific business process (</t>
    </r>
    <r>
      <rPr>
        <b/>
        <sz val="11"/>
        <color rgb="FF000000"/>
        <rFont val="Century Gothic"/>
        <family val="2"/>
      </rPr>
      <t>Support</t>
    </r>
    <r>
      <rPr>
        <sz val="11"/>
        <color rgb="FF000000"/>
        <rFont val="Century Gothic"/>
        <family val="2"/>
      </rPr>
      <t xml:space="preserve">: ...sample County workflow developed... discussed and distributed to each County during the implementation meeting. Counties used the collateral materials provided ...to customize the sample workflow as needed for their unique business process flow. (Pg 94).)
</t>
    </r>
  </si>
  <si>
    <r>
      <t>a) discovery session and processes analysis appears to be limited to County perspective on the County process with little consideration to CBO's, State Partner or other stakeholders perspectives. Bidder did not provide any information on how the to engage the groups for their perspective . (</t>
    </r>
    <r>
      <rPr>
        <b/>
        <sz val="11"/>
        <color rgb="FF000000"/>
        <rFont val="Century Gothic"/>
        <family val="2"/>
      </rPr>
      <t>Support</t>
    </r>
    <r>
      <rPr>
        <sz val="11"/>
        <color rgb="FF000000"/>
        <rFont val="Century Gothic"/>
        <family val="2"/>
      </rPr>
      <t xml:space="preserve">: process " ...must also be broad enough to incorporate concerns of CBOs, State partners, and other stakeholders. (Pg 92).)
</t>
    </r>
  </si>
  <si>
    <t>Use of collaboration model; increasing BenefitsCal integration with County processes by understanding pain points and identifying and incorporating solutions to concerns of CBOs, State partners, and other stakeholders (discussion with Regional Managers; process discovery sessions; identifying best practices; suggesting unique workflows based on a county's needs); mention again of MyBenefitsCalWin portal; Re-engineered processes for MyBCW for Sacramento County with positive results; BenefitsCal Technical Service Desk successes (customizable sample workflow).</t>
  </si>
  <si>
    <t>MyBCW used as example. What does Sacramento say about My BCW reengineering of local business processes.</t>
  </si>
  <si>
    <t>Gainwell understands the importance of engaing with RM's and counties.</t>
  </si>
  <si>
    <t>They indicated in the beginning of this section "the Collaboration Model is not focused on integrating BenefitsCal with County processes which is a different goal than enhancing system functionality. " they ended up discussing how they colloaborted and worked with counties with Businsess processes, this caused confusion. Gainwell continues to discuss how they helped one county with benefitscal, need to understand with CalSAWS it is a 58 county model and they will not have this flexibility like with CalWIN</t>
  </si>
  <si>
    <t>Process discovery session</t>
  </si>
  <si>
    <t>Technical Service Desk example</t>
  </si>
  <si>
    <t>appreciate the idea of incorporating county business processes with BC enhancements. I appreciate how they included their warm hand off process</t>
  </si>
  <si>
    <t xml:space="preserve">all emphasis seems to be on engaging counties, while good, the UA identifies other stakeholders and state partners.  Did not reflect that. </t>
  </si>
  <si>
    <t>This is a great example: Increasing County staff exposure to, and understanding of, the BenefitsCal application, County staff can advocate for BenefitsCal usage with customers. pg. 91</t>
  </si>
  <si>
    <t xml:space="preserve">Goal of the approach is clear to enhance the integration of the BenefitsCal application with the County processes. In turn making the county staff, champions of BenefitsCal customer adoption. </t>
  </si>
  <si>
    <t>They speak of engaging and involving the RM's and the counties showing that they understand the value of this collaboration. I liked the process discovery sessions.</t>
  </si>
  <si>
    <t xml:space="preserve">Plans to conduct process discovery sessions to document the current integration of County processes, identify pain points, and gather suggestions to enhance BenefitsCal, streamline processes, and improve customer experiences. </t>
  </si>
  <si>
    <t xml:space="preserve">Capturing suggestions might focus too much on personal opinions rather than data-driven analysis. Identifying best practices might not consider the unique challenges faced by different Counties, leading to recommendations that are not universally applicable. </t>
  </si>
  <si>
    <t>Appreciate recognizing that this goal is dependent on increasing communication between the CalSAWS BenefitsCal project and the Counties. County staff who experience the benefits of successfully integrating BenefitsCal into County processes become champions of BenefitsCal customer adoption naturally.
BC Technical Service Desk discussion, the mention of that transition and meeting with all counties. This overall approach was very helpful to our county</t>
  </si>
  <si>
    <t xml:space="preserve">Approach bullet points towards end of UA8 - Overall touches on the points expected, but descriptions seem short, even taking into account previous points. </t>
  </si>
  <si>
    <t>* "To understand the pain points experienced by Counties related to integration of BenefitsCal into their processes, Gainwell will conduct a process discovery session. We will work with the Consortium to identify County participants.  We will also collaborate with the Consortium and selected Counties to identify CBO, State partner and other Stakeholder participants, appropriate." Pg 93)
* Figure 32- Figure 32. Sample County Process Integration with BenefitsCal Technical Service Desk - I know many counties provided positive feedback when Gainwell actually did this. So i think they have shown that this strategy works for them</t>
  </si>
  <si>
    <t>* Didn't know how to feel about this statement, I know we have region reps as part of the collaboration model so I would hope those folks are getting county feedback, and sharing eith their regions topics discussed at the collaboration Model Meetings. (Pg 92) "However, the Collaboration Model is not focused on integrating BenefitsCal with County processes which is a different goal than enhancing system functionality."
*Again felt this section was short and they could have definately provided us with more</t>
  </si>
  <si>
    <t xml:space="preserve">08 - Lorena: No additional comments
09 - Martha: No additional comments
10 - Melissa: Appreciated call out of Regional Manager (RM) role.  Gainwell understands the value of the RM role and working closely with counties to obtain feedback and input which enhances collaboration process and improves outcome.
11 - Oyuki: Overall a good job.
12 - Veronica: Would have expected additional elaboration.
13 - Yolanda: No additional comments
01 - Ashley: Use of Sacramento County as an example needed more detail and supporting metrics to demonstrate how success worked.
02 - Caralee: Gainwell did not evaluate how CBOS, State Partners and other stakeholders can add value to the process and end product.
03 - Emily: Have had several positive experiences with Gainwell Technical Help Desk.
04 - Grady: Agree with Emily and Ashley
05 - Heather: Response focus was upon one county examples rather than how solutions could be scaled up to assist all counties. All counties should have the opportunity to evaluate something new or an improvement of existing process or functionality for possible implementation.
06 - Jill: Agree with Heather. Singular examples provided as opposed to 58-County examples. Additionally, BenefitsCal Technical Help Desk roll out was a confusing time for counties and the "good" it would provide was overestimated.
07 - Katie: Agree with Caralee and Heather. Examples provided were very singular county-focused which should have been leveraged to show how all counties could evaluate for potential implementation.  </t>
  </si>
  <si>
    <t>UA9</t>
  </si>
  <si>
    <t>Describe your approach to public communications and marketing to enhance the awareness, adoption, and public opinion of the BenefitsCal application.</t>
  </si>
  <si>
    <t>Identified erros on the current portal show attention to detail. Suggestion of influencers is an interesting idea.</t>
  </si>
  <si>
    <r>
      <t>A) Reoccurring Theme: seeking to understand the audience and their position to establish the baseline prior to taking action illustrates their commitment to  collaboration. (</t>
    </r>
    <r>
      <rPr>
        <b/>
        <sz val="11"/>
        <color rgb="FF000000"/>
        <rFont val="Century Gothic"/>
        <family val="2"/>
      </rPr>
      <t>Support</t>
    </r>
    <r>
      <rPr>
        <sz val="11"/>
        <color rgb="FF000000"/>
        <rFont val="Century Gothic"/>
        <family val="2"/>
      </rPr>
      <t>: ...review all existing public communications and marketing materials for understanding of the efforts to date and for making improvement recommendations with the goal of increasing visibility of BenefitsCal services and customer outreach. (Pg 96).)
B) Proposed Public Communications Lead (Karen) experience is in alignment with the need described in UA9. (</t>
    </r>
    <r>
      <rPr>
        <b/>
        <sz val="11"/>
        <color rgb="FF000000"/>
        <rFont val="Century Gothic"/>
        <family val="2"/>
      </rPr>
      <t>Support</t>
    </r>
    <r>
      <rPr>
        <sz val="11"/>
        <color rgb="FF000000"/>
        <rFont val="Century Gothic"/>
        <family val="2"/>
      </rPr>
      <t xml:space="preserve">: ...experience with public communications, advocate engagement and legislative communication is directly applicable to BenefitsCal communication and adoption. (Pg 97).)
C) Bidder acknowledged the "Unforeseen" impact that can exist within Marketing campaigns, and with intention evaluates (retrospectively) the campaign to identify the unforeseen impacts to learn and adjust.  example provided. (Support: "For example, a marketing campaign could result in high engagement with many individuals opening content or clicking to the next layer. These results do provide valuable information for analysis and lessons learned prior to the next campaign. A potential unintended consequence could be increased call volume at the County contact center as individuals try to setup accounts or encounter difficulties in completing the marketed process in BenefitsCal. (Pg 100).) </t>
    </r>
  </si>
  <si>
    <r>
      <t>a) Influencer media campaigns could have unanticipated outcomes, no indication provided by bidder on how they would address these to retain/repair brand damage or mitigate the risk. (</t>
    </r>
    <r>
      <rPr>
        <b/>
        <sz val="11"/>
        <color rgb="FF000000"/>
        <rFont val="Century Gothic"/>
        <family val="2"/>
      </rPr>
      <t>Support</t>
    </r>
    <r>
      <rPr>
        <sz val="11"/>
        <color rgb="FF000000"/>
        <rFont val="Century Gothic"/>
        <family val="2"/>
      </rPr>
      <t>: "Details of the influencer campaign are negotiated along with the appropriate agreement documentation to adhere to Consortium privacy and communications policies." (Pg 102).)  
b) Longitudinal Studies require the same person(s) to participate in multipole sessions of feedback on the same topic over an extended period of time to truly gauge change in user interactions over time, based on the ever evolving nature of client base within HHS programs this type of study may not be the best method for "Change over time".   bidder did not provide context in either instance where "Longitudinal Studies" were referenced to address  client base changes to add relevance to the use of this method. (</t>
    </r>
    <r>
      <rPr>
        <b/>
        <sz val="11"/>
        <color rgb="FF000000"/>
        <rFont val="Century Gothic"/>
        <family val="2"/>
      </rPr>
      <t>Support</t>
    </r>
    <r>
      <rPr>
        <sz val="11"/>
        <color rgb="FF000000"/>
        <rFont val="Century Gothic"/>
        <family val="2"/>
      </rPr>
      <t>: identically referenced in section 4.2.3.1 Pg 46 and 4.4.1.1 Pg104.)</t>
    </r>
  </si>
  <si>
    <t xml:space="preserve">Manage and execute public communication and marketing activites in coordination with Consortium/contractors; will review all existing public communications and marketing materials to make improvement recommendations to increase BenefitsCal visibility and usage; Strong Public Communications lead experience related to healthcare.gov and how that experience could applly to BenefitsCal; Gainwell Marketing and Communications team efforts and responsbilities detaiiled; increase brand exposure and image through digital marketing and advertising (samples and results of campaigns provided); Error detection; User end research (advanced user research techniques - including studies mentioned previously as well (ethnographic, longitudinal); public outreach and continuous engagement;  enhanced data analytics; example of Los Angeles County choosing Gainwell as their partner to provide training for BenefitsCal users in webinar format. </t>
  </si>
  <si>
    <t>What is Sacramento's feedback about GW MyBCW promotin efforts.</t>
  </si>
  <si>
    <t>Gainwell has a well thought out plan on this, catching up on material already out in the public, provided a table of Metrics on how they will work on Metrics.  They have alot of great information on the approach</t>
  </si>
  <si>
    <t>Was interesting that they took the time to really discuss the lead of Marketing for this section.  A large section was just about the lead of Marketing, if they were going to do this they should of done this on all sections, found it interesting about of space they took on the lead.</t>
  </si>
  <si>
    <t>Metrics, ethnographic and longitudinal studies.</t>
  </si>
  <si>
    <t xml:space="preserve">They do mention on p. 98 that they will meet the requirements/vision, but felt like they talked more about what a marketing manager does rather than the specific material they would develop and how these would be made available, particularly for counties. p. 107: "We are proposing to conduct a select number of campaigns for volunteer Counties to accomplish the same dual purpose with BenefitsCal. " This feels limiting. </t>
  </si>
  <si>
    <t>Highlighted Karen Shields accomplishments was a great approach.  
Appreciate thier approach for different social media platforms
Like the influencer strategy</t>
  </si>
  <si>
    <t>none</t>
  </si>
  <si>
    <t>1) is important to include county feedback when evaluating the results of the campaign pg.99- 2) Advanced User Research Techniques page 103</t>
  </si>
  <si>
    <t xml:space="preserve">Proposals to meet with counties to discuss approach to these requirements. </t>
  </si>
  <si>
    <t>pg 97: The Marketing and Comms team is organized around creative and  brand,Campaign marketing, client experience marketing and integrated marketing.                          
The figure 33 outlines the functional areas covered by each.</t>
  </si>
  <si>
    <t>pg 96: BC Public Communications Lead spent a whole page on the Lead Karen Shields qualifications.                                   
 Pg 103: this is the first time they mention training videos.</t>
  </si>
  <si>
    <t xml:space="preserve">Plan to enhance the BenefitsCal Marketing and Public Communications Plan. Digital Marketing to increase brand exposure and Image. Engagement Metrics to track each campaign.  Approach includes enhancing and expanding public education and coaching through the use of targeted marketing campaigns driven by analytics, hosting more BenefitsCal education webinars for the public, and launching a new outreach program. Gainwell support recipient communication and/or outreach services for 25.5 million recipients in 10 states. </t>
  </si>
  <si>
    <t>Some areas of information or sections were redundant and had previously been mentioned in another section.</t>
  </si>
  <si>
    <t>Recognizing that native-speaker translations may be needed outside of Google Translate for materials. This was not noted in previous sections where Google Translate was noted.
BenefitsCal Public Communications Lead seems to have great, relevant experience.
Enhanced metrics availability could potentially assist counties in also evaluating where customers may need the most assistance in BC.  Appreciating seeing the proposed focus groups including county management staff, though would request the limitation not be with "management".</t>
  </si>
  <si>
    <t xml:space="preserve">Mention incorporating county feedback when looking at results of marketing campaigns, and to find participants for their studies, but not much integration of county feedback in overall marketing or when looking for other specific marketing feedback. </t>
  </si>
  <si>
    <t xml:space="preserve">* Felt they did described their approach to public communications and marketing to enhance the awareness, adoption, and public opinion of the BenefitsCal application.
*From all of the visuals that were provided in this section that one that iliked the most was their Figure 36 Figure 36.	Sample Engagement Results Metrics on pg 100. I think this would bring the project value in that the vendor would quickly see if a campaign was successful or not, it would  show measures of success or can help guide vendors to drop/change campaigns to ways that have been proven to work and stay away from those that do not. 
* Also on pg 100 i liked the call out they made regarding: Campaign results do provide valuable information for analysis and lessons learned prior to the next campaign. A potential unintended consequence could be increased call volume at the County contact center as individuals try to setup accounts or encounter difficulties in completing the marketed process in BenefitsCal.  
* (Pg 101) Thought the Influence Marketing section was interesting. Not sure i feel comfortable with this approach but if executed correctly and with the correct Influencer I think this may be a good way to get info out. Giving them props for creativity. </t>
  </si>
  <si>
    <t>*(Pg 97) Did not care to basically read a resume  for their proposed BC Public Communication Lead Karen Shields. A few sentences with examples of what she has worked on would have been enough. 
* in the section where they stated what their Corporate Marketing, communications team &amp; BC Public Communications Lead would do, i liked the bullets mentioned but felt like they missed one that talked about training materials for county workers. It is safe to say that county staff with direct contact with clients can be the biggest champions for BC, the more they know the more they can market, share, communicate with potential users.
* PG 102 mentioned training videos only once.
*Once again mentioned a mobile app</t>
  </si>
  <si>
    <t>09 - Martha: No additional comments
10 - Melissa: Too much focus on the Public Communication Lead qualifications. Would have preferred more detail related to identifying process improvement. Would have expected more detail related to training videos. Agree with Caralee regarding the appropriate and value of longitudinal studies. 
11 - Oyuki: Based upon Evaluation Team comments, revise my score from a 4 to 3.  
12 - Veronica: No additional comments
13 - Yolanda: No additional comments
01 - Ashley: Change my score from a 4 to a 3. Response focus upon the Public Communications lead reads as a subtle message that Gainwell will hire this person because not much has been accomplished this area.  Not clear how the influencer role really works in the CalSAWS environment. Additionally, it was necessary for the counties and the Consortium to provide much needed  MyBCW implementation support. 
02 - Caralee: Appreciated the detail provided regarding the capability and experience of the Public Communications Lead.
03 - Emily: Concerned with the use of Google Translation service for language translations even though Gainwell will be using resources who are certified in the respective languages. Google Translation is in use today, however, in LA County civil rights reviews have revealed needed revisions. Procurement Team AI. 
04 - Grady:  Based upon Evaluation Team comments, revise my score from a 4 to 3.  
05 - Heather: Based upon Evaluation Team comments, revise my score from a 4 to 3.  
06 - Jill: Agree with Caralee regarding Longitudinal Studies. Would prefer to know what the Public Communications Lead will do, not what she has done. 
07 - Katie:  Based upon Evaluation Team comments, revise my score from a 4 to 3. 
08 - Lorena: No additional comments</t>
  </si>
  <si>
    <t>UA10</t>
  </si>
  <si>
    <t>Describe your approach to engaging with the Stakeholder Community to enhance the awareness, adoption, and Stakeholder Community perception of the BenefitsCal application.</t>
  </si>
  <si>
    <t>Ideas to market in libraries and schools show promise.</t>
  </si>
  <si>
    <t>Missed opportunity to highlight any successful campaigns with MyBCW.</t>
  </si>
  <si>
    <r>
      <t>A) Reoccurring Theme: seeking to understand the audience and their position to establish the baseline prior to taking action illustrates their commitment to  collaboration. (</t>
    </r>
    <r>
      <rPr>
        <b/>
        <sz val="11"/>
        <color theme="1"/>
        <rFont val="Century Gothic"/>
        <family val="2"/>
      </rPr>
      <t>Support</t>
    </r>
    <r>
      <rPr>
        <sz val="11"/>
        <color theme="1"/>
        <rFont val="Century Gothic"/>
        <family val="2"/>
      </rPr>
      <t>: Familiarity with the Advocate communities 2024 goals published and cited on www.Cafoodbanks.org (Pg 112) and discussing within current collaboration model...(Pg 113).)
B) Mapping BC activities to Advocates Groups goals may provide visibility and understanding. (</t>
    </r>
    <r>
      <rPr>
        <b/>
        <sz val="11"/>
        <color theme="1"/>
        <rFont val="Century Gothic"/>
        <family val="2"/>
      </rPr>
      <t>Support</t>
    </r>
    <r>
      <rPr>
        <sz val="11"/>
        <color theme="1"/>
        <rFont val="Century Gothic"/>
        <family val="2"/>
      </rPr>
      <t>: Mapping BC activities to Advocates Groups goals when applicable (Pg 112).)
C)Identifying public entities (such as schools, public libraries) to assist in raising awareness. (</t>
    </r>
    <r>
      <rPr>
        <b/>
        <sz val="11"/>
        <color theme="1"/>
        <rFont val="Century Gothic"/>
        <family val="2"/>
      </rPr>
      <t>Support</t>
    </r>
    <r>
      <rPr>
        <sz val="11"/>
        <color theme="1"/>
        <rFont val="Century Gothic"/>
        <family val="2"/>
      </rPr>
      <t>: "...public libraries that offer access to computers is another opportunity to increase public awareness. Posters and flyers could be strategically located to advertise BenefitsCal. Acquainting library personnel with the BenefitsCal application can also create a champion..." (Pg 114).)</t>
    </r>
  </si>
  <si>
    <r>
      <t>a) The creation of the Joint Success Plan did not clearly define who would  participate in the "Building" of the plan, process for adoption, or articulate how this is NOT a deviation from CM, or define if this would be a point in time document associated to the transition period or a living one. (</t>
    </r>
    <r>
      <rPr>
        <b/>
        <sz val="11"/>
        <color theme="1"/>
        <rFont val="Century Gothic"/>
        <family val="2"/>
      </rPr>
      <t>Support</t>
    </r>
    <r>
      <rPr>
        <sz val="11"/>
        <color theme="1"/>
        <rFont val="Century Gothic"/>
        <family val="2"/>
      </rPr>
      <t>: "Discussion of the CalSAWS Advocacy Goals within the current Collaboration Model in conjunction with building a joint success plan together will enhance the perception of both BenefitsCal and our partnership" (Pg 113).)
b) identifying two items (Joint Success Plan, other public and private agencies) with minimal operational details did not provide sufficient detail to illustrate how these items would meet the intent of UA 10 and move BC to future vision described within the RFP.
c) If Joint Success Plan items are mapped (as depicted in the proposal) from items that have not been through the CM prioritization effort it may become a vehicle for Advocates/CBO community members to have items added to, thus circumvent the CM prioritization process.</t>
    </r>
  </si>
  <si>
    <t xml:space="preserve">Work with advocates and CBOs to expand upon the Collaboration model (joint success plan); Lead provider of Medicaid Management Information Systems working with CMS, FNS, CDSS and DHCS (currently designing a member portal for recipients of Medi-Cal);  identify additional public and private organizations to raise awareness for BenefitsCal. Some of this question was answered with UA9. </t>
  </si>
  <si>
    <t>They sure understand the role with Advocates</t>
  </si>
  <si>
    <t>I found this interesting where Gainwell added this for the State collaboration section,Gainwell is currently working with DHCS to design a member portal for recipients of Medi-Cal as part of our Population Health Management (PHM) contract.  Not understanding what they are getting to with this. Also, regarding LA and the public libraries not understanding Gainwells role as counties usually worker with libraries and schools etc, the contractor is not really involved with this.  Most of the sections were basic information</t>
  </si>
  <si>
    <t>Joint success plan concept; mention of libraries and school districts.</t>
  </si>
  <si>
    <t>DHCS collaboration: what would this look like?</t>
  </si>
  <si>
    <t xml:space="preserve">I like the outreach to other private organizations, school disctricts. </t>
  </si>
  <si>
    <t>State Partners are not stakeholders.  They play a more integral part
Felt like Advocates are an after thought.  Agree that there are improvements that need to be made with county integration in mind.  The CM is not the only place that advocates provide insight and design.  There currently is the monthly UCD meeting and the quarterly CalSAWS meeting.  All are part of WIC 10823.1-3</t>
  </si>
  <si>
    <t>Opportunity to increase collaboration with  DHCS state partner to consider the full User experience.</t>
  </si>
  <si>
    <t xml:space="preserve">Good understanding of stakeholder engagement. </t>
  </si>
  <si>
    <t xml:space="preserve">pg 114: They noted working more closely with school Districts and Libraries as they are a population previously untapped for BC marketing/advertising. </t>
  </si>
  <si>
    <t>pg 113: Figure 41 Joint Success Plan left me with more questions than answers.   For example  *Incorporation of additional information into the Public Facing Metrics. (what additional data?)                            *Pg114:  While the Medi-Cal member portal and BenefitsCal serve different populations, there is also tremendous overlap in the clients each portal currently serves or will serve in the future. Gainwell provides a unique opportunity to increase collaboration with our DHCS state partner to consider the full User experience. (This does not tell me how they will  provide a unique opportunity?)</t>
  </si>
  <si>
    <t>Documenting a plan that directly aligns BenefitsCal activities to the CalSAWS Advocates Group’s five goals. Identify additional public and private organizations that could be instrumental in raising awareness about BenefitsCal. Coordination with public libraries that offer access to computers.</t>
  </si>
  <si>
    <t>There seem to be a lot of ideas of what could be done to increase awareness but not a clear plan on how adoption and Stakeholder Community perception of the BenefitsCal application will be enhaced.</t>
  </si>
  <si>
    <t xml:space="preserve">Advocate involvement as outlined could greatly benefit counties with a heavy advocate presence.  
</t>
  </si>
  <si>
    <t xml:space="preserve">County feedback is not mentioned. In UA8, there was discussion of staff naturally becoming BC champions though process integration, but that does not account for those staff who are in areas that do not have the hands on/process connection to BC yet could promote it if included in engagement efforts. Even efforts at a high level with counties can funnel down to these groups. </t>
  </si>
  <si>
    <t xml:space="preserve">Liked their approach for Mappting with Advocate Groups goals. This may help advocates feel heard and like they are part of the process.
* Liked the sections where they provided the examples about schools and Public Libraries. Thought they were good examples and liked that they are already thinking about those things. </t>
  </si>
  <si>
    <t>*(pg112) Is this a true statement? While the BenefitsCal project team focuses on maximizing the value of enhancements  implemented within the funding available for the largest number of BenefitsCal users
*Felt a lot of what they mentioned they would do is stuff already being done. Wish they had other ideas to share UA10 was answered by them but there is nothing new or exciting</t>
  </si>
  <si>
    <t>10 - Melissa: No additional comments
11 - Oyuki: More detail needed regarding how these idea will be implemented. 
12 - Veronica: No additional comments
13 - Yolanda: Agree with Oyuki
01 - Ashley: No additional comments 
02 - Caralee: Needed more information as to how these processes would be operationalized.
03 - Emily: No additional comments
04 - Grady: Noa additional comments
05 - Heather: No additional comments
06 - Jill: Agree with Melissa's and Heather's comments.
07 - Katie: No additional comments 
08 - Lorena: Appreciated commitment to keeping advocates informed. Agree with the Evaluation Team comments.
09 - Martha: No additional comments.  Good understanding of stakeholder engagement</t>
  </si>
  <si>
    <t>Reference Type</t>
  </si>
  <si>
    <t>Organization/Agency</t>
  </si>
  <si>
    <t>Project Name</t>
  </si>
  <si>
    <t>Reference Name</t>
  </si>
  <si>
    <t>Reference Score</t>
  </si>
  <si>
    <t>Bidder Reference #1</t>
  </si>
  <si>
    <t>California Work Opportunity and Responsibility to Kids Information Network (CalWIN) Consortium</t>
  </si>
  <si>
    <t>CalWIN</t>
  </si>
  <si>
    <t>Holly Murphy</t>
  </si>
  <si>
    <t>Bidder Reference #2</t>
  </si>
  <si>
    <t>State of West Virginia, Department of Human Services, Bureau of Medical Services (BMS)</t>
  </si>
  <si>
    <t>West Virginia Portals/West Virginia Molina-HealthPAS</t>
  </si>
  <si>
    <t>Sarah Young</t>
  </si>
  <si>
    <t>Firm Reference Average</t>
  </si>
  <si>
    <t>BIDDER NAME</t>
  </si>
  <si>
    <t xml:space="preserve">BENEFITSCAL MINIMUM QUALIFICATIONS SUMMARY RESULTS </t>
  </si>
  <si>
    <t>Duration in Months</t>
  </si>
  <si>
    <t>Duration in Months
 (% Applied)</t>
  </si>
  <si>
    <t>Min Qual in Months</t>
  </si>
  <si>
    <t>Variance to Min Qual Months</t>
  </si>
  <si>
    <t>Exceed by 50% Threshold Months</t>
  </si>
  <si>
    <t>Variance to Exceed Threshold</t>
  </si>
  <si>
    <t>Score
(0 - 3)</t>
  </si>
  <si>
    <t>Minimum Qualification S4</t>
  </si>
  <si>
    <t>Minimum Qualification S5</t>
  </si>
  <si>
    <t>Minimum Qualification S6</t>
  </si>
  <si>
    <t>Minimum Qualification S7</t>
  </si>
  <si>
    <t>Minimum Qualification S8</t>
  </si>
  <si>
    <t>Minimum Qualification S9</t>
  </si>
  <si>
    <t>Minimum Qualification S10</t>
  </si>
  <si>
    <t>Duration in Months/Projects
 (% Applied)</t>
  </si>
  <si>
    <t>Minimum Qualification S11</t>
  </si>
  <si>
    <t>Minimum Qualification S12</t>
  </si>
  <si>
    <t>Minimum Qualification S13</t>
  </si>
  <si>
    <t>Minimum Qualification S14</t>
  </si>
  <si>
    <t>Minimum Qualification S15</t>
  </si>
  <si>
    <t>Minimum Qualification S16</t>
  </si>
  <si>
    <t>Minimum Qualification S17</t>
  </si>
  <si>
    <t>Minimum Qualification S18</t>
  </si>
  <si>
    <t>Minimum Qualification S19</t>
  </si>
  <si>
    <t>Minimum Qualification S20</t>
  </si>
  <si>
    <t>Minimum Qualification S21</t>
  </si>
  <si>
    <t>Minimum Qualification S22</t>
  </si>
  <si>
    <t>Minimum Qualification S23</t>
  </si>
  <si>
    <t>Minimum Qualification S24</t>
  </si>
  <si>
    <t>Minimum Qualification S25</t>
  </si>
  <si>
    <t>Minimum Qualification S26</t>
  </si>
  <si>
    <t>Minimum Qualification S27</t>
  </si>
  <si>
    <t>Minimum Qualification S28</t>
  </si>
  <si>
    <t>Minimum Qualification S29</t>
  </si>
  <si>
    <t>Minimum Qualification S30</t>
  </si>
  <si>
    <t>Minimum Qualification S31</t>
  </si>
  <si>
    <t>Minimum Qualification S32</t>
  </si>
  <si>
    <t>Minimum Qualification S33</t>
  </si>
  <si>
    <t>Minimum Qualification S34</t>
  </si>
  <si>
    <t>Minimum Qualification S35</t>
  </si>
  <si>
    <t>Minimum Qualification S36</t>
  </si>
  <si>
    <t>Summary Average</t>
  </si>
  <si>
    <t>&lt;&lt;== Crosscheck with Detail Tab</t>
  </si>
  <si>
    <t>Detail Average</t>
  </si>
  <si>
    <t>&lt;&lt;== Crosscheck with Summary Tab</t>
  </si>
  <si>
    <t xml:space="preserve">BENEFITSCAL MINIMUM QUALIFICATIONS SUMMARY TABLE </t>
  </si>
  <si>
    <t>Minimum Qualification S3</t>
  </si>
  <si>
    <t>A minimum of five (5) years of experience managing an IT Project using a defined system development life cycle (SDLC), including business and system requirement specifications, design, development, testing, and implementation.</t>
  </si>
  <si>
    <t>Notes/Adjustments</t>
  </si>
  <si>
    <t>Project</t>
  </si>
  <si>
    <t>Start Date</t>
  </si>
  <si>
    <t>End Date</t>
  </si>
  <si>
    <t>Percentage of Time</t>
  </si>
  <si>
    <t>CalWIN Eligibility Services</t>
  </si>
  <si>
    <t xml:space="preserve">End date of 7/31/2024 is beyond Proposal Due Date: Adjusted to Threshold End Date: 7/30/2024 </t>
  </si>
  <si>
    <t>Project and months are  improperly duplicated &amp; included in the Qualifying Projects Summary in the Bidder's submission.  Removed Start &amp; End Dates to exclude duplicated calculation.</t>
  </si>
  <si>
    <t>Totals</t>
  </si>
  <si>
    <t>A minimum of five (5) years of experience leading the development of Deliverables on IT Projects within the past ten (10) years with direct responsibility for activities in the following Project Management knowledge areas: scope, time, cost, human resources, risk, quality, integration and communication.</t>
  </si>
  <si>
    <t>A minimum of five (5) years of experience within the past ten (10) years, supervising teams of 25 people or greater on IT systems Projects.</t>
  </si>
  <si>
    <t>A minimum of five (5) years of experience within the past ten (10) years building and maintaining strong working relationships with clients and key internal and external stakeholders; conveying relevant information to an executive-level audience, ensuring client is aware of progress/service status; and building credibility and fostering business-partnering relationships.</t>
  </si>
  <si>
    <t>Possess and maintain a valid Project Management Institute (PMI) certification throughout the term of this agreement.</t>
  </si>
  <si>
    <t>Certification/Degree Title</t>
  </si>
  <si>
    <t>Certification Number</t>
  </si>
  <si>
    <t>Original Grant Date</t>
  </si>
  <si>
    <t>Expiration Date</t>
  </si>
  <si>
    <t>Online Validation Link, if not available attach a copy</t>
  </si>
  <si>
    <t>Project Management Professional</t>
  </si>
  <si>
    <t>Project Management Professional (PMP)® - Credly</t>
  </si>
  <si>
    <t>Minimum Qualification  S8</t>
  </si>
  <si>
    <t>A minimum of three (3) years of experience within the past five (5) years leading a PMO in a corporate systems integration organization, Federal, State, County, or Consortium organization.</t>
  </si>
  <si>
    <t>Mississippi Medicaid Fiscal Agent DDI and Operations Project</t>
  </si>
  <si>
    <t>A minimum of three (3) years of experience directly responsible for supporting activities in the following Project Management knowledge areas: scope, time, cost, human resource, risk, quality, integration and communication.</t>
  </si>
  <si>
    <t>Nevada Medicaid</t>
  </si>
  <si>
    <t>PMP Certification</t>
  </si>
  <si>
    <t>Certification appended to Att 10</t>
  </si>
  <si>
    <t>A minimum of 18 months of experience within the past ten (10) years, performing operational transition activities on Projects involving complex IT systems.</t>
  </si>
  <si>
    <t>Texas Vendor Pharmacy Modernization</t>
  </si>
  <si>
    <t>Experience within the past ten (10) years, managing the successful transition of IT systems from one (1) company or contract to another on at least two (2) separate Projects. The Transition Manager’s experience will have been for a minimum duration of three (3) months for each Project.</t>
  </si>
  <si>
    <t>Qualifying Project</t>
  </si>
  <si>
    <t>Min Qual in Projects</t>
  </si>
  <si>
    <t>Variance to Min Qual Projects</t>
  </si>
  <si>
    <t>Exceed by 50% Threshold Projects</t>
  </si>
  <si>
    <t>New to Pooled</t>
  </si>
  <si>
    <t>Start Date of 7/1/2011  is beyond 10 Years. Adjusted to Threshold Start: 7/30/2014</t>
  </si>
  <si>
    <t>A minimum of five (5) years of experience within the past ten (10) years of experience in the development, implementation and management of information technology -and IT systems, including cloud architectures, portal applications, business systems, server technologies, and communication technologies.</t>
  </si>
  <si>
    <t>CMIPS II</t>
  </si>
  <si>
    <t>Start Date of 8/1/2008  is beyond 10 Years. Adjusted to Threshold Start: 7/30/2014</t>
  </si>
  <si>
    <t>A minimum of five (5) years of experience within the past ten (10) years, managing a SDLC, including business and system requirement specification, design, development, testing, and implementation, on Projects involving complex IT systems.</t>
  </si>
  <si>
    <t>A minimum of three (3) years of experience applying UCD processes and User Experience (UX) activities (such as usability reviews, studies, and testing) on IT Projects.</t>
  </si>
  <si>
    <t xml:space="preserve">Bachelor’s Degree in relevant disciplines such as Computer Science, Information Technology, Engineering, Business Administration, or relevant certification from a similar program such as Product Management. </t>
  </si>
  <si>
    <t>The  description below of Min Qual S16 on the Att 10 is not is consistent with the 03 description from the RFP, Table 32 Product Manager Qualifications.  
Att 10 - Bidder Part 2 Product Manager Qualifications Summary Table:
"Bachelor’s Degree in relevant design discipline, (e.g., product road mapping, cross-functional collaboration, data-driven decision-making, user experience, product lifecycle management), or certification from similar accelerated learning program."</t>
  </si>
  <si>
    <t>Certified Agile Leader 1</t>
  </si>
  <si>
    <t>https://bcert.me/bc/html/show-badge.html?b=qbymjuan</t>
  </si>
  <si>
    <t>Advanced Certified Scrum Master (A-CSM)</t>
  </si>
  <si>
    <t>https://bcert.me/bc/html/show-badge.html?b=uvxklswk</t>
  </si>
  <si>
    <t>Certified SAFe 5 Scrum Master</t>
  </si>
  <si>
    <t>54165300-0558</t>
  </si>
  <si>
    <t>https://community.scaledagile.com/apex/PrintAchievement?aid=a0t6T00000JngKiQAJ&amp;aaid=a0r6T00000PbN1KQAV </t>
  </si>
  <si>
    <t>Certified Scrum Master (CSM)</t>
  </si>
  <si>
    <t>https://certification.scrumalliance.org/accounts/617832-robert-ossa/certifications/994122-csm</t>
  </si>
  <si>
    <t>Certified Scrum Product Owner (CSPO)</t>
  </si>
  <si>
    <t>https://certification.scrumalliance.org/accounts/617832-robert-ossa/certifications/726747-csm</t>
  </si>
  <si>
    <t>A minimum of five (5) years of experience in technical or technical-related product launch and or management.</t>
  </si>
  <si>
    <t xml:space="preserve">California Air Resources Board, Heavy Duty Inspection and Maintenance (HDIM) </t>
  </si>
  <si>
    <t xml:space="preserve">GPS Technology Enclave		</t>
  </si>
  <si>
    <t>Covered California</t>
  </si>
  <si>
    <t>California Office of System Integration (OSI)</t>
  </si>
  <si>
    <t>(Child Welfare Digital Services)</t>
  </si>
  <si>
    <t>A minimum of three (3) years serving as a Product Manager or like role with familiarity in working with public sector services and enterprises.</t>
  </si>
  <si>
    <t xml:space="preserve">Bachelor’s Degree in relevant design discipline, (e.g., Interaction design, Human Computer Interface, User Experience Design), or certification from similar accelerated learning program. </t>
  </si>
  <si>
    <t>BS, Mass Communication Technology, University of Utah</t>
  </si>
  <si>
    <t>NA</t>
  </si>
  <si>
    <t xml:space="preserve">A minimum of five (5) years of experience leading a program of work through full product development cycles in discovery, concepting, prototypes, requirements, design specifications, implementation and post-implementation. </t>
  </si>
  <si>
    <t>GainwellGo Initiative</t>
  </si>
  <si>
    <t>Upkey Product Suite Development</t>
  </si>
  <si>
    <t>Personalized Career Preparation Platform</t>
  </si>
  <si>
    <t>Customization Platform Overhaul</t>
  </si>
  <si>
    <t xml:space="preserve">End Date overlaps with Projects #2 &amp; #3. Adjusted End Date from 12/31/2020 to 12/9/2020 to resolve. </t>
  </si>
  <si>
    <t>Responsive Product Redesign</t>
  </si>
  <si>
    <t>Interactive Video and Audio Team Management</t>
  </si>
  <si>
    <t xml:space="preserve">End Date overlaps with Projects #4 &amp; #5. Adjusted End Date from 12/31/2017 to 12/31/2016 to resolve. </t>
  </si>
  <si>
    <t xml:space="preserve">A minimum of two (2) years of experience leading design work of successful automation products, demonstrating User Centered Design models and User Experience usability studies.  </t>
  </si>
  <si>
    <t xml:space="preserve">Start Date is specific to the experience required in the Min.Qual.  End date of 7/31/2024 is beyond Proposal Due Date; Adjusted to Threshold End Date: 7/30/2024 </t>
  </si>
  <si>
    <t xml:space="preserve">Customization of Platform Overhaul </t>
  </si>
  <si>
    <t xml:space="preserve">End Date overlaps with Upkey Product Suite Development Project. Adjusted End Date from 12/31/2020 to 12/9/2020 to resolve. </t>
  </si>
  <si>
    <t>A minimum of two (2) years of experience demonstrating advanced skills in interactive design, Visual/UI design and Architecture.</t>
  </si>
  <si>
    <t xml:space="preserve">Responsive Product Redesign </t>
  </si>
  <si>
    <t xml:space="preserve">End Date overlaps with Personalized Career Preparation Project. Adjusted End Date from 12/31/2020 to 12/9/2020 to resolve. </t>
  </si>
  <si>
    <t>A minimum of one (1) year of experience conducting User research and prototyping.</t>
  </si>
  <si>
    <t xml:space="preserve">GainwellGo Initiative </t>
  </si>
  <si>
    <t xml:space="preserve">End date of 7/31/2024 is beyond Proposal Due Date; Adjusted to Threshold End Date: 7/30/2024 </t>
  </si>
  <si>
    <t>Adjusted End Date from 12/31/2020 to 12/9/2020 to sync with Project End Date above.</t>
  </si>
  <si>
    <t>A minimum of five (5) years of experience within the past ten (10) years as Test Manager or Lead on Projects in a health and human services or health care services Project.</t>
  </si>
  <si>
    <t>Proposal Due Date: 7/30/24
10 Year Threshold Start Date: 7/30/2014</t>
  </si>
  <si>
    <t xml:space="preserve">CalWIN </t>
  </si>
  <si>
    <t>Start Date of 10/20/2011 is beyond 10 Years. Adjusted to Threshold Start 7/30/2014. End date  of 7/31/2024 is beyond Proposal Due Date: Adjusted to Threshold End Date of 7/30/2024.</t>
  </si>
  <si>
    <t>Start Date of 10/2/2006 and End Date of 6/30/2010 are both outside of the 10 Yr. threshold. No months included in calculation.</t>
  </si>
  <si>
    <t>A minimum of five (5) years of experience planning, preparing for, and executing system test, UAT, and/or regression tests in compliance with a recognized standard, such as IEEE or ISO.</t>
  </si>
  <si>
    <t>A minimum of five (5) years of experience with testing JAVA web-based applications, Software interaction with Oracle databases, web services, and/or cloud services.</t>
  </si>
  <si>
    <t>CalWIN Eligibility Serviices</t>
  </si>
  <si>
    <t xml:space="preserve">A minimum of three (3) years of experience overseeing or testing applications with multiple advocates/customers with varied business priorities and varying levels of experience with automation systems. </t>
  </si>
  <si>
    <t xml:space="preserve">A minimum of five (5) years of experience developing, administering, and evaluating a comprehensive marketing or public relations program, involving the development of public awareness of a major program(s). </t>
  </si>
  <si>
    <t>CMS Healthcare.gov</t>
  </si>
  <si>
    <t>CMS Medicaid Portal and CHIP</t>
  </si>
  <si>
    <t xml:space="preserve">CMS Customer Liason </t>
  </si>
  <si>
    <t>A minimum of two (2) years of experience developing and/or leading the development of visual/graphical arts material. Experience must be print or web-related marketing material.</t>
  </si>
  <si>
    <t>A minimum of two (2) years of experience developing and managing media relationships including editorial opportunities and print/TV media.</t>
  </si>
  <si>
    <t>A minimum of three (3) years of experience as a Security Lead directly responsible for collaborating with application development teams, technical architects, and security policy experts to define and/or implement an integrated framework of solution security architecture.</t>
  </si>
  <si>
    <t>Community Colleges of California, Office of the Chancellor</t>
  </si>
  <si>
    <t>Sutter Health, Sacramento, CA Security Architect</t>
  </si>
  <si>
    <t>A minimum of three (3) years of lead experience within the past ten (10) years developing, implementing, improving and monitoring industry standard Security strategies, solutions, and processes on Projects involving  - an AWS cloud environment.</t>
  </si>
  <si>
    <t xml:space="preserve">Start Date of 8/8/2009 is beyond 10 Years. Adjusted to Threshold Start: 7/30/2014 </t>
  </si>
  <si>
    <t xml:space="preserve">A minimum of three (3) years of experience within the past ten (10) years applying Information Security principles, methods, and techniques in the development of Project security Deliverables. </t>
  </si>
  <si>
    <t>Start Date of 8/8/2009 is beyond 10 Years. Adjusted to Threshold Start: 7/30/2014</t>
  </si>
  <si>
    <t>A minimum of three (3) years of experience assessing system data sensitivity using security categorizations (e.g., FIPS Publication 199) to identify appropriate security controls to protect Personally Identifiable Information (PII), Protected Health Information (PHI) and/or Federal Tax Information (FTI) data.</t>
  </si>
  <si>
    <t>A minimum of three (3) years of experience with systems that comply with NIST 800-53 moderate baseline.</t>
  </si>
  <si>
    <t>Hold an (ISC)2© Certified Information Systems Security Professional (CISSP) certification, or ISACA Certified Information Security Manager (CISM) and maintain for the duration of the contract.</t>
  </si>
  <si>
    <t>Certified Information System Security Professional (CISSP)</t>
  </si>
  <si>
    <t>https://my.isc2.org/s/MemberVerification</t>
  </si>
  <si>
    <t>Certified Information Security Manager (CISM)</t>
  </si>
  <si>
    <t>https://www.isaca.org/credentialing/verify-a-certification</t>
  </si>
  <si>
    <t>Position</t>
  </si>
  <si>
    <t>Reference 1 Name</t>
  </si>
  <si>
    <t>Organization</t>
  </si>
  <si>
    <t>Reference 1 Score</t>
  </si>
  <si>
    <t>Reference 2 Name</t>
  </si>
  <si>
    <t>Reference 2 Score</t>
  </si>
  <si>
    <t>Average Reference  Score</t>
  </si>
  <si>
    <t xml:space="preserve">Diane Alexander </t>
  </si>
  <si>
    <t>CalSAWS Consortium / Welfare Client Data Systems (WCDS)</t>
  </si>
  <si>
    <t>Josy Thomas</t>
  </si>
  <si>
    <t>Aleeta Massey</t>
  </si>
  <si>
    <t>Mississippi Division of Medicaid</t>
  </si>
  <si>
    <t>Jacob Black</t>
  </si>
  <si>
    <t>Cory Chambliss</t>
  </si>
  <si>
    <t xml:space="preserve">Acentra </t>
  </si>
  <si>
    <t xml:space="preserve">Chip Shook </t>
  </si>
  <si>
    <t>Leora Filosena</t>
  </si>
  <si>
    <t>Chris Martin</t>
  </si>
  <si>
    <t xml:space="preserve">Steve Trimble </t>
  </si>
  <si>
    <t>OTSI</t>
  </si>
  <si>
    <t>Amir Badr</t>
  </si>
  <si>
    <t>Upkey</t>
  </si>
  <si>
    <t xml:space="preserve">Amanda Lannert </t>
  </si>
  <si>
    <t>The Jellyvision Lab, Inc.</t>
  </si>
  <si>
    <t>Dena DeLapp</t>
  </si>
  <si>
    <t>CalSAWS Consortium</t>
  </si>
  <si>
    <t>Deanna Rotert</t>
  </si>
  <si>
    <t>Keith Conner</t>
  </si>
  <si>
    <t>Centers for Medicare and Medicaid Services/Lockheed Martin (now Leidos)</t>
  </si>
  <si>
    <t>Kirk Grothe</t>
  </si>
  <si>
    <t>Centers for Medicare and Medicaid Services</t>
  </si>
  <si>
    <t>Rodney Baba</t>
  </si>
  <si>
    <t>Sutter Health Privacy and Information Security</t>
  </si>
  <si>
    <t>Chris Berry</t>
  </si>
  <si>
    <t>Key Staff Reference Average</t>
  </si>
  <si>
    <t xml:space="preserve"> </t>
  </si>
  <si>
    <t xml:space="preserve">Bidder </t>
  </si>
  <si>
    <t>Key Staff Interview Score 
(1-10)</t>
  </si>
  <si>
    <t>Key Comments from Interview Panel</t>
  </si>
  <si>
    <t>Average</t>
  </si>
  <si>
    <t>Firm Name</t>
  </si>
  <si>
    <t>Oral Presentation Score
(1-10)</t>
  </si>
  <si>
    <t xml:space="preserve">Key Comments </t>
  </si>
  <si>
    <t xml:space="preserve">Knows his job and was confident in his replies.  Liked his examples and his focus. </t>
  </si>
  <si>
    <t xml:space="preserve">Didn’t answer Q1. Understands his role. Some confusion in his answers but did express a good understanding of the job.  </t>
  </si>
  <si>
    <t xml:space="preserve">Light on answers. But did display confidence that he can do the job. </t>
  </si>
  <si>
    <t xml:space="preserve">Has the experience.  Repetitive.  Did not answer the second half of Q3. Has an understanding of his job and leans into his processes. </t>
  </si>
  <si>
    <t>Heard a lot about collaboration but not about the Collaboration Model.</t>
  </si>
  <si>
    <t xml:space="preserve">Very strong candidate.  Did not relate her job back to the needs of the Consortium, specfic to the job duties as described. </t>
  </si>
  <si>
    <t xml:space="preserve">Called out most of which was on the RFP job and role description.  Definitely knows the job. </t>
  </si>
  <si>
    <t>Hit all of the points. Simple and quick</t>
  </si>
  <si>
    <t>01- Ashley: Formatting inconsistencies were distracting. More  attention to detail would have been appreciated. 
02 - Caralee: No additional comments
03 - Emily: No additional comments
04 - Grady: Strong response by Gainwell.  Central Print was a very smooth transition. 
05 - Heather: Not present
06 - Jill: Examples were high level.  Wanted "more". Confident they can do the work.
07 - Katie: More thorough quality assurance read should have been conducted to pick up typos. Worked with Gainwell extensively  and similarly to Jill, know they can do the work 
08 - Lorena: Don't see  much annual release planning with counties today so was pleased to see annual strategic release planning included. 
09 - Martha: In agreement with Grady and Jill - definitely meets the requirements.  A lot of redundancy.  More examples would have been useful. 
10 - Melissa: Agreed with Grady - redundant.  Liked the DIT issue management and solutioning.
11 - Oyuki: Not present 
12 - Veronica: Some redundancy throughout the response.
13 - Yolanda: No additional comments.</t>
  </si>
  <si>
    <t xml:space="preserve">02 - Caralee: No additional comments
03 - Emily: No additional comments
04 - Grady: No additional comments
05 - Heather: Not present
06 - Jill: Collaborating and working with counties is a key statement. Contractors must remember they work for the counties and Gainwell articulated they have a keen grasp of that.
07 - Katie: Would have been better if the Gainwell use of "should" was a "will". 
08 - Lorena: Liked the long history of working with other contractors and real examples of that coordination.  Like the reference to customer training.  Gainwell has the ability to coordinate and work with other contractors. 
09 - Martha: Dropped call
10 - Melissa: No additional comments
11 - Oyuki: Not present
12 - Veronica: Not as thorough as it could have been. Liked they had a moving forward plan as it relates to shared services. Could have expanded more in this section.
13 - Yolanda: No additional comments
01- Ashley: Liked this section. Visual aids and processes were well laid out. Emphasis upon conflict resolution. Felt confident Gainwell would work well with others and follow processes. </t>
  </si>
  <si>
    <t xml:space="preserve">03 - Emily: A good job explaining this information.
04 - Grady: Specific examples of document capture were included. 
05 - Heather: Not present
06 - Jill: San Luis Obispo County not an early adopter of the MyBCW functionality and it's implementation was a "pain point". Does not change my score.
07 - Katie: Liked references back to focus groups when needed.  Appreciated  examples were not theoretical. 
08 - Lorena: Would have appreciated a better explanation of the CBO enrollment issues counties are experiencing. Does not change my score.  
09 - Martha: Dropped call
10 - Melissa: No additional comments
11 - Oyuki: Not present
12 - Veronica: No additional comments
13 - Yolanda: Very technical section. Some difficult to understand but the examples were appreciated. 
01 - Ashley:  Description of current techniques was appreciated. Liked the inclusion and accessibility information and appreciated that being called out.
02 - Caralee: Gainwell talks about how wonderful the Genius Tool is but then goes on to say, "CalSAWS already has one." Then why did you tell me about it  Unless the tool will connect out to the Data Lake and our reporting analytics is Gainwell going to put data in two places?  Would the current CalSAWS Data Lake require some type of conversion? In addition, would there would be additional associated costs?  Betty: This is a potential Confidential Discussion item. 
Based upon comments provided by Heather and Oyuky, change my score from a 3 to a 2. </t>
  </si>
  <si>
    <t>05 - Heather: Would have expected Gainwell to have proactively evaluated current infrastructure when first coming on board.  Rather, Gainwell is going to "adopt" existing as if to wait for something that might go wrong, then address. 
06 - Jill: No additional comments
07 - Katie: A lot of redundancy and cut &amp; paste from other sections. The section was difficult to follow as a result. 
08 - Lorena: Liked the presentation of the proposal.
09 - Martha: Not present
10 - Melissa: This section fell flat. Although requirements are met, did not see true innovations and advancement suggested. 
11 - Oyuki: Not present
12 - Veronica: Agree with Melissa.  Continuing utilization of the current approach with little emphasis on the expansion of new ideas. 
13 - Yolanda: No additional comments
01 - Ashley: No additional comments
02 - Caralee: Agree with Katie, a lot of redundancy, making it difficult in some places to follow.
03 - Emily: No additional comments
04 - Grady: Based upon the Teams' input, adjust my score from a 4 to a 3.</t>
  </si>
  <si>
    <t>06 - Jill: Persistent repetition and re-use of examples. Placer Co example reused and is a relatively unimpactful example.  Otherwise response is a solid 3
07 - Katie: Identified a real-time  Document Upload issue but  did not mention if resolution was actively being worked upon or there were future plans for resolution. However, several  innovative ideas were proposed.
08 - Lorena: In agreement with Katie. 
09 - Martha: Not present
10 - Melissa: Using hours innovatively and effectively  - a great call out for the Consortium. 
11 - Oyuki: Not present
12 - Veronica: No additional comments
13 - Yolanda: No additional comments
01 - Ashley: No additional comments
02 - Caralee: Concerns regarding proposed POC approval and prioritization process  flow.  Appears Gainwell is suggesting a POC is prioritized by the Collaboration Model (CM) before all stakeholders have had an opportunity to weigh in on value and cost.   Lorena: Collaboration Model (CM) is approx. 50 Consortium representatives  across all stakeholder groups with a typical mission of investigating current application issues and prioritizing solutions. Katie: This is similar to how solutions are vetted today. My understanding is that an agreed upon POC would be prioritized through the CM. Betty: A potential confidential discussion item. 
03 - Emily: No additional comments
04 - Grady: Agree with Katie
05 - Heather: No additional comments</t>
  </si>
  <si>
    <r>
      <t xml:space="preserve">Increasing BenefitsCal integration with County processes requires a </t>
    </r>
    <r>
      <rPr>
        <b/>
        <sz val="11"/>
        <color theme="1"/>
        <rFont val="Century Gothic"/>
        <family val="2"/>
      </rPr>
      <t xml:space="preserve">clear understanding of the pain points </t>
    </r>
    <r>
      <rPr>
        <sz val="11"/>
        <color theme="1"/>
        <rFont val="Century Gothic"/>
        <family val="2"/>
      </rPr>
      <t xml:space="preserve">typically experienced by County staff when receiving applications - must incorporate concerns of </t>
    </r>
    <r>
      <rPr>
        <b/>
        <sz val="11"/>
        <color theme="1"/>
        <rFont val="Century Gothic"/>
        <family val="2"/>
      </rPr>
      <t>CBOs, State partners, and other stakeholders</t>
    </r>
    <r>
      <rPr>
        <sz val="11"/>
        <color theme="1"/>
        <rFont val="Century Gothic"/>
        <family val="2"/>
      </rPr>
      <t xml:space="preserve">. Include </t>
    </r>
    <r>
      <rPr>
        <b/>
        <sz val="11"/>
        <color theme="1"/>
        <rFont val="Century Gothic"/>
        <family val="2"/>
      </rPr>
      <t>RM</t>
    </r>
    <r>
      <rPr>
        <sz val="11"/>
        <color theme="1"/>
        <rFont val="Century Gothic"/>
        <family val="2"/>
      </rPr>
      <t xml:space="preserve"> in proecess.  Will have </t>
    </r>
    <r>
      <rPr>
        <b/>
        <sz val="11"/>
        <color theme="1"/>
        <rFont val="Century Gothic"/>
        <family val="2"/>
      </rPr>
      <t xml:space="preserve">process discovery sessions, </t>
    </r>
    <r>
      <rPr>
        <sz val="11"/>
        <color theme="1"/>
        <rFont val="Century Gothic"/>
        <family val="2"/>
      </rPr>
      <t xml:space="preserve">During the implementation of the BenefitsCal Technical Service Desk, we </t>
    </r>
    <r>
      <rPr>
        <b/>
        <sz val="11"/>
        <color theme="1"/>
        <rFont val="Century Gothic"/>
        <family val="2"/>
      </rPr>
      <t>met with each of the 58 Countie</t>
    </r>
    <r>
      <rPr>
        <sz val="11"/>
        <color theme="1"/>
        <rFont val="Century Gothic"/>
        <family val="2"/>
      </rPr>
      <t xml:space="preserve">s individually to provide and discuss a sample County process workflow. </t>
    </r>
  </si>
  <si>
    <r>
      <t xml:space="preserve">During the implementation of the BenefitsCal Technical Service Desk, we </t>
    </r>
    <r>
      <rPr>
        <b/>
        <sz val="11"/>
        <color theme="1"/>
        <rFont val="Century Gothic"/>
        <family val="2"/>
      </rPr>
      <t>met with each of the 58 Counties individuall</t>
    </r>
    <r>
      <rPr>
        <sz val="11"/>
        <color theme="1"/>
        <rFont val="Century Gothic"/>
        <family val="2"/>
      </rPr>
      <t xml:space="preserve">y to provide and discuss a sample County process workflow.  
</t>
    </r>
    <r>
      <rPr>
        <b/>
        <sz val="11"/>
        <color theme="1"/>
        <rFont val="Century Gothic"/>
        <family val="2"/>
      </rPr>
      <t>Figure 36</t>
    </r>
    <r>
      <rPr>
        <sz val="11"/>
        <color theme="1"/>
        <rFont val="Century Gothic"/>
        <family val="2"/>
      </rPr>
      <t xml:space="preserve">. Sample Engagement Results Metrics </t>
    </r>
    <r>
      <rPr>
        <b/>
        <sz val="11"/>
        <color theme="1"/>
        <rFont val="Century Gothic"/>
        <family val="2"/>
      </rPr>
      <t xml:space="preserve">Figure 33. </t>
    </r>
    <r>
      <rPr>
        <sz val="11"/>
        <color theme="1"/>
        <rFont val="Century Gothic"/>
        <family val="2"/>
      </rPr>
      <t xml:space="preserve">Marketing and Communications Functional Areas - documnets marketing team approach.      
•	Social media marketing
•	Email and/or text marketing
•	Content marketing
•	Search engine optimization
•	Advertising
</t>
    </r>
    <r>
      <rPr>
        <b/>
        <sz val="11"/>
        <color theme="1"/>
        <rFont val="Century Gothic"/>
        <family val="2"/>
      </rPr>
      <t>Figure 36. S</t>
    </r>
    <r>
      <rPr>
        <sz val="11"/>
        <color theme="1"/>
        <rFont val="Century Gothic"/>
        <family val="2"/>
      </rPr>
      <t xml:space="preserve">ample Engagement Results Metrics - will get county and client feedback. UCD used in marketing. Use of analytics and studies, </t>
    </r>
    <r>
      <rPr>
        <b/>
        <sz val="11"/>
        <color theme="1"/>
        <rFont val="Century Gothic"/>
        <family val="2"/>
      </rPr>
      <t>LA Bcal webinar example.</t>
    </r>
    <r>
      <rPr>
        <sz val="11"/>
        <color theme="1"/>
        <rFont val="Century Gothic"/>
        <family val="2"/>
      </rPr>
      <t xml:space="preserve"> Sacramento promotion of MyBCW</t>
    </r>
  </si>
  <si>
    <r>
      <t>GW displayed a</t>
    </r>
    <r>
      <rPr>
        <b/>
        <sz val="11"/>
        <color theme="1"/>
        <rFont val="Century Gothic"/>
        <family val="2"/>
      </rPr>
      <t xml:space="preserve"> solid understanining of stakeholder community and associated nuances</t>
    </r>
    <r>
      <rPr>
        <sz val="11"/>
        <color theme="1"/>
        <rFont val="Century Gothic"/>
        <family val="2"/>
      </rPr>
      <t xml:space="preserve">.  Stakeholder Community including:
•	Advocates
•	State and Federal Partners
•	Additional Public and Private Organizations  We understand the complexities of service delivery in California human services. Gainwell has experience providing services directly to both the California Department of Social Services </t>
    </r>
    <r>
      <rPr>
        <b/>
        <sz val="11"/>
        <color theme="1"/>
        <rFont val="Century Gothic"/>
        <family val="2"/>
      </rPr>
      <t xml:space="preserve">(CDSS) </t>
    </r>
    <r>
      <rPr>
        <sz val="11"/>
        <color theme="1"/>
        <rFont val="Century Gothic"/>
        <family val="2"/>
      </rPr>
      <t xml:space="preserve">and the California Department of Health Care Services </t>
    </r>
    <r>
      <rPr>
        <b/>
        <sz val="11"/>
        <color theme="1"/>
        <rFont val="Century Gothic"/>
        <family val="2"/>
      </rPr>
      <t xml:space="preserve">(DHCS). </t>
    </r>
  </si>
  <si>
    <t xml:space="preserve">Nervous and not able to articulate all that he could do in the  role.  Q1 - needed more detail as to how he would work with the Consortium, how he would do the research. Q2 - was a miss; not enough detail. Using the phase of "I am wrong all of the time" did not build confidence.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</si>
</sst>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9" x14ac:knownFonts="1">
    <font>
      <sz val="11"/>
      <color theme="1"/>
      <name val="Calibri"/>
      <family val="2"/>
      <scheme val="minor"/>
    </font>
    <font>
      <sz val="10"/>
      <color indexed="8"/>
      <name val="Arial"/>
      <family val="2"/>
    </font>
    <font>
      <sz val="11"/>
      <color rgb="FF000000"/>
      <name val="Century Gothic"/>
      <family val="2"/>
    </font>
    <font>
      <sz val="11"/>
      <color theme="1"/>
      <name val="Century Gothic"/>
      <family val="2"/>
    </font>
    <font>
      <b/>
      <sz val="11"/>
      <color indexed="9"/>
      <name val="Century Gothic"/>
      <family val="2"/>
    </font>
    <font>
      <b/>
      <sz val="11"/>
      <name val="Century Gothic"/>
      <family val="2"/>
    </font>
    <font>
      <sz val="11"/>
      <color indexed="8"/>
      <name val="Century Gothic"/>
      <family val="2"/>
    </font>
    <font>
      <sz val="11"/>
      <color indexed="9"/>
      <name val="Century Gothic"/>
      <family val="2"/>
    </font>
    <font>
      <sz val="11"/>
      <name val="Century Gothic"/>
      <family val="2"/>
    </font>
    <font>
      <sz val="11"/>
      <color rgb="FFFF0000"/>
      <name val="Century Gothic"/>
      <family val="2"/>
    </font>
    <font>
      <b/>
      <sz val="11"/>
      <color theme="1"/>
      <name val="Century Gothic"/>
      <family val="2"/>
    </font>
    <font>
      <b/>
      <sz val="11"/>
      <color theme="0"/>
      <name val="Century Gothic"/>
      <family val="2"/>
    </font>
    <font>
      <b/>
      <sz val="10"/>
      <name val="Century Gothic"/>
      <family val="2"/>
    </font>
    <font>
      <sz val="10"/>
      <color rgb="FF000000"/>
      <name val="Century Gothic"/>
      <family val="2"/>
    </font>
    <font>
      <b/>
      <sz val="10"/>
      <color rgb="FFFFFFFF"/>
      <name val="Century Gothic"/>
      <family val="2"/>
    </font>
    <font>
      <sz val="10"/>
      <name val="Century Gothic"/>
      <family val="2"/>
    </font>
    <font>
      <sz val="12"/>
      <name val="Century Gothic"/>
      <family val="2"/>
    </font>
    <font>
      <sz val="11"/>
      <color theme="1"/>
      <name val="Calibri"/>
      <family val="2"/>
      <scheme val="minor"/>
    </font>
    <font>
      <sz val="10"/>
      <color theme="1"/>
      <name val="Century Gothic"/>
      <family val="2"/>
    </font>
    <font>
      <b/>
      <sz val="12"/>
      <color rgb="FFFFFFFF"/>
      <name val="Century Gothic"/>
      <family val="2"/>
    </font>
    <font>
      <b/>
      <sz val="10"/>
      <color theme="0"/>
      <name val="Century Gothic"/>
      <family val="2"/>
    </font>
    <font>
      <sz val="8"/>
      <name val="Calibri"/>
      <family val="2"/>
      <scheme val="minor"/>
    </font>
    <font>
      <u/>
      <sz val="11"/>
      <color theme="10"/>
      <name val="Calibri"/>
      <family val="2"/>
      <scheme val="minor"/>
    </font>
    <font>
      <sz val="10"/>
      <color theme="1"/>
      <name val="Calibri"/>
      <family val="2"/>
      <scheme val="minor"/>
    </font>
    <font>
      <sz val="10"/>
      <color indexed="8"/>
      <name val="Calibri"/>
      <family val="2"/>
    </font>
    <font>
      <sz val="10"/>
      <color rgb="FFFF0000"/>
      <name val="Century Gothic"/>
      <family val="2"/>
    </font>
    <font>
      <b/>
      <sz val="12"/>
      <color theme="0"/>
      <name val="Century Gothic"/>
      <family val="2"/>
    </font>
    <font>
      <b/>
      <sz val="11"/>
      <color rgb="FFFF0000"/>
      <name val="Century Gothic"/>
      <family val="2"/>
    </font>
    <font>
      <b/>
      <sz val="11"/>
      <color indexed="8"/>
      <name val="Century Gothic"/>
      <family val="2"/>
    </font>
    <font>
      <b/>
      <sz val="11"/>
      <color rgb="FFC00000"/>
      <name val="Century Gothic"/>
      <family val="2"/>
    </font>
    <font>
      <sz val="11"/>
      <color rgb="FFC00000"/>
      <name val="Century Gothic"/>
      <family val="2"/>
    </font>
    <font>
      <b/>
      <sz val="11"/>
      <color theme="0"/>
      <name val="Arial"/>
      <family val="2"/>
    </font>
    <font>
      <sz val="12"/>
      <color rgb="FF000000"/>
      <name val="Century Gothic"/>
      <family val="2"/>
    </font>
    <font>
      <sz val="12"/>
      <color indexed="8"/>
      <name val="Century Gothic"/>
      <family val="2"/>
    </font>
    <font>
      <b/>
      <sz val="11"/>
      <color theme="0"/>
      <name val="Calibri"/>
      <family val="2"/>
      <scheme val="minor"/>
    </font>
    <font>
      <b/>
      <sz val="11"/>
      <color rgb="FFFFFFFF"/>
      <name val="Century Gothic"/>
      <family val="2"/>
    </font>
    <font>
      <sz val="11"/>
      <color indexed="8"/>
      <name val="Arial"/>
      <family val="2"/>
    </font>
    <font>
      <b/>
      <sz val="11"/>
      <color rgb="FF000000"/>
      <name val="Century Gothic"/>
      <family val="2"/>
    </font>
    <font>
      <sz val="12"/>
      <color theme="1"/>
      <name val="Century Gothic"/>
      <family val="2"/>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FF"/>
        <bgColor indexed="64"/>
      </patternFill>
    </fill>
    <fill>
      <patternFill patternType="solid">
        <fgColor rgb="FF1A329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rgb="FF000000"/>
      </right>
      <top/>
      <bottom style="medium">
        <color rgb="FF000000"/>
      </bottom>
      <diagonal/>
    </border>
  </borders>
  <cellStyleXfs count="3">
    <xf numFmtId="0" fontId="0" fillId="0" borderId="0"/>
    <xf numFmtId="9" fontId="17" fillId="0" borderId="0" applyFont="0" applyFill="0" applyBorder="0" applyAlignment="0" applyProtection="0"/>
    <xf numFmtId="0" fontId="22" fillId="0" borderId="0" applyNumberFormat="0" applyFill="0" applyBorder="0" applyAlignment="0" applyProtection="0"/>
  </cellStyleXfs>
  <cellXfs count="362">
    <xf numFmtId="0" fontId="0" fillId="0" borderId="0" xfId="0"/>
    <xf numFmtId="0" fontId="0" fillId="0" borderId="0" xfId="0" applyAlignment="1">
      <alignment wrapText="1"/>
    </xf>
    <xf numFmtId="0" fontId="1" fillId="0" borderId="0" xfId="0" applyFont="1" applyAlignment="1">
      <alignment horizontal="center" vertical="top"/>
    </xf>
    <xf numFmtId="0" fontId="3" fillId="0" borderId="1" xfId="0" applyFont="1" applyBorder="1" applyAlignment="1">
      <alignment horizontal="left" vertical="top" wrapText="1"/>
    </xf>
    <xf numFmtId="0" fontId="6" fillId="0" borderId="0" xfId="0" applyFont="1"/>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6" fillId="0" borderId="1" xfId="0" applyFont="1" applyBorder="1" applyAlignment="1">
      <alignment horizontal="center" vertical="top"/>
    </xf>
    <xf numFmtId="0" fontId="6" fillId="0" borderId="0" xfId="0" applyFont="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3" fillId="0" borderId="0" xfId="0" applyFont="1"/>
    <xf numFmtId="0" fontId="3" fillId="0" borderId="0" xfId="0" applyFont="1" applyAlignment="1">
      <alignment vertical="top"/>
    </xf>
    <xf numFmtId="0" fontId="3" fillId="0" borderId="4" xfId="0" applyFont="1" applyBorder="1" applyAlignment="1">
      <alignment horizontal="left" vertical="top" wrapText="1"/>
    </xf>
    <xf numFmtId="164" fontId="8" fillId="0" borderId="1" xfId="0" applyNumberFormat="1" applyFont="1" applyBorder="1" applyAlignment="1">
      <alignment horizontal="center" vertical="top" wrapText="1"/>
    </xf>
    <xf numFmtId="0" fontId="8" fillId="0" borderId="4" xfId="0" applyFont="1" applyBorder="1" applyAlignment="1">
      <alignment horizontal="left" vertical="top" wrapText="1"/>
    </xf>
    <xf numFmtId="16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3" fillId="0" borderId="0" xfId="0" applyFont="1" applyAlignment="1">
      <alignment wrapText="1"/>
    </xf>
    <xf numFmtId="0" fontId="8" fillId="0" borderId="1" xfId="0" applyFont="1" applyBorder="1" applyAlignment="1">
      <alignment horizontal="center" vertical="center" wrapText="1"/>
    </xf>
    <xf numFmtId="0" fontId="3" fillId="0" borderId="0" xfId="0" applyFont="1" applyAlignment="1">
      <alignment horizontal="center"/>
    </xf>
    <xf numFmtId="0" fontId="11" fillId="7" borderId="1" xfId="0" applyFont="1" applyFill="1" applyBorder="1" applyAlignment="1">
      <alignment horizontal="center" wrapText="1"/>
    </xf>
    <xf numFmtId="0" fontId="11" fillId="7" borderId="1" xfId="0" applyFont="1" applyFill="1" applyBorder="1" applyAlignment="1">
      <alignment horizontal="center"/>
    </xf>
    <xf numFmtId="0" fontId="3" fillId="0" borderId="0" xfId="0" applyFont="1" applyAlignment="1">
      <alignment horizontal="right"/>
    </xf>
    <xf numFmtId="0" fontId="3" fillId="2" borderId="0" xfId="0" applyFont="1" applyFill="1"/>
    <xf numFmtId="0" fontId="8" fillId="8" borderId="6" xfId="0" applyFont="1" applyFill="1" applyBorder="1" applyAlignment="1">
      <alignment horizontal="center" vertical="center" wrapText="1"/>
    </xf>
    <xf numFmtId="0" fontId="5" fillId="8" borderId="6" xfId="0" applyFont="1" applyFill="1" applyBorder="1" applyAlignment="1">
      <alignment horizontal="left" vertical="center" wrapText="1"/>
    </xf>
    <xf numFmtId="0" fontId="5" fillId="8" borderId="6" xfId="0" applyFont="1" applyFill="1" applyBorder="1" applyAlignment="1">
      <alignment horizontal="center" vertical="center" wrapText="1"/>
    </xf>
    <xf numFmtId="0" fontId="8" fillId="8" borderId="6" xfId="0" applyFont="1" applyFill="1" applyBorder="1" applyAlignment="1">
      <alignment vertical="top" wrapText="1"/>
    </xf>
    <xf numFmtId="0" fontId="8" fillId="8" borderId="6" xfId="0" applyFont="1" applyFill="1" applyBorder="1" applyAlignment="1">
      <alignment horizontal="left" vertical="center" wrapText="1"/>
    </xf>
    <xf numFmtId="1" fontId="5" fillId="8" borderId="6" xfId="0" applyNumberFormat="1" applyFont="1" applyFill="1" applyBorder="1" applyAlignment="1">
      <alignment horizontal="center" vertical="center" wrapText="1"/>
    </xf>
    <xf numFmtId="1" fontId="5" fillId="8" borderId="6" xfId="0" applyNumberFormat="1" applyFont="1" applyFill="1" applyBorder="1" applyAlignment="1">
      <alignment horizontal="left" vertical="top" wrapText="1"/>
    </xf>
    <xf numFmtId="1" fontId="5" fillId="8" borderId="6" xfId="0" applyNumberFormat="1" applyFont="1" applyFill="1" applyBorder="1" applyAlignment="1">
      <alignment horizontal="left" vertical="center" wrapText="1"/>
    </xf>
    <xf numFmtId="2" fontId="5" fillId="8" borderId="6"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4" borderId="21" xfId="0" applyFont="1" applyFill="1" applyBorder="1" applyAlignment="1">
      <alignment horizontal="left" vertical="center" wrapText="1"/>
    </xf>
    <xf numFmtId="0" fontId="8" fillId="4" borderId="21" xfId="0" applyFont="1" applyFill="1" applyBorder="1" applyAlignment="1">
      <alignment vertical="top" wrapText="1"/>
    </xf>
    <xf numFmtId="0" fontId="8" fillId="4" borderId="21" xfId="0" applyFont="1" applyFill="1" applyBorder="1" applyAlignment="1">
      <alignment horizontal="left" vertical="top" wrapText="1"/>
    </xf>
    <xf numFmtId="164" fontId="5" fillId="4" borderId="21" xfId="0" applyNumberFormat="1" applyFont="1" applyFill="1" applyBorder="1" applyAlignment="1">
      <alignment horizontal="center" vertical="center" wrapText="1"/>
    </xf>
    <xf numFmtId="164" fontId="5" fillId="4" borderId="21" xfId="0" applyNumberFormat="1" applyFont="1" applyFill="1" applyBorder="1" applyAlignment="1">
      <alignment horizontal="left" vertical="top" wrapText="1"/>
    </xf>
    <xf numFmtId="164" fontId="5" fillId="4" borderId="21" xfId="0" applyNumberFormat="1" applyFont="1" applyFill="1" applyBorder="1" applyAlignment="1">
      <alignment horizontal="left" vertical="center" wrapText="1"/>
    </xf>
    <xf numFmtId="164" fontId="8" fillId="0" borderId="4" xfId="0" applyNumberFormat="1" applyFont="1" applyBorder="1" applyAlignment="1">
      <alignment horizontal="center" vertical="top" wrapText="1"/>
    </xf>
    <xf numFmtId="0" fontId="0" fillId="0" borderId="0" xfId="0" applyAlignment="1">
      <alignment horizontal="center"/>
    </xf>
    <xf numFmtId="0" fontId="12" fillId="4" borderId="7" xfId="0" applyFont="1" applyFill="1" applyBorder="1" applyAlignment="1">
      <alignment horizontal="center" wrapText="1"/>
    </xf>
    <xf numFmtId="0" fontId="13" fillId="9" borderId="7" xfId="0" applyFont="1" applyFill="1" applyBorder="1" applyAlignment="1">
      <alignment horizontal="center" vertical="center" wrapText="1"/>
    </xf>
    <xf numFmtId="164" fontId="13" fillId="4" borderId="12" xfId="1" applyNumberFormat="1" applyFont="1" applyFill="1" applyBorder="1" applyAlignment="1">
      <alignment horizontal="center" vertical="center" wrapText="1"/>
    </xf>
    <xf numFmtId="164" fontId="18" fillId="4" borderId="12" xfId="1" applyNumberFormat="1" applyFont="1" applyFill="1" applyBorder="1" applyAlignment="1">
      <alignment horizontal="center"/>
    </xf>
    <xf numFmtId="164" fontId="18" fillId="0" borderId="12" xfId="0" applyNumberFormat="1" applyFont="1" applyBorder="1" applyAlignment="1">
      <alignment horizontal="center"/>
    </xf>
    <xf numFmtId="0" fontId="13" fillId="6" borderId="0" xfId="0" applyFont="1" applyFill="1" applyAlignment="1">
      <alignment horizontal="right" vertical="center"/>
    </xf>
    <xf numFmtId="0" fontId="13" fillId="6" borderId="26" xfId="0" applyFont="1" applyFill="1" applyBorder="1" applyAlignment="1">
      <alignment horizontal="right" vertical="center"/>
    </xf>
    <xf numFmtId="0" fontId="18" fillId="6" borderId="26" xfId="0" applyFont="1" applyFill="1" applyBorder="1" applyAlignment="1">
      <alignment vertical="center" wrapText="1"/>
    </xf>
    <xf numFmtId="0" fontId="13" fillId="9" borderId="12" xfId="0" applyFont="1" applyFill="1" applyBorder="1" applyAlignment="1">
      <alignment horizontal="center" vertical="center" wrapText="1"/>
    </xf>
    <xf numFmtId="0" fontId="13" fillId="9" borderId="20" xfId="0" applyFont="1" applyFill="1" applyBorder="1" applyAlignment="1">
      <alignment horizontal="center" vertical="center" wrapText="1"/>
    </xf>
    <xf numFmtId="14" fontId="18" fillId="0" borderId="12" xfId="0" applyNumberFormat="1" applyFont="1" applyBorder="1" applyAlignment="1">
      <alignment horizontal="center" vertical="center" wrapText="1"/>
    </xf>
    <xf numFmtId="0" fontId="3" fillId="0" borderId="26" xfId="0" applyFont="1" applyBorder="1"/>
    <xf numFmtId="0" fontId="3" fillId="0" borderId="7" xfId="0" applyFont="1" applyBorder="1" applyAlignment="1">
      <alignment horizontal="center"/>
    </xf>
    <xf numFmtId="164" fontId="3" fillId="0" borderId="1" xfId="0" applyNumberFormat="1" applyFont="1" applyBorder="1" applyAlignment="1">
      <alignment horizontal="center"/>
    </xf>
    <xf numFmtId="0" fontId="3" fillId="0" borderId="30" xfId="0" applyFont="1" applyBorder="1" applyAlignment="1">
      <alignment horizontal="center"/>
    </xf>
    <xf numFmtId="0" fontId="3" fillId="0" borderId="17" xfId="0" applyFont="1" applyBorder="1" applyAlignment="1">
      <alignment horizontal="center"/>
    </xf>
    <xf numFmtId="164" fontId="3" fillId="0" borderId="21" xfId="0" applyNumberFormat="1" applyFont="1" applyBorder="1" applyAlignment="1">
      <alignment horizontal="center"/>
    </xf>
    <xf numFmtId="0" fontId="3" fillId="0" borderId="31" xfId="0" applyFont="1" applyBorder="1" applyAlignment="1">
      <alignment horizontal="center"/>
    </xf>
    <xf numFmtId="0" fontId="19" fillId="7" borderId="14" xfId="0" applyFont="1" applyFill="1" applyBorder="1" applyAlignment="1">
      <alignment horizontal="center" vertical="center"/>
    </xf>
    <xf numFmtId="0" fontId="19" fillId="7" borderId="17" xfId="0" applyFont="1" applyFill="1" applyBorder="1" applyAlignment="1">
      <alignment vertical="center"/>
    </xf>
    <xf numFmtId="0" fontId="14" fillId="7" borderId="12" xfId="0" applyFont="1" applyFill="1" applyBorder="1" applyAlignment="1">
      <alignment horizontal="center" wrapText="1"/>
    </xf>
    <xf numFmtId="9" fontId="14" fillId="7" borderId="15" xfId="0" applyNumberFormat="1" applyFont="1" applyFill="1" applyBorder="1" applyAlignment="1">
      <alignment horizontal="center" wrapText="1"/>
    </xf>
    <xf numFmtId="0" fontId="19" fillId="7" borderId="15" xfId="0" applyFont="1" applyFill="1" applyBorder="1" applyAlignment="1">
      <alignment horizontal="center" vertical="center"/>
    </xf>
    <xf numFmtId="0" fontId="20" fillId="7" borderId="12" xfId="0" applyFont="1" applyFill="1" applyBorder="1" applyAlignment="1">
      <alignment horizontal="center" wrapText="1"/>
    </xf>
    <xf numFmtId="164" fontId="18" fillId="4" borderId="11" xfId="1" applyNumberFormat="1" applyFont="1" applyFill="1" applyBorder="1" applyAlignment="1">
      <alignment horizontal="center"/>
    </xf>
    <xf numFmtId="164" fontId="18" fillId="4" borderId="1" xfId="1" applyNumberFormat="1" applyFont="1" applyFill="1" applyBorder="1" applyAlignment="1">
      <alignment horizontal="center"/>
    </xf>
    <xf numFmtId="164" fontId="18" fillId="4" borderId="21" xfId="1" applyNumberFormat="1" applyFont="1" applyFill="1" applyBorder="1" applyAlignment="1">
      <alignment horizontal="center"/>
    </xf>
    <xf numFmtId="164" fontId="18" fillId="0" borderId="32" xfId="0" applyNumberFormat="1" applyFont="1" applyBorder="1" applyAlignment="1">
      <alignment horizontal="center"/>
    </xf>
    <xf numFmtId="164" fontId="18" fillId="0" borderId="34" xfId="0" applyNumberFormat="1" applyFont="1" applyBorder="1" applyAlignment="1">
      <alignment horizontal="center"/>
    </xf>
    <xf numFmtId="164" fontId="18" fillId="0" borderId="33" xfId="0" applyNumberFormat="1" applyFont="1" applyBorder="1" applyAlignment="1">
      <alignment horizontal="center"/>
    </xf>
    <xf numFmtId="164" fontId="18" fillId="4" borderId="10" xfId="1" applyNumberFormat="1" applyFont="1" applyFill="1" applyBorder="1" applyAlignment="1">
      <alignment horizontal="center"/>
    </xf>
    <xf numFmtId="164" fontId="18" fillId="4" borderId="3" xfId="1" applyNumberFormat="1" applyFont="1" applyFill="1" applyBorder="1" applyAlignment="1">
      <alignment horizontal="center"/>
    </xf>
    <xf numFmtId="164" fontId="18" fillId="4" borderId="35" xfId="1" applyNumberFormat="1" applyFont="1" applyFill="1" applyBorder="1" applyAlignment="1">
      <alignment horizontal="center"/>
    </xf>
    <xf numFmtId="0" fontId="4" fillId="7" borderId="4" xfId="0" applyFont="1" applyFill="1" applyBorder="1" applyAlignment="1">
      <alignment horizontal="right" wrapText="1"/>
    </xf>
    <xf numFmtId="0" fontId="4" fillId="7" borderId="2" xfId="0" applyFont="1" applyFill="1" applyBorder="1" applyAlignment="1">
      <alignment horizontal="center" wrapText="1"/>
    </xf>
    <xf numFmtId="0" fontId="11" fillId="7" borderId="1" xfId="0" applyFont="1" applyFill="1" applyBorder="1" applyAlignment="1">
      <alignment horizontal="center" textRotation="90" wrapText="1"/>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center"/>
    </xf>
    <xf numFmtId="9" fontId="10" fillId="0" borderId="1" xfId="0" applyNumberFormat="1" applyFont="1" applyBorder="1" applyAlignment="1">
      <alignment horizontal="center"/>
    </xf>
    <xf numFmtId="0" fontId="14" fillId="7" borderId="16" xfId="0" applyFont="1" applyFill="1" applyBorder="1" applyAlignment="1">
      <alignment vertical="top"/>
    </xf>
    <xf numFmtId="0" fontId="14" fillId="7" borderId="18" xfId="0" applyFont="1" applyFill="1" applyBorder="1" applyAlignment="1">
      <alignment vertical="top"/>
    </xf>
    <xf numFmtId="0" fontId="14" fillId="7" borderId="12" xfId="0" applyFont="1" applyFill="1" applyBorder="1" applyAlignment="1">
      <alignment vertical="top"/>
    </xf>
    <xf numFmtId="164" fontId="18" fillId="0" borderId="39" xfId="0" applyNumberFormat="1" applyFont="1" applyBorder="1" applyAlignment="1">
      <alignment horizontal="center"/>
    </xf>
    <xf numFmtId="0" fontId="3" fillId="0" borderId="13" xfId="0" applyFont="1" applyBorder="1" applyAlignment="1">
      <alignment horizontal="center"/>
    </xf>
    <xf numFmtId="0" fontId="3" fillId="0" borderId="14" xfId="0" applyFont="1" applyBorder="1"/>
    <xf numFmtId="0" fontId="3" fillId="0" borderId="15" xfId="0" applyFont="1" applyBorder="1" applyAlignment="1">
      <alignment horizontal="center"/>
    </xf>
    <xf numFmtId="164" fontId="18" fillId="4" borderId="2" xfId="1" applyNumberFormat="1" applyFont="1" applyFill="1" applyBorder="1" applyAlignment="1">
      <alignment horizontal="center"/>
    </xf>
    <xf numFmtId="164" fontId="3" fillId="0" borderId="2" xfId="0" applyNumberFormat="1" applyFont="1" applyBorder="1" applyAlignment="1">
      <alignment horizontal="center"/>
    </xf>
    <xf numFmtId="0" fontId="3" fillId="0" borderId="40" xfId="0" applyFont="1" applyBorder="1" applyAlignment="1">
      <alignment horizontal="center"/>
    </xf>
    <xf numFmtId="164" fontId="18" fillId="4" borderId="23" xfId="1" applyNumberFormat="1" applyFont="1" applyFill="1" applyBorder="1" applyAlignment="1">
      <alignment horizontal="center"/>
    </xf>
    <xf numFmtId="164" fontId="18" fillId="0" borderId="41" xfId="0" applyNumberFormat="1" applyFont="1" applyBorder="1" applyAlignment="1">
      <alignment horizontal="center"/>
    </xf>
    <xf numFmtId="164" fontId="18" fillId="4" borderId="6" xfId="1" applyNumberFormat="1" applyFont="1" applyFill="1" applyBorder="1" applyAlignment="1">
      <alignment horizontal="center"/>
    </xf>
    <xf numFmtId="164" fontId="3" fillId="0" borderId="6" xfId="0" applyNumberFormat="1" applyFont="1" applyBorder="1" applyAlignment="1">
      <alignment horizontal="center"/>
    </xf>
    <xf numFmtId="0" fontId="3" fillId="0" borderId="42" xfId="0" applyFont="1" applyBorder="1" applyAlignment="1">
      <alignment horizontal="center"/>
    </xf>
    <xf numFmtId="164" fontId="3" fillId="0" borderId="17" xfId="0" applyNumberFormat="1" applyFont="1" applyBorder="1" applyAlignment="1">
      <alignment horizontal="center"/>
    </xf>
    <xf numFmtId="164" fontId="3" fillId="0" borderId="26" xfId="0" applyNumberFormat="1" applyFont="1" applyBorder="1" applyAlignment="1">
      <alignment horizontal="center"/>
    </xf>
    <xf numFmtId="0" fontId="3" fillId="0" borderId="19" xfId="0" applyFont="1" applyBorder="1"/>
    <xf numFmtId="0" fontId="3" fillId="0" borderId="29" xfId="0" applyFont="1" applyBorder="1"/>
    <xf numFmtId="2" fontId="3" fillId="0" borderId="26" xfId="0" applyNumberFormat="1" applyFont="1" applyBorder="1" applyAlignment="1">
      <alignment horizontal="center"/>
    </xf>
    <xf numFmtId="164" fontId="3" fillId="0" borderId="32" xfId="0" applyNumberFormat="1" applyFont="1" applyBorder="1" applyAlignment="1">
      <alignment horizontal="center"/>
    </xf>
    <xf numFmtId="164" fontId="3" fillId="0" borderId="11" xfId="0" applyNumberFormat="1" applyFont="1" applyBorder="1" applyAlignment="1">
      <alignment horizontal="center"/>
    </xf>
    <xf numFmtId="0" fontId="3" fillId="0" borderId="36" xfId="0" applyFont="1" applyBorder="1" applyAlignment="1">
      <alignment horizontal="center"/>
    </xf>
    <xf numFmtId="164" fontId="3" fillId="0" borderId="33" xfId="0" applyNumberFormat="1" applyFont="1" applyBorder="1" applyAlignment="1">
      <alignment horizontal="center"/>
    </xf>
    <xf numFmtId="164" fontId="3" fillId="0" borderId="34" xfId="0" applyNumberFormat="1" applyFont="1" applyBorder="1" applyAlignment="1">
      <alignment horizontal="center"/>
    </xf>
    <xf numFmtId="2" fontId="10" fillId="0" borderId="0" xfId="0" applyNumberFormat="1" applyFont="1" applyAlignment="1">
      <alignment horizontal="center"/>
    </xf>
    <xf numFmtId="14" fontId="13" fillId="0" borderId="12" xfId="0" applyNumberFormat="1" applyFont="1" applyBorder="1" applyAlignment="1">
      <alignment horizontal="center" vertical="center" wrapText="1"/>
    </xf>
    <xf numFmtId="14" fontId="13" fillId="0" borderId="16"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4" fontId="18" fillId="0" borderId="7"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14" fontId="18" fillId="0" borderId="16" xfId="0" applyNumberFormat="1" applyFont="1" applyBorder="1" applyAlignment="1">
      <alignment horizontal="center" vertical="center" wrapText="1"/>
    </xf>
    <xf numFmtId="9" fontId="20" fillId="7" borderId="15" xfId="0" applyNumberFormat="1" applyFont="1" applyFill="1" applyBorder="1" applyAlignment="1">
      <alignment horizontal="center" wrapText="1"/>
    </xf>
    <xf numFmtId="0" fontId="15" fillId="0" borderId="7" xfId="0" applyFont="1" applyBorder="1" applyAlignment="1">
      <alignment vertical="center" wrapText="1"/>
    </xf>
    <xf numFmtId="14" fontId="23" fillId="0" borderId="0" xfId="0" applyNumberFormat="1" applyFont="1"/>
    <xf numFmtId="0" fontId="23" fillId="0" borderId="0" xfId="0" applyFont="1" applyAlignment="1">
      <alignment horizontal="center"/>
    </xf>
    <xf numFmtId="0" fontId="24" fillId="0" borderId="0" xfId="0" applyFont="1" applyAlignment="1">
      <alignment horizontal="left" vertical="top" wrapText="1"/>
    </xf>
    <xf numFmtId="0" fontId="23" fillId="0" borderId="0" xfId="0" applyFont="1" applyAlignment="1">
      <alignment horizontal="left" vertical="top" wrapText="1"/>
    </xf>
    <xf numFmtId="14" fontId="15" fillId="0" borderId="7" xfId="0" applyNumberFormat="1" applyFont="1" applyBorder="1" applyAlignment="1">
      <alignment horizontal="center" vertical="center" wrapText="1"/>
    </xf>
    <xf numFmtId="164" fontId="15" fillId="0" borderId="12" xfId="0" applyNumberFormat="1" applyFont="1" applyBorder="1" applyAlignment="1">
      <alignment horizontal="center" vertical="center"/>
    </xf>
    <xf numFmtId="14" fontId="15" fillId="0" borderId="12" xfId="0" applyNumberFormat="1" applyFont="1" applyBorder="1" applyAlignment="1">
      <alignment horizontal="center" vertical="center" wrapText="1"/>
    </xf>
    <xf numFmtId="14" fontId="25" fillId="0" borderId="7" xfId="0" applyNumberFormat="1" applyFont="1" applyBorder="1" applyAlignment="1">
      <alignment horizontal="center" vertical="center" wrapText="1"/>
    </xf>
    <xf numFmtId="14" fontId="15" fillId="3" borderId="12" xfId="0" applyNumberFormat="1" applyFont="1" applyFill="1" applyBorder="1" applyAlignment="1">
      <alignment horizontal="center" vertical="center" wrapText="1"/>
    </xf>
    <xf numFmtId="14" fontId="15" fillId="3" borderId="7" xfId="0" applyNumberFormat="1" applyFont="1" applyFill="1" applyBorder="1" applyAlignment="1">
      <alignment horizontal="center" vertical="center" wrapText="1"/>
    </xf>
    <xf numFmtId="14" fontId="25" fillId="0" borderId="12" xfId="0" applyNumberFormat="1" applyFont="1" applyBorder="1" applyAlignment="1">
      <alignment horizontal="center" vertical="center" wrapText="1"/>
    </xf>
    <xf numFmtId="0" fontId="8" fillId="3" borderId="1" xfId="0" applyFont="1" applyFill="1" applyBorder="1" applyAlignment="1">
      <alignment horizontal="left" vertical="top" wrapText="1"/>
    </xf>
    <xf numFmtId="0" fontId="8" fillId="3" borderId="4" xfId="0" applyFont="1" applyFill="1" applyBorder="1" applyAlignment="1">
      <alignment horizontal="left" vertical="top" wrapText="1"/>
    </xf>
    <xf numFmtId="0" fontId="3" fillId="0" borderId="25" xfId="0" applyFont="1" applyBorder="1" applyAlignment="1">
      <alignment horizontal="left" vertical="top" wrapText="1"/>
    </xf>
    <xf numFmtId="0" fontId="26" fillId="7" borderId="17" xfId="0" applyFont="1" applyFill="1" applyBorder="1" applyAlignment="1">
      <alignment vertical="center"/>
    </xf>
    <xf numFmtId="0" fontId="13" fillId="0" borderId="7" xfId="0" applyFont="1" applyBorder="1" applyAlignment="1">
      <alignment horizontal="center" vertical="center" wrapText="1"/>
    </xf>
    <xf numFmtId="0" fontId="3" fillId="0" borderId="22" xfId="0" applyFont="1" applyBorder="1" applyAlignment="1">
      <alignment horizontal="left" vertical="top" wrapText="1"/>
    </xf>
    <xf numFmtId="0" fontId="3" fillId="0" borderId="2" xfId="0" applyFont="1" applyBorder="1" applyAlignment="1">
      <alignment vertical="top"/>
    </xf>
    <xf numFmtId="164" fontId="8" fillId="0" borderId="2" xfId="0" applyNumberFormat="1" applyFont="1" applyBorder="1" applyAlignment="1">
      <alignment horizontal="center" vertical="top" wrapText="1"/>
    </xf>
    <xf numFmtId="164" fontId="15" fillId="4" borderId="18" xfId="1" applyNumberFormat="1"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4" borderId="1" xfId="0" applyFont="1" applyFill="1" applyBorder="1" applyAlignment="1">
      <alignment horizontal="left" vertical="top" wrapText="1"/>
    </xf>
    <xf numFmtId="0" fontId="3" fillId="0" borderId="4" xfId="0" applyFont="1" applyBorder="1" applyAlignment="1">
      <alignment horizontal="left" vertical="top"/>
    </xf>
    <xf numFmtId="0" fontId="19" fillId="0" borderId="27" xfId="0" applyFont="1" applyBorder="1" applyAlignment="1">
      <alignment vertical="center"/>
    </xf>
    <xf numFmtId="0" fontId="19" fillId="0" borderId="19" xfId="0" applyFont="1" applyBorder="1" applyAlignment="1">
      <alignment vertical="center"/>
    </xf>
    <xf numFmtId="0" fontId="19" fillId="7" borderId="12" xfId="0" applyFont="1" applyFill="1" applyBorder="1" applyAlignment="1">
      <alignment vertical="center"/>
    </xf>
    <xf numFmtId="0" fontId="19" fillId="7" borderId="16" xfId="0" applyFont="1" applyFill="1" applyBorder="1" applyAlignment="1">
      <alignment vertical="center"/>
    </xf>
    <xf numFmtId="0" fontId="19" fillId="7" borderId="26" xfId="0" applyFont="1" applyFill="1" applyBorder="1" applyAlignment="1">
      <alignment vertical="center"/>
    </xf>
    <xf numFmtId="0" fontId="26" fillId="7" borderId="16" xfId="0" applyFont="1" applyFill="1" applyBorder="1" applyAlignment="1">
      <alignment vertical="center"/>
    </xf>
    <xf numFmtId="14" fontId="15" fillId="3" borderId="18" xfId="0" applyNumberFormat="1" applyFont="1" applyFill="1" applyBorder="1" applyAlignment="1">
      <alignment horizontal="center" vertical="center" wrapText="1"/>
    </xf>
    <xf numFmtId="164" fontId="13" fillId="4" borderId="18"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165" fontId="3" fillId="0" borderId="0" xfId="0" applyNumberFormat="1" applyFont="1"/>
    <xf numFmtId="165" fontId="3" fillId="0" borderId="0" xfId="0" applyNumberFormat="1" applyFont="1" applyAlignment="1">
      <alignment horizontal="right"/>
    </xf>
    <xf numFmtId="0" fontId="12" fillId="4" borderId="15"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18" xfId="0" applyFont="1" applyFill="1" applyBorder="1" applyAlignment="1">
      <alignment horizontal="center" vertical="center" wrapText="1"/>
    </xf>
    <xf numFmtId="9" fontId="14" fillId="7" borderId="29" xfId="0" applyNumberFormat="1" applyFont="1" applyFill="1" applyBorder="1" applyAlignment="1">
      <alignment horizontal="center" vertical="center" wrapText="1"/>
    </xf>
    <xf numFmtId="0" fontId="20" fillId="7" borderId="18" xfId="0" applyFont="1" applyFill="1" applyBorder="1" applyAlignment="1">
      <alignment horizontal="center" vertical="center" wrapText="1"/>
    </xf>
    <xf numFmtId="2" fontId="8" fillId="0" borderId="1" xfId="0" applyNumberFormat="1" applyFont="1" applyBorder="1" applyAlignment="1">
      <alignment horizontal="center"/>
    </xf>
    <xf numFmtId="0" fontId="8" fillId="0" borderId="1" xfId="0" applyFont="1" applyBorder="1" applyAlignment="1">
      <alignment horizontal="center"/>
    </xf>
    <xf numFmtId="0" fontId="3" fillId="0" borderId="1" xfId="0" applyFont="1" applyBorder="1"/>
    <xf numFmtId="164" fontId="5" fillId="0" borderId="6" xfId="0" applyNumberFormat="1" applyFont="1" applyBorder="1" applyAlignment="1">
      <alignment horizontal="center" vertical="top" wrapText="1"/>
    </xf>
    <xf numFmtId="0" fontId="3" fillId="0" borderId="0" xfId="0" applyFont="1" applyAlignment="1">
      <alignment vertical="top" wrapText="1"/>
    </xf>
    <xf numFmtId="14" fontId="15" fillId="0" borderId="7" xfId="0" applyNumberFormat="1" applyFont="1" applyBorder="1" applyAlignment="1">
      <alignment vertical="center" wrapText="1"/>
    </xf>
    <xf numFmtId="14" fontId="13" fillId="12" borderId="7" xfId="0" applyNumberFormat="1" applyFont="1" applyFill="1" applyBorder="1" applyAlignment="1">
      <alignment horizontal="center" vertical="center" wrapText="1"/>
    </xf>
    <xf numFmtId="14" fontId="13" fillId="0" borderId="7" xfId="0" applyNumberFormat="1" applyFont="1" applyBorder="1" applyAlignment="1">
      <alignment vertical="center" wrapText="1"/>
    </xf>
    <xf numFmtId="14" fontId="18" fillId="0" borderId="15" xfId="0" applyNumberFormat="1" applyFont="1" applyBorder="1" applyAlignment="1">
      <alignment horizontal="center" vertical="center" wrapText="1"/>
    </xf>
    <xf numFmtId="14" fontId="15" fillId="0" borderId="15" xfId="0" applyNumberFormat="1" applyFont="1" applyBorder="1" applyAlignment="1">
      <alignment horizontal="center" vertical="center" wrapText="1"/>
    </xf>
    <xf numFmtId="0" fontId="3" fillId="0" borderId="20" xfId="0" applyFont="1" applyBorder="1"/>
    <xf numFmtId="0" fontId="13" fillId="0" borderId="12" xfId="0" applyFont="1" applyBorder="1" applyAlignment="1">
      <alignment horizontal="center" vertical="center" wrapText="1"/>
    </xf>
    <xf numFmtId="0" fontId="13" fillId="0" borderId="16" xfId="0" applyFont="1" applyBorder="1" applyAlignment="1">
      <alignment horizontal="center" vertical="center" wrapText="1"/>
    </xf>
    <xf numFmtId="0" fontId="29" fillId="0" borderId="7" xfId="0" applyFont="1" applyBorder="1" applyAlignment="1">
      <alignment horizontal="center"/>
    </xf>
    <xf numFmtId="0" fontId="9" fillId="0" borderId="0" xfId="0" applyFont="1"/>
    <xf numFmtId="0" fontId="27" fillId="0" borderId="0" xfId="0" applyFont="1"/>
    <xf numFmtId="0" fontId="11" fillId="7" borderId="3" xfId="0" applyFont="1" applyFill="1" applyBorder="1" applyAlignment="1">
      <alignment horizontal="center" wrapText="1"/>
    </xf>
    <xf numFmtId="0" fontId="27" fillId="0" borderId="0" xfId="0" applyFont="1" applyAlignment="1">
      <alignment horizontal="center" wrapText="1"/>
    </xf>
    <xf numFmtId="0" fontId="8" fillId="0" borderId="5" xfId="0" applyFont="1" applyBorder="1" applyAlignment="1">
      <alignment horizontal="left" vertical="top" wrapText="1"/>
    </xf>
    <xf numFmtId="0" fontId="3" fillId="0" borderId="2"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8" fillId="0" borderId="7" xfId="0" applyFont="1" applyBorder="1" applyAlignment="1">
      <alignment horizontal="center"/>
    </xf>
    <xf numFmtId="14" fontId="15" fillId="0" borderId="12" xfId="0" applyNumberFormat="1" applyFont="1" applyBorder="1" applyAlignment="1">
      <alignment horizontal="center" vertical="top" wrapText="1"/>
    </xf>
    <xf numFmtId="14" fontId="13" fillId="0" borderId="7" xfId="0" applyNumberFormat="1" applyFont="1" applyBorder="1" applyAlignment="1">
      <alignment horizontal="center" vertical="top" wrapText="1"/>
    </xf>
    <xf numFmtId="164" fontId="15" fillId="4" borderId="12" xfId="1" applyNumberFormat="1" applyFont="1" applyFill="1" applyBorder="1" applyAlignment="1">
      <alignment horizontal="center" vertical="center" wrapText="1"/>
    </xf>
    <xf numFmtId="9" fontId="8" fillId="0" borderId="1" xfId="1" applyFont="1" applyBorder="1" applyAlignment="1">
      <alignment horizontal="center"/>
    </xf>
    <xf numFmtId="0" fontId="31" fillId="7" borderId="1" xfId="0" applyFont="1" applyFill="1" applyBorder="1" applyAlignment="1">
      <alignment horizontal="center" textRotation="90" wrapText="1"/>
    </xf>
    <xf numFmtId="0" fontId="32" fillId="11" borderId="1" xfId="0" applyFont="1" applyFill="1" applyBorder="1" applyAlignment="1">
      <alignment horizontal="left" vertical="top"/>
    </xf>
    <xf numFmtId="0" fontId="16" fillId="11" borderId="1" xfId="0" applyFont="1" applyFill="1" applyBorder="1" applyAlignment="1">
      <alignment vertical="top" wrapText="1"/>
    </xf>
    <xf numFmtId="0" fontId="33" fillId="0" borderId="0" xfId="0" applyFont="1" applyAlignment="1">
      <alignment vertical="top"/>
    </xf>
    <xf numFmtId="0" fontId="32" fillId="11" borderId="1" xfId="0" applyFont="1" applyFill="1" applyBorder="1" applyAlignment="1">
      <alignment vertical="top"/>
    </xf>
    <xf numFmtId="0" fontId="32" fillId="11" borderId="1" xfId="0" applyFont="1" applyFill="1" applyBorder="1" applyAlignment="1">
      <alignment vertical="top" wrapText="1"/>
    </xf>
    <xf numFmtId="0" fontId="16" fillId="5" borderId="1" xfId="0" applyFont="1" applyFill="1" applyBorder="1" applyAlignment="1">
      <alignment vertical="top" wrapText="1"/>
    </xf>
    <xf numFmtId="0" fontId="32" fillId="5" borderId="1" xfId="0" applyFont="1" applyFill="1" applyBorder="1" applyAlignment="1">
      <alignment vertical="top" wrapText="1"/>
    </xf>
    <xf numFmtId="0" fontId="3" fillId="0" borderId="0" xfId="0" applyFont="1" applyAlignment="1">
      <alignment horizontal="left"/>
    </xf>
    <xf numFmtId="0" fontId="30" fillId="0" borderId="0" xfId="0" applyFont="1" applyAlignment="1">
      <alignment horizontal="left" vertical="top" wrapText="1"/>
    </xf>
    <xf numFmtId="0" fontId="3" fillId="0" borderId="0" xfId="0" applyFont="1" applyAlignment="1">
      <alignment horizontal="center" vertical="center"/>
    </xf>
    <xf numFmtId="9" fontId="15" fillId="0" borderId="18" xfId="1" applyFont="1" applyBorder="1" applyAlignment="1">
      <alignment horizontal="center" vertical="center"/>
    </xf>
    <xf numFmtId="9" fontId="13" fillId="0" borderId="12" xfId="0" applyNumberFormat="1" applyFont="1" applyBorder="1" applyAlignment="1">
      <alignment horizontal="center" vertical="center"/>
    </xf>
    <xf numFmtId="9" fontId="18" fillId="0" borderId="12" xfId="1" applyFont="1" applyBorder="1" applyAlignment="1">
      <alignment horizontal="center" vertical="center" wrapText="1"/>
    </xf>
    <xf numFmtId="9" fontId="13" fillId="0" borderId="7" xfId="0" applyNumberFormat="1" applyFont="1" applyBorder="1" applyAlignment="1">
      <alignment horizontal="center" vertical="center" wrapText="1"/>
    </xf>
    <xf numFmtId="9" fontId="15" fillId="0" borderId="12" xfId="1" applyFont="1" applyBorder="1" applyAlignment="1">
      <alignment horizontal="center" vertical="center"/>
    </xf>
    <xf numFmtId="0" fontId="13" fillId="6" borderId="14" xfId="0" applyFont="1" applyFill="1" applyBorder="1" applyAlignment="1">
      <alignment horizontal="center" vertical="center"/>
    </xf>
    <xf numFmtId="9" fontId="15" fillId="0" borderId="13" xfId="1" applyFont="1" applyBorder="1" applyAlignment="1">
      <alignment horizontal="center" vertical="center" wrapText="1"/>
    </xf>
    <xf numFmtId="9" fontId="18" fillId="0" borderId="13" xfId="1" applyFont="1" applyBorder="1" applyAlignment="1">
      <alignment horizontal="center" vertical="center" wrapText="1"/>
    </xf>
    <xf numFmtId="9" fontId="13" fillId="10" borderId="13" xfId="0" applyNumberFormat="1" applyFont="1" applyFill="1" applyBorder="1" applyAlignment="1">
      <alignment horizontal="center" vertical="center" wrapText="1"/>
    </xf>
    <xf numFmtId="9" fontId="15" fillId="0" borderId="13" xfId="0" applyNumberFormat="1" applyFont="1" applyBorder="1" applyAlignment="1">
      <alignment horizontal="center" vertical="center" wrapText="1"/>
    </xf>
    <xf numFmtId="9" fontId="15" fillId="3" borderId="13" xfId="1" applyFont="1" applyFill="1" applyBorder="1" applyAlignment="1">
      <alignment horizontal="center" vertical="center" wrapText="1"/>
    </xf>
    <xf numFmtId="9" fontId="25" fillId="0" borderId="13" xfId="1" applyFont="1" applyBorder="1" applyAlignment="1">
      <alignment horizontal="center" vertical="center" wrapText="1"/>
    </xf>
    <xf numFmtId="9" fontId="13" fillId="0" borderId="13" xfId="0" applyNumberFormat="1" applyFont="1" applyBorder="1" applyAlignment="1">
      <alignment horizontal="center" vertical="center" wrapText="1"/>
    </xf>
    <xf numFmtId="9" fontId="13" fillId="12" borderId="7" xfId="0" applyNumberFormat="1" applyFont="1" applyFill="1" applyBorder="1" applyAlignment="1">
      <alignment horizontal="center" vertical="center" wrapText="1"/>
    </xf>
    <xf numFmtId="9" fontId="15" fillId="0" borderId="7" xfId="0" applyNumberFormat="1" applyFont="1" applyBorder="1" applyAlignment="1">
      <alignment horizontal="center" vertical="center" wrapText="1"/>
    </xf>
    <xf numFmtId="9" fontId="18" fillId="0" borderId="12" xfId="1" applyFont="1" applyBorder="1" applyAlignment="1">
      <alignment horizontal="center" vertical="center"/>
    </xf>
    <xf numFmtId="9" fontId="18" fillId="0" borderId="15" xfId="1" applyFont="1" applyBorder="1" applyAlignment="1">
      <alignment horizontal="center" vertical="center"/>
    </xf>
    <xf numFmtId="9" fontId="13" fillId="0" borderId="45" xfId="0" applyNumberFormat="1" applyFont="1" applyBorder="1" applyAlignment="1">
      <alignment horizontal="center" vertical="center" wrapText="1"/>
    </xf>
    <xf numFmtId="9" fontId="18" fillId="0" borderId="7" xfId="1" applyFont="1" applyBorder="1" applyAlignment="1">
      <alignment horizontal="center" vertical="center" wrapText="1"/>
    </xf>
    <xf numFmtId="14" fontId="15" fillId="0" borderId="7" xfId="0" applyNumberFormat="1" applyFont="1" applyBorder="1" applyAlignment="1">
      <alignment horizontal="center" vertical="top" wrapText="1"/>
    </xf>
    <xf numFmtId="9" fontId="15" fillId="0" borderId="13" xfId="0" applyNumberFormat="1" applyFont="1" applyBorder="1" applyAlignment="1">
      <alignment horizontal="center" vertical="top" wrapText="1"/>
    </xf>
    <xf numFmtId="164" fontId="13" fillId="4" borderId="12" xfId="1" applyNumberFormat="1" applyFont="1" applyFill="1" applyBorder="1" applyAlignment="1">
      <alignment horizontal="center" vertical="top" wrapText="1"/>
    </xf>
    <xf numFmtId="164" fontId="15" fillId="0" borderId="12" xfId="0" applyNumberFormat="1" applyFont="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wrapText="1"/>
    </xf>
    <xf numFmtId="0" fontId="29" fillId="0" borderId="0" xfId="0" applyFont="1" applyAlignment="1">
      <alignment horizontal="left" vertical="top" wrapText="1"/>
    </xf>
    <xf numFmtId="0" fontId="3" fillId="0" borderId="12" xfId="0" applyFont="1" applyBorder="1" applyAlignment="1">
      <alignment horizontal="center" vertical="center"/>
    </xf>
    <xf numFmtId="0" fontId="8" fillId="4" borderId="1" xfId="0" applyFont="1" applyFill="1" applyBorder="1" applyAlignment="1">
      <alignment horizontal="center" vertical="top" wrapText="1"/>
    </xf>
    <xf numFmtId="0" fontId="18" fillId="0" borderId="0" xfId="0" applyFont="1" applyAlignment="1">
      <alignment horizontal="left" vertical="top" wrapText="1"/>
    </xf>
    <xf numFmtId="0" fontId="31" fillId="7" borderId="11" xfId="0" applyFont="1" applyFill="1" applyBorder="1" applyAlignment="1">
      <alignment horizontal="center" vertical="center" textRotation="90" wrapText="1"/>
    </xf>
    <xf numFmtId="0" fontId="31" fillId="7" borderId="6" xfId="0" applyFont="1" applyFill="1" applyBorder="1" applyAlignment="1">
      <alignment horizontal="center" vertical="center" textRotation="90" wrapText="1"/>
    </xf>
    <xf numFmtId="0" fontId="35" fillId="7" borderId="1" xfId="0" applyFont="1" applyFill="1" applyBorder="1" applyAlignment="1">
      <alignment horizontal="center" wrapText="1"/>
    </xf>
    <xf numFmtId="0" fontId="34" fillId="7" borderId="1" xfId="0" applyFont="1" applyFill="1" applyBorder="1" applyAlignment="1">
      <alignment horizontal="center" textRotation="90"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164" fontId="6"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36" fillId="0" borderId="0" xfId="0" applyFont="1" applyAlignment="1">
      <alignment horizontal="center" vertical="top"/>
    </xf>
    <xf numFmtId="164" fontId="6" fillId="3" borderId="1" xfId="0" applyNumberFormat="1" applyFont="1" applyFill="1" applyBorder="1" applyAlignment="1">
      <alignment horizontal="center" vertical="top" wrapText="1"/>
    </xf>
    <xf numFmtId="2" fontId="6" fillId="0" borderId="1" xfId="0" applyNumberFormat="1" applyFont="1" applyBorder="1" applyAlignment="1">
      <alignment horizontal="center" vertical="top" wrapText="1"/>
    </xf>
    <xf numFmtId="0" fontId="2" fillId="0" borderId="1" xfId="0" applyFont="1" applyBorder="1" applyAlignment="1">
      <alignment vertical="top" wrapText="1"/>
    </xf>
    <xf numFmtId="0" fontId="32" fillId="0" borderId="1" xfId="0" applyFont="1" applyBorder="1" applyAlignment="1">
      <alignment horizontal="center" vertical="top" wrapText="1"/>
    </xf>
    <xf numFmtId="0" fontId="38" fillId="0" borderId="1" xfId="0" applyFont="1" applyBorder="1" applyAlignment="1">
      <alignment horizontal="center" vertical="top" wrapText="1"/>
    </xf>
    <xf numFmtId="2" fontId="5" fillId="0" borderId="6" xfId="0" applyNumberFormat="1" applyFont="1" applyBorder="1" applyAlignment="1">
      <alignment horizontal="center" vertical="top" wrapText="1"/>
    </xf>
    <xf numFmtId="0" fontId="11" fillId="7" borderId="2" xfId="0" applyFont="1" applyFill="1" applyBorder="1" applyAlignment="1">
      <alignment horizontal="center" wrapText="1"/>
    </xf>
    <xf numFmtId="0" fontId="10" fillId="0" borderId="0" xfId="0" applyFont="1" applyAlignment="1">
      <alignment horizontal="right"/>
    </xf>
    <xf numFmtId="0" fontId="19" fillId="7" borderId="13" xfId="0" applyFont="1" applyFill="1" applyBorder="1" applyAlignment="1">
      <alignment vertical="center"/>
    </xf>
    <xf numFmtId="0" fontId="19" fillId="7" borderId="14" xfId="0" applyFont="1" applyFill="1" applyBorder="1" applyAlignment="1">
      <alignment vertical="center"/>
    </xf>
    <xf numFmtId="0" fontId="19" fillId="7" borderId="15" xfId="0" applyFont="1" applyFill="1" applyBorder="1" applyAlignment="1">
      <alignment vertical="center"/>
    </xf>
    <xf numFmtId="0" fontId="19" fillId="7" borderId="27" xfId="0" applyFont="1" applyFill="1" applyBorder="1" applyAlignment="1">
      <alignment vertical="center"/>
    </xf>
    <xf numFmtId="0" fontId="19" fillId="7" borderId="19" xfId="0" applyFont="1" applyFill="1" applyBorder="1" applyAlignment="1">
      <alignment vertical="center"/>
    </xf>
    <xf numFmtId="0" fontId="13" fillId="0" borderId="0" xfId="0" applyFont="1" applyAlignment="1">
      <alignment horizontal="center" vertical="center" wrapText="1"/>
    </xf>
    <xf numFmtId="0" fontId="13" fillId="9" borderId="13" xfId="0" applyFont="1" applyFill="1" applyBorder="1" applyAlignment="1">
      <alignment horizontal="center" vertical="center" wrapText="1"/>
    </xf>
    <xf numFmtId="0" fontId="10" fillId="0" borderId="0" xfId="0" applyFont="1"/>
    <xf numFmtId="0" fontId="3" fillId="0" borderId="27" xfId="0" applyFont="1" applyBorder="1" applyAlignment="1">
      <alignment horizontal="center"/>
    </xf>
    <xf numFmtId="0" fontId="3" fillId="0" borderId="28" xfId="0" applyFont="1" applyBorder="1" applyAlignment="1">
      <alignment horizontal="center"/>
    </xf>
    <xf numFmtId="0" fontId="13" fillId="6" borderId="14" xfId="0" applyFont="1" applyFill="1" applyBorder="1" applyAlignment="1">
      <alignment horizontal="right" vertical="center"/>
    </xf>
    <xf numFmtId="0" fontId="18" fillId="0" borderId="13" xfId="0" applyFont="1" applyBorder="1" applyAlignment="1">
      <alignment horizontal="left" vertical="center"/>
    </xf>
    <xf numFmtId="0" fontId="18" fillId="0" borderId="15" xfId="0" applyFont="1" applyBorder="1" applyAlignment="1">
      <alignment horizontal="left" vertical="center"/>
    </xf>
    <xf numFmtId="0" fontId="8" fillId="4" borderId="3" xfId="0" applyFont="1" applyFill="1" applyBorder="1" applyAlignment="1">
      <alignment horizontal="left" vertical="top" wrapText="1"/>
    </xf>
    <xf numFmtId="0" fontId="11" fillId="7"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horizontal="left" vertical="center"/>
    </xf>
    <xf numFmtId="0" fontId="26" fillId="7" borderId="0" xfId="0" applyFont="1" applyFill="1" applyAlignment="1">
      <alignment horizontal="center"/>
    </xf>
    <xf numFmtId="0" fontId="26" fillId="7" borderId="3" xfId="0" applyFont="1" applyFill="1" applyBorder="1" applyAlignment="1">
      <alignment horizontal="center"/>
    </xf>
    <xf numFmtId="0" fontId="26" fillId="7" borderId="5" xfId="0" applyFont="1" applyFill="1" applyBorder="1" applyAlignment="1">
      <alignment horizontal="center"/>
    </xf>
    <xf numFmtId="0" fontId="11" fillId="7" borderId="2" xfId="0" applyFont="1" applyFill="1" applyBorder="1" applyAlignment="1">
      <alignment horizontal="center" wrapText="1"/>
    </xf>
    <xf numFmtId="0" fontId="11" fillId="7" borderId="6" xfId="0" applyFont="1" applyFill="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28" fillId="0" borderId="3" xfId="0" applyFont="1" applyBorder="1" applyAlignment="1">
      <alignment vertical="top" wrapText="1"/>
    </xf>
    <xf numFmtId="0" fontId="28" fillId="0" borderId="4" xfId="0" applyFont="1" applyBorder="1" applyAlignment="1">
      <alignment vertical="top" wrapText="1"/>
    </xf>
    <xf numFmtId="0" fontId="28" fillId="0" borderId="1" xfId="0" applyFont="1" applyBorder="1" applyAlignment="1">
      <alignment vertical="top" wrapText="1"/>
    </xf>
    <xf numFmtId="0" fontId="11" fillId="7" borderId="8"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7" xfId="0" applyFont="1" applyFill="1" applyBorder="1" applyAlignment="1">
      <alignment horizontal="center" wrapText="1"/>
    </xf>
    <xf numFmtId="0" fontId="11" fillId="7" borderId="0" xfId="0" applyFont="1" applyFill="1" applyAlignment="1">
      <alignment horizontal="center" wrapText="1"/>
    </xf>
    <xf numFmtId="0" fontId="11" fillId="7" borderId="8" xfId="0" applyFont="1" applyFill="1" applyBorder="1" applyAlignment="1">
      <alignment horizontal="center" wrapText="1"/>
    </xf>
    <xf numFmtId="0" fontId="11" fillId="7" borderId="24" xfId="0" applyFont="1" applyFill="1" applyBorder="1" applyAlignment="1">
      <alignment horizont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4" fillId="7" borderId="38" xfId="0" applyFont="1" applyFill="1" applyBorder="1" applyAlignment="1">
      <alignment horizontal="left" vertical="top" wrapText="1"/>
    </xf>
    <xf numFmtId="0" fontId="4" fillId="7" borderId="22" xfId="0" applyFont="1" applyFill="1" applyBorder="1" applyAlignment="1">
      <alignment horizontal="left" vertical="top" wrapText="1"/>
    </xf>
    <xf numFmtId="0" fontId="4" fillId="7" borderId="24"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23" xfId="0" applyFont="1" applyFill="1" applyBorder="1" applyAlignment="1">
      <alignment horizontal="center" wrapText="1"/>
    </xf>
    <xf numFmtId="0" fontId="4" fillId="7" borderId="22" xfId="0" applyFont="1" applyFill="1" applyBorder="1" applyAlignment="1">
      <alignment horizontal="center" wrapText="1"/>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164" fontId="5" fillId="4" borderId="35" xfId="0" applyNumberFormat="1" applyFont="1" applyFill="1" applyBorder="1" applyAlignment="1">
      <alignment horizontal="left" vertical="top" wrapText="1"/>
    </xf>
    <xf numFmtId="164" fontId="5" fillId="4" borderId="44" xfId="0" applyNumberFormat="1" applyFont="1" applyFill="1" applyBorder="1" applyAlignment="1">
      <alignment horizontal="left" vertical="top" wrapText="1"/>
    </xf>
    <xf numFmtId="164" fontId="5" fillId="4" borderId="43" xfId="0" applyNumberFormat="1" applyFont="1" applyFill="1" applyBorder="1" applyAlignment="1">
      <alignment horizontal="left" vertical="top" wrapText="1"/>
    </xf>
    <xf numFmtId="0" fontId="11" fillId="7" borderId="3" xfId="0" applyFont="1" applyFill="1" applyBorder="1" applyAlignment="1">
      <alignment horizontal="left" wrapText="1"/>
    </xf>
    <xf numFmtId="0" fontId="11" fillId="7" borderId="5" xfId="0" applyFont="1" applyFill="1" applyBorder="1" applyAlignment="1">
      <alignment horizontal="left" wrapText="1"/>
    </xf>
    <xf numFmtId="0" fontId="10" fillId="0" borderId="0" xfId="0" applyFont="1" applyAlignment="1">
      <alignment horizontal="right"/>
    </xf>
    <xf numFmtId="0" fontId="14" fillId="7" borderId="13" xfId="0" applyFont="1" applyFill="1" applyBorder="1" applyAlignment="1">
      <alignment vertical="top" wrapText="1"/>
    </xf>
    <xf numFmtId="0" fontId="14" fillId="7" borderId="14" xfId="0" applyFont="1" applyFill="1" applyBorder="1" applyAlignment="1">
      <alignment vertical="top" wrapText="1"/>
    </xf>
    <xf numFmtId="0" fontId="19" fillId="7" borderId="13" xfId="0" applyFont="1" applyFill="1" applyBorder="1" applyAlignment="1">
      <alignment vertical="center"/>
    </xf>
    <xf numFmtId="0" fontId="19" fillId="7" borderId="14" xfId="0" applyFont="1" applyFill="1" applyBorder="1" applyAlignment="1">
      <alignment vertical="center"/>
    </xf>
    <xf numFmtId="0" fontId="19" fillId="7" borderId="15" xfId="0" applyFont="1" applyFill="1" applyBorder="1" applyAlignment="1">
      <alignment vertical="center"/>
    </xf>
    <xf numFmtId="0" fontId="14" fillId="7" borderId="13"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15" xfId="0" applyFont="1" applyFill="1" applyBorder="1" applyAlignment="1">
      <alignment vertical="top" wrapText="1"/>
    </xf>
    <xf numFmtId="0" fontId="14" fillId="7" borderId="13" xfId="0" applyFont="1" applyFill="1" applyBorder="1" applyAlignment="1">
      <alignment horizontal="left" vertical="top" wrapText="1"/>
    </xf>
    <xf numFmtId="0" fontId="14" fillId="7" borderId="14" xfId="0" applyFont="1" applyFill="1" applyBorder="1" applyAlignment="1">
      <alignment horizontal="left" vertical="top" wrapText="1"/>
    </xf>
    <xf numFmtId="0" fontId="14" fillId="7" borderId="15" xfId="0" applyFont="1" applyFill="1" applyBorder="1" applyAlignment="1">
      <alignment horizontal="left" vertical="top" wrapText="1"/>
    </xf>
    <xf numFmtId="0" fontId="14" fillId="7" borderId="27" xfId="0" applyFont="1" applyFill="1" applyBorder="1" applyAlignment="1">
      <alignment horizontal="left" vertical="top" wrapText="1"/>
    </xf>
    <xf numFmtId="0" fontId="14" fillId="7" borderId="19" xfId="0" applyFont="1" applyFill="1" applyBorder="1" applyAlignment="1">
      <alignment horizontal="left" vertical="top" wrapText="1"/>
    </xf>
    <xf numFmtId="0" fontId="13" fillId="0" borderId="0" xfId="0" applyFont="1" applyAlignment="1">
      <alignment horizontal="center" vertical="center" wrapText="1"/>
    </xf>
    <xf numFmtId="0" fontId="19" fillId="7" borderId="27" xfId="0" applyFont="1" applyFill="1" applyBorder="1" applyAlignment="1">
      <alignment vertical="center"/>
    </xf>
    <xf numFmtId="0" fontId="19" fillId="7" borderId="19" xfId="0" applyFont="1" applyFill="1" applyBorder="1" applyAlignment="1">
      <alignment vertical="center"/>
    </xf>
    <xf numFmtId="0" fontId="14" fillId="7" borderId="13" xfId="0" applyFont="1" applyFill="1" applyBorder="1" applyAlignment="1">
      <alignment vertical="center" wrapText="1"/>
    </xf>
    <xf numFmtId="0" fontId="14" fillId="7" borderId="14" xfId="0" applyFont="1" applyFill="1" applyBorder="1" applyAlignment="1">
      <alignment vertical="center" wrapText="1"/>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3" fillId="9" borderId="13" xfId="0" applyFont="1" applyFill="1" applyBorder="1" applyAlignment="1">
      <alignment horizontal="center" vertical="center"/>
    </xf>
    <xf numFmtId="0" fontId="13" fillId="9" borderId="15" xfId="0" applyFont="1" applyFill="1" applyBorder="1" applyAlignment="1">
      <alignment horizontal="center" vertical="center"/>
    </xf>
    <xf numFmtId="0" fontId="10" fillId="0" borderId="0" xfId="0" applyFont="1"/>
    <xf numFmtId="0" fontId="3" fillId="0" borderId="19" xfId="0" applyFont="1" applyBorder="1" applyAlignment="1">
      <alignment horizontal="center"/>
    </xf>
    <xf numFmtId="0" fontId="3" fillId="0" borderId="0" xfId="0" applyFont="1" applyAlignment="1">
      <alignment horizontal="center"/>
    </xf>
    <xf numFmtId="0" fontId="3" fillId="0" borderId="28" xfId="0" applyFont="1" applyBorder="1" applyAlignment="1">
      <alignment horizontal="center"/>
    </xf>
    <xf numFmtId="0" fontId="13" fillId="6" borderId="13" xfId="0" applyFont="1" applyFill="1" applyBorder="1" applyAlignment="1">
      <alignment horizontal="right" vertical="center"/>
    </xf>
    <xf numFmtId="0" fontId="13" fillId="6" borderId="14" xfId="0" applyFont="1" applyFill="1" applyBorder="1" applyAlignment="1">
      <alignment horizontal="right" vertical="center"/>
    </xf>
    <xf numFmtId="0" fontId="22" fillId="0" borderId="17" xfId="2" applyBorder="1" applyAlignment="1">
      <alignment horizontal="left" vertical="center" wrapText="1"/>
    </xf>
    <xf numFmtId="0" fontId="15" fillId="0" borderId="7" xfId="0" applyFont="1" applyBorder="1" applyAlignment="1">
      <alignment horizontal="left" vertical="center" wrapText="1"/>
    </xf>
    <xf numFmtId="0" fontId="3" fillId="0" borderId="29" xfId="0" applyFont="1" applyBorder="1" applyAlignment="1">
      <alignment horizontal="center"/>
    </xf>
    <xf numFmtId="0" fontId="3" fillId="0" borderId="20" xfId="0" applyFont="1" applyBorder="1" applyAlignment="1">
      <alignment horizontal="center"/>
    </xf>
    <xf numFmtId="0" fontId="3" fillId="0" borderId="27" xfId="0" applyFont="1" applyBorder="1" applyAlignment="1">
      <alignment horizontal="center"/>
    </xf>
    <xf numFmtId="0" fontId="22" fillId="0" borderId="13" xfId="2" applyFill="1" applyBorder="1" applyAlignment="1">
      <alignment horizontal="center" vertical="center" wrapText="1"/>
    </xf>
    <xf numFmtId="0" fontId="22" fillId="0" borderId="15" xfId="2" applyFill="1" applyBorder="1" applyAlignment="1">
      <alignment horizontal="center"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3" xfId="0" applyFont="1" applyBorder="1" applyAlignment="1">
      <alignment vertical="center"/>
    </xf>
    <xf numFmtId="0" fontId="15" fillId="0" borderId="14" xfId="0" applyFont="1" applyBorder="1" applyAlignment="1">
      <alignment vertical="center"/>
    </xf>
    <xf numFmtId="0" fontId="13" fillId="9" borderId="13"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20" fillId="7" borderId="13" xfId="0" applyFont="1" applyFill="1" applyBorder="1" applyAlignment="1">
      <alignment horizontal="left" vertical="top" wrapText="1"/>
    </xf>
    <xf numFmtId="0" fontId="20" fillId="7" borderId="14" xfId="0" applyFont="1" applyFill="1" applyBorder="1" applyAlignment="1">
      <alignment horizontal="left" vertical="top" wrapText="1"/>
    </xf>
    <xf numFmtId="0" fontId="20" fillId="7" borderId="15" xfId="0" applyFont="1" applyFill="1" applyBorder="1" applyAlignment="1">
      <alignment horizontal="left" vertical="top" wrapText="1"/>
    </xf>
    <xf numFmtId="0" fontId="15" fillId="9" borderId="13" xfId="0" applyFont="1" applyFill="1" applyBorder="1" applyAlignment="1">
      <alignment horizontal="center" vertical="center"/>
    </xf>
    <xf numFmtId="0" fontId="15" fillId="9" borderId="15" xfId="0" applyFont="1" applyFill="1" applyBorder="1" applyAlignment="1">
      <alignment horizontal="center" vertical="center"/>
    </xf>
    <xf numFmtId="0" fontId="18" fillId="0" borderId="13" xfId="0" applyFont="1" applyBorder="1" applyAlignment="1">
      <alignment horizontal="left" vertical="center"/>
    </xf>
    <xf numFmtId="0" fontId="18" fillId="0" borderId="15" xfId="0" applyFont="1" applyBorder="1" applyAlignment="1">
      <alignment horizontal="left" vertical="center"/>
    </xf>
    <xf numFmtId="0" fontId="14" fillId="7" borderId="15" xfId="0" applyFont="1" applyFill="1" applyBorder="1" applyAlignment="1">
      <alignment vertical="center" wrapText="1"/>
    </xf>
    <xf numFmtId="0" fontId="22" fillId="0" borderId="17" xfId="2" applyFill="1" applyBorder="1" applyAlignment="1">
      <alignment horizontal="left" vertical="center" wrapText="1"/>
    </xf>
    <xf numFmtId="0" fontId="13" fillId="6" borderId="15" xfId="0" applyFont="1" applyFill="1" applyBorder="1" applyAlignment="1">
      <alignment horizontal="righ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9" borderId="19" xfId="0" applyFont="1" applyFill="1" applyBorder="1" applyAlignment="1">
      <alignment horizontal="center" vertical="center" wrapText="1"/>
    </xf>
    <xf numFmtId="0" fontId="13" fillId="9" borderId="29" xfId="0" applyFont="1" applyFill="1" applyBorder="1" applyAlignment="1">
      <alignment horizontal="center" vertical="center" wrapText="1"/>
    </xf>
    <xf numFmtId="0" fontId="22" fillId="0" borderId="14" xfId="2" applyBorder="1" applyAlignment="1">
      <alignment horizontal="left" vertical="center" wrapText="1"/>
    </xf>
    <xf numFmtId="0" fontId="22" fillId="0" borderId="15" xfId="2"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FFCC"/>
      <color rgb="FF1A3292"/>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ertification.scrumalliance.org/accounts/617832-robert-ossa/certifications/726747-csm" TargetMode="External"/><Relationship Id="rId2" Type="http://schemas.openxmlformats.org/officeDocument/2006/relationships/hyperlink" Target="https://www.isaca.org/credentialing/verify-a-certification" TargetMode="External"/><Relationship Id="rId1" Type="http://schemas.openxmlformats.org/officeDocument/2006/relationships/hyperlink" Target="https://my.isc2.org/s/MemberVerification" TargetMode="External"/><Relationship Id="rId5" Type="http://schemas.openxmlformats.org/officeDocument/2006/relationships/printerSettings" Target="../printerSettings/printerSettings9.bin"/><Relationship Id="rId4" Type="http://schemas.openxmlformats.org/officeDocument/2006/relationships/hyperlink" Target="https://osicagov.sharepoint.com/:x:/s/Procurement/CalSAWS/EVzZ82mxKTdAoPAaK5Yq7RABO6fd8H5y-pSrLbDhECBTSg?e=qp1k27&amp;nav=MTVfezE1NDAxNjg4LTBEQzAtNEFDQS05RTM4LTVCRkVFNjhEQkEyNX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1157-CD8C-4F9E-863E-1F9B873ADADD}">
  <dimension ref="A1:F12"/>
  <sheetViews>
    <sheetView workbookViewId="0">
      <selection activeCell="C4" sqref="C4"/>
    </sheetView>
  </sheetViews>
  <sheetFormatPr defaultColWidth="9.15625" defaultRowHeight="13.8" x14ac:dyDescent="0.45"/>
  <cols>
    <col min="1" max="1" width="5.15625" style="16" customWidth="1"/>
    <col min="2" max="3" width="30.68359375" style="16" customWidth="1"/>
    <col min="4" max="16384" width="9.15625" style="16"/>
  </cols>
  <sheetData>
    <row r="1" spans="1:6" x14ac:dyDescent="0.45">
      <c r="B1" s="256" t="s">
        <v>0</v>
      </c>
      <c r="C1" s="256" t="s">
        <v>1</v>
      </c>
    </row>
    <row r="3" spans="1:6" x14ac:dyDescent="0.45">
      <c r="B3" s="256" t="s">
        <v>2</v>
      </c>
      <c r="C3" s="256" t="s">
        <v>3</v>
      </c>
    </row>
    <row r="4" spans="1:6" x14ac:dyDescent="0.45">
      <c r="A4" s="16">
        <v>1</v>
      </c>
      <c r="B4" s="16" t="s">
        <v>4</v>
      </c>
      <c r="C4" s="16" t="s">
        <v>5</v>
      </c>
    </row>
    <row r="5" spans="1:6" x14ac:dyDescent="0.45">
      <c r="A5" s="16">
        <v>2</v>
      </c>
      <c r="B5" s="16" t="s">
        <v>6</v>
      </c>
      <c r="C5" s="16" t="s">
        <v>7</v>
      </c>
    </row>
    <row r="6" spans="1:6" x14ac:dyDescent="0.45">
      <c r="A6" s="16">
        <v>3</v>
      </c>
      <c r="B6" s="16" t="s">
        <v>8</v>
      </c>
      <c r="C6" s="16" t="s">
        <v>9</v>
      </c>
    </row>
    <row r="7" spans="1:6" x14ac:dyDescent="0.45">
      <c r="A7" s="16">
        <v>4</v>
      </c>
      <c r="B7" s="16" t="s">
        <v>10</v>
      </c>
      <c r="C7" s="265" t="s">
        <v>11</v>
      </c>
      <c r="D7" s="265"/>
      <c r="E7" s="265"/>
      <c r="F7" s="265"/>
    </row>
    <row r="8" spans="1:6" x14ac:dyDescent="0.45">
      <c r="A8" s="16">
        <v>5</v>
      </c>
      <c r="B8" s="16" t="s">
        <v>12</v>
      </c>
      <c r="C8" s="16" t="s">
        <v>13</v>
      </c>
    </row>
    <row r="9" spans="1:6" x14ac:dyDescent="0.45">
      <c r="A9" s="16">
        <v>6</v>
      </c>
      <c r="B9" s="16" t="s">
        <v>14</v>
      </c>
      <c r="C9" s="16" t="s">
        <v>15</v>
      </c>
    </row>
    <row r="10" spans="1:6" x14ac:dyDescent="0.45">
      <c r="A10" s="16">
        <v>7</v>
      </c>
      <c r="B10" s="16" t="s">
        <v>16</v>
      </c>
      <c r="C10" s="16" t="s">
        <v>17</v>
      </c>
    </row>
    <row r="11" spans="1:6" x14ac:dyDescent="0.45">
      <c r="A11" s="16">
        <v>8</v>
      </c>
      <c r="B11" s="16" t="s">
        <v>18</v>
      </c>
      <c r="C11" s="16" t="s">
        <v>19</v>
      </c>
    </row>
    <row r="12" spans="1:6" x14ac:dyDescent="0.45">
      <c r="A12" s="16">
        <v>9</v>
      </c>
      <c r="B12" s="16" t="s">
        <v>20</v>
      </c>
      <c r="C12" s="16" t="s">
        <v>21</v>
      </c>
    </row>
  </sheetData>
  <mergeCells count="1">
    <mergeCell ref="C7:F7"/>
  </mergeCells>
  <phoneticPr fontId="2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03A8-55F1-4767-BA3A-16E96F936190}">
  <dimension ref="A1:N16"/>
  <sheetViews>
    <sheetView zoomScale="85" zoomScaleNormal="85" workbookViewId="0">
      <pane xSplit="2" ySplit="1" topLeftCell="E2" activePane="bottomRight" state="frozen"/>
      <selection pane="topRight" activeCell="C1" sqref="C1"/>
      <selection pane="bottomLeft" activeCell="A2" sqref="A2"/>
      <selection pane="bottomRight" activeCell="J13" sqref="J13"/>
    </sheetView>
  </sheetViews>
  <sheetFormatPr defaultRowHeight="14.4" x14ac:dyDescent="0.55000000000000004"/>
  <cols>
    <col min="1" max="1" width="5.68359375" customWidth="1"/>
    <col min="2" max="2" width="32.68359375" customWidth="1"/>
    <col min="3" max="4" width="26.68359375" customWidth="1"/>
    <col min="5" max="5" width="50.68359375" style="1" customWidth="1"/>
    <col min="6" max="6" width="14.68359375" customWidth="1"/>
    <col min="7" max="7" width="26.68359375" customWidth="1"/>
    <col min="8" max="8" width="50.68359375" customWidth="1"/>
    <col min="9" max="10" width="14.68359375" customWidth="1"/>
    <col min="14" max="14" width="45.83984375" customWidth="1"/>
  </cols>
  <sheetData>
    <row r="1" spans="1:10" ht="42" x14ac:dyDescent="0.55000000000000004">
      <c r="A1" s="28"/>
      <c r="B1" s="28" t="s">
        <v>490</v>
      </c>
      <c r="C1" s="27" t="s">
        <v>3</v>
      </c>
      <c r="D1" s="27" t="s">
        <v>491</v>
      </c>
      <c r="E1" s="27" t="s">
        <v>492</v>
      </c>
      <c r="F1" s="27" t="s">
        <v>493</v>
      </c>
      <c r="G1" s="27" t="s">
        <v>494</v>
      </c>
      <c r="H1" s="27" t="s">
        <v>492</v>
      </c>
      <c r="I1" s="27" t="s">
        <v>495</v>
      </c>
      <c r="J1" s="27" t="s">
        <v>496</v>
      </c>
    </row>
    <row r="2" spans="1:10" ht="27.6" x14ac:dyDescent="0.55000000000000004">
      <c r="A2" s="230">
        <v>1</v>
      </c>
      <c r="B2" s="5" t="str">
        <f>'Bidder-Key Staff'!B4</f>
        <v>Project Manager</v>
      </c>
      <c r="C2" s="5" t="str">
        <f>'Bidder-Key Staff'!C4</f>
        <v>Michael Johnson</v>
      </c>
      <c r="D2" s="17" t="s">
        <v>497</v>
      </c>
      <c r="E2" s="167" t="s">
        <v>498</v>
      </c>
      <c r="F2" s="19">
        <v>10</v>
      </c>
      <c r="G2" s="20" t="s">
        <v>499</v>
      </c>
      <c r="H2" s="5" t="s">
        <v>498</v>
      </c>
      <c r="I2" s="19">
        <v>10</v>
      </c>
      <c r="J2" s="19">
        <f t="shared" ref="J2:J10" si="0">AVERAGE(F2,I2)</f>
        <v>10</v>
      </c>
    </row>
    <row r="3" spans="1:10" ht="27.6" x14ac:dyDescent="0.55000000000000004">
      <c r="A3" s="230">
        <v>2</v>
      </c>
      <c r="B3" s="5" t="str">
        <f>'Bidder-Key Staff'!B5</f>
        <v>PMO Lead</v>
      </c>
      <c r="C3" s="5" t="str">
        <f>'Bidder-Key Staff'!C5</f>
        <v>James Q. (Quinn) Hawkinson</v>
      </c>
      <c r="D3" s="18" t="s">
        <v>500</v>
      </c>
      <c r="E3" s="134" t="s">
        <v>501</v>
      </c>
      <c r="F3" s="19">
        <v>10</v>
      </c>
      <c r="G3" s="135" t="s">
        <v>502</v>
      </c>
      <c r="H3" s="134" t="s">
        <v>501</v>
      </c>
      <c r="I3" s="19">
        <v>10</v>
      </c>
      <c r="J3" s="19">
        <f t="shared" si="0"/>
        <v>10</v>
      </c>
    </row>
    <row r="4" spans="1:10" x14ac:dyDescent="0.55000000000000004">
      <c r="A4" s="230">
        <v>3</v>
      </c>
      <c r="B4" s="5" t="str">
        <f>'Bidder-Key Staff'!B6</f>
        <v>Transition Lead</v>
      </c>
      <c r="C4" s="5" t="str">
        <f>'Bidder-Key Staff'!C6</f>
        <v>Marc Piscitelli</v>
      </c>
      <c r="D4" s="20" t="s">
        <v>503</v>
      </c>
      <c r="E4" s="184" t="s">
        <v>504</v>
      </c>
      <c r="F4" s="19">
        <v>10</v>
      </c>
      <c r="G4" s="20" t="s">
        <v>505</v>
      </c>
      <c r="H4" s="167" t="s">
        <v>504</v>
      </c>
      <c r="I4" s="19">
        <v>10</v>
      </c>
      <c r="J4" s="19">
        <f t="shared" si="0"/>
        <v>10</v>
      </c>
    </row>
    <row r="5" spans="1:10" ht="27.6" x14ac:dyDescent="0.55000000000000004">
      <c r="A5" s="230">
        <v>4</v>
      </c>
      <c r="B5" s="5" t="str">
        <f>'Bidder-Key Staff'!B7</f>
        <v>Application Manager</v>
      </c>
      <c r="C5" s="5" t="str">
        <f>'Bidder-Key Staff'!C7</f>
        <v>Satyanarayana (Satya) Gandi</v>
      </c>
      <c r="D5" s="18" t="s">
        <v>497</v>
      </c>
      <c r="E5" s="167" t="s">
        <v>498</v>
      </c>
      <c r="F5" s="19">
        <v>10</v>
      </c>
      <c r="G5" s="20" t="s">
        <v>506</v>
      </c>
      <c r="H5" s="5" t="s">
        <v>414</v>
      </c>
      <c r="I5" s="19">
        <v>9</v>
      </c>
      <c r="J5" s="19">
        <f t="shared" si="0"/>
        <v>9.5</v>
      </c>
    </row>
    <row r="6" spans="1:10" x14ac:dyDescent="0.55000000000000004">
      <c r="A6" s="230">
        <v>5</v>
      </c>
      <c r="B6" s="5" t="str">
        <f>'Bidder-Key Staff'!B8</f>
        <v>Product Manager</v>
      </c>
      <c r="C6" s="5" t="str">
        <f>'Bidder-Key Staff'!C8</f>
        <v>Robert Ossa</v>
      </c>
      <c r="D6" s="145" t="s">
        <v>507</v>
      </c>
      <c r="E6" s="5" t="s">
        <v>434</v>
      </c>
      <c r="F6" s="19">
        <v>10</v>
      </c>
      <c r="G6" s="20" t="s">
        <v>508</v>
      </c>
      <c r="H6" s="18" t="s">
        <v>509</v>
      </c>
      <c r="I6" s="19">
        <v>10</v>
      </c>
      <c r="J6" s="19">
        <f t="shared" si="0"/>
        <v>10</v>
      </c>
    </row>
    <row r="7" spans="1:10" x14ac:dyDescent="0.55000000000000004">
      <c r="A7" s="230">
        <v>6</v>
      </c>
      <c r="B7" s="5" t="str">
        <f>'Bidder-Key Staff'!B9</f>
        <v>User Centered Design Lead</v>
      </c>
      <c r="C7" s="5" t="str">
        <f>'Bidder-Key Staff'!C9</f>
        <v>Christian Sorensen</v>
      </c>
      <c r="D7" s="136" t="s">
        <v>510</v>
      </c>
      <c r="E7" s="5" t="s">
        <v>511</v>
      </c>
      <c r="F7" s="19">
        <v>8</v>
      </c>
      <c r="G7" s="181" t="s">
        <v>512</v>
      </c>
      <c r="H7" s="182" t="s">
        <v>513</v>
      </c>
      <c r="I7" s="19">
        <v>9</v>
      </c>
      <c r="J7" s="19">
        <f t="shared" si="0"/>
        <v>8.5</v>
      </c>
    </row>
    <row r="8" spans="1:10" x14ac:dyDescent="0.55000000000000004">
      <c r="A8" s="230">
        <v>7</v>
      </c>
      <c r="B8" s="5" t="str">
        <f>'Bidder-Key Staff'!B11</f>
        <v>Testing Manager</v>
      </c>
      <c r="C8" s="5" t="str">
        <f>'Bidder-Key Staff'!C11</f>
        <v>Anita John</v>
      </c>
      <c r="D8" s="18" t="s">
        <v>514</v>
      </c>
      <c r="E8" s="167" t="s">
        <v>515</v>
      </c>
      <c r="F8" s="19">
        <v>10</v>
      </c>
      <c r="G8" s="17" t="s">
        <v>516</v>
      </c>
      <c r="H8" s="183" t="s">
        <v>515</v>
      </c>
      <c r="I8" s="19">
        <v>10</v>
      </c>
      <c r="J8" s="19">
        <f t="shared" si="0"/>
        <v>10</v>
      </c>
    </row>
    <row r="9" spans="1:10" ht="27.6" x14ac:dyDescent="0.55000000000000004">
      <c r="A9" s="230">
        <v>8</v>
      </c>
      <c r="B9" s="5" t="str">
        <f>'Bidder-Key Staff'!B10</f>
        <v>Public Communication Lead</v>
      </c>
      <c r="C9" s="5" t="str">
        <f>'Bidder-Key Staff'!C10</f>
        <v>Karen Shields</v>
      </c>
      <c r="D9" s="18" t="s">
        <v>517</v>
      </c>
      <c r="E9" s="5" t="s">
        <v>518</v>
      </c>
      <c r="F9" s="19">
        <v>10</v>
      </c>
      <c r="G9" s="20" t="s">
        <v>519</v>
      </c>
      <c r="H9" s="184" t="s">
        <v>520</v>
      </c>
      <c r="I9" s="19">
        <v>10</v>
      </c>
      <c r="J9" s="19">
        <f t="shared" si="0"/>
        <v>10</v>
      </c>
    </row>
    <row r="10" spans="1:10" ht="27.6" x14ac:dyDescent="0.55000000000000004">
      <c r="A10" s="230">
        <v>9</v>
      </c>
      <c r="B10" s="5" t="str">
        <f>'Bidder-Key Staff'!B12</f>
        <v>Security Manager</v>
      </c>
      <c r="C10" s="5" t="str">
        <f>'Bidder-Key Staff'!C12</f>
        <v>Krishna Bitragunta</v>
      </c>
      <c r="D10" s="139" t="s">
        <v>521</v>
      </c>
      <c r="E10" s="167" t="s">
        <v>522</v>
      </c>
      <c r="F10" s="19">
        <v>9</v>
      </c>
      <c r="G10" s="140" t="s">
        <v>523</v>
      </c>
      <c r="H10" s="167" t="s">
        <v>477</v>
      </c>
      <c r="I10" s="19">
        <v>10</v>
      </c>
      <c r="J10" s="141">
        <f t="shared" si="0"/>
        <v>9.5</v>
      </c>
    </row>
    <row r="11" spans="1:10" ht="14.7" thickBot="1" x14ac:dyDescent="0.6">
      <c r="A11" s="40"/>
      <c r="B11" s="40"/>
      <c r="C11" s="41"/>
      <c r="D11" s="42"/>
      <c r="E11" s="43"/>
      <c r="F11" s="44">
        <f>SUM(F2:F10)</f>
        <v>87</v>
      </c>
      <c r="G11" s="45"/>
      <c r="H11" s="46"/>
      <c r="I11" s="44">
        <f>SUM(I2:I10)</f>
        <v>88</v>
      </c>
      <c r="J11" s="44">
        <f>SUM(J2:J10)</f>
        <v>87.5</v>
      </c>
    </row>
    <row r="12" spans="1:10" x14ac:dyDescent="0.55000000000000004">
      <c r="A12" s="31"/>
      <c r="B12" s="32" t="s">
        <v>524</v>
      </c>
      <c r="C12" s="33"/>
      <c r="D12" s="34"/>
      <c r="E12" s="35"/>
      <c r="F12" s="36"/>
      <c r="G12" s="37"/>
      <c r="H12" s="38"/>
      <c r="I12" s="36"/>
      <c r="J12" s="39">
        <f>AVERAGE(J2:J10)</f>
        <v>9.7222222222222214</v>
      </c>
    </row>
    <row r="15" spans="1:10" x14ac:dyDescent="0.55000000000000004">
      <c r="B15" t="s">
        <v>525</v>
      </c>
    </row>
    <row r="16" spans="1:10" x14ac:dyDescent="0.55000000000000004">
      <c r="B16" t="s">
        <v>525</v>
      </c>
    </row>
  </sheetData>
  <phoneticPr fontId="21"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1A93-0A37-4730-9CF5-CF8DFD39B926}">
  <dimension ref="A1:E16"/>
  <sheetViews>
    <sheetView zoomScale="95" zoomScaleNormal="95" workbookViewId="0">
      <pane xSplit="3" ySplit="2" topLeftCell="D3" activePane="bottomRight" state="frozen"/>
      <selection pane="topRight" activeCell="D1" sqref="D1"/>
      <selection pane="bottomLeft" activeCell="A3" sqref="A3"/>
      <selection pane="bottomRight" activeCell="D14" sqref="D14"/>
    </sheetView>
  </sheetViews>
  <sheetFormatPr defaultColWidth="9.15625" defaultRowHeight="13.8" x14ac:dyDescent="0.45"/>
  <cols>
    <col min="1" max="1" width="4.41796875" style="16" customWidth="1"/>
    <col min="2" max="3" width="32.68359375" style="16" customWidth="1"/>
    <col min="4" max="4" width="22.68359375" style="16" customWidth="1"/>
    <col min="5" max="5" width="100.68359375" style="16" customWidth="1"/>
    <col min="6" max="16384" width="9.15625" style="16"/>
  </cols>
  <sheetData>
    <row r="1" spans="1:5" x14ac:dyDescent="0.45">
      <c r="A1" s="27"/>
      <c r="B1" s="27" t="s">
        <v>526</v>
      </c>
      <c r="C1" s="27" t="str">
        <f>'Bidder-Key Staff'!C1</f>
        <v>Gainwell</v>
      </c>
      <c r="D1" s="27"/>
      <c r="E1" s="27"/>
    </row>
    <row r="2" spans="1:5" ht="48" customHeight="1" x14ac:dyDescent="0.45">
      <c r="A2" s="27"/>
      <c r="B2" s="27" t="s">
        <v>490</v>
      </c>
      <c r="C2" s="247" t="s">
        <v>3</v>
      </c>
      <c r="D2" s="27" t="s">
        <v>527</v>
      </c>
      <c r="E2" s="27" t="s">
        <v>528</v>
      </c>
    </row>
    <row r="3" spans="1:5" x14ac:dyDescent="0.45">
      <c r="A3" s="230">
        <v>1</v>
      </c>
      <c r="B3" s="262" t="str">
        <f>'Bidder-Key Staff'!B4</f>
        <v>Project Manager</v>
      </c>
      <c r="C3" s="262" t="str">
        <f>'Bidder-Key Staff'!C4</f>
        <v>Michael Johnson</v>
      </c>
      <c r="D3" s="47">
        <v>8.8000000000000007</v>
      </c>
      <c r="E3" s="5" t="s">
        <v>533</v>
      </c>
    </row>
    <row r="4" spans="1:5" ht="27.6" x14ac:dyDescent="0.45">
      <c r="A4" s="230">
        <v>2</v>
      </c>
      <c r="B4" s="262" t="str">
        <f>'Bidder-Key Staff'!B5</f>
        <v>PMO Lead</v>
      </c>
      <c r="C4" s="262" t="str">
        <f>'Bidder-Key Staff'!C5</f>
        <v>James Q. (Quinn) Hawkinson</v>
      </c>
      <c r="D4" s="47">
        <v>7.5</v>
      </c>
      <c r="E4" s="5" t="s">
        <v>534</v>
      </c>
    </row>
    <row r="5" spans="1:5" x14ac:dyDescent="0.45">
      <c r="A5" s="230">
        <v>3</v>
      </c>
      <c r="B5" s="262" t="str">
        <f>'Bidder-Key Staff'!B6</f>
        <v>Transition Lead</v>
      </c>
      <c r="C5" s="262" t="str">
        <f>'Bidder-Key Staff'!C6</f>
        <v>Marc Piscitelli</v>
      </c>
      <c r="D5" s="47">
        <v>5.2</v>
      </c>
      <c r="E5" s="5" t="s">
        <v>535</v>
      </c>
    </row>
    <row r="6" spans="1:5" ht="27.6" x14ac:dyDescent="0.45">
      <c r="A6" s="230">
        <v>4</v>
      </c>
      <c r="B6" s="262" t="str">
        <f>'Bidder-Key Staff'!B7</f>
        <v>Application Manager</v>
      </c>
      <c r="C6" s="262" t="str">
        <f>'Bidder-Key Staff'!C7</f>
        <v>Satyanarayana (Satya) Gandi</v>
      </c>
      <c r="D6" s="47">
        <v>7.8</v>
      </c>
      <c r="E6" s="5" t="s">
        <v>536</v>
      </c>
    </row>
    <row r="7" spans="1:5" x14ac:dyDescent="0.45">
      <c r="A7" s="230">
        <v>5</v>
      </c>
      <c r="B7" s="262" t="str">
        <f>'Bidder-Key Staff'!B8</f>
        <v>Product Manager</v>
      </c>
      <c r="C7" s="262" t="str">
        <f>'Bidder-Key Staff'!C8</f>
        <v>Robert Ossa</v>
      </c>
      <c r="D7" s="47">
        <v>7.8</v>
      </c>
      <c r="E7" s="5" t="s">
        <v>537</v>
      </c>
    </row>
    <row r="8" spans="1:5" ht="41.4" x14ac:dyDescent="0.45">
      <c r="A8" s="230">
        <v>6</v>
      </c>
      <c r="B8" s="262" t="str">
        <f>'Bidder-Key Staff'!B9</f>
        <v>User Centered Design Lead</v>
      </c>
      <c r="C8" s="262" t="str">
        <f>'Bidder-Key Staff'!C9</f>
        <v>Christian Sorensen</v>
      </c>
      <c r="D8" s="47">
        <v>6.9</v>
      </c>
      <c r="E8" s="5" t="s">
        <v>549</v>
      </c>
    </row>
    <row r="9" spans="1:5" ht="27.6" x14ac:dyDescent="0.45">
      <c r="A9" s="230">
        <v>7</v>
      </c>
      <c r="B9" s="262" t="str">
        <f>'Bidder-Key Staff'!B10</f>
        <v>Public Communication Lead</v>
      </c>
      <c r="C9" s="262" t="str">
        <f>'Bidder-Key Staff'!C10</f>
        <v>Karen Shields</v>
      </c>
      <c r="D9" s="47">
        <v>8.6</v>
      </c>
      <c r="E9" s="5" t="s">
        <v>538</v>
      </c>
    </row>
    <row r="10" spans="1:5" x14ac:dyDescent="0.45">
      <c r="A10" s="230">
        <v>8</v>
      </c>
      <c r="B10" s="262" t="str">
        <f>'Bidder-Key Staff'!B11</f>
        <v>Testing Manager</v>
      </c>
      <c r="C10" s="262" t="str">
        <f>'Bidder-Key Staff'!C11</f>
        <v>Anita John</v>
      </c>
      <c r="D10" s="47">
        <v>9.6</v>
      </c>
      <c r="E10" s="5" t="s">
        <v>539</v>
      </c>
    </row>
    <row r="11" spans="1:5" x14ac:dyDescent="0.45">
      <c r="A11" s="230">
        <v>9</v>
      </c>
      <c r="B11" s="262" t="str">
        <f>'Bidder-Key Staff'!B12</f>
        <v>Security Manager</v>
      </c>
      <c r="C11" s="262" t="str">
        <f>'Bidder-Key Staff'!C12</f>
        <v>Krishna Bitragunta</v>
      </c>
      <c r="D11" s="47">
        <v>9.1999999999999993</v>
      </c>
      <c r="E11" s="5" t="s">
        <v>540</v>
      </c>
    </row>
    <row r="12" spans="1:5" x14ac:dyDescent="0.45">
      <c r="A12" s="25"/>
      <c r="B12" s="25"/>
      <c r="C12" s="23" t="s">
        <v>32</v>
      </c>
      <c r="D12" s="21">
        <f>SUM(D3:D11)</f>
        <v>71.400000000000006</v>
      </c>
      <c r="E12" s="5"/>
    </row>
    <row r="13" spans="1:5" x14ac:dyDescent="0.45">
      <c r="A13" s="25"/>
      <c r="B13" s="25"/>
      <c r="C13" s="23" t="s">
        <v>529</v>
      </c>
      <c r="D13" s="22">
        <f>AVERAGE(D3:D11)</f>
        <v>7.9333333333333336</v>
      </c>
      <c r="E13" s="5"/>
    </row>
    <row r="15" spans="1:5" x14ac:dyDescent="0.45">
      <c r="C15" s="29"/>
    </row>
    <row r="16" spans="1:5" x14ac:dyDescent="0.45">
      <c r="E16" s="24"/>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3E16-B756-4875-AA7B-F9338B06F672}">
  <dimension ref="A1:C2"/>
  <sheetViews>
    <sheetView workbookViewId="0">
      <selection activeCell="B3" sqref="B3"/>
    </sheetView>
  </sheetViews>
  <sheetFormatPr defaultColWidth="9.15625" defaultRowHeight="13.8" x14ac:dyDescent="0.45"/>
  <cols>
    <col min="1" max="1" width="29.68359375" style="16" customWidth="1"/>
    <col min="2" max="2" width="16.68359375" style="16" customWidth="1"/>
    <col min="3" max="3" width="100.68359375" style="16" customWidth="1"/>
    <col min="4" max="16384" width="9.15625" style="16"/>
  </cols>
  <sheetData>
    <row r="1" spans="1:3" ht="55.2" x14ac:dyDescent="0.45">
      <c r="A1" s="27" t="s">
        <v>530</v>
      </c>
      <c r="B1" s="27" t="s">
        <v>531</v>
      </c>
      <c r="C1" s="27" t="s">
        <v>532</v>
      </c>
    </row>
    <row r="2" spans="1:3" x14ac:dyDescent="0.45">
      <c r="A2" s="144" t="str">
        <f>'Bidder-Key Staff'!C1</f>
        <v>Gainwell</v>
      </c>
      <c r="B2" s="6">
        <v>7.8</v>
      </c>
      <c r="C2" s="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5B31-FDB2-48EA-B4B7-9848F9E8CDB2}">
  <dimension ref="A1:I19"/>
  <sheetViews>
    <sheetView tabSelected="1" zoomScaleNormal="100" workbookViewId="0">
      <selection activeCell="F11" sqref="F11"/>
    </sheetView>
  </sheetViews>
  <sheetFormatPr defaultColWidth="9.15625" defaultRowHeight="14.4" x14ac:dyDescent="0.55000000000000004"/>
  <cols>
    <col min="1" max="1" width="7.68359375" customWidth="1"/>
    <col min="2" max="2" width="61.26171875" customWidth="1"/>
    <col min="3" max="3" width="11.68359375" style="48" customWidth="1"/>
    <col min="4" max="7" width="11.68359375" customWidth="1"/>
  </cols>
  <sheetData>
    <row r="1" spans="1:9" ht="18.75" customHeight="1" x14ac:dyDescent="0.55000000000000004">
      <c r="A1" s="266" t="s">
        <v>22</v>
      </c>
      <c r="B1" s="266"/>
      <c r="C1" s="266"/>
      <c r="D1" s="266"/>
      <c r="E1" s="266"/>
      <c r="F1" s="266"/>
    </row>
    <row r="2" spans="1:9" ht="15.3" x14ac:dyDescent="0.55000000000000004">
      <c r="A2" s="267" t="str">
        <f>'Bidder-Key Staff'!C1</f>
        <v>Gainwell</v>
      </c>
      <c r="B2" s="268"/>
      <c r="C2" s="268"/>
      <c r="D2" s="268"/>
      <c r="E2" s="268"/>
      <c r="F2" s="268"/>
    </row>
    <row r="3" spans="1:9" ht="36.4" customHeight="1" x14ac:dyDescent="0.55000000000000004">
      <c r="A3" s="27"/>
      <c r="B3" s="27" t="s">
        <v>23</v>
      </c>
      <c r="C3" s="27" t="s">
        <v>24</v>
      </c>
      <c r="D3" s="27" t="s">
        <v>25</v>
      </c>
      <c r="E3" s="27" t="s">
        <v>26</v>
      </c>
      <c r="F3" s="27" t="s">
        <v>27</v>
      </c>
    </row>
    <row r="4" spans="1:9" s="16" customFormat="1" ht="33" customHeight="1" x14ac:dyDescent="0.45">
      <c r="A4" s="263">
        <v>1</v>
      </c>
      <c r="B4" s="264" t="s">
        <v>28</v>
      </c>
      <c r="C4" s="189">
        <v>0.1</v>
      </c>
      <c r="D4" s="163">
        <f>'U&amp;A-1 '!AS7</f>
        <v>3.1500000000000004</v>
      </c>
      <c r="E4" s="164">
        <v>4</v>
      </c>
      <c r="F4" s="163">
        <f>D4/E4*C4*100</f>
        <v>7.8750000000000018</v>
      </c>
    </row>
    <row r="5" spans="1:9" s="16" customFormat="1" ht="33" customHeight="1" x14ac:dyDescent="0.45">
      <c r="A5" s="263">
        <v>2</v>
      </c>
      <c r="B5" s="264" t="s">
        <v>29</v>
      </c>
      <c r="C5" s="189">
        <v>0.1</v>
      </c>
      <c r="D5" s="163">
        <f>'U&amp;A-2'!AS7</f>
        <v>3.1</v>
      </c>
      <c r="E5" s="164">
        <v>4</v>
      </c>
      <c r="F5" s="163">
        <f>D5/E5*C5*100</f>
        <v>7.7500000000000018</v>
      </c>
      <c r="I5" s="177"/>
    </row>
    <row r="6" spans="1:9" s="16" customFormat="1" ht="33" customHeight="1" x14ac:dyDescent="0.45">
      <c r="A6" s="263">
        <v>3</v>
      </c>
      <c r="B6" s="264" t="s">
        <v>30</v>
      </c>
      <c r="C6" s="189">
        <v>0.1</v>
      </c>
      <c r="D6" s="163">
        <f>'U&amp;A-3'!AS8</f>
        <v>3.2000000000000006</v>
      </c>
      <c r="E6" s="164">
        <v>4</v>
      </c>
      <c r="F6" s="163">
        <f>D6/E6*C6*100</f>
        <v>8.0000000000000018</v>
      </c>
    </row>
    <row r="7" spans="1:9" s="16" customFormat="1" ht="33" customHeight="1" x14ac:dyDescent="0.45">
      <c r="A7" s="263">
        <v>4</v>
      </c>
      <c r="B7" s="264" t="s">
        <v>31</v>
      </c>
      <c r="C7" s="189">
        <v>0.1</v>
      </c>
      <c r="D7" s="163">
        <f>'U&amp;A-4'!AS8</f>
        <v>2.9666666666666663</v>
      </c>
      <c r="E7" s="164">
        <v>4</v>
      </c>
      <c r="F7" s="163">
        <f>D7/E7*C7*100</f>
        <v>7.4166666666666661</v>
      </c>
    </row>
    <row r="8" spans="1:9" s="16" customFormat="1" ht="7" customHeight="1" x14ac:dyDescent="0.45">
      <c r="A8" s="269"/>
      <c r="B8" s="271"/>
      <c r="C8" s="272"/>
      <c r="D8" s="272"/>
      <c r="E8" s="272"/>
      <c r="F8" s="273"/>
    </row>
    <row r="9" spans="1:9" s="16" customFormat="1" ht="13.8" x14ac:dyDescent="0.45">
      <c r="A9" s="270"/>
      <c r="B9" s="85" t="s">
        <v>32</v>
      </c>
      <c r="C9" s="88">
        <f>SUM(C4:C8)</f>
        <v>0.4</v>
      </c>
      <c r="D9" s="87">
        <f>SUM(D4:D8)</f>
        <v>12.416666666666668</v>
      </c>
      <c r="E9" s="86">
        <f>SUM(E4:E8)</f>
        <v>16</v>
      </c>
      <c r="F9" s="87">
        <f>SUM(F4:F8)</f>
        <v>31.041666666666671</v>
      </c>
    </row>
    <row r="10" spans="1:9" x14ac:dyDescent="0.55000000000000004">
      <c r="D10" s="48"/>
      <c r="E10" s="48"/>
      <c r="F10" s="48"/>
    </row>
    <row r="12" spans="1:9" x14ac:dyDescent="0.55000000000000004">
      <c r="B12" s="123"/>
      <c r="C12" s="124"/>
    </row>
    <row r="13" spans="1:9" x14ac:dyDescent="0.55000000000000004">
      <c r="B13" s="125"/>
      <c r="C13" s="126"/>
    </row>
    <row r="14" spans="1:9" x14ac:dyDescent="0.55000000000000004">
      <c r="B14" s="126"/>
      <c r="C14" s="126"/>
    </row>
    <row r="15" spans="1:9" x14ac:dyDescent="0.55000000000000004">
      <c r="B15" s="126"/>
    </row>
    <row r="16" spans="1:9" x14ac:dyDescent="0.55000000000000004">
      <c r="B16" s="126"/>
      <c r="C16" s="126"/>
    </row>
    <row r="17" spans="2:2" x14ac:dyDescent="0.55000000000000004">
      <c r="B17" s="126"/>
    </row>
    <row r="18" spans="2:2" x14ac:dyDescent="0.55000000000000004">
      <c r="B18" s="126"/>
    </row>
    <row r="19" spans="2:2" x14ac:dyDescent="0.55000000000000004">
      <c r="B19" s="126"/>
    </row>
  </sheetData>
  <mergeCells count="4">
    <mergeCell ref="A1:F1"/>
    <mergeCell ref="A2:F2"/>
    <mergeCell ref="A8:A9"/>
    <mergeCell ref="B8:F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CCB66-533D-4FC1-93B4-EDC639AB4888}">
  <sheetPr>
    <pageSetUpPr fitToPage="1"/>
  </sheetPr>
  <dimension ref="A1:AW40"/>
  <sheetViews>
    <sheetView zoomScale="85" zoomScaleNormal="85" zoomScaleSheetLayoutView="80" workbookViewId="0">
      <pane xSplit="2" ySplit="3" topLeftCell="AP5" activePane="bottomRight" state="frozen"/>
      <selection pane="topRight" activeCell="E1" sqref="E1"/>
      <selection pane="bottomLeft" activeCell="A3" sqref="A3"/>
      <selection pane="bottomRight" activeCell="AS8" sqref="AS8"/>
    </sheetView>
  </sheetViews>
  <sheetFormatPr defaultColWidth="9.15625" defaultRowHeight="13.8" x14ac:dyDescent="0.45"/>
  <cols>
    <col min="1" max="1" width="6.578125" style="12" customWidth="1"/>
    <col min="2" max="2" width="42.578125" style="8" customWidth="1"/>
    <col min="3" max="4" width="12.578125" style="12" customWidth="1"/>
    <col min="5" max="6" width="42.578125" style="4" customWidth="1"/>
    <col min="7" max="7" width="7" style="240" customWidth="1"/>
    <col min="8" max="8" width="42.578125" style="4" customWidth="1"/>
    <col min="9" max="9" width="48.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43.1015625" style="9" customWidth="1"/>
    <col min="42" max="42" width="56.578125" style="9" customWidth="1"/>
    <col min="43" max="43" width="6" style="9" customWidth="1"/>
    <col min="44" max="45" width="9.68359375" style="9" customWidth="1"/>
    <col min="46" max="46" width="60.578125" style="9" customWidth="1"/>
    <col min="47" max="47" width="5.68359375" style="9" customWidth="1"/>
    <col min="48" max="49" width="42.578125" style="9" customWidth="1"/>
    <col min="50" max="16384" width="9.15625" style="9"/>
  </cols>
  <sheetData>
    <row r="1" spans="1:49" ht="16.5" customHeight="1" x14ac:dyDescent="0.55000000000000004">
      <c r="A1" s="287" t="s">
        <v>33</v>
      </c>
      <c r="B1" s="288"/>
      <c r="C1" s="291" t="s">
        <v>34</v>
      </c>
      <c r="D1" s="292"/>
      <c r="E1" s="277" t="s">
        <v>35</v>
      </c>
      <c r="F1" s="278"/>
      <c r="G1" s="279"/>
      <c r="H1" s="277" t="s">
        <v>36</v>
      </c>
      <c r="I1" s="278"/>
      <c r="J1" s="279"/>
      <c r="K1" s="277" t="s">
        <v>37</v>
      </c>
      <c r="L1" s="278"/>
      <c r="M1" s="279"/>
      <c r="N1" s="277" t="s">
        <v>38</v>
      </c>
      <c r="O1" s="278"/>
      <c r="P1" s="279"/>
      <c r="Q1" s="277" t="s">
        <v>39</v>
      </c>
      <c r="R1" s="278"/>
      <c r="S1" s="279"/>
      <c r="T1" s="277" t="s">
        <v>40</v>
      </c>
      <c r="U1" s="278"/>
      <c r="V1" s="279"/>
      <c r="W1" s="277" t="s">
        <v>166</v>
      </c>
      <c r="X1" s="278"/>
      <c r="Y1" s="279"/>
      <c r="Z1" s="277" t="s">
        <v>41</v>
      </c>
      <c r="AA1" s="278"/>
      <c r="AB1" s="279"/>
      <c r="AC1" s="277" t="s">
        <v>42</v>
      </c>
      <c r="AD1" s="278"/>
      <c r="AE1" s="279"/>
      <c r="AF1" s="277" t="s">
        <v>43</v>
      </c>
      <c r="AG1" s="278"/>
      <c r="AH1" s="279"/>
      <c r="AI1" s="277" t="s">
        <v>44</v>
      </c>
      <c r="AJ1" s="278"/>
      <c r="AK1" s="279"/>
      <c r="AL1" s="277" t="s">
        <v>45</v>
      </c>
      <c r="AM1" s="278"/>
      <c r="AN1" s="279"/>
      <c r="AO1" s="277" t="s">
        <v>46</v>
      </c>
      <c r="AP1" s="278"/>
      <c r="AQ1" s="279"/>
      <c r="AR1" s="232"/>
      <c r="AS1" s="280" t="s">
        <v>47</v>
      </c>
      <c r="AT1" s="281"/>
    </row>
    <row r="2" spans="1:49" x14ac:dyDescent="0.55000000000000004">
      <c r="A2" s="289"/>
      <c r="B2" s="290"/>
      <c r="C2" s="293"/>
      <c r="D2" s="294"/>
      <c r="E2" s="284" t="s">
        <v>48</v>
      </c>
      <c r="F2" s="285"/>
      <c r="G2" s="286"/>
      <c r="H2" s="284" t="s">
        <v>48</v>
      </c>
      <c r="I2" s="285"/>
      <c r="J2" s="286"/>
      <c r="K2" s="284" t="s">
        <v>48</v>
      </c>
      <c r="L2" s="285"/>
      <c r="M2" s="286"/>
      <c r="N2" s="284" t="s">
        <v>48</v>
      </c>
      <c r="O2" s="285"/>
      <c r="P2" s="286"/>
      <c r="Q2" s="284" t="s">
        <v>48</v>
      </c>
      <c r="R2" s="285"/>
      <c r="S2" s="286"/>
      <c r="T2" s="284" t="s">
        <v>48</v>
      </c>
      <c r="U2" s="285"/>
      <c r="V2" s="286"/>
      <c r="W2" s="284" t="s">
        <v>48</v>
      </c>
      <c r="X2" s="285"/>
      <c r="Y2" s="286"/>
      <c r="Z2" s="284" t="s">
        <v>48</v>
      </c>
      <c r="AA2" s="285"/>
      <c r="AB2" s="286"/>
      <c r="AC2" s="284" t="s">
        <v>48</v>
      </c>
      <c r="AD2" s="285"/>
      <c r="AE2" s="286"/>
      <c r="AF2" s="284" t="s">
        <v>48</v>
      </c>
      <c r="AG2" s="285"/>
      <c r="AH2" s="286"/>
      <c r="AI2" s="284" t="s">
        <v>48</v>
      </c>
      <c r="AJ2" s="285"/>
      <c r="AK2" s="286"/>
      <c r="AL2" s="284" t="s">
        <v>48</v>
      </c>
      <c r="AM2" s="285"/>
      <c r="AN2" s="286"/>
      <c r="AO2" s="284" t="s">
        <v>48</v>
      </c>
      <c r="AP2" s="285"/>
      <c r="AQ2" s="286"/>
      <c r="AR2" s="233"/>
      <c r="AS2" s="282"/>
      <c r="AT2" s="283"/>
    </row>
    <row r="3" spans="1:49" s="10" customFormat="1" ht="78" customHeight="1" x14ac:dyDescent="0.45">
      <c r="A3" s="82"/>
      <c r="B3" s="83" t="s">
        <v>49</v>
      </c>
      <c r="C3" s="83" t="s">
        <v>50</v>
      </c>
      <c r="D3" s="83" t="s">
        <v>51</v>
      </c>
      <c r="E3" s="234" t="s">
        <v>52</v>
      </c>
      <c r="F3" s="234" t="s">
        <v>53</v>
      </c>
      <c r="G3" s="235" t="s">
        <v>54</v>
      </c>
      <c r="H3" s="234" t="s">
        <v>52</v>
      </c>
      <c r="I3" s="234" t="s">
        <v>53</v>
      </c>
      <c r="J3" s="235" t="s">
        <v>54</v>
      </c>
      <c r="K3" s="234" t="s">
        <v>52</v>
      </c>
      <c r="L3" s="234" t="s">
        <v>53</v>
      </c>
      <c r="M3" s="235" t="s">
        <v>54</v>
      </c>
      <c r="N3" s="234" t="s">
        <v>52</v>
      </c>
      <c r="O3" s="234" t="s">
        <v>53</v>
      </c>
      <c r="P3" s="235" t="s">
        <v>54</v>
      </c>
      <c r="Q3" s="234" t="s">
        <v>52</v>
      </c>
      <c r="R3" s="234" t="s">
        <v>53</v>
      </c>
      <c r="S3" s="235" t="s">
        <v>54</v>
      </c>
      <c r="T3" s="234" t="s">
        <v>52</v>
      </c>
      <c r="U3" s="234" t="s">
        <v>53</v>
      </c>
      <c r="V3" s="235" t="s">
        <v>54</v>
      </c>
      <c r="W3" s="234" t="s">
        <v>52</v>
      </c>
      <c r="X3" s="234" t="s">
        <v>53</v>
      </c>
      <c r="Y3" s="235" t="s">
        <v>54</v>
      </c>
      <c r="Z3" s="234" t="s">
        <v>52</v>
      </c>
      <c r="AA3" s="234" t="s">
        <v>53</v>
      </c>
      <c r="AB3" s="235" t="s">
        <v>54</v>
      </c>
      <c r="AC3" s="234" t="s">
        <v>52</v>
      </c>
      <c r="AD3" s="234" t="s">
        <v>53</v>
      </c>
      <c r="AE3" s="235" t="s">
        <v>54</v>
      </c>
      <c r="AF3" s="234" t="s">
        <v>52</v>
      </c>
      <c r="AG3" s="234" t="s">
        <v>53</v>
      </c>
      <c r="AH3" s="235" t="s">
        <v>54</v>
      </c>
      <c r="AI3" s="234" t="s">
        <v>52</v>
      </c>
      <c r="AJ3" s="234" t="s">
        <v>53</v>
      </c>
      <c r="AK3" s="235" t="s">
        <v>54</v>
      </c>
      <c r="AL3" s="234" t="s">
        <v>52</v>
      </c>
      <c r="AM3" s="234" t="s">
        <v>53</v>
      </c>
      <c r="AN3" s="235" t="s">
        <v>54</v>
      </c>
      <c r="AO3" s="234" t="s">
        <v>52</v>
      </c>
      <c r="AP3" s="234" t="s">
        <v>53</v>
      </c>
      <c r="AQ3" s="235" t="s">
        <v>54</v>
      </c>
      <c r="AR3" s="190" t="s">
        <v>55</v>
      </c>
      <c r="AS3" s="84" t="s">
        <v>56</v>
      </c>
      <c r="AT3" s="27" t="s">
        <v>57</v>
      </c>
      <c r="AV3" s="27" t="s">
        <v>58</v>
      </c>
      <c r="AW3" s="27" t="s">
        <v>59</v>
      </c>
    </row>
    <row r="4" spans="1:49" s="193" customFormat="1" ht="409.5" customHeight="1" x14ac:dyDescent="0.55000000000000004">
      <c r="A4" s="191" t="s">
        <v>60</v>
      </c>
      <c r="B4" s="192" t="s">
        <v>61</v>
      </c>
      <c r="C4" s="242" t="s">
        <v>62</v>
      </c>
      <c r="D4" s="15" t="s">
        <v>63</v>
      </c>
      <c r="E4" s="3" t="s">
        <v>64</v>
      </c>
      <c r="F4" s="236" t="s">
        <v>65</v>
      </c>
      <c r="G4" s="237">
        <v>3</v>
      </c>
      <c r="H4" s="236" t="s">
        <v>66</v>
      </c>
      <c r="I4" s="236" t="s">
        <v>67</v>
      </c>
      <c r="J4" s="237">
        <v>3</v>
      </c>
      <c r="K4" s="236" t="s">
        <v>68</v>
      </c>
      <c r="L4" s="236"/>
      <c r="M4" s="237">
        <v>4</v>
      </c>
      <c r="N4" s="3" t="s">
        <v>69</v>
      </c>
      <c r="O4" s="236" t="s">
        <v>70</v>
      </c>
      <c r="P4" s="237">
        <v>3</v>
      </c>
      <c r="Q4" s="236" t="s">
        <v>71</v>
      </c>
      <c r="R4" s="236" t="s">
        <v>72</v>
      </c>
      <c r="S4" s="237">
        <v>3</v>
      </c>
      <c r="T4" s="236"/>
      <c r="U4" s="236" t="s">
        <v>73</v>
      </c>
      <c r="V4" s="237">
        <v>3</v>
      </c>
      <c r="W4" s="236" t="s">
        <v>74</v>
      </c>
      <c r="X4" s="236" t="s">
        <v>75</v>
      </c>
      <c r="Y4" s="237">
        <v>3</v>
      </c>
      <c r="Z4" s="236" t="s">
        <v>76</v>
      </c>
      <c r="AA4" s="236"/>
      <c r="AB4" s="237">
        <v>3</v>
      </c>
      <c r="AC4" s="236" t="s">
        <v>77</v>
      </c>
      <c r="AD4" s="236"/>
      <c r="AE4" s="237">
        <v>3</v>
      </c>
      <c r="AF4" s="236" t="s">
        <v>78</v>
      </c>
      <c r="AG4" s="236" t="s">
        <v>79</v>
      </c>
      <c r="AH4" s="237">
        <v>3</v>
      </c>
      <c r="AI4" s="236" t="s">
        <v>80</v>
      </c>
      <c r="AJ4" s="236" t="s">
        <v>81</v>
      </c>
      <c r="AK4" s="237">
        <v>3</v>
      </c>
      <c r="AL4" s="236" t="s">
        <v>82</v>
      </c>
      <c r="AM4" s="236"/>
      <c r="AN4" s="237">
        <v>4</v>
      </c>
      <c r="AO4" s="236" t="s">
        <v>83</v>
      </c>
      <c r="AP4" s="236" t="s">
        <v>84</v>
      </c>
      <c r="AQ4" s="237">
        <v>3</v>
      </c>
      <c r="AR4" s="241">
        <f>AVERAGE(G4,J4,M4,P4,S4,V4,Y4,AB4,AE4,AH4,AK4,AN4,AQ4)</f>
        <v>3.1538461538461537</v>
      </c>
      <c r="AS4" s="238">
        <v>3.2</v>
      </c>
      <c r="AT4" s="14" t="s">
        <v>541</v>
      </c>
      <c r="AU4" s="9"/>
      <c r="AV4" s="14"/>
      <c r="AW4" s="14"/>
    </row>
    <row r="5" spans="1:49" s="193" customFormat="1" ht="409.5" customHeight="1" x14ac:dyDescent="0.55000000000000004">
      <c r="A5" s="194" t="s">
        <v>85</v>
      </c>
      <c r="B5" s="195" t="s">
        <v>86</v>
      </c>
      <c r="C5" s="242" t="s">
        <v>62</v>
      </c>
      <c r="D5" s="15" t="s">
        <v>63</v>
      </c>
      <c r="E5" s="3" t="s">
        <v>87</v>
      </c>
      <c r="F5" s="3"/>
      <c r="G5" s="239">
        <v>4</v>
      </c>
      <c r="H5" s="3" t="s">
        <v>88</v>
      </c>
      <c r="I5" s="3" t="s">
        <v>89</v>
      </c>
      <c r="J5" s="239">
        <v>3</v>
      </c>
      <c r="K5" s="3" t="s">
        <v>90</v>
      </c>
      <c r="L5" s="3"/>
      <c r="M5" s="239">
        <v>4</v>
      </c>
      <c r="N5" s="3" t="s">
        <v>91</v>
      </c>
      <c r="O5" s="3"/>
      <c r="P5" s="239">
        <v>3</v>
      </c>
      <c r="Q5" s="3" t="s">
        <v>92</v>
      </c>
      <c r="R5" s="3" t="s">
        <v>93</v>
      </c>
      <c r="S5" s="239">
        <v>2</v>
      </c>
      <c r="T5" s="3" t="s">
        <v>94</v>
      </c>
      <c r="U5" s="3" t="s">
        <v>95</v>
      </c>
      <c r="V5" s="239">
        <v>3</v>
      </c>
      <c r="W5" s="3" t="s">
        <v>96</v>
      </c>
      <c r="X5" s="3" t="s">
        <v>97</v>
      </c>
      <c r="Y5" s="239">
        <v>3</v>
      </c>
      <c r="Z5" s="3" t="s">
        <v>98</v>
      </c>
      <c r="AA5" s="3"/>
      <c r="AB5" s="239">
        <v>3</v>
      </c>
      <c r="AC5" s="3" t="s">
        <v>99</v>
      </c>
      <c r="AD5" s="3" t="s">
        <v>100</v>
      </c>
      <c r="AE5" s="239">
        <v>3</v>
      </c>
      <c r="AF5" s="3" t="s">
        <v>101</v>
      </c>
      <c r="AG5" s="3" t="s">
        <v>102</v>
      </c>
      <c r="AH5" s="239">
        <v>3</v>
      </c>
      <c r="AI5" s="3" t="s">
        <v>103</v>
      </c>
      <c r="AJ5" s="3" t="s">
        <v>104</v>
      </c>
      <c r="AK5" s="239">
        <v>3</v>
      </c>
      <c r="AL5" s="3" t="s">
        <v>105</v>
      </c>
      <c r="AM5" s="3"/>
      <c r="AN5" s="239">
        <v>3</v>
      </c>
      <c r="AO5" s="3" t="s">
        <v>106</v>
      </c>
      <c r="AP5" s="3" t="s">
        <v>107</v>
      </c>
      <c r="AQ5" s="239">
        <v>3</v>
      </c>
      <c r="AR5" s="241">
        <f>AVERAGE(G5,J5,M5,P5,S5,V5,Y5,AB5,AE5,AH5,AK5,AN5,AQ5)</f>
        <v>3.0769230769230771</v>
      </c>
      <c r="AS5" s="238">
        <v>3.1</v>
      </c>
      <c r="AT5" s="14" t="s">
        <v>542</v>
      </c>
      <c r="AU5" s="9"/>
      <c r="AV5" s="14"/>
      <c r="AW5" s="14"/>
    </row>
    <row r="6" spans="1:49" x14ac:dyDescent="0.45">
      <c r="E6" s="7"/>
      <c r="F6" s="7"/>
      <c r="H6" s="7"/>
      <c r="T6" s="7"/>
      <c r="AP6" s="274" t="s">
        <v>108</v>
      </c>
      <c r="AQ6" s="275"/>
      <c r="AR6" s="165"/>
      <c r="AS6" s="166">
        <f>SUM(AS4:AS5)</f>
        <v>6.3000000000000007</v>
      </c>
    </row>
    <row r="7" spans="1:49" x14ac:dyDescent="0.45">
      <c r="E7" s="7"/>
      <c r="F7" s="7"/>
      <c r="H7" s="7"/>
      <c r="T7" s="7"/>
      <c r="AP7" s="276" t="s">
        <v>109</v>
      </c>
      <c r="AQ7" s="276"/>
      <c r="AR7" s="165"/>
      <c r="AS7" s="246">
        <f>AVERAGE(AS4:AS5)</f>
        <v>3.1500000000000004</v>
      </c>
    </row>
    <row r="8" spans="1:49" x14ac:dyDescent="0.45">
      <c r="E8" s="7"/>
      <c r="F8" s="7"/>
      <c r="H8" s="7"/>
      <c r="T8" s="7"/>
    </row>
    <row r="9" spans="1:49" x14ac:dyDescent="0.45">
      <c r="E9" s="7"/>
      <c r="F9" s="7"/>
      <c r="H9" s="7"/>
      <c r="T9" s="7"/>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sheetData>
  <autoFilter ref="A3:Z5" xr:uid="{00000000-0009-0000-0000-000002000000}"/>
  <mergeCells count="31">
    <mergeCell ref="A1:B2"/>
    <mergeCell ref="C1:D2"/>
    <mergeCell ref="E1:G1"/>
    <mergeCell ref="H1:J1"/>
    <mergeCell ref="K1:M1"/>
    <mergeCell ref="E2:G2"/>
    <mergeCell ref="H2:J2"/>
    <mergeCell ref="K2:M2"/>
    <mergeCell ref="N2:P2"/>
    <mergeCell ref="Q2:S2"/>
    <mergeCell ref="AL2:AN2"/>
    <mergeCell ref="AI1:AK1"/>
    <mergeCell ref="AL1:AN1"/>
    <mergeCell ref="AC1:AE1"/>
    <mergeCell ref="AF1:AH1"/>
    <mergeCell ref="N1:P1"/>
    <mergeCell ref="T2:V2"/>
    <mergeCell ref="Q1:S1"/>
    <mergeCell ref="T1:V1"/>
    <mergeCell ref="W1:Y1"/>
    <mergeCell ref="Z1:AB1"/>
    <mergeCell ref="AP6:AQ6"/>
    <mergeCell ref="AP7:AQ7"/>
    <mergeCell ref="AO1:AQ1"/>
    <mergeCell ref="AS1:AT2"/>
    <mergeCell ref="W2:Y2"/>
    <mergeCell ref="Z2:AB2"/>
    <mergeCell ref="AC2:AE2"/>
    <mergeCell ref="AF2:AH2"/>
    <mergeCell ref="AI2:AK2"/>
    <mergeCell ref="AO2:AQ2"/>
  </mergeCells>
  <pageMargins left="0.25" right="0.25" top="0.75" bottom="0.75" header="0.3" footer="0.3"/>
  <pageSetup scale="52"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FED6-06CD-4619-B6BB-C24B8DD3008B}">
  <dimension ref="A1:AW40"/>
  <sheetViews>
    <sheetView zoomScale="80" zoomScaleNormal="80" workbookViewId="0">
      <pane xSplit="2" ySplit="3" topLeftCell="AP5" activePane="bottomRight" state="frozen"/>
      <selection pane="topRight" activeCell="C1" sqref="C1"/>
      <selection pane="bottomLeft" activeCell="A4" sqref="A4"/>
      <selection pane="bottomRight" activeCell="AS8" sqref="AS8"/>
    </sheetView>
  </sheetViews>
  <sheetFormatPr defaultColWidth="9.15625" defaultRowHeight="13.8" x14ac:dyDescent="0.45"/>
  <cols>
    <col min="1" max="1" width="6.578125" style="12" customWidth="1"/>
    <col min="2" max="2" width="42.578125" style="8" customWidth="1"/>
    <col min="3" max="4" width="12.578125" style="12" customWidth="1"/>
    <col min="5" max="6" width="42.578125" style="4" customWidth="1"/>
    <col min="7" max="7" width="7" style="2" customWidth="1"/>
    <col min="8" max="8" width="42.578125" style="4" customWidth="1"/>
    <col min="9" max="9" width="42.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2" width="105" style="9" customWidth="1"/>
    <col min="33"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54.578125" style="9" customWidth="1"/>
    <col min="42" max="42" width="42.578125" style="9" customWidth="1"/>
    <col min="43" max="43" width="6" style="9" customWidth="1"/>
    <col min="44" max="45" width="8.68359375" style="9" customWidth="1"/>
    <col min="46" max="46" width="66.578125" style="9" customWidth="1"/>
    <col min="47" max="47" width="5.68359375" style="9" customWidth="1"/>
    <col min="48" max="49" width="42.578125" style="9" customWidth="1"/>
    <col min="50" max="16384" width="9.15625" style="9"/>
  </cols>
  <sheetData>
    <row r="1" spans="1:49" ht="16.5" customHeight="1" x14ac:dyDescent="0.55000000000000004">
      <c r="A1" s="287" t="s">
        <v>110</v>
      </c>
      <c r="B1" s="288"/>
      <c r="C1" s="291" t="s">
        <v>34</v>
      </c>
      <c r="D1" s="292"/>
      <c r="E1" s="277" t="s">
        <v>35</v>
      </c>
      <c r="F1" s="278"/>
      <c r="G1" s="279"/>
      <c r="H1" s="277" t="s">
        <v>36</v>
      </c>
      <c r="I1" s="278"/>
      <c r="J1" s="279"/>
      <c r="K1" s="277" t="s">
        <v>37</v>
      </c>
      <c r="L1" s="278"/>
      <c r="M1" s="279"/>
      <c r="N1" s="277" t="s">
        <v>38</v>
      </c>
      <c r="O1" s="278"/>
      <c r="P1" s="279"/>
      <c r="Q1" s="277" t="s">
        <v>39</v>
      </c>
      <c r="R1" s="278"/>
      <c r="S1" s="279"/>
      <c r="T1" s="277" t="s">
        <v>40</v>
      </c>
      <c r="U1" s="278"/>
      <c r="V1" s="279"/>
      <c r="W1" s="277" t="s">
        <v>166</v>
      </c>
      <c r="X1" s="278"/>
      <c r="Y1" s="279"/>
      <c r="Z1" s="277" t="s">
        <v>41</v>
      </c>
      <c r="AA1" s="278"/>
      <c r="AB1" s="279"/>
      <c r="AC1" s="277" t="s">
        <v>42</v>
      </c>
      <c r="AD1" s="278"/>
      <c r="AE1" s="279"/>
      <c r="AF1" s="277" t="s">
        <v>43</v>
      </c>
      <c r="AG1" s="278"/>
      <c r="AH1" s="279"/>
      <c r="AI1" s="277" t="s">
        <v>44</v>
      </c>
      <c r="AJ1" s="278"/>
      <c r="AK1" s="279"/>
      <c r="AL1" s="277" t="s">
        <v>45</v>
      </c>
      <c r="AM1" s="278"/>
      <c r="AN1" s="279"/>
      <c r="AO1" s="277" t="s">
        <v>46</v>
      </c>
      <c r="AP1" s="278"/>
      <c r="AQ1" s="279"/>
      <c r="AR1" s="232"/>
      <c r="AS1" s="280" t="s">
        <v>47</v>
      </c>
      <c r="AT1" s="281"/>
    </row>
    <row r="2" spans="1:49" x14ac:dyDescent="0.55000000000000004">
      <c r="A2" s="289"/>
      <c r="B2" s="290"/>
      <c r="C2" s="293"/>
      <c r="D2" s="294"/>
      <c r="E2" s="284" t="s">
        <v>48</v>
      </c>
      <c r="F2" s="285"/>
      <c r="G2" s="286"/>
      <c r="H2" s="284" t="s">
        <v>48</v>
      </c>
      <c r="I2" s="285"/>
      <c r="J2" s="286"/>
      <c r="K2" s="284" t="s">
        <v>48</v>
      </c>
      <c r="L2" s="285"/>
      <c r="M2" s="286"/>
      <c r="N2" s="284" t="s">
        <v>48</v>
      </c>
      <c r="O2" s="285"/>
      <c r="P2" s="286"/>
      <c r="Q2" s="284" t="s">
        <v>48</v>
      </c>
      <c r="R2" s="285"/>
      <c r="S2" s="286"/>
      <c r="T2" s="284" t="s">
        <v>48</v>
      </c>
      <c r="U2" s="285"/>
      <c r="V2" s="286"/>
      <c r="W2" s="284" t="s">
        <v>48</v>
      </c>
      <c r="X2" s="285"/>
      <c r="Y2" s="286"/>
      <c r="Z2" s="284" t="s">
        <v>48</v>
      </c>
      <c r="AA2" s="285"/>
      <c r="AB2" s="286"/>
      <c r="AC2" s="284" t="s">
        <v>48</v>
      </c>
      <c r="AD2" s="285"/>
      <c r="AE2" s="286"/>
      <c r="AF2" s="284" t="s">
        <v>48</v>
      </c>
      <c r="AG2" s="285"/>
      <c r="AH2" s="286"/>
      <c r="AI2" s="284" t="s">
        <v>48</v>
      </c>
      <c r="AJ2" s="285"/>
      <c r="AK2" s="286"/>
      <c r="AL2" s="284" t="s">
        <v>48</v>
      </c>
      <c r="AM2" s="285"/>
      <c r="AN2" s="286"/>
      <c r="AO2" s="284" t="s">
        <v>48</v>
      </c>
      <c r="AP2" s="285"/>
      <c r="AQ2" s="286"/>
      <c r="AR2" s="233"/>
      <c r="AS2" s="282"/>
      <c r="AT2" s="283"/>
    </row>
    <row r="3" spans="1:49" s="10" customFormat="1" ht="78" customHeight="1" x14ac:dyDescent="0.45">
      <c r="A3" s="82"/>
      <c r="B3" s="83" t="s">
        <v>49</v>
      </c>
      <c r="C3" s="83" t="s">
        <v>50</v>
      </c>
      <c r="D3" s="83" t="s">
        <v>51</v>
      </c>
      <c r="E3" s="234" t="s">
        <v>52</v>
      </c>
      <c r="F3" s="234" t="s">
        <v>53</v>
      </c>
      <c r="G3" s="235" t="s">
        <v>54</v>
      </c>
      <c r="H3" s="234" t="s">
        <v>52</v>
      </c>
      <c r="I3" s="234" t="s">
        <v>53</v>
      </c>
      <c r="J3" s="235" t="s">
        <v>54</v>
      </c>
      <c r="K3" s="234" t="s">
        <v>52</v>
      </c>
      <c r="L3" s="234" t="s">
        <v>53</v>
      </c>
      <c r="M3" s="235" t="s">
        <v>54</v>
      </c>
      <c r="N3" s="234" t="s">
        <v>52</v>
      </c>
      <c r="O3" s="234" t="s">
        <v>53</v>
      </c>
      <c r="P3" s="235" t="s">
        <v>54</v>
      </c>
      <c r="Q3" s="234" t="s">
        <v>52</v>
      </c>
      <c r="R3" s="234" t="s">
        <v>53</v>
      </c>
      <c r="S3" s="235" t="s">
        <v>54</v>
      </c>
      <c r="T3" s="234" t="s">
        <v>52</v>
      </c>
      <c r="U3" s="234" t="s">
        <v>53</v>
      </c>
      <c r="V3" s="235" t="s">
        <v>54</v>
      </c>
      <c r="W3" s="234" t="s">
        <v>52</v>
      </c>
      <c r="X3" s="234" t="s">
        <v>53</v>
      </c>
      <c r="Y3" s="235" t="s">
        <v>54</v>
      </c>
      <c r="Z3" s="234" t="s">
        <v>52</v>
      </c>
      <c r="AA3" s="234" t="s">
        <v>53</v>
      </c>
      <c r="AB3" s="235" t="s">
        <v>54</v>
      </c>
      <c r="AC3" s="234" t="s">
        <v>52</v>
      </c>
      <c r="AD3" s="234" t="s">
        <v>53</v>
      </c>
      <c r="AE3" s="235" t="s">
        <v>54</v>
      </c>
      <c r="AF3" s="234" t="s">
        <v>52</v>
      </c>
      <c r="AG3" s="234" t="s">
        <v>53</v>
      </c>
      <c r="AH3" s="235" t="s">
        <v>54</v>
      </c>
      <c r="AI3" s="234" t="s">
        <v>52</v>
      </c>
      <c r="AJ3" s="234" t="s">
        <v>53</v>
      </c>
      <c r="AK3" s="235" t="s">
        <v>54</v>
      </c>
      <c r="AL3" s="234" t="s">
        <v>52</v>
      </c>
      <c r="AM3" s="234" t="s">
        <v>53</v>
      </c>
      <c r="AN3" s="235" t="s">
        <v>54</v>
      </c>
      <c r="AO3" s="234" t="s">
        <v>52</v>
      </c>
      <c r="AP3" s="234" t="s">
        <v>53</v>
      </c>
      <c r="AQ3" s="235" t="s">
        <v>54</v>
      </c>
      <c r="AR3" s="190" t="s">
        <v>55</v>
      </c>
      <c r="AS3" s="84" t="s">
        <v>56</v>
      </c>
      <c r="AT3" s="27" t="s">
        <v>57</v>
      </c>
      <c r="AV3" s="27" t="s">
        <v>58</v>
      </c>
      <c r="AW3" s="27" t="s">
        <v>59</v>
      </c>
    </row>
    <row r="4" spans="1:49" s="193" customFormat="1" ht="409.5" customHeight="1" x14ac:dyDescent="0.55000000000000004">
      <c r="A4" s="191" t="s">
        <v>111</v>
      </c>
      <c r="B4" s="192" t="s">
        <v>112</v>
      </c>
      <c r="C4" s="15" t="s">
        <v>113</v>
      </c>
      <c r="D4" s="15" t="s">
        <v>114</v>
      </c>
      <c r="E4" s="3" t="s">
        <v>115</v>
      </c>
      <c r="F4" s="236"/>
      <c r="G4" s="244">
        <v>4</v>
      </c>
      <c r="H4" s="236" t="s">
        <v>116</v>
      </c>
      <c r="I4" s="236" t="s">
        <v>117</v>
      </c>
      <c r="J4" s="237">
        <v>2</v>
      </c>
      <c r="K4" s="236" t="s">
        <v>118</v>
      </c>
      <c r="L4" s="236"/>
      <c r="M4" s="237">
        <v>4</v>
      </c>
      <c r="N4" s="3" t="s">
        <v>119</v>
      </c>
      <c r="O4" s="3" t="s">
        <v>120</v>
      </c>
      <c r="P4" s="237">
        <v>3</v>
      </c>
      <c r="Q4" s="236" t="s">
        <v>121</v>
      </c>
      <c r="R4" s="236" t="s">
        <v>122</v>
      </c>
      <c r="S4" s="237">
        <v>2</v>
      </c>
      <c r="T4" s="236" t="s">
        <v>123</v>
      </c>
      <c r="U4" s="236" t="s">
        <v>124</v>
      </c>
      <c r="V4" s="237">
        <v>4</v>
      </c>
      <c r="W4" s="236" t="s">
        <v>125</v>
      </c>
      <c r="X4" s="236" t="s">
        <v>126</v>
      </c>
      <c r="Y4" s="237">
        <v>3</v>
      </c>
      <c r="Z4" s="236" t="s">
        <v>127</v>
      </c>
      <c r="AA4" s="236"/>
      <c r="AB4" s="237">
        <v>4</v>
      </c>
      <c r="AC4" s="236" t="s">
        <v>128</v>
      </c>
      <c r="AD4" s="236" t="s">
        <v>129</v>
      </c>
      <c r="AE4" s="237">
        <v>2</v>
      </c>
      <c r="AF4" s="236" t="s">
        <v>130</v>
      </c>
      <c r="AG4" s="236" t="s">
        <v>131</v>
      </c>
      <c r="AH4" s="237">
        <v>3</v>
      </c>
      <c r="AI4" s="236" t="s">
        <v>132</v>
      </c>
      <c r="AJ4" s="236" t="s">
        <v>133</v>
      </c>
      <c r="AK4" s="237">
        <v>4</v>
      </c>
      <c r="AL4" s="236" t="s">
        <v>134</v>
      </c>
      <c r="AM4" s="236"/>
      <c r="AN4" s="237">
        <v>3</v>
      </c>
      <c r="AO4" s="236" t="s">
        <v>135</v>
      </c>
      <c r="AP4" s="236" t="s">
        <v>136</v>
      </c>
      <c r="AQ4" s="237">
        <v>3</v>
      </c>
      <c r="AR4" s="241">
        <f>AVERAGE(G4,J4,M4,P4,S4,V4,Y4,AB4,AE4,AH4,AK4,AN4,AQ4)</f>
        <v>3.1538461538461537</v>
      </c>
      <c r="AS4" s="238">
        <v>3.2</v>
      </c>
      <c r="AT4" s="14" t="s">
        <v>543</v>
      </c>
      <c r="AU4" s="9"/>
      <c r="AV4" s="13" t="s">
        <v>137</v>
      </c>
      <c r="AW4" s="13" t="s">
        <v>138</v>
      </c>
    </row>
    <row r="5" spans="1:49" s="193" customFormat="1" ht="409.5" customHeight="1" x14ac:dyDescent="0.55000000000000004">
      <c r="A5" s="194" t="s">
        <v>139</v>
      </c>
      <c r="B5" s="195" t="s">
        <v>140</v>
      </c>
      <c r="C5" s="15" t="s">
        <v>141</v>
      </c>
      <c r="D5" s="15" t="s">
        <v>114</v>
      </c>
      <c r="E5" s="3" t="s">
        <v>142</v>
      </c>
      <c r="F5" s="3"/>
      <c r="G5" s="244">
        <v>4</v>
      </c>
      <c r="H5" s="3" t="s">
        <v>143</v>
      </c>
      <c r="I5" s="3" t="s">
        <v>144</v>
      </c>
      <c r="J5" s="239">
        <v>3</v>
      </c>
      <c r="K5" s="3" t="s">
        <v>145</v>
      </c>
      <c r="L5" s="3"/>
      <c r="M5" s="239">
        <v>4</v>
      </c>
      <c r="N5" s="3" t="s">
        <v>146</v>
      </c>
      <c r="O5" s="3" t="s">
        <v>147</v>
      </c>
      <c r="P5" s="239">
        <v>3</v>
      </c>
      <c r="Q5" s="3" t="s">
        <v>148</v>
      </c>
      <c r="R5" s="3" t="s">
        <v>149</v>
      </c>
      <c r="S5" s="239">
        <v>4</v>
      </c>
      <c r="T5" s="3" t="s">
        <v>150</v>
      </c>
      <c r="U5" s="3" t="s">
        <v>151</v>
      </c>
      <c r="V5" s="239">
        <v>2</v>
      </c>
      <c r="W5" s="3" t="s">
        <v>152</v>
      </c>
      <c r="X5" s="3" t="s">
        <v>153</v>
      </c>
      <c r="Y5" s="239">
        <v>3</v>
      </c>
      <c r="Z5" s="3" t="s">
        <v>154</v>
      </c>
      <c r="AA5" s="3"/>
      <c r="AB5" s="239">
        <v>3</v>
      </c>
      <c r="AC5" s="3"/>
      <c r="AD5" s="3" t="s">
        <v>155</v>
      </c>
      <c r="AE5" s="239">
        <v>2</v>
      </c>
      <c r="AF5" s="3" t="s">
        <v>156</v>
      </c>
      <c r="AG5" s="3" t="s">
        <v>157</v>
      </c>
      <c r="AH5" s="239">
        <v>3</v>
      </c>
      <c r="AI5" s="3" t="s">
        <v>158</v>
      </c>
      <c r="AJ5" s="3" t="s">
        <v>159</v>
      </c>
      <c r="AK5" s="239">
        <v>3</v>
      </c>
      <c r="AL5" s="3" t="s">
        <v>160</v>
      </c>
      <c r="AM5" s="3" t="s">
        <v>161</v>
      </c>
      <c r="AN5" s="239">
        <v>2</v>
      </c>
      <c r="AO5" s="3" t="s">
        <v>162</v>
      </c>
      <c r="AP5" s="3" t="s">
        <v>163</v>
      </c>
      <c r="AQ5" s="239">
        <v>3</v>
      </c>
      <c r="AR5" s="241">
        <f>AVERAGE(G5,J5,M5,P5,S5,V5,Y5,AB5,AE5,AH5,AK5,AN5,AQ5)</f>
        <v>3</v>
      </c>
      <c r="AS5" s="238">
        <v>3</v>
      </c>
      <c r="AT5" s="236" t="s">
        <v>164</v>
      </c>
      <c r="AU5" s="9"/>
      <c r="AV5" s="13"/>
      <c r="AW5" s="13"/>
    </row>
    <row r="6" spans="1:49" x14ac:dyDescent="0.45">
      <c r="E6" s="7"/>
      <c r="F6" s="7"/>
      <c r="G6" s="240"/>
      <c r="H6" s="7"/>
      <c r="T6" s="7"/>
      <c r="AP6" s="274" t="s">
        <v>108</v>
      </c>
      <c r="AQ6" s="275"/>
      <c r="AR6" s="165"/>
      <c r="AS6" s="166">
        <f>SUM(AS4:AS5)</f>
        <v>6.2</v>
      </c>
    </row>
    <row r="7" spans="1:49" ht="16.5" customHeight="1" x14ac:dyDescent="0.45">
      <c r="E7" s="7"/>
      <c r="F7" s="7"/>
      <c r="G7" s="240"/>
      <c r="H7" s="7"/>
      <c r="T7" s="7"/>
      <c r="AP7" s="276" t="s">
        <v>109</v>
      </c>
      <c r="AQ7" s="276"/>
      <c r="AR7" s="165"/>
      <c r="AS7" s="246">
        <f>AVERAGE(AS4:AS5)</f>
        <v>3.1</v>
      </c>
    </row>
    <row r="8" spans="1:49" x14ac:dyDescent="0.45">
      <c r="E8" s="7"/>
      <c r="F8" s="7"/>
      <c r="H8" s="7"/>
      <c r="T8" s="7"/>
    </row>
    <row r="9" spans="1:49" x14ac:dyDescent="0.45">
      <c r="E9" s="7"/>
      <c r="F9" s="7"/>
      <c r="H9" s="7"/>
      <c r="T9" s="7"/>
    </row>
    <row r="10" spans="1:49" x14ac:dyDescent="0.45">
      <c r="E10" s="7"/>
      <c r="F10" s="7"/>
      <c r="H10" s="7"/>
      <c r="T10" s="7"/>
    </row>
    <row r="11" spans="1:49" s="16" customFormat="1" x14ac:dyDescent="0.45">
      <c r="A11" s="12"/>
      <c r="B11" s="8"/>
      <c r="C11" s="12"/>
      <c r="D11" s="12"/>
      <c r="E11" s="7"/>
      <c r="F11" s="7"/>
      <c r="G11" s="2"/>
      <c r="H11" s="7"/>
      <c r="T11" s="7"/>
    </row>
    <row r="12" spans="1:49" s="16" customFormat="1" x14ac:dyDescent="0.45">
      <c r="A12" s="12"/>
      <c r="B12" s="8"/>
      <c r="C12" s="12"/>
      <c r="D12" s="12"/>
      <c r="E12" s="7"/>
      <c r="F12" s="7"/>
      <c r="G12" s="2"/>
      <c r="H12" s="7"/>
      <c r="T12" s="7"/>
    </row>
    <row r="13" spans="1:49" s="16" customFormat="1" x14ac:dyDescent="0.45">
      <c r="A13" s="12"/>
      <c r="B13" s="8"/>
      <c r="C13" s="12"/>
      <c r="D13" s="12"/>
      <c r="E13" s="7"/>
      <c r="F13" s="7"/>
      <c r="G13" s="2"/>
      <c r="H13" s="7"/>
      <c r="T13" s="7"/>
    </row>
    <row r="14" spans="1:49" s="16" customFormat="1" x14ac:dyDescent="0.45">
      <c r="A14" s="12"/>
      <c r="B14" s="8"/>
      <c r="C14" s="12"/>
      <c r="D14" s="12"/>
      <c r="E14" s="7"/>
      <c r="F14" s="7"/>
      <c r="G14" s="2"/>
      <c r="H14" s="7"/>
      <c r="T14" s="7"/>
    </row>
    <row r="15" spans="1:49" s="16" customFormat="1" x14ac:dyDescent="0.45">
      <c r="A15" s="12"/>
      <c r="B15" s="8"/>
      <c r="C15" s="12"/>
      <c r="D15" s="12"/>
      <c r="E15" s="7"/>
      <c r="F15" s="7"/>
      <c r="G15" s="2"/>
      <c r="H15" s="7"/>
      <c r="T15" s="7"/>
    </row>
    <row r="16" spans="1:49" s="16" customFormat="1" x14ac:dyDescent="0.45">
      <c r="A16" s="12"/>
      <c r="B16" s="8"/>
      <c r="C16" s="12"/>
      <c r="D16" s="12"/>
      <c r="E16" s="7"/>
      <c r="F16" s="7"/>
      <c r="G16" s="2"/>
      <c r="H16" s="7"/>
      <c r="T16" s="7"/>
    </row>
    <row r="17" spans="1:20" s="16" customFormat="1" x14ac:dyDescent="0.45">
      <c r="A17" s="12"/>
      <c r="B17" s="8"/>
      <c r="C17" s="12"/>
      <c r="D17" s="12"/>
      <c r="E17" s="7"/>
      <c r="F17" s="7"/>
      <c r="G17" s="2"/>
      <c r="H17" s="7"/>
      <c r="T17" s="7"/>
    </row>
    <row r="18" spans="1:20" s="16" customFormat="1" x14ac:dyDescent="0.45">
      <c r="A18" s="12"/>
      <c r="B18" s="8"/>
      <c r="C18" s="12"/>
      <c r="D18" s="12"/>
      <c r="E18" s="7"/>
      <c r="F18" s="7"/>
      <c r="G18" s="2"/>
      <c r="H18" s="7"/>
      <c r="T18" s="7"/>
    </row>
    <row r="19" spans="1:20" s="16" customFormat="1" x14ac:dyDescent="0.45">
      <c r="A19" s="12"/>
      <c r="B19" s="8"/>
      <c r="C19" s="12"/>
      <c r="D19" s="12"/>
      <c r="E19" s="7"/>
      <c r="F19" s="7"/>
      <c r="G19" s="2"/>
      <c r="H19" s="7"/>
      <c r="T19" s="7"/>
    </row>
    <row r="20" spans="1:20" s="16" customFormat="1" x14ac:dyDescent="0.45">
      <c r="A20" s="12"/>
      <c r="B20" s="8"/>
      <c r="C20" s="12"/>
      <c r="D20" s="12"/>
      <c r="E20" s="7"/>
      <c r="F20" s="7"/>
      <c r="G20" s="2"/>
      <c r="H20" s="7"/>
      <c r="T20" s="7"/>
    </row>
    <row r="21" spans="1:20" s="16" customFormat="1" x14ac:dyDescent="0.45">
      <c r="A21" s="12"/>
      <c r="B21" s="8"/>
      <c r="C21" s="12"/>
      <c r="D21" s="12"/>
      <c r="E21" s="7"/>
      <c r="F21" s="7"/>
      <c r="G21" s="2"/>
      <c r="H21" s="7"/>
      <c r="T21" s="7"/>
    </row>
    <row r="22" spans="1:20" s="16" customFormat="1" x14ac:dyDescent="0.45">
      <c r="A22" s="12"/>
      <c r="B22" s="8"/>
      <c r="C22" s="12"/>
      <c r="D22" s="12"/>
      <c r="E22" s="7"/>
      <c r="F22" s="7"/>
      <c r="G22" s="2"/>
      <c r="H22" s="7"/>
      <c r="T22" s="7"/>
    </row>
    <row r="23" spans="1:20" s="16" customFormat="1" x14ac:dyDescent="0.45">
      <c r="A23" s="12"/>
      <c r="B23" s="8"/>
      <c r="C23" s="12"/>
      <c r="D23" s="12"/>
      <c r="E23" s="7"/>
      <c r="F23" s="7"/>
      <c r="G23" s="2"/>
      <c r="H23" s="7"/>
      <c r="T23" s="7"/>
    </row>
    <row r="24" spans="1:20" s="16" customFormat="1" x14ac:dyDescent="0.45">
      <c r="A24" s="12"/>
      <c r="B24" s="8"/>
      <c r="C24" s="12"/>
      <c r="D24" s="12"/>
      <c r="E24" s="7"/>
      <c r="F24" s="7"/>
      <c r="G24" s="2"/>
      <c r="H24" s="7"/>
      <c r="T24" s="7"/>
    </row>
    <row r="25" spans="1:20" s="16" customFormat="1" x14ac:dyDescent="0.45">
      <c r="A25" s="12"/>
      <c r="B25" s="8"/>
      <c r="C25" s="12"/>
      <c r="D25" s="12"/>
      <c r="E25" s="7"/>
      <c r="F25" s="7"/>
      <c r="G25" s="2"/>
      <c r="H25" s="7"/>
      <c r="T25" s="7"/>
    </row>
    <row r="26" spans="1:20" s="16" customFormat="1" x14ac:dyDescent="0.45">
      <c r="A26" s="12"/>
      <c r="B26" s="8"/>
      <c r="C26" s="12"/>
      <c r="D26" s="12"/>
      <c r="E26" s="7"/>
      <c r="F26" s="7"/>
      <c r="G26" s="2"/>
      <c r="H26" s="7"/>
      <c r="T26" s="7"/>
    </row>
    <row r="27" spans="1:20" s="16" customFormat="1" x14ac:dyDescent="0.45">
      <c r="A27" s="12"/>
      <c r="B27" s="8"/>
      <c r="C27" s="12"/>
      <c r="D27" s="12"/>
      <c r="E27" s="7"/>
      <c r="F27" s="7"/>
      <c r="G27" s="2"/>
      <c r="H27" s="7"/>
      <c r="T27" s="7"/>
    </row>
    <row r="28" spans="1:20" s="16" customFormat="1" x14ac:dyDescent="0.45">
      <c r="A28" s="12"/>
      <c r="B28" s="8"/>
      <c r="C28" s="12"/>
      <c r="D28" s="12"/>
      <c r="E28" s="7"/>
      <c r="F28" s="7"/>
      <c r="G28" s="2"/>
      <c r="H28" s="7"/>
      <c r="T28" s="7"/>
    </row>
    <row r="29" spans="1:20" s="16" customFormat="1" x14ac:dyDescent="0.45">
      <c r="A29" s="12"/>
      <c r="B29" s="8"/>
      <c r="C29" s="12"/>
      <c r="D29" s="12"/>
      <c r="E29" s="7"/>
      <c r="F29" s="7"/>
      <c r="G29" s="2"/>
      <c r="H29" s="7"/>
      <c r="T29" s="7"/>
    </row>
    <row r="30" spans="1:20" s="16" customFormat="1" x14ac:dyDescent="0.45">
      <c r="A30" s="12"/>
      <c r="B30" s="8"/>
      <c r="C30" s="12"/>
      <c r="D30" s="12"/>
      <c r="E30" s="7"/>
      <c r="F30" s="7"/>
      <c r="G30" s="2"/>
      <c r="H30" s="7"/>
      <c r="T30" s="7"/>
    </row>
    <row r="31" spans="1:20" s="16" customFormat="1" x14ac:dyDescent="0.45">
      <c r="A31" s="12"/>
      <c r="B31" s="8"/>
      <c r="C31" s="12"/>
      <c r="D31" s="12"/>
      <c r="E31" s="7"/>
      <c r="F31" s="7"/>
      <c r="G31" s="2"/>
      <c r="H31" s="7"/>
      <c r="T31" s="7"/>
    </row>
    <row r="32" spans="1:20" s="16" customFormat="1" x14ac:dyDescent="0.45">
      <c r="A32" s="12"/>
      <c r="B32" s="8"/>
      <c r="C32" s="12"/>
      <c r="D32" s="12"/>
      <c r="E32" s="7"/>
      <c r="F32" s="7"/>
      <c r="G32" s="2"/>
      <c r="H32" s="7"/>
      <c r="T32" s="7"/>
    </row>
    <row r="33" spans="1:20" s="16" customFormat="1" x14ac:dyDescent="0.45">
      <c r="A33" s="12"/>
      <c r="B33" s="8"/>
      <c r="C33" s="12"/>
      <c r="D33" s="12"/>
      <c r="E33" s="7"/>
      <c r="F33" s="7"/>
      <c r="G33" s="2"/>
      <c r="H33" s="7"/>
      <c r="T33" s="7"/>
    </row>
    <row r="34" spans="1:20" s="16" customFormat="1" x14ac:dyDescent="0.45">
      <c r="A34" s="12"/>
      <c r="B34" s="8"/>
      <c r="C34" s="12"/>
      <c r="D34" s="12"/>
      <c r="E34" s="7"/>
      <c r="F34" s="7"/>
      <c r="G34" s="2"/>
      <c r="H34" s="7"/>
      <c r="T34" s="7"/>
    </row>
    <row r="35" spans="1:20" s="16" customFormat="1" x14ac:dyDescent="0.45">
      <c r="A35" s="12"/>
      <c r="B35" s="8"/>
      <c r="C35" s="12"/>
      <c r="D35" s="12"/>
      <c r="E35" s="7"/>
      <c r="F35" s="7"/>
      <c r="G35" s="2"/>
      <c r="H35" s="7"/>
      <c r="T35" s="7"/>
    </row>
    <row r="36" spans="1:20" s="16" customFormat="1" x14ac:dyDescent="0.45">
      <c r="A36" s="12"/>
      <c r="B36" s="8"/>
      <c r="C36" s="12"/>
      <c r="D36" s="12"/>
      <c r="E36" s="7"/>
      <c r="F36" s="7"/>
      <c r="G36" s="2"/>
      <c r="H36" s="7"/>
      <c r="T36" s="7"/>
    </row>
    <row r="37" spans="1:20" s="16" customFormat="1" x14ac:dyDescent="0.45">
      <c r="A37" s="12"/>
      <c r="B37" s="8"/>
      <c r="C37" s="12"/>
      <c r="D37" s="12"/>
      <c r="E37" s="7"/>
      <c r="F37" s="7"/>
      <c r="G37" s="2"/>
      <c r="H37" s="7"/>
      <c r="T37" s="7"/>
    </row>
    <row r="38" spans="1:20" s="16" customFormat="1" x14ac:dyDescent="0.45">
      <c r="A38" s="12"/>
      <c r="B38" s="8"/>
      <c r="C38" s="12"/>
      <c r="D38" s="12"/>
      <c r="E38" s="7"/>
      <c r="F38" s="7"/>
      <c r="G38" s="2"/>
      <c r="H38" s="7"/>
      <c r="T38" s="7"/>
    </row>
    <row r="39" spans="1:20" s="16" customFormat="1" x14ac:dyDescent="0.45">
      <c r="A39" s="12"/>
      <c r="B39" s="8"/>
      <c r="C39" s="12"/>
      <c r="D39" s="12"/>
      <c r="E39" s="7"/>
      <c r="F39" s="7"/>
      <c r="G39" s="2"/>
      <c r="H39" s="7"/>
      <c r="T39" s="7"/>
    </row>
    <row r="40" spans="1:20" s="16" customFormat="1" x14ac:dyDescent="0.45">
      <c r="A40" s="12"/>
      <c r="B40" s="8"/>
      <c r="C40" s="12"/>
      <c r="D40" s="12"/>
      <c r="E40" s="7"/>
      <c r="F40" s="7"/>
      <c r="G40" s="2"/>
      <c r="H40" s="7"/>
      <c r="T40" s="7"/>
    </row>
  </sheetData>
  <mergeCells count="31">
    <mergeCell ref="AO2:AQ2"/>
    <mergeCell ref="AP6:AQ6"/>
    <mergeCell ref="AP7:AQ7"/>
    <mergeCell ref="AS1:AT2"/>
    <mergeCell ref="E2:G2"/>
    <mergeCell ref="H2:J2"/>
    <mergeCell ref="K2:M2"/>
    <mergeCell ref="N2:P2"/>
    <mergeCell ref="Q2:S2"/>
    <mergeCell ref="T2:V2"/>
    <mergeCell ref="W2:Y2"/>
    <mergeCell ref="Z2:AB2"/>
    <mergeCell ref="AC2:AE2"/>
    <mergeCell ref="AF2:AH2"/>
    <mergeCell ref="AI2:AK2"/>
    <mergeCell ref="AL2:AN2"/>
    <mergeCell ref="AC1:AE1"/>
    <mergeCell ref="AF1:AH1"/>
    <mergeCell ref="AI1:AK1"/>
    <mergeCell ref="AL1:AN1"/>
    <mergeCell ref="AO1:AQ1"/>
    <mergeCell ref="N1:P1"/>
    <mergeCell ref="Q1:S1"/>
    <mergeCell ref="T1:V1"/>
    <mergeCell ref="W1:Y1"/>
    <mergeCell ref="Z1:AB1"/>
    <mergeCell ref="A1:B2"/>
    <mergeCell ref="C1:D2"/>
    <mergeCell ref="E1:G1"/>
    <mergeCell ref="H1:J1"/>
    <mergeCell ref="K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50F9C-82E7-42A2-97EE-36A2D66FA574}">
  <dimension ref="A1:AW41"/>
  <sheetViews>
    <sheetView zoomScale="80" zoomScaleNormal="80" workbookViewId="0">
      <pane xSplit="2" ySplit="3" topLeftCell="AO5" activePane="bottomRight" state="frozen"/>
      <selection pane="topRight" activeCell="C1" sqref="C1"/>
      <selection pane="bottomLeft" activeCell="A4" sqref="A4"/>
      <selection pane="bottomRight" activeCell="AS9" sqref="AS9"/>
    </sheetView>
  </sheetViews>
  <sheetFormatPr defaultColWidth="9.15625" defaultRowHeight="13.8" x14ac:dyDescent="0.45"/>
  <cols>
    <col min="1" max="1" width="6.578125" style="12" customWidth="1"/>
    <col min="2" max="2" width="42.578125" style="8" customWidth="1"/>
    <col min="3" max="4" width="12.578125" style="12" customWidth="1"/>
    <col min="5" max="6" width="42.578125" style="4" customWidth="1"/>
    <col min="7" max="7" width="7" style="2" customWidth="1"/>
    <col min="8" max="8" width="48.68359375" style="4" customWidth="1"/>
    <col min="9" max="9" width="80.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60.578125" style="9" customWidth="1"/>
    <col min="42" max="42" width="62.578125" style="9" customWidth="1"/>
    <col min="43" max="43" width="6" style="9" customWidth="1"/>
    <col min="44" max="45" width="8.68359375" style="9" customWidth="1"/>
    <col min="46" max="46" width="64.578125" style="9" customWidth="1"/>
    <col min="47" max="47" width="5.68359375" style="9" customWidth="1"/>
    <col min="48" max="49" width="42.578125" style="9" customWidth="1"/>
    <col min="50" max="16384" width="9.15625" style="9"/>
  </cols>
  <sheetData>
    <row r="1" spans="1:49" ht="16.5" customHeight="1" x14ac:dyDescent="0.55000000000000004">
      <c r="A1" s="287" t="s">
        <v>165</v>
      </c>
      <c r="B1" s="288"/>
      <c r="C1" s="291" t="s">
        <v>34</v>
      </c>
      <c r="D1" s="292"/>
      <c r="E1" s="277" t="s">
        <v>35</v>
      </c>
      <c r="F1" s="278"/>
      <c r="G1" s="279"/>
      <c r="H1" s="277" t="s">
        <v>36</v>
      </c>
      <c r="I1" s="278"/>
      <c r="J1" s="279"/>
      <c r="K1" s="277" t="s">
        <v>37</v>
      </c>
      <c r="L1" s="278"/>
      <c r="M1" s="279"/>
      <c r="N1" s="277" t="s">
        <v>38</v>
      </c>
      <c r="O1" s="278"/>
      <c r="P1" s="279"/>
      <c r="Q1" s="277" t="s">
        <v>39</v>
      </c>
      <c r="R1" s="278"/>
      <c r="S1" s="279"/>
      <c r="T1" s="277" t="s">
        <v>40</v>
      </c>
      <c r="U1" s="278"/>
      <c r="V1" s="279"/>
      <c r="W1" s="277" t="s">
        <v>166</v>
      </c>
      <c r="X1" s="278"/>
      <c r="Y1" s="279"/>
      <c r="Z1" s="277" t="s">
        <v>41</v>
      </c>
      <c r="AA1" s="278"/>
      <c r="AB1" s="279"/>
      <c r="AC1" s="277" t="s">
        <v>42</v>
      </c>
      <c r="AD1" s="278"/>
      <c r="AE1" s="279"/>
      <c r="AF1" s="277" t="s">
        <v>43</v>
      </c>
      <c r="AG1" s="278"/>
      <c r="AH1" s="279"/>
      <c r="AI1" s="277" t="s">
        <v>44</v>
      </c>
      <c r="AJ1" s="278"/>
      <c r="AK1" s="279"/>
      <c r="AL1" s="277" t="s">
        <v>45</v>
      </c>
      <c r="AM1" s="278"/>
      <c r="AN1" s="279"/>
      <c r="AO1" s="277" t="s">
        <v>46</v>
      </c>
      <c r="AP1" s="278"/>
      <c r="AQ1" s="279"/>
      <c r="AR1" s="232"/>
      <c r="AS1" s="280" t="s">
        <v>47</v>
      </c>
      <c r="AT1" s="281"/>
    </row>
    <row r="2" spans="1:49" x14ac:dyDescent="0.55000000000000004">
      <c r="A2" s="289"/>
      <c r="B2" s="290"/>
      <c r="C2" s="293"/>
      <c r="D2" s="294"/>
      <c r="E2" s="284" t="s">
        <v>48</v>
      </c>
      <c r="F2" s="285"/>
      <c r="G2" s="286"/>
      <c r="H2" s="284" t="s">
        <v>48</v>
      </c>
      <c r="I2" s="285"/>
      <c r="J2" s="286"/>
      <c r="K2" s="284" t="s">
        <v>48</v>
      </c>
      <c r="L2" s="285"/>
      <c r="M2" s="286"/>
      <c r="N2" s="284" t="s">
        <v>48</v>
      </c>
      <c r="O2" s="285"/>
      <c r="P2" s="286"/>
      <c r="Q2" s="284" t="s">
        <v>48</v>
      </c>
      <c r="R2" s="285"/>
      <c r="S2" s="286"/>
      <c r="T2" s="284" t="s">
        <v>48</v>
      </c>
      <c r="U2" s="285"/>
      <c r="V2" s="286"/>
      <c r="W2" s="284" t="s">
        <v>48</v>
      </c>
      <c r="X2" s="285"/>
      <c r="Y2" s="286"/>
      <c r="Z2" s="284" t="s">
        <v>48</v>
      </c>
      <c r="AA2" s="285"/>
      <c r="AB2" s="286"/>
      <c r="AC2" s="284" t="s">
        <v>48</v>
      </c>
      <c r="AD2" s="285"/>
      <c r="AE2" s="286"/>
      <c r="AF2" s="284" t="s">
        <v>48</v>
      </c>
      <c r="AG2" s="285"/>
      <c r="AH2" s="286"/>
      <c r="AI2" s="284" t="s">
        <v>48</v>
      </c>
      <c r="AJ2" s="285"/>
      <c r="AK2" s="286"/>
      <c r="AL2" s="284" t="s">
        <v>48</v>
      </c>
      <c r="AM2" s="285"/>
      <c r="AN2" s="286"/>
      <c r="AO2" s="284" t="s">
        <v>48</v>
      </c>
      <c r="AP2" s="285"/>
      <c r="AQ2" s="286"/>
      <c r="AR2" s="233"/>
      <c r="AS2" s="282"/>
      <c r="AT2" s="283"/>
    </row>
    <row r="3" spans="1:49" s="10" customFormat="1" ht="78" customHeight="1" x14ac:dyDescent="0.45">
      <c r="A3" s="82"/>
      <c r="B3" s="83" t="s">
        <v>49</v>
      </c>
      <c r="C3" s="83" t="s">
        <v>50</v>
      </c>
      <c r="D3" s="83" t="s">
        <v>51</v>
      </c>
      <c r="E3" s="234" t="s">
        <v>52</v>
      </c>
      <c r="F3" s="234" t="s">
        <v>53</v>
      </c>
      <c r="G3" s="235" t="s">
        <v>54</v>
      </c>
      <c r="H3" s="234" t="s">
        <v>52</v>
      </c>
      <c r="I3" s="234" t="s">
        <v>53</v>
      </c>
      <c r="J3" s="235" t="s">
        <v>54</v>
      </c>
      <c r="K3" s="234" t="s">
        <v>52</v>
      </c>
      <c r="L3" s="234" t="s">
        <v>53</v>
      </c>
      <c r="M3" s="235" t="s">
        <v>54</v>
      </c>
      <c r="N3" s="234" t="s">
        <v>52</v>
      </c>
      <c r="O3" s="234" t="s">
        <v>53</v>
      </c>
      <c r="P3" s="235" t="s">
        <v>54</v>
      </c>
      <c r="Q3" s="234" t="s">
        <v>52</v>
      </c>
      <c r="R3" s="234" t="s">
        <v>53</v>
      </c>
      <c r="S3" s="235" t="s">
        <v>54</v>
      </c>
      <c r="T3" s="234" t="s">
        <v>52</v>
      </c>
      <c r="U3" s="234" t="s">
        <v>53</v>
      </c>
      <c r="V3" s="235" t="s">
        <v>54</v>
      </c>
      <c r="W3" s="234" t="s">
        <v>52</v>
      </c>
      <c r="X3" s="234" t="s">
        <v>53</v>
      </c>
      <c r="Y3" s="235" t="s">
        <v>54</v>
      </c>
      <c r="Z3" s="234" t="s">
        <v>52</v>
      </c>
      <c r="AA3" s="234" t="s">
        <v>53</v>
      </c>
      <c r="AB3" s="235" t="s">
        <v>54</v>
      </c>
      <c r="AC3" s="234" t="s">
        <v>52</v>
      </c>
      <c r="AD3" s="234" t="s">
        <v>53</v>
      </c>
      <c r="AE3" s="235" t="s">
        <v>54</v>
      </c>
      <c r="AF3" s="234" t="s">
        <v>52</v>
      </c>
      <c r="AG3" s="234" t="s">
        <v>53</v>
      </c>
      <c r="AH3" s="235" t="s">
        <v>54</v>
      </c>
      <c r="AI3" s="234" t="s">
        <v>52</v>
      </c>
      <c r="AJ3" s="234" t="s">
        <v>53</v>
      </c>
      <c r="AK3" s="235" t="s">
        <v>54</v>
      </c>
      <c r="AL3" s="234" t="s">
        <v>52</v>
      </c>
      <c r="AM3" s="234" t="s">
        <v>53</v>
      </c>
      <c r="AN3" s="235" t="s">
        <v>54</v>
      </c>
      <c r="AO3" s="234" t="s">
        <v>52</v>
      </c>
      <c r="AP3" s="234" t="s">
        <v>53</v>
      </c>
      <c r="AQ3" s="235" t="s">
        <v>54</v>
      </c>
      <c r="AR3" s="190" t="s">
        <v>55</v>
      </c>
      <c r="AS3" s="84" t="s">
        <v>56</v>
      </c>
      <c r="AT3" s="27" t="s">
        <v>57</v>
      </c>
      <c r="AV3" s="27" t="s">
        <v>58</v>
      </c>
      <c r="AW3" s="27" t="s">
        <v>59</v>
      </c>
    </row>
    <row r="4" spans="1:49" s="193" customFormat="1" ht="409.5" customHeight="1" x14ac:dyDescent="0.55000000000000004">
      <c r="A4" s="191" t="s">
        <v>167</v>
      </c>
      <c r="B4" s="196" t="s">
        <v>168</v>
      </c>
      <c r="C4" s="15" t="s">
        <v>169</v>
      </c>
      <c r="D4" s="15" t="s">
        <v>170</v>
      </c>
      <c r="E4" s="3" t="s">
        <v>171</v>
      </c>
      <c r="F4" s="243" t="s">
        <v>172</v>
      </c>
      <c r="G4" s="237">
        <v>3</v>
      </c>
      <c r="H4" s="236" t="s">
        <v>173</v>
      </c>
      <c r="I4" s="236" t="s">
        <v>174</v>
      </c>
      <c r="J4" s="237">
        <v>3</v>
      </c>
      <c r="K4" s="236" t="s">
        <v>175</v>
      </c>
      <c r="L4" s="236"/>
      <c r="M4" s="237">
        <v>4</v>
      </c>
      <c r="N4" s="3" t="s">
        <v>176</v>
      </c>
      <c r="O4" s="236" t="s">
        <v>177</v>
      </c>
      <c r="P4" s="237">
        <v>3</v>
      </c>
      <c r="Q4" s="236" t="s">
        <v>178</v>
      </c>
      <c r="R4" s="236" t="s">
        <v>179</v>
      </c>
      <c r="S4" s="237">
        <v>3</v>
      </c>
      <c r="T4" s="236"/>
      <c r="U4" s="236" t="s">
        <v>180</v>
      </c>
      <c r="V4" s="237">
        <v>3</v>
      </c>
      <c r="W4" s="236" t="s">
        <v>181</v>
      </c>
      <c r="X4" s="236" t="s">
        <v>182</v>
      </c>
      <c r="Y4" s="237">
        <v>2</v>
      </c>
      <c r="Z4" s="236" t="s">
        <v>183</v>
      </c>
      <c r="AA4" s="236"/>
      <c r="AB4" s="237">
        <v>4</v>
      </c>
      <c r="AC4" s="236" t="s">
        <v>184</v>
      </c>
      <c r="AD4" s="236" t="s">
        <v>185</v>
      </c>
      <c r="AE4" s="237">
        <v>2</v>
      </c>
      <c r="AF4" s="236"/>
      <c r="AG4" s="236" t="s">
        <v>186</v>
      </c>
      <c r="AH4" s="237">
        <v>3</v>
      </c>
      <c r="AI4" s="236" t="s">
        <v>187</v>
      </c>
      <c r="AJ4" s="236" t="s">
        <v>188</v>
      </c>
      <c r="AK4" s="237">
        <v>2</v>
      </c>
      <c r="AL4" s="236" t="s">
        <v>189</v>
      </c>
      <c r="AM4" s="236" t="s">
        <v>190</v>
      </c>
      <c r="AN4" s="237">
        <v>3</v>
      </c>
      <c r="AO4" s="236" t="s">
        <v>191</v>
      </c>
      <c r="AP4" s="236" t="s">
        <v>192</v>
      </c>
      <c r="AQ4" s="237">
        <v>3</v>
      </c>
      <c r="AR4" s="241">
        <f>AVERAGE(G4,J4,M4,P4,S4,V4,Y4,AB4,AE4,AH4,AK4,AN4,AQ4)</f>
        <v>2.9230769230769229</v>
      </c>
      <c r="AS4" s="238">
        <v>2.9</v>
      </c>
      <c r="AT4" s="14" t="s">
        <v>544</v>
      </c>
      <c r="AU4" s="9"/>
      <c r="AV4" s="14"/>
      <c r="AW4" s="14"/>
    </row>
    <row r="5" spans="1:49" s="193" customFormat="1" ht="409.5" customHeight="1" x14ac:dyDescent="0.55000000000000004">
      <c r="A5" s="194" t="s">
        <v>193</v>
      </c>
      <c r="B5" s="197" t="s">
        <v>194</v>
      </c>
      <c r="C5" s="15" t="s">
        <v>169</v>
      </c>
      <c r="D5" s="15" t="s">
        <v>170</v>
      </c>
      <c r="E5" s="3" t="s">
        <v>195</v>
      </c>
      <c r="F5" s="243"/>
      <c r="G5" s="237">
        <v>4</v>
      </c>
      <c r="H5" s="236" t="s">
        <v>196</v>
      </c>
      <c r="I5" s="236" t="s">
        <v>197</v>
      </c>
      <c r="J5" s="237">
        <v>2</v>
      </c>
      <c r="K5" s="236" t="s">
        <v>198</v>
      </c>
      <c r="L5" s="236"/>
      <c r="M5" s="237">
        <v>4</v>
      </c>
      <c r="N5" s="3" t="s">
        <v>199</v>
      </c>
      <c r="O5" s="236" t="s">
        <v>200</v>
      </c>
      <c r="P5" s="237">
        <v>3</v>
      </c>
      <c r="Q5" s="236" t="s">
        <v>201</v>
      </c>
      <c r="R5" s="236" t="s">
        <v>202</v>
      </c>
      <c r="S5" s="237">
        <v>4</v>
      </c>
      <c r="T5" s="236" t="s">
        <v>203</v>
      </c>
      <c r="U5" s="236" t="s">
        <v>204</v>
      </c>
      <c r="V5" s="237">
        <v>3</v>
      </c>
      <c r="W5" s="236" t="s">
        <v>205</v>
      </c>
      <c r="X5" s="236" t="s">
        <v>206</v>
      </c>
      <c r="Y5" s="237">
        <v>4</v>
      </c>
      <c r="Z5" s="236" t="s">
        <v>207</v>
      </c>
      <c r="AA5" s="236"/>
      <c r="AB5" s="237">
        <v>4</v>
      </c>
      <c r="AC5" s="236" t="s">
        <v>208</v>
      </c>
      <c r="AD5" s="236"/>
      <c r="AE5" s="237">
        <v>4</v>
      </c>
      <c r="AF5" s="236" t="s">
        <v>209</v>
      </c>
      <c r="AG5" s="236" t="s">
        <v>210</v>
      </c>
      <c r="AH5" s="237">
        <v>3</v>
      </c>
      <c r="AI5" s="236" t="s">
        <v>211</v>
      </c>
      <c r="AJ5" s="236" t="s">
        <v>212</v>
      </c>
      <c r="AK5" s="237">
        <v>4</v>
      </c>
      <c r="AL5" s="236" t="s">
        <v>213</v>
      </c>
      <c r="AM5" s="236"/>
      <c r="AN5" s="237">
        <v>4</v>
      </c>
      <c r="AO5" s="236" t="s">
        <v>214</v>
      </c>
      <c r="AP5" s="236" t="s">
        <v>215</v>
      </c>
      <c r="AQ5" s="237">
        <v>3</v>
      </c>
      <c r="AR5" s="241">
        <f>AVERAGE(G5,J5,M5,P5,S5,V5,Y5,AB5,AE5,AH5,AK5,AN5,AQ5)</f>
        <v>3.5384615384615383</v>
      </c>
      <c r="AS5" s="238">
        <v>3.5</v>
      </c>
      <c r="AT5" s="14" t="s">
        <v>545</v>
      </c>
      <c r="AU5" s="9"/>
      <c r="AV5" s="14" t="s">
        <v>216</v>
      </c>
      <c r="AW5" s="14"/>
    </row>
    <row r="6" spans="1:49" s="193" customFormat="1" ht="289.8" customHeight="1" x14ac:dyDescent="0.55000000000000004">
      <c r="A6" s="194" t="s">
        <v>217</v>
      </c>
      <c r="B6" s="197" t="s">
        <v>218</v>
      </c>
      <c r="C6" s="15" t="s">
        <v>169</v>
      </c>
      <c r="D6" s="15" t="s">
        <v>170</v>
      </c>
      <c r="E6" s="3" t="s">
        <v>219</v>
      </c>
      <c r="F6" s="184"/>
      <c r="G6" s="239">
        <v>4</v>
      </c>
      <c r="H6" s="3" t="s">
        <v>220</v>
      </c>
      <c r="I6" s="3" t="s">
        <v>221</v>
      </c>
      <c r="J6" s="239">
        <v>2</v>
      </c>
      <c r="K6" s="3" t="s">
        <v>222</v>
      </c>
      <c r="L6" s="3"/>
      <c r="M6" s="239">
        <v>4</v>
      </c>
      <c r="N6" s="3" t="s">
        <v>223</v>
      </c>
      <c r="O6" s="3"/>
      <c r="P6" s="239">
        <v>3</v>
      </c>
      <c r="Q6" s="3" t="s">
        <v>224</v>
      </c>
      <c r="R6" s="3" t="s">
        <v>225</v>
      </c>
      <c r="S6" s="239">
        <v>3</v>
      </c>
      <c r="T6" s="3" t="s">
        <v>226</v>
      </c>
      <c r="U6" s="3"/>
      <c r="V6" s="239">
        <v>4</v>
      </c>
      <c r="W6" s="3" t="s">
        <v>227</v>
      </c>
      <c r="X6" s="3" t="s">
        <v>228</v>
      </c>
      <c r="Y6" s="239">
        <v>3</v>
      </c>
      <c r="Z6" s="3" t="s">
        <v>229</v>
      </c>
      <c r="AA6" s="3"/>
      <c r="AB6" s="239">
        <v>3</v>
      </c>
      <c r="AC6" s="3" t="s">
        <v>230</v>
      </c>
      <c r="AD6" s="3"/>
      <c r="AE6" s="239">
        <v>3</v>
      </c>
      <c r="AF6" s="3" t="s">
        <v>231</v>
      </c>
      <c r="AG6" s="3"/>
      <c r="AH6" s="239">
        <v>3</v>
      </c>
      <c r="AI6" s="3" t="s">
        <v>232</v>
      </c>
      <c r="AJ6" s="3" t="s">
        <v>233</v>
      </c>
      <c r="AK6" s="239">
        <v>4</v>
      </c>
      <c r="AL6" s="3" t="s">
        <v>234</v>
      </c>
      <c r="AM6" s="3" t="s">
        <v>235</v>
      </c>
      <c r="AN6" s="239">
        <v>3</v>
      </c>
      <c r="AO6" s="3" t="s">
        <v>236</v>
      </c>
      <c r="AP6" s="3" t="s">
        <v>237</v>
      </c>
      <c r="AQ6" s="239">
        <v>2</v>
      </c>
      <c r="AR6" s="241">
        <f>AVERAGE(G6,J6,M6,P6,S6,V6,Y6,AB6,AE6,AH6,AK6,AN6,AQ6)</f>
        <v>3.1538461538461537</v>
      </c>
      <c r="AS6" s="238">
        <v>3.2</v>
      </c>
      <c r="AT6" s="14" t="s">
        <v>238</v>
      </c>
      <c r="AU6" s="9"/>
      <c r="AV6" s="14"/>
      <c r="AW6" s="14"/>
    </row>
    <row r="7" spans="1:49" x14ac:dyDescent="0.45">
      <c r="E7" s="7"/>
      <c r="F7" s="7"/>
      <c r="G7" s="240"/>
      <c r="H7" s="7"/>
      <c r="Q7" s="198"/>
      <c r="R7" s="198"/>
      <c r="T7" s="7"/>
      <c r="AP7" s="274" t="s">
        <v>108</v>
      </c>
      <c r="AQ7" s="275"/>
      <c r="AR7" s="165"/>
      <c r="AS7" s="166">
        <f>SUM(AS4:AS6)</f>
        <v>9.6000000000000014</v>
      </c>
    </row>
    <row r="8" spans="1:49" x14ac:dyDescent="0.45">
      <c r="E8" s="7"/>
      <c r="F8" s="7"/>
      <c r="G8" s="240"/>
      <c r="H8" s="7"/>
      <c r="T8" s="7"/>
      <c r="AP8" s="276" t="s">
        <v>109</v>
      </c>
      <c r="AQ8" s="276"/>
      <c r="AR8" s="165"/>
      <c r="AS8" s="246">
        <f>AVERAGE(AS4:AS6)</f>
        <v>3.2000000000000006</v>
      </c>
    </row>
    <row r="9" spans="1:49" x14ac:dyDescent="0.45">
      <c r="E9" s="7"/>
      <c r="F9" s="7"/>
      <c r="H9" s="7"/>
      <c r="T9" s="7"/>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row r="41" spans="5:20" x14ac:dyDescent="0.45">
      <c r="E41" s="7"/>
      <c r="F41" s="7"/>
      <c r="H41" s="7"/>
      <c r="T41" s="7"/>
    </row>
  </sheetData>
  <mergeCells count="31">
    <mergeCell ref="A1:B2"/>
    <mergeCell ref="C1:D2"/>
    <mergeCell ref="E1:G1"/>
    <mergeCell ref="H1:J1"/>
    <mergeCell ref="K1:M1"/>
    <mergeCell ref="E2:G2"/>
    <mergeCell ref="H2:J2"/>
    <mergeCell ref="K2:M2"/>
    <mergeCell ref="N2:P2"/>
    <mergeCell ref="Q2:S2"/>
    <mergeCell ref="AL2:AN2"/>
    <mergeCell ref="AI1:AK1"/>
    <mergeCell ref="AL1:AN1"/>
    <mergeCell ref="AC1:AE1"/>
    <mergeCell ref="AF1:AH1"/>
    <mergeCell ref="N1:P1"/>
    <mergeCell ref="T2:V2"/>
    <mergeCell ref="Q1:S1"/>
    <mergeCell ref="T1:V1"/>
    <mergeCell ref="W1:Y1"/>
    <mergeCell ref="Z1:AB1"/>
    <mergeCell ref="AP7:AQ7"/>
    <mergeCell ref="AP8:AQ8"/>
    <mergeCell ref="AO1:AQ1"/>
    <mergeCell ref="AS1:AT2"/>
    <mergeCell ref="W2:Y2"/>
    <mergeCell ref="Z2:AB2"/>
    <mergeCell ref="AC2:AE2"/>
    <mergeCell ref="AF2:AH2"/>
    <mergeCell ref="AI2:AK2"/>
    <mergeCell ref="AO2:AQ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1607B-3D44-45A0-98B9-BB4E9A1EB994}">
  <dimension ref="A1:AY41"/>
  <sheetViews>
    <sheetView zoomScale="80" zoomScaleNormal="80" workbookViewId="0">
      <pane xSplit="2" ySplit="3" topLeftCell="AO5" activePane="bottomRight" state="frozen"/>
      <selection pane="topRight" activeCell="C1" sqref="C1"/>
      <selection pane="bottomLeft" activeCell="A4" sqref="A4"/>
      <selection pane="bottomRight" activeCell="AS9" sqref="AS9"/>
    </sheetView>
  </sheetViews>
  <sheetFormatPr defaultColWidth="9.15625" defaultRowHeight="13.8" x14ac:dyDescent="0.45"/>
  <cols>
    <col min="1" max="1" width="6.578125" style="12" customWidth="1"/>
    <col min="2" max="2" width="42.578125" style="8" customWidth="1"/>
    <col min="3" max="4" width="12.578125" style="12" customWidth="1"/>
    <col min="5" max="6" width="42.578125" style="4" customWidth="1"/>
    <col min="7" max="7" width="7" style="2" customWidth="1"/>
    <col min="8" max="8" width="58.578125" style="4" customWidth="1"/>
    <col min="9" max="9" width="48.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46.578125" style="9" customWidth="1"/>
    <col min="42" max="42" width="42.578125" style="9" customWidth="1"/>
    <col min="43" max="43" width="6" style="9" customWidth="1"/>
    <col min="44" max="45" width="8.68359375" style="9" customWidth="1"/>
    <col min="46" max="46" width="78.578125" style="9" customWidth="1"/>
    <col min="47" max="47" width="5.68359375" style="9" customWidth="1"/>
    <col min="48" max="49" width="42.578125" style="9" customWidth="1"/>
    <col min="50" max="16384" width="9.15625" style="9"/>
  </cols>
  <sheetData>
    <row r="1" spans="1:51" ht="16.5" customHeight="1" x14ac:dyDescent="0.55000000000000004">
      <c r="A1" s="287" t="s">
        <v>239</v>
      </c>
      <c r="B1" s="288"/>
      <c r="C1" s="291" t="s">
        <v>34</v>
      </c>
      <c r="D1" s="292"/>
      <c r="E1" s="277" t="s">
        <v>35</v>
      </c>
      <c r="F1" s="278"/>
      <c r="G1" s="279"/>
      <c r="H1" s="277" t="s">
        <v>36</v>
      </c>
      <c r="I1" s="278"/>
      <c r="J1" s="279"/>
      <c r="K1" s="277" t="s">
        <v>37</v>
      </c>
      <c r="L1" s="278"/>
      <c r="M1" s="279"/>
      <c r="N1" s="277" t="s">
        <v>38</v>
      </c>
      <c r="O1" s="278"/>
      <c r="P1" s="279"/>
      <c r="Q1" s="277" t="s">
        <v>39</v>
      </c>
      <c r="R1" s="278"/>
      <c r="S1" s="279"/>
      <c r="T1" s="277" t="s">
        <v>40</v>
      </c>
      <c r="U1" s="278"/>
      <c r="V1" s="279"/>
      <c r="W1" s="277" t="s">
        <v>166</v>
      </c>
      <c r="X1" s="278"/>
      <c r="Y1" s="279"/>
      <c r="Z1" s="277" t="s">
        <v>41</v>
      </c>
      <c r="AA1" s="278"/>
      <c r="AB1" s="279"/>
      <c r="AC1" s="277" t="s">
        <v>42</v>
      </c>
      <c r="AD1" s="278"/>
      <c r="AE1" s="279"/>
      <c r="AF1" s="277" t="s">
        <v>43</v>
      </c>
      <c r="AG1" s="278"/>
      <c r="AH1" s="279"/>
      <c r="AI1" s="277" t="s">
        <v>44</v>
      </c>
      <c r="AJ1" s="278"/>
      <c r="AK1" s="279"/>
      <c r="AL1" s="277" t="s">
        <v>45</v>
      </c>
      <c r="AM1" s="278"/>
      <c r="AN1" s="279"/>
      <c r="AO1" s="277" t="s">
        <v>46</v>
      </c>
      <c r="AP1" s="278"/>
      <c r="AQ1" s="279"/>
      <c r="AR1" s="232"/>
      <c r="AS1" s="280" t="s">
        <v>47</v>
      </c>
      <c r="AT1" s="281"/>
    </row>
    <row r="2" spans="1:51" x14ac:dyDescent="0.55000000000000004">
      <c r="A2" s="289"/>
      <c r="B2" s="290"/>
      <c r="C2" s="293"/>
      <c r="D2" s="294"/>
      <c r="E2" s="284" t="s">
        <v>48</v>
      </c>
      <c r="F2" s="285"/>
      <c r="G2" s="286"/>
      <c r="H2" s="284" t="s">
        <v>48</v>
      </c>
      <c r="I2" s="285"/>
      <c r="J2" s="286"/>
      <c r="K2" s="284" t="s">
        <v>48</v>
      </c>
      <c r="L2" s="285"/>
      <c r="M2" s="286"/>
      <c r="N2" s="284" t="s">
        <v>48</v>
      </c>
      <c r="O2" s="285"/>
      <c r="P2" s="286"/>
      <c r="Q2" s="284" t="s">
        <v>48</v>
      </c>
      <c r="R2" s="285"/>
      <c r="S2" s="286"/>
      <c r="T2" s="284" t="s">
        <v>48</v>
      </c>
      <c r="U2" s="285"/>
      <c r="V2" s="286"/>
      <c r="W2" s="284" t="s">
        <v>48</v>
      </c>
      <c r="X2" s="285"/>
      <c r="Y2" s="286"/>
      <c r="Z2" s="284" t="s">
        <v>48</v>
      </c>
      <c r="AA2" s="285"/>
      <c r="AB2" s="286"/>
      <c r="AC2" s="284" t="s">
        <v>48</v>
      </c>
      <c r="AD2" s="285"/>
      <c r="AE2" s="286"/>
      <c r="AF2" s="284" t="s">
        <v>48</v>
      </c>
      <c r="AG2" s="285"/>
      <c r="AH2" s="286"/>
      <c r="AI2" s="284" t="s">
        <v>48</v>
      </c>
      <c r="AJ2" s="285"/>
      <c r="AK2" s="286"/>
      <c r="AL2" s="284" t="s">
        <v>48</v>
      </c>
      <c r="AM2" s="285"/>
      <c r="AN2" s="286"/>
      <c r="AO2" s="284" t="s">
        <v>48</v>
      </c>
      <c r="AP2" s="285"/>
      <c r="AQ2" s="286"/>
      <c r="AR2" s="233"/>
      <c r="AS2" s="282"/>
      <c r="AT2" s="283"/>
    </row>
    <row r="3" spans="1:51" s="10" customFormat="1" ht="78" customHeight="1" x14ac:dyDescent="0.45">
      <c r="A3" s="82"/>
      <c r="B3" s="83" t="s">
        <v>49</v>
      </c>
      <c r="C3" s="83" t="s">
        <v>50</v>
      </c>
      <c r="D3" s="83" t="s">
        <v>51</v>
      </c>
      <c r="E3" s="234" t="s">
        <v>52</v>
      </c>
      <c r="F3" s="234" t="s">
        <v>53</v>
      </c>
      <c r="G3" s="235" t="s">
        <v>54</v>
      </c>
      <c r="H3" s="234" t="s">
        <v>52</v>
      </c>
      <c r="I3" s="234" t="s">
        <v>53</v>
      </c>
      <c r="J3" s="235" t="s">
        <v>54</v>
      </c>
      <c r="K3" s="234" t="s">
        <v>52</v>
      </c>
      <c r="L3" s="234" t="s">
        <v>53</v>
      </c>
      <c r="M3" s="235" t="s">
        <v>54</v>
      </c>
      <c r="N3" s="234" t="s">
        <v>52</v>
      </c>
      <c r="O3" s="234" t="s">
        <v>53</v>
      </c>
      <c r="P3" s="235" t="s">
        <v>54</v>
      </c>
      <c r="Q3" s="234" t="s">
        <v>52</v>
      </c>
      <c r="R3" s="234" t="s">
        <v>53</v>
      </c>
      <c r="S3" s="235" t="s">
        <v>54</v>
      </c>
      <c r="T3" s="234" t="s">
        <v>52</v>
      </c>
      <c r="U3" s="234" t="s">
        <v>53</v>
      </c>
      <c r="V3" s="235" t="s">
        <v>54</v>
      </c>
      <c r="W3" s="234" t="s">
        <v>52</v>
      </c>
      <c r="X3" s="234" t="s">
        <v>53</v>
      </c>
      <c r="Y3" s="235" t="s">
        <v>54</v>
      </c>
      <c r="Z3" s="234" t="s">
        <v>52</v>
      </c>
      <c r="AA3" s="234" t="s">
        <v>53</v>
      </c>
      <c r="AB3" s="235" t="s">
        <v>54</v>
      </c>
      <c r="AC3" s="234" t="s">
        <v>52</v>
      </c>
      <c r="AD3" s="234" t="s">
        <v>53</v>
      </c>
      <c r="AE3" s="235" t="s">
        <v>54</v>
      </c>
      <c r="AF3" s="234" t="s">
        <v>52</v>
      </c>
      <c r="AG3" s="234" t="s">
        <v>53</v>
      </c>
      <c r="AH3" s="235" t="s">
        <v>54</v>
      </c>
      <c r="AI3" s="234" t="s">
        <v>52</v>
      </c>
      <c r="AJ3" s="234" t="s">
        <v>53</v>
      </c>
      <c r="AK3" s="235" t="s">
        <v>54</v>
      </c>
      <c r="AL3" s="234" t="s">
        <v>52</v>
      </c>
      <c r="AM3" s="234" t="s">
        <v>53</v>
      </c>
      <c r="AN3" s="235" t="s">
        <v>54</v>
      </c>
      <c r="AO3" s="234" t="s">
        <v>52</v>
      </c>
      <c r="AP3" s="234" t="s">
        <v>53</v>
      </c>
      <c r="AQ3" s="235" t="s">
        <v>54</v>
      </c>
      <c r="AR3" s="190" t="s">
        <v>55</v>
      </c>
      <c r="AS3" s="84" t="s">
        <v>56</v>
      </c>
      <c r="AT3" s="27" t="s">
        <v>57</v>
      </c>
      <c r="AV3" s="27" t="s">
        <v>58</v>
      </c>
      <c r="AW3" s="27" t="s">
        <v>59</v>
      </c>
    </row>
    <row r="4" spans="1:51" s="193" customFormat="1" ht="409.5" customHeight="1" x14ac:dyDescent="0.55000000000000004">
      <c r="A4" s="191" t="s">
        <v>240</v>
      </c>
      <c r="B4" s="196" t="s">
        <v>241</v>
      </c>
      <c r="C4" s="15" t="s">
        <v>242</v>
      </c>
      <c r="D4" s="15" t="s">
        <v>243</v>
      </c>
      <c r="E4" s="3"/>
      <c r="F4" s="236" t="s">
        <v>244</v>
      </c>
      <c r="G4" s="237">
        <v>3</v>
      </c>
      <c r="H4" s="236" t="s">
        <v>245</v>
      </c>
      <c r="I4" s="236" t="s">
        <v>246</v>
      </c>
      <c r="J4" s="237">
        <v>2</v>
      </c>
      <c r="K4" s="236" t="s">
        <v>247</v>
      </c>
      <c r="L4" s="236"/>
      <c r="M4" s="237">
        <v>4</v>
      </c>
      <c r="N4" s="3" t="s">
        <v>546</v>
      </c>
      <c r="O4" s="243" t="s">
        <v>248</v>
      </c>
      <c r="P4" s="244">
        <v>3</v>
      </c>
      <c r="Q4" s="236" t="s">
        <v>249</v>
      </c>
      <c r="R4" s="236" t="s">
        <v>250</v>
      </c>
      <c r="S4" s="237">
        <v>3</v>
      </c>
      <c r="T4" s="237" t="s">
        <v>251</v>
      </c>
      <c r="U4" s="237" t="s">
        <v>252</v>
      </c>
      <c r="V4" s="237">
        <v>3</v>
      </c>
      <c r="W4" s="236" t="s">
        <v>253</v>
      </c>
      <c r="X4" s="236" t="s">
        <v>254</v>
      </c>
      <c r="Y4" s="237">
        <v>2</v>
      </c>
      <c r="Z4" s="236" t="s">
        <v>255</v>
      </c>
      <c r="AA4" s="236"/>
      <c r="AB4" s="237">
        <v>4</v>
      </c>
      <c r="AC4" s="236" t="s">
        <v>256</v>
      </c>
      <c r="AD4" s="236"/>
      <c r="AE4" s="237">
        <v>3</v>
      </c>
      <c r="AF4" s="236" t="s">
        <v>257</v>
      </c>
      <c r="AG4" s="236"/>
      <c r="AH4" s="237">
        <v>3</v>
      </c>
      <c r="AI4" s="236" t="s">
        <v>258</v>
      </c>
      <c r="AJ4" s="236" t="s">
        <v>259</v>
      </c>
      <c r="AK4" s="237">
        <v>3</v>
      </c>
      <c r="AL4" s="236" t="s">
        <v>260</v>
      </c>
      <c r="AM4" s="236" t="s">
        <v>261</v>
      </c>
      <c r="AN4" s="237">
        <v>3</v>
      </c>
      <c r="AO4" s="236" t="s">
        <v>262</v>
      </c>
      <c r="AP4" s="236" t="s">
        <v>263</v>
      </c>
      <c r="AQ4" s="237">
        <v>2</v>
      </c>
      <c r="AR4" s="241">
        <f>AVERAGE(G4,J4,M4,P4,S4,V4,Y4,AB4,AE4,AH4,AK4,AN4,AQ4)</f>
        <v>2.9230769230769229</v>
      </c>
      <c r="AS4" s="11">
        <v>2.9</v>
      </c>
      <c r="AT4" s="14" t="s">
        <v>264</v>
      </c>
      <c r="AU4" s="9"/>
      <c r="AV4" s="13"/>
      <c r="AW4" s="13"/>
      <c r="AX4" s="9"/>
      <c r="AY4" s="9"/>
    </row>
    <row r="5" spans="1:51" s="193" customFormat="1" ht="409.5" customHeight="1" x14ac:dyDescent="0.55000000000000004">
      <c r="A5" s="194" t="s">
        <v>265</v>
      </c>
      <c r="B5" s="197" t="s">
        <v>266</v>
      </c>
      <c r="C5" s="15" t="s">
        <v>242</v>
      </c>
      <c r="D5" s="15" t="s">
        <v>243</v>
      </c>
      <c r="E5" s="3" t="s">
        <v>267</v>
      </c>
      <c r="F5" s="236"/>
      <c r="G5" s="237">
        <v>3</v>
      </c>
      <c r="H5" s="236" t="s">
        <v>268</v>
      </c>
      <c r="I5" s="236" t="s">
        <v>269</v>
      </c>
      <c r="J5" s="237">
        <v>3</v>
      </c>
      <c r="K5" s="236" t="s">
        <v>270</v>
      </c>
      <c r="L5" s="236"/>
      <c r="M5" s="237">
        <v>4</v>
      </c>
      <c r="N5" s="3" t="s">
        <v>547</v>
      </c>
      <c r="O5" s="243" t="s">
        <v>271</v>
      </c>
      <c r="P5" s="244">
        <v>3</v>
      </c>
      <c r="Q5" s="236" t="s">
        <v>272</v>
      </c>
      <c r="R5" s="236" t="s">
        <v>273</v>
      </c>
      <c r="S5" s="237">
        <v>3</v>
      </c>
      <c r="T5" s="236" t="s">
        <v>274</v>
      </c>
      <c r="U5" s="236" t="s">
        <v>275</v>
      </c>
      <c r="V5" s="237">
        <v>3</v>
      </c>
      <c r="W5" s="236" t="s">
        <v>276</v>
      </c>
      <c r="X5" s="236" t="s">
        <v>277</v>
      </c>
      <c r="Y5" s="237">
        <v>3</v>
      </c>
      <c r="Z5" s="236" t="s">
        <v>278</v>
      </c>
      <c r="AA5" s="236"/>
      <c r="AB5" s="237">
        <v>4</v>
      </c>
      <c r="AC5" s="236" t="s">
        <v>279</v>
      </c>
      <c r="AD5" s="236"/>
      <c r="AE5" s="237">
        <v>3</v>
      </c>
      <c r="AF5" s="236" t="s">
        <v>280</v>
      </c>
      <c r="AG5" s="236" t="s">
        <v>281</v>
      </c>
      <c r="AH5" s="237">
        <v>3</v>
      </c>
      <c r="AI5" s="236" t="s">
        <v>282</v>
      </c>
      <c r="AJ5" s="236" t="s">
        <v>283</v>
      </c>
      <c r="AK5" s="237">
        <v>3</v>
      </c>
      <c r="AL5" s="236" t="s">
        <v>284</v>
      </c>
      <c r="AM5" s="236" t="s">
        <v>285</v>
      </c>
      <c r="AN5" s="237">
        <v>3</v>
      </c>
      <c r="AO5" s="236" t="s">
        <v>286</v>
      </c>
      <c r="AP5" s="236" t="s">
        <v>287</v>
      </c>
      <c r="AQ5" s="237">
        <v>3</v>
      </c>
      <c r="AR5" s="241">
        <f>AVERAGE(G5,J5,M5,P5,S5,V5,Y5,AB5,AE5,AH5,AK5,AN5,AQ5)</f>
        <v>3.1538461538461537</v>
      </c>
      <c r="AS5" s="11">
        <v>3.2</v>
      </c>
      <c r="AT5" s="14" t="s">
        <v>288</v>
      </c>
      <c r="AU5" s="9"/>
      <c r="AV5" s="13"/>
      <c r="AW5" s="13"/>
      <c r="AX5" s="9"/>
      <c r="AY5" s="9"/>
    </row>
    <row r="6" spans="1:51" s="193" customFormat="1" ht="360.75" customHeight="1" x14ac:dyDescent="0.55000000000000004">
      <c r="A6" s="194" t="s">
        <v>289</v>
      </c>
      <c r="B6" s="197" t="s">
        <v>290</v>
      </c>
      <c r="C6" s="15" t="s">
        <v>242</v>
      </c>
      <c r="D6" s="15" t="s">
        <v>243</v>
      </c>
      <c r="E6" s="3" t="s">
        <v>291</v>
      </c>
      <c r="F6" s="3" t="s">
        <v>292</v>
      </c>
      <c r="G6" s="239">
        <v>3</v>
      </c>
      <c r="H6" s="3" t="s">
        <v>293</v>
      </c>
      <c r="I6" s="3" t="s">
        <v>294</v>
      </c>
      <c r="J6" s="239">
        <v>2</v>
      </c>
      <c r="K6" s="3" t="s">
        <v>295</v>
      </c>
      <c r="L6" s="3"/>
      <c r="M6" s="239">
        <v>4</v>
      </c>
      <c r="N6" s="3" t="s">
        <v>548</v>
      </c>
      <c r="O6" s="184"/>
      <c r="P6" s="245">
        <v>3</v>
      </c>
      <c r="Q6" s="3" t="s">
        <v>296</v>
      </c>
      <c r="R6" s="3" t="s">
        <v>297</v>
      </c>
      <c r="S6" s="239">
        <v>2</v>
      </c>
      <c r="T6" s="3" t="s">
        <v>298</v>
      </c>
      <c r="U6" s="3" t="s">
        <v>299</v>
      </c>
      <c r="V6" s="239">
        <v>3</v>
      </c>
      <c r="W6" s="3" t="s">
        <v>300</v>
      </c>
      <c r="X6" s="3" t="s">
        <v>301</v>
      </c>
      <c r="Y6" s="239">
        <v>2</v>
      </c>
      <c r="Z6" s="3" t="s">
        <v>302</v>
      </c>
      <c r="AA6" s="3"/>
      <c r="AB6" s="239">
        <v>4</v>
      </c>
      <c r="AC6" s="3" t="s">
        <v>303</v>
      </c>
      <c r="AD6" s="3"/>
      <c r="AE6" s="239">
        <v>3</v>
      </c>
      <c r="AF6" s="3" t="s">
        <v>304</v>
      </c>
      <c r="AG6" s="3" t="s">
        <v>305</v>
      </c>
      <c r="AH6" s="239">
        <v>3</v>
      </c>
      <c r="AI6" s="3" t="s">
        <v>306</v>
      </c>
      <c r="AJ6" s="3" t="s">
        <v>307</v>
      </c>
      <c r="AK6" s="239">
        <v>2</v>
      </c>
      <c r="AL6" s="3" t="s">
        <v>308</v>
      </c>
      <c r="AM6" s="3" t="s">
        <v>309</v>
      </c>
      <c r="AN6" s="239">
        <v>3</v>
      </c>
      <c r="AO6" s="3" t="s">
        <v>310</v>
      </c>
      <c r="AP6" s="3" t="s">
        <v>311</v>
      </c>
      <c r="AQ6" s="239">
        <v>2</v>
      </c>
      <c r="AR6" s="241">
        <f>AVERAGE(G6,J6,M6,P6,S6,V6,Y6,AB6,AE6,AH6,AK6,AN6,AQ6)</f>
        <v>2.7692307692307692</v>
      </c>
      <c r="AS6" s="11">
        <v>2.8</v>
      </c>
      <c r="AT6" s="14" t="s">
        <v>312</v>
      </c>
      <c r="AU6" s="9"/>
      <c r="AV6" s="13"/>
      <c r="AW6" s="13"/>
      <c r="AX6" s="9"/>
      <c r="AY6" s="9"/>
    </row>
    <row r="7" spans="1:51" x14ac:dyDescent="0.45">
      <c r="E7" s="7"/>
      <c r="F7" s="7"/>
      <c r="G7" s="240"/>
      <c r="H7" s="7"/>
      <c r="T7" s="7"/>
      <c r="AP7" s="274" t="s">
        <v>108</v>
      </c>
      <c r="AQ7" s="275"/>
      <c r="AR7" s="165"/>
      <c r="AS7" s="166">
        <f>SUM(AS4:AS6)</f>
        <v>8.8999999999999986</v>
      </c>
    </row>
    <row r="8" spans="1:51" x14ac:dyDescent="0.45">
      <c r="E8" s="7"/>
      <c r="F8" s="7"/>
      <c r="G8" s="240"/>
      <c r="H8" s="7"/>
      <c r="T8" s="7"/>
      <c r="AP8" s="276" t="s">
        <v>109</v>
      </c>
      <c r="AQ8" s="276"/>
      <c r="AR8" s="165"/>
      <c r="AS8" s="246">
        <f>AVERAGE(AS4:AS6)</f>
        <v>2.9666666666666663</v>
      </c>
    </row>
    <row r="9" spans="1:51" x14ac:dyDescent="0.45">
      <c r="E9" s="7"/>
      <c r="F9" s="7"/>
      <c r="G9" s="240"/>
      <c r="H9" s="7"/>
      <c r="T9" s="7"/>
    </row>
    <row r="10" spans="1:51" x14ac:dyDescent="0.45">
      <c r="E10" s="7"/>
      <c r="F10" s="7"/>
      <c r="H10" s="7"/>
      <c r="T10" s="7"/>
    </row>
    <row r="11" spans="1:51" x14ac:dyDescent="0.45">
      <c r="E11" s="7"/>
      <c r="F11" s="7"/>
      <c r="H11" s="7"/>
      <c r="T11" s="7"/>
    </row>
    <row r="12" spans="1:51" x14ac:dyDescent="0.45">
      <c r="E12" s="7"/>
      <c r="F12" s="7"/>
      <c r="H12" s="7"/>
      <c r="T12" s="7"/>
    </row>
    <row r="13" spans="1:51" x14ac:dyDescent="0.45">
      <c r="E13" s="7"/>
      <c r="F13" s="7"/>
      <c r="H13" s="7"/>
      <c r="T13" s="7"/>
    </row>
    <row r="14" spans="1:51" x14ac:dyDescent="0.45">
      <c r="E14" s="7"/>
      <c r="F14" s="7"/>
      <c r="H14" s="7"/>
      <c r="T14" s="7"/>
    </row>
    <row r="15" spans="1:51" x14ac:dyDescent="0.45">
      <c r="E15" s="7"/>
      <c r="F15" s="7"/>
      <c r="H15" s="7"/>
      <c r="T15" s="7"/>
    </row>
    <row r="16" spans="1:51"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row r="41" spans="5:20" x14ac:dyDescent="0.45">
      <c r="E41" s="7"/>
      <c r="F41" s="7"/>
      <c r="H41" s="7"/>
      <c r="T41" s="7"/>
    </row>
  </sheetData>
  <mergeCells count="31">
    <mergeCell ref="A1:B2"/>
    <mergeCell ref="C1:D2"/>
    <mergeCell ref="E1:G1"/>
    <mergeCell ref="H1:J1"/>
    <mergeCell ref="K1:M1"/>
    <mergeCell ref="E2:G2"/>
    <mergeCell ref="H2:J2"/>
    <mergeCell ref="K2:M2"/>
    <mergeCell ref="N2:P2"/>
    <mergeCell ref="Q2:S2"/>
    <mergeCell ref="AL2:AN2"/>
    <mergeCell ref="AI1:AK1"/>
    <mergeCell ref="AL1:AN1"/>
    <mergeCell ref="AC1:AE1"/>
    <mergeCell ref="AF1:AH1"/>
    <mergeCell ref="N1:P1"/>
    <mergeCell ref="T2:V2"/>
    <mergeCell ref="Q1:S1"/>
    <mergeCell ref="T1:V1"/>
    <mergeCell ref="W1:Y1"/>
    <mergeCell ref="Z1:AB1"/>
    <mergeCell ref="AP7:AQ7"/>
    <mergeCell ref="AP8:AQ8"/>
    <mergeCell ref="AO1:AQ1"/>
    <mergeCell ref="AS1:AT2"/>
    <mergeCell ref="W2:Y2"/>
    <mergeCell ref="Z2:AB2"/>
    <mergeCell ref="AC2:AE2"/>
    <mergeCell ref="AF2:AH2"/>
    <mergeCell ref="AI2:AK2"/>
    <mergeCell ref="AO2:AQ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B23D-06B3-42B0-91D1-F73EF33FC010}">
  <dimension ref="A1:J5"/>
  <sheetViews>
    <sheetView zoomScale="90" zoomScaleNormal="90" workbookViewId="0">
      <pane xSplit="1" ySplit="2" topLeftCell="B3" activePane="bottomRight" state="frozen"/>
      <selection pane="topRight" activeCell="C1" sqref="C1"/>
      <selection pane="bottomLeft" activeCell="A2" sqref="A2"/>
      <selection pane="bottomRight" activeCell="F6" sqref="F6"/>
    </sheetView>
  </sheetViews>
  <sheetFormatPr defaultRowHeight="14.4" x14ac:dyDescent="0.55000000000000004"/>
  <cols>
    <col min="1" max="1" width="5.68359375" customWidth="1"/>
    <col min="2" max="2" width="25.68359375" customWidth="1"/>
    <col min="3" max="4" width="60.68359375" customWidth="1"/>
    <col min="5" max="5" width="25.68359375" customWidth="1"/>
    <col min="6" max="6" width="14.68359375" customWidth="1"/>
    <col min="8" max="8" width="22.15625" customWidth="1"/>
    <col min="10" max="10" width="45.83984375" customWidth="1"/>
  </cols>
  <sheetData>
    <row r="1" spans="1:8" x14ac:dyDescent="0.55000000000000004">
      <c r="A1" s="28"/>
      <c r="B1" s="27" t="s">
        <v>0</v>
      </c>
      <c r="C1" s="298" t="str">
        <f>'Bidder-Key Staff'!C1</f>
        <v>Gainwell</v>
      </c>
      <c r="D1" s="299"/>
      <c r="E1" s="299"/>
      <c r="F1" s="299"/>
    </row>
    <row r="2" spans="1:8" ht="28.2" x14ac:dyDescent="0.55000000000000004">
      <c r="A2" s="28"/>
      <c r="B2" s="27" t="s">
        <v>313</v>
      </c>
      <c r="C2" s="27" t="s">
        <v>314</v>
      </c>
      <c r="D2" s="27" t="s">
        <v>315</v>
      </c>
      <c r="E2" s="27" t="s">
        <v>316</v>
      </c>
      <c r="F2" s="179" t="s">
        <v>317</v>
      </c>
      <c r="H2" s="180"/>
    </row>
    <row r="3" spans="1:8" ht="27.6" x14ac:dyDescent="0.55000000000000004">
      <c r="A3" s="143">
        <v>1</v>
      </c>
      <c r="B3" s="144" t="s">
        <v>318</v>
      </c>
      <c r="C3" s="20" t="s">
        <v>319</v>
      </c>
      <c r="D3" s="5" t="s">
        <v>320</v>
      </c>
      <c r="E3" s="5" t="s">
        <v>321</v>
      </c>
      <c r="F3" s="19">
        <v>9</v>
      </c>
    </row>
    <row r="4" spans="1:8" ht="27.6" x14ac:dyDescent="0.55000000000000004">
      <c r="A4" s="143">
        <v>2</v>
      </c>
      <c r="B4" s="144" t="s">
        <v>322</v>
      </c>
      <c r="C4" s="135" t="s">
        <v>323</v>
      </c>
      <c r="D4" s="134" t="s">
        <v>324</v>
      </c>
      <c r="E4" s="134" t="s">
        <v>325</v>
      </c>
      <c r="F4" s="19">
        <v>9</v>
      </c>
    </row>
    <row r="5" spans="1:8" ht="17.25" customHeight="1" thickBot="1" x14ac:dyDescent="0.6">
      <c r="A5" s="40"/>
      <c r="B5" s="41"/>
      <c r="C5" s="295" t="s">
        <v>326</v>
      </c>
      <c r="D5" s="296"/>
      <c r="E5" s="297"/>
      <c r="F5" s="44">
        <f>AVERAGE(F3:F4)</f>
        <v>9</v>
      </c>
    </row>
  </sheetData>
  <mergeCells count="2">
    <mergeCell ref="C5:E5"/>
    <mergeCell ref="C1:F1"/>
  </mergeCells>
  <phoneticPr fontId="2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CA29C-7644-4151-9AE8-912CFFD99950}">
  <dimension ref="A1:S67"/>
  <sheetViews>
    <sheetView zoomScale="80" zoomScaleNormal="80" workbookViewId="0">
      <selection activeCell="N1" sqref="N1"/>
    </sheetView>
  </sheetViews>
  <sheetFormatPr defaultColWidth="9.15625" defaultRowHeight="13.8" x14ac:dyDescent="0.45"/>
  <cols>
    <col min="1" max="1" width="34.68359375" style="16" customWidth="1"/>
    <col min="2" max="3" width="25.68359375" style="16" customWidth="1"/>
    <col min="4" max="4" width="12.15625" style="16" customWidth="1"/>
    <col min="5" max="5" width="13" style="16" customWidth="1"/>
    <col min="6" max="6" width="13.578125" style="26" customWidth="1"/>
    <col min="7" max="7" width="12.41796875" style="26" customWidth="1"/>
    <col min="8" max="8" width="14.68359375" style="26" customWidth="1"/>
    <col min="9" max="14" width="14.68359375" style="16" customWidth="1"/>
    <col min="15" max="15" width="9.15625" style="16"/>
    <col min="16" max="16" width="9.15625" style="16" customWidth="1"/>
    <col min="17" max="16384" width="9.15625" style="16"/>
  </cols>
  <sheetData>
    <row r="1" spans="1:19" ht="15" thickBot="1" x14ac:dyDescent="0.5">
      <c r="A1" s="252" t="s">
        <v>327</v>
      </c>
      <c r="B1" s="253" t="str">
        <f>'Bidder-Key Staff'!C1</f>
        <v>Gainwell</v>
      </c>
      <c r="C1" s="253"/>
      <c r="D1" s="26"/>
      <c r="F1" s="16"/>
      <c r="G1" s="16"/>
      <c r="H1" s="16"/>
    </row>
    <row r="2" spans="1:19" ht="8.25" customHeight="1" thickBot="1" x14ac:dyDescent="0.5">
      <c r="A2" s="146"/>
      <c r="B2" s="147"/>
      <c r="C2" s="147"/>
      <c r="D2" s="26"/>
      <c r="F2" s="16"/>
      <c r="G2" s="16"/>
      <c r="H2" s="16"/>
    </row>
    <row r="3" spans="1:19" ht="15" thickBot="1" x14ac:dyDescent="0.5">
      <c r="A3" s="315" t="s">
        <v>328</v>
      </c>
      <c r="B3" s="316"/>
      <c r="C3" s="316"/>
      <c r="D3" s="26"/>
      <c r="F3" s="16"/>
      <c r="G3" s="16"/>
      <c r="H3" s="16"/>
    </row>
    <row r="4" spans="1:19" ht="36.299999999999997" thickBot="1" x14ac:dyDescent="0.5">
      <c r="A4" s="249" t="str">
        <f>'Bidder-Key Staff'!B4</f>
        <v>Project Manager</v>
      </c>
      <c r="B4" s="303" t="str">
        <f>'Bidder-Key Staff'!C4</f>
        <v>Michael Johnson</v>
      </c>
      <c r="C4" s="304"/>
      <c r="D4" s="158" t="s">
        <v>329</v>
      </c>
      <c r="E4" s="157" t="s">
        <v>330</v>
      </c>
      <c r="F4" s="159" t="s">
        <v>331</v>
      </c>
      <c r="G4" s="160" t="s">
        <v>332</v>
      </c>
      <c r="H4" s="161" t="s">
        <v>333</v>
      </c>
      <c r="I4" s="161" t="s">
        <v>334</v>
      </c>
      <c r="J4" s="161" t="s">
        <v>335</v>
      </c>
    </row>
    <row r="5" spans="1:19" ht="14.1" thickBot="1" x14ac:dyDescent="0.5">
      <c r="A5" s="89" t="str">
        <f>'Staff Minimum Qualifications'!A3</f>
        <v>Minimum Qualification S3</v>
      </c>
      <c r="B5" s="301"/>
      <c r="C5" s="302"/>
      <c r="D5" s="76">
        <f>'Staff Minimum Qualifications'!F12</f>
        <v>97.733333333333334</v>
      </c>
      <c r="E5" s="79">
        <f>'Staff Minimum Qualifications'!G12</f>
        <v>97.733333333333334</v>
      </c>
      <c r="F5" s="109">
        <f>'Staff Minimum Qualifications'!H12</f>
        <v>60</v>
      </c>
      <c r="G5" s="110">
        <f>E5-F5</f>
        <v>37.733333333333334</v>
      </c>
      <c r="H5" s="110">
        <f>F5*1.5</f>
        <v>90</v>
      </c>
      <c r="I5" s="110">
        <f>E5-H5</f>
        <v>7.7333333333333343</v>
      </c>
      <c r="J5" s="111">
        <f>IF(I5&gt;=0,3,IF(G5&gt;=0,2,1))</f>
        <v>3</v>
      </c>
      <c r="O5" s="178"/>
      <c r="P5" s="256"/>
      <c r="Q5" s="256"/>
      <c r="R5" s="256"/>
      <c r="S5" s="256"/>
    </row>
    <row r="6" spans="1:19" ht="14.1" thickBot="1" x14ac:dyDescent="0.5">
      <c r="A6" s="89" t="s">
        <v>336</v>
      </c>
      <c r="B6" s="301"/>
      <c r="C6" s="302"/>
      <c r="D6" s="78">
        <f>'Staff Minimum Qualifications'!F22</f>
        <v>97.733333333333334</v>
      </c>
      <c r="E6" s="80">
        <f>'Staff Minimum Qualifications'!G22</f>
        <v>97.733333333333334</v>
      </c>
      <c r="F6" s="112">
        <f>'Staff Minimum Qualifications'!H22</f>
        <v>60</v>
      </c>
      <c r="G6" s="62">
        <f>E6-F6</f>
        <v>37.733333333333334</v>
      </c>
      <c r="H6" s="62">
        <f>F6*1.5</f>
        <v>90</v>
      </c>
      <c r="I6" s="62">
        <f>E6-H6</f>
        <v>7.7333333333333343</v>
      </c>
      <c r="J6" s="63">
        <f>IF(I6&gt;=0,3,IF(G6&gt;=0,2,1))</f>
        <v>3</v>
      </c>
    </row>
    <row r="7" spans="1:19" ht="14.1" thickBot="1" x14ac:dyDescent="0.5">
      <c r="A7" s="89" t="s">
        <v>337</v>
      </c>
      <c r="B7" s="301"/>
      <c r="C7" s="302"/>
      <c r="D7" s="78">
        <f>'Staff Minimum Qualifications'!F32</f>
        <v>97.733333333333334</v>
      </c>
      <c r="E7" s="80">
        <f>'Staff Minimum Qualifications'!G32</f>
        <v>97.733333333333334</v>
      </c>
      <c r="F7" s="112">
        <f>'Staff Minimum Qualifications'!H32</f>
        <v>60</v>
      </c>
      <c r="G7" s="62">
        <f>E7-F7</f>
        <v>37.733333333333334</v>
      </c>
      <c r="H7" s="62">
        <f>F7*1.5</f>
        <v>90</v>
      </c>
      <c r="I7" s="62">
        <f>E7-H7</f>
        <v>7.7333333333333343</v>
      </c>
      <c r="J7" s="63">
        <f>IF(I7&gt;=0,3,IF(G7&gt;=0,2,1))</f>
        <v>3</v>
      </c>
    </row>
    <row r="8" spans="1:19" ht="14.1" thickBot="1" x14ac:dyDescent="0.5">
      <c r="A8" s="89" t="s">
        <v>338</v>
      </c>
      <c r="B8" s="301"/>
      <c r="C8" s="302"/>
      <c r="D8" s="77">
        <f>'Staff Minimum Qualifications'!F42</f>
        <v>97.733333333333334</v>
      </c>
      <c r="E8" s="81">
        <f>'Staff Minimum Qualifications'!G42</f>
        <v>97.733333333333334</v>
      </c>
      <c r="F8" s="113">
        <f>'Staff Minimum Qualifications'!H42</f>
        <v>60</v>
      </c>
      <c r="G8" s="65">
        <f>E8-F8</f>
        <v>37.733333333333334</v>
      </c>
      <c r="H8" s="65">
        <f>F8*1.5</f>
        <v>90</v>
      </c>
      <c r="I8" s="65">
        <f>E8-H8</f>
        <v>7.7333333333333343</v>
      </c>
      <c r="J8" s="66">
        <f>IF(I8&gt;=0,3,IF(G8&gt;=0,2,1))</f>
        <v>3</v>
      </c>
    </row>
    <row r="9" spans="1:19" ht="14.1" thickBot="1" x14ac:dyDescent="0.5">
      <c r="A9" s="89" t="s">
        <v>339</v>
      </c>
      <c r="B9" s="306"/>
      <c r="C9" s="307"/>
      <c r="D9" s="64"/>
      <c r="E9" s="60"/>
      <c r="F9" s="60"/>
      <c r="G9" s="60"/>
      <c r="H9" s="60"/>
      <c r="I9" s="60"/>
      <c r="J9" s="61">
        <f>'Staff Minimum Qualifications'!L45</f>
        <v>2</v>
      </c>
    </row>
    <row r="10" spans="1:19" ht="14.1" thickBot="1" x14ac:dyDescent="0.5">
      <c r="A10" s="314"/>
      <c r="B10" s="314"/>
      <c r="C10" s="254"/>
      <c r="D10" s="26"/>
      <c r="F10" s="16"/>
      <c r="G10" s="300" t="str">
        <f>A4</f>
        <v>Project Manager</v>
      </c>
      <c r="H10" s="300"/>
      <c r="I10" s="300"/>
      <c r="J10" s="114">
        <f>AVERAGE(J9,J8,J7,J6,J5)</f>
        <v>2.8</v>
      </c>
    </row>
    <row r="11" spans="1:19" ht="15" thickBot="1" x14ac:dyDescent="0.5">
      <c r="A11" s="315" t="s">
        <v>328</v>
      </c>
      <c r="B11" s="316"/>
      <c r="C11" s="316"/>
      <c r="D11" s="26"/>
      <c r="F11" s="16"/>
      <c r="G11" s="16"/>
      <c r="H11" s="16"/>
    </row>
    <row r="12" spans="1:19" ht="36.299999999999997" thickBot="1" x14ac:dyDescent="0.5">
      <c r="A12" s="148" t="str">
        <f>'Bidder-Key Staff'!B5</f>
        <v>PMO Lead</v>
      </c>
      <c r="B12" s="303" t="str">
        <f>'Bidder-Key Staff'!C5</f>
        <v>James Q. (Quinn) Hawkinson</v>
      </c>
      <c r="C12" s="304"/>
      <c r="D12" s="162" t="s">
        <v>329</v>
      </c>
      <c r="E12" s="157" t="s">
        <v>330</v>
      </c>
      <c r="F12" s="159" t="s">
        <v>331</v>
      </c>
      <c r="G12" s="160" t="s">
        <v>332</v>
      </c>
      <c r="H12" s="161" t="s">
        <v>333</v>
      </c>
      <c r="I12" s="161" t="s">
        <v>334</v>
      </c>
      <c r="J12" s="161" t="s">
        <v>335</v>
      </c>
    </row>
    <row r="13" spans="1:19" ht="14.1" thickBot="1" x14ac:dyDescent="0.5">
      <c r="A13" s="89" t="s">
        <v>340</v>
      </c>
      <c r="B13" s="317"/>
      <c r="C13" s="318"/>
      <c r="D13" s="76">
        <f>'Staff Minimum Qualifications'!F56</f>
        <v>56.966666666666669</v>
      </c>
      <c r="E13" s="73">
        <f>'Staff Minimum Qualifications'!G56</f>
        <v>56.966666666666669</v>
      </c>
      <c r="F13" s="62">
        <f>'Staff Minimum Qualifications'!H56</f>
        <v>36</v>
      </c>
      <c r="G13" s="62">
        <f>E13-F13</f>
        <v>20.966666666666669</v>
      </c>
      <c r="H13" s="62">
        <f>F13*1.5</f>
        <v>54</v>
      </c>
      <c r="I13" s="62">
        <f>E13-H13</f>
        <v>2.9666666666666686</v>
      </c>
      <c r="J13" s="63">
        <f>IF(I13&gt;=0,3,IF(G13&gt;=0,2,1))</f>
        <v>3</v>
      </c>
    </row>
    <row r="14" spans="1:19" ht="14.1" thickBot="1" x14ac:dyDescent="0.5">
      <c r="A14" s="89" t="s">
        <v>341</v>
      </c>
      <c r="B14" s="317"/>
      <c r="C14" s="318"/>
      <c r="D14" s="77">
        <f>'Staff Minimum Qualifications'!F65</f>
        <v>80.966666666666669</v>
      </c>
      <c r="E14" s="75">
        <f>'Staff Minimum Qualifications'!G65</f>
        <v>80.966666666666669</v>
      </c>
      <c r="F14" s="65">
        <f>'Staff Minimum Qualifications'!H65</f>
        <v>36</v>
      </c>
      <c r="G14" s="65">
        <f>E14-F14</f>
        <v>44.966666666666669</v>
      </c>
      <c r="H14" s="65">
        <f>F14*1.5</f>
        <v>54</v>
      </c>
      <c r="I14" s="65">
        <f>E14-H14</f>
        <v>26.966666666666669</v>
      </c>
      <c r="J14" s="66">
        <f>IF(I14&gt;=0,3,IF(G14&gt;=0,2,1))</f>
        <v>3</v>
      </c>
    </row>
    <row r="15" spans="1:19" ht="14.1" thickBot="1" x14ac:dyDescent="0.5">
      <c r="A15" s="90" t="s">
        <v>342</v>
      </c>
      <c r="B15" s="312"/>
      <c r="C15" s="313"/>
      <c r="D15" s="64"/>
      <c r="E15" s="60"/>
      <c r="F15" s="60"/>
      <c r="G15" s="60"/>
      <c r="H15" s="60"/>
      <c r="I15" s="60"/>
      <c r="J15" s="61">
        <f>'Staff Minimum Qualifications'!L69</f>
        <v>2</v>
      </c>
    </row>
    <row r="16" spans="1:19" ht="14.1" thickBot="1" x14ac:dyDescent="0.5">
      <c r="A16" s="314"/>
      <c r="B16" s="314"/>
      <c r="C16" s="254"/>
      <c r="D16" s="26"/>
      <c r="F16" s="16"/>
      <c r="G16" s="300" t="str">
        <f>A12</f>
        <v>PMO Lead</v>
      </c>
      <c r="H16" s="300"/>
      <c r="I16" s="300"/>
      <c r="J16" s="114">
        <f>AVERAGE(J15,J14,J13)</f>
        <v>2.6666666666666665</v>
      </c>
    </row>
    <row r="17" spans="1:10" ht="15" thickBot="1" x14ac:dyDescent="0.5">
      <c r="A17" s="315" t="s">
        <v>328</v>
      </c>
      <c r="B17" s="316"/>
      <c r="C17" s="316"/>
      <c r="D17" s="26"/>
      <c r="F17" s="16"/>
      <c r="G17" s="16"/>
      <c r="H17" s="16"/>
    </row>
    <row r="18" spans="1:10" ht="48.3" thickBot="1" x14ac:dyDescent="0.5">
      <c r="A18" s="148" t="str">
        <f>'Bidder-Key Staff'!B6</f>
        <v>Transition Lead</v>
      </c>
      <c r="B18" s="249" t="str">
        <f>'Bidder-Key Staff'!C6</f>
        <v>Marc Piscitelli</v>
      </c>
      <c r="C18" s="250"/>
      <c r="D18" s="162" t="s">
        <v>329</v>
      </c>
      <c r="E18" s="157" t="s">
        <v>343</v>
      </c>
      <c r="F18" s="159" t="s">
        <v>331</v>
      </c>
      <c r="G18" s="160" t="s">
        <v>332</v>
      </c>
      <c r="H18" s="161" t="s">
        <v>333</v>
      </c>
      <c r="I18" s="161" t="s">
        <v>334</v>
      </c>
      <c r="J18" s="161" t="s">
        <v>335</v>
      </c>
    </row>
    <row r="19" spans="1:10" ht="14.1" thickBot="1" x14ac:dyDescent="0.5">
      <c r="A19" s="89" t="s">
        <v>344</v>
      </c>
      <c r="B19" s="309"/>
      <c r="C19" s="310"/>
      <c r="D19" s="76">
        <f>'Staff Minimum Qualifications'!F81</f>
        <v>20</v>
      </c>
      <c r="E19" s="73">
        <f>'Staff Minimum Qualifications'!G81</f>
        <v>20</v>
      </c>
      <c r="F19" s="110">
        <f>'Staff Minimum Qualifications'!H81</f>
        <v>18</v>
      </c>
      <c r="G19" s="110">
        <f>E19-F19</f>
        <v>2</v>
      </c>
      <c r="H19" s="110">
        <f>F19*1.5</f>
        <v>27</v>
      </c>
      <c r="I19" s="110">
        <f>E19-H19</f>
        <v>-7</v>
      </c>
      <c r="J19" s="111">
        <f>IF(I19&gt;=0,3,IF(G19&gt;=0,2,1))</f>
        <v>2</v>
      </c>
    </row>
    <row r="20" spans="1:10" ht="14.1" thickBot="1" x14ac:dyDescent="0.5">
      <c r="A20" s="89" t="s">
        <v>345</v>
      </c>
      <c r="B20" s="301"/>
      <c r="C20" s="302"/>
      <c r="D20" s="77">
        <f>'Staff Minimum Qualifications'!F90</f>
        <v>38.033333333333331</v>
      </c>
      <c r="E20" s="75">
        <f>'Staff Minimum Qualifications'!G90</f>
        <v>2</v>
      </c>
      <c r="F20" s="65">
        <f>'Staff Minimum Qualifications'!H90</f>
        <v>2</v>
      </c>
      <c r="G20" s="65">
        <f>E20-F20</f>
        <v>0</v>
      </c>
      <c r="H20" s="65">
        <f>F20*1.5</f>
        <v>3</v>
      </c>
      <c r="I20" s="65">
        <f>E20-H20</f>
        <v>-1</v>
      </c>
      <c r="J20" s="66">
        <f>IF(I20&gt;=0,3,IF(G20&gt;=0,2,1))</f>
        <v>2</v>
      </c>
    </row>
    <row r="21" spans="1:10" ht="14.1" thickBot="1" x14ac:dyDescent="0.5">
      <c r="D21" s="26"/>
      <c r="F21" s="16"/>
      <c r="G21" s="300" t="str">
        <f>A18</f>
        <v>Transition Lead</v>
      </c>
      <c r="H21" s="300"/>
      <c r="I21" s="300"/>
      <c r="J21" s="114">
        <f>AVERAGE(J20,J19)</f>
        <v>2</v>
      </c>
    </row>
    <row r="22" spans="1:10" ht="15" thickBot="1" x14ac:dyDescent="0.5">
      <c r="A22" s="303" t="s">
        <v>328</v>
      </c>
      <c r="B22" s="304"/>
      <c r="C22" s="304"/>
      <c r="D22" s="26"/>
      <c r="F22" s="16"/>
      <c r="G22" s="16"/>
      <c r="H22" s="16"/>
    </row>
    <row r="23" spans="1:10" ht="36.299999999999997" thickBot="1" x14ac:dyDescent="0.5">
      <c r="A23" s="149" t="str">
        <f>'Bidder-Key Staff'!B7</f>
        <v>Application Manager</v>
      </c>
      <c r="B23" s="68" t="str">
        <f>'Bidder-Key Staff'!C7</f>
        <v>Satyanarayana (Satya) Gandi</v>
      </c>
      <c r="C23" s="150"/>
      <c r="D23" s="162" t="s">
        <v>329</v>
      </c>
      <c r="E23" s="157" t="s">
        <v>330</v>
      </c>
      <c r="F23" s="159" t="s">
        <v>331</v>
      </c>
      <c r="G23" s="160" t="s">
        <v>332</v>
      </c>
      <c r="H23" s="161" t="s">
        <v>333</v>
      </c>
      <c r="I23" s="161" t="s">
        <v>334</v>
      </c>
      <c r="J23" s="161" t="s">
        <v>335</v>
      </c>
    </row>
    <row r="24" spans="1:10" ht="14.1" thickBot="1" x14ac:dyDescent="0.5">
      <c r="A24" s="91" t="s">
        <v>346</v>
      </c>
      <c r="B24" s="312"/>
      <c r="C24" s="313"/>
      <c r="D24" s="78">
        <f>'Staff Minimum Qualifications'!F102</f>
        <v>119.03333333333333</v>
      </c>
      <c r="E24" s="74">
        <f>'Staff Minimum Qualifications'!G102</f>
        <v>119.03333333333333</v>
      </c>
      <c r="F24" s="62">
        <f>'Staff Minimum Qualifications'!H102</f>
        <v>60</v>
      </c>
      <c r="G24" s="62">
        <f>E24-F24</f>
        <v>59.033333333333331</v>
      </c>
      <c r="H24" s="62">
        <f>F24*1.5</f>
        <v>90</v>
      </c>
      <c r="I24" s="62">
        <f>E24-H24</f>
        <v>29.033333333333331</v>
      </c>
      <c r="J24" s="63">
        <f>IF(I24&gt;=0,3,IF(G24&gt;=0,2,1))</f>
        <v>3</v>
      </c>
    </row>
    <row r="25" spans="1:10" ht="14.1" thickBot="1" x14ac:dyDescent="0.5">
      <c r="A25" s="89" t="s">
        <v>347</v>
      </c>
      <c r="B25" s="309"/>
      <c r="C25" s="310"/>
      <c r="D25" s="77">
        <f>'Staff Minimum Qualifications'!F111</f>
        <v>119.03333333333333</v>
      </c>
      <c r="E25" s="75">
        <f>'Staff Minimum Qualifications'!G111</f>
        <v>119.03333333333333</v>
      </c>
      <c r="F25" s="65">
        <f>'Staff Minimum Qualifications'!H111</f>
        <v>60</v>
      </c>
      <c r="G25" s="65">
        <f>E25-F25</f>
        <v>59.033333333333331</v>
      </c>
      <c r="H25" s="65">
        <f>F25*1.5</f>
        <v>90</v>
      </c>
      <c r="I25" s="65">
        <f>E25-H25</f>
        <v>29.033333333333331</v>
      </c>
      <c r="J25" s="66">
        <f>IF(I25&gt;=0,3,IF(G25&gt;=0,2,1))</f>
        <v>3</v>
      </c>
    </row>
    <row r="26" spans="1:10" ht="14.1" thickBot="1" x14ac:dyDescent="0.5">
      <c r="A26" s="89" t="s">
        <v>348</v>
      </c>
      <c r="B26" s="309"/>
      <c r="C26" s="310"/>
      <c r="D26" s="100">
        <f>'Staff Minimum Qualifications'!F118</f>
        <v>61</v>
      </c>
      <c r="E26" s="101">
        <f>'Staff Minimum Qualifications'!G118</f>
        <v>61</v>
      </c>
      <c r="F26" s="102">
        <f>'Staff Minimum Qualifications'!H118</f>
        <v>36</v>
      </c>
      <c r="G26" s="102">
        <f>E26-F26</f>
        <v>25</v>
      </c>
      <c r="H26" s="102">
        <f>F26*1.5</f>
        <v>54</v>
      </c>
      <c r="I26" s="102">
        <f>E26-H26</f>
        <v>7</v>
      </c>
      <c r="J26" s="103">
        <f>IF(I26&gt;=0,3,IF(G26&gt;=0,2,1))</f>
        <v>3</v>
      </c>
    </row>
    <row r="27" spans="1:10" ht="14.1" thickBot="1" x14ac:dyDescent="0.5">
      <c r="D27" s="26"/>
      <c r="F27" s="16"/>
      <c r="G27" s="300" t="str">
        <f>A23</f>
        <v>Application Manager</v>
      </c>
      <c r="H27" s="300"/>
      <c r="I27" s="300"/>
      <c r="J27" s="114">
        <f>AVERAGE(J25,J24,J26)</f>
        <v>3</v>
      </c>
    </row>
    <row r="28" spans="1:10" ht="15" thickBot="1" x14ac:dyDescent="0.5">
      <c r="A28" s="303" t="s">
        <v>328</v>
      </c>
      <c r="B28" s="304"/>
      <c r="C28" s="304"/>
      <c r="D28" s="26"/>
      <c r="F28" s="16"/>
      <c r="G28" s="16"/>
      <c r="H28" s="16"/>
    </row>
    <row r="29" spans="1:10" ht="36.299999999999997" thickBot="1" x14ac:dyDescent="0.5">
      <c r="A29" s="149" t="str">
        <f>'Bidder-Key Staff'!B8</f>
        <v>Product Manager</v>
      </c>
      <c r="B29" s="68" t="str">
        <f>'Bidder-Key Staff'!C8</f>
        <v>Robert Ossa</v>
      </c>
      <c r="C29" s="150"/>
      <c r="D29" s="162" t="s">
        <v>329</v>
      </c>
      <c r="E29" s="157" t="s">
        <v>330</v>
      </c>
      <c r="F29" s="159" t="s">
        <v>331</v>
      </c>
      <c r="G29" s="160" t="s">
        <v>332</v>
      </c>
      <c r="H29" s="161" t="s">
        <v>333</v>
      </c>
      <c r="I29" s="161" t="s">
        <v>334</v>
      </c>
      <c r="J29" s="161" t="s">
        <v>335</v>
      </c>
    </row>
    <row r="30" spans="1:10" ht="14.1" thickBot="1" x14ac:dyDescent="0.5">
      <c r="A30" s="89" t="s">
        <v>349</v>
      </c>
      <c r="B30" s="301"/>
      <c r="C30" s="302"/>
      <c r="D30" s="93"/>
      <c r="E30" s="94"/>
      <c r="F30" s="94"/>
      <c r="G30" s="94"/>
      <c r="H30" s="94"/>
      <c r="I30" s="94"/>
      <c r="J30" s="95">
        <f>'Staff Minimum Qualifications'!L129</f>
        <v>2</v>
      </c>
    </row>
    <row r="31" spans="1:10" ht="14.1" thickBot="1" x14ac:dyDescent="0.5">
      <c r="A31" s="89" t="s">
        <v>350</v>
      </c>
      <c r="B31" s="309"/>
      <c r="C31" s="310"/>
      <c r="D31" s="100">
        <f>'Staff Minimum Qualifications'!F138</f>
        <v>73.966666666666669</v>
      </c>
      <c r="E31" s="101">
        <f>'Staff Minimum Qualifications'!G138</f>
        <v>73.966666666666669</v>
      </c>
      <c r="F31" s="102">
        <f>'Staff Minimum Qualifications'!H138</f>
        <v>60</v>
      </c>
      <c r="G31" s="102">
        <f>E31-F31</f>
        <v>13.966666666666669</v>
      </c>
      <c r="H31" s="102">
        <f>F31*1.5</f>
        <v>90</v>
      </c>
      <c r="I31" s="102">
        <f>E31-H31</f>
        <v>-16.033333333333331</v>
      </c>
      <c r="J31" s="103">
        <f>IF(I31&gt;=0,3,IF(G31&gt;=0,2,1))</f>
        <v>2</v>
      </c>
    </row>
    <row r="32" spans="1:10" ht="14.1" thickBot="1" x14ac:dyDescent="0.5">
      <c r="A32" s="89" t="s">
        <v>351</v>
      </c>
      <c r="B32" s="301"/>
      <c r="C32" s="302"/>
      <c r="D32" s="78">
        <f>'Staff Minimum Qualifications'!F147</f>
        <v>58.966666666666669</v>
      </c>
      <c r="E32" s="74">
        <f>'Staff Minimum Qualifications'!G147</f>
        <v>58.966666666666669</v>
      </c>
      <c r="F32" s="62">
        <f>'Staff Minimum Qualifications'!H147</f>
        <v>36</v>
      </c>
      <c r="G32" s="62">
        <f>E32-F32</f>
        <v>22.966666666666669</v>
      </c>
      <c r="H32" s="62">
        <f>F32*1.5</f>
        <v>54</v>
      </c>
      <c r="I32" s="62">
        <f>E32-H32</f>
        <v>4.9666666666666686</v>
      </c>
      <c r="J32" s="63">
        <f>IF(I32&gt;=0,3,IF(G32&gt;=0,2,1))</f>
        <v>3</v>
      </c>
    </row>
    <row r="33" spans="1:10" ht="14.1" thickBot="1" x14ac:dyDescent="0.5">
      <c r="D33" s="26"/>
      <c r="F33" s="16"/>
      <c r="G33" s="300" t="str">
        <f>A29</f>
        <v>Product Manager</v>
      </c>
      <c r="H33" s="300"/>
      <c r="I33" s="300"/>
      <c r="J33" s="114">
        <f>AVERAGE(J30,J32,J31)</f>
        <v>2.3333333333333335</v>
      </c>
    </row>
    <row r="34" spans="1:10" ht="15" thickBot="1" x14ac:dyDescent="0.5">
      <c r="A34" s="303" t="s">
        <v>328</v>
      </c>
      <c r="B34" s="304"/>
      <c r="C34" s="304"/>
      <c r="D34" s="26"/>
      <c r="F34" s="16"/>
      <c r="G34" s="16"/>
      <c r="H34" s="16"/>
    </row>
    <row r="35" spans="1:10" ht="36.299999999999997" thickBot="1" x14ac:dyDescent="0.5">
      <c r="A35" s="149" t="str">
        <f>'Bidder-Key Staff'!B9</f>
        <v>User Centered Design Lead</v>
      </c>
      <c r="B35" s="68" t="str">
        <f>'Bidder-Key Staff'!C9</f>
        <v>Christian Sorensen</v>
      </c>
      <c r="C35" s="150"/>
      <c r="D35" s="162" t="s">
        <v>329</v>
      </c>
      <c r="E35" s="157" t="s">
        <v>330</v>
      </c>
      <c r="F35" s="159" t="s">
        <v>331</v>
      </c>
      <c r="G35" s="160" t="s">
        <v>332</v>
      </c>
      <c r="H35" s="161" t="s">
        <v>333</v>
      </c>
      <c r="I35" s="161" t="s">
        <v>334</v>
      </c>
      <c r="J35" s="161" t="s">
        <v>335</v>
      </c>
    </row>
    <row r="36" spans="1:10" ht="14.1" thickBot="1" x14ac:dyDescent="0.5">
      <c r="A36" s="89" t="s">
        <v>352</v>
      </c>
      <c r="B36" s="306"/>
      <c r="C36" s="307"/>
      <c r="D36" s="93"/>
      <c r="E36" s="94"/>
      <c r="F36" s="94"/>
      <c r="G36" s="94"/>
      <c r="H36" s="94"/>
      <c r="I36" s="94"/>
      <c r="J36" s="95">
        <v>2</v>
      </c>
    </row>
    <row r="37" spans="1:10" ht="14.1" thickBot="1" x14ac:dyDescent="0.5">
      <c r="A37" s="89" t="s">
        <v>353</v>
      </c>
      <c r="B37" s="301"/>
      <c r="C37" s="302"/>
      <c r="D37" s="76">
        <f>'Staff Minimum Qualifications'!F162</f>
        <v>197.2</v>
      </c>
      <c r="E37" s="79">
        <f>'Staff Minimum Qualifications'!G162</f>
        <v>144.93333333333334</v>
      </c>
      <c r="F37" s="62">
        <f>'Staff Minimum Qualifications'!H162</f>
        <v>60</v>
      </c>
      <c r="G37" s="62">
        <f>E37-F37</f>
        <v>84.933333333333337</v>
      </c>
      <c r="H37" s="62">
        <f>F37*1.5</f>
        <v>90</v>
      </c>
      <c r="I37" s="62">
        <f>E37-H37</f>
        <v>54.933333333333337</v>
      </c>
      <c r="J37" s="63">
        <f>IF(I37&gt;=0,3,IF(G37&gt;=0,2,1))</f>
        <v>3</v>
      </c>
    </row>
    <row r="38" spans="1:10" ht="14.1" thickBot="1" x14ac:dyDescent="0.5">
      <c r="A38" s="89" t="s">
        <v>354</v>
      </c>
      <c r="B38" s="301"/>
      <c r="C38" s="302"/>
      <c r="D38" s="78">
        <f>'Staff Minimum Qualifications'!F171</f>
        <v>84.933333333333337</v>
      </c>
      <c r="E38" s="80">
        <f>'Staff Minimum Qualifications'!G171</f>
        <v>58.8</v>
      </c>
      <c r="F38" s="62">
        <f>'Staff Minimum Qualifications'!H171</f>
        <v>24</v>
      </c>
      <c r="G38" s="62">
        <f>E38-F38</f>
        <v>34.799999999999997</v>
      </c>
      <c r="H38" s="62">
        <f>F38*1.5</f>
        <v>36</v>
      </c>
      <c r="I38" s="62">
        <f>E38-H38</f>
        <v>22.799999999999997</v>
      </c>
      <c r="J38" s="63">
        <f>IF(I38&gt;=0,3,IF(G38&gt;=0,2,1))</f>
        <v>3</v>
      </c>
    </row>
    <row r="39" spans="1:10" ht="14.1" thickBot="1" x14ac:dyDescent="0.5">
      <c r="A39" s="89" t="s">
        <v>355</v>
      </c>
      <c r="B39" s="301"/>
      <c r="C39" s="302"/>
      <c r="D39" s="78">
        <f>'Staff Minimum Qualifications'!F180</f>
        <v>112.26666666666667</v>
      </c>
      <c r="E39" s="80">
        <f>'Staff Minimum Qualifications'!G180</f>
        <v>86.133333333333326</v>
      </c>
      <c r="F39" s="62">
        <f>'Staff Minimum Qualifications'!H180</f>
        <v>24</v>
      </c>
      <c r="G39" s="62">
        <f>E39-F39</f>
        <v>62.133333333333326</v>
      </c>
      <c r="H39" s="62">
        <f>F39*1.5</f>
        <v>36</v>
      </c>
      <c r="I39" s="62">
        <f>E39-H39</f>
        <v>50.133333333333326</v>
      </c>
      <c r="J39" s="63">
        <f>IF(I39&gt;=0,3,IF(G39&gt;=0,2,1))</f>
        <v>3</v>
      </c>
    </row>
    <row r="40" spans="1:10" ht="14.1" thickBot="1" x14ac:dyDescent="0.5">
      <c r="A40" s="89" t="s">
        <v>356</v>
      </c>
      <c r="B40" s="301"/>
      <c r="C40" s="302"/>
      <c r="D40" s="78">
        <f>'Staff Minimum Qualifications'!F189</f>
        <v>127.2</v>
      </c>
      <c r="E40" s="80">
        <f>'Staff Minimum Qualifications'!G189</f>
        <v>63.6</v>
      </c>
      <c r="F40" s="62">
        <f>'Staff Minimum Qualifications'!H189</f>
        <v>12</v>
      </c>
      <c r="G40" s="62">
        <f>E40-F40</f>
        <v>51.6</v>
      </c>
      <c r="H40" s="62">
        <f>F40*1.5</f>
        <v>18</v>
      </c>
      <c r="I40" s="62">
        <f>E40-H40</f>
        <v>45.6</v>
      </c>
      <c r="J40" s="63">
        <f>IF(I40&gt;=0,3,IF(G40&gt;=0,2,1))</f>
        <v>3</v>
      </c>
    </row>
    <row r="41" spans="1:10" ht="14.1" thickBot="1" x14ac:dyDescent="0.5">
      <c r="D41" s="26"/>
      <c r="F41" s="16"/>
      <c r="G41" s="300" t="str">
        <f>A35</f>
        <v>User Centered Design Lead</v>
      </c>
      <c r="H41" s="300"/>
      <c r="I41" s="300"/>
      <c r="J41" s="114">
        <f>AVERAGE(J36,J40,J39,J38,J37)</f>
        <v>2.8</v>
      </c>
    </row>
    <row r="42" spans="1:10" ht="15" thickBot="1" x14ac:dyDescent="0.5">
      <c r="A42" s="303" t="s">
        <v>328</v>
      </c>
      <c r="B42" s="304"/>
      <c r="C42" s="304"/>
      <c r="D42" s="26"/>
      <c r="F42" s="16"/>
      <c r="G42" s="16"/>
      <c r="H42" s="16"/>
    </row>
    <row r="43" spans="1:10" ht="44.25" customHeight="1" thickBot="1" x14ac:dyDescent="0.5">
      <c r="A43" s="151" t="str">
        <f>'Bidder-Key Staff'!B11</f>
        <v>Testing Manager</v>
      </c>
      <c r="B43" s="137" t="str">
        <f>'Bidder-Key Staff'!C11</f>
        <v>Anita John</v>
      </c>
      <c r="C43" s="150"/>
      <c r="D43" s="162" t="s">
        <v>329</v>
      </c>
      <c r="E43" s="157" t="s">
        <v>330</v>
      </c>
      <c r="F43" s="159" t="s">
        <v>331</v>
      </c>
      <c r="G43" s="160" t="s">
        <v>332</v>
      </c>
      <c r="H43" s="161" t="s">
        <v>333</v>
      </c>
      <c r="I43" s="161" t="s">
        <v>334</v>
      </c>
      <c r="J43" s="161" t="s">
        <v>335</v>
      </c>
    </row>
    <row r="44" spans="1:10" ht="14.1" thickBot="1" x14ac:dyDescent="0.5">
      <c r="A44" s="89" t="s">
        <v>357</v>
      </c>
      <c r="B44" s="301"/>
      <c r="C44" s="302"/>
      <c r="D44" s="76">
        <f>'Staff Minimum Qualifications'!F201</f>
        <v>120</v>
      </c>
      <c r="E44" s="79">
        <f>'Staff Minimum Qualifications'!G201</f>
        <v>120</v>
      </c>
      <c r="F44" s="109">
        <f>'Staff Minimum Qualifications'!H201</f>
        <v>60</v>
      </c>
      <c r="G44" s="110">
        <f>E44-F44</f>
        <v>60</v>
      </c>
      <c r="H44" s="110">
        <f>F44*1.5</f>
        <v>90</v>
      </c>
      <c r="I44" s="110">
        <f>E44-H44</f>
        <v>30</v>
      </c>
      <c r="J44" s="111">
        <f>IF(I44&gt;=0,3,IF(G44&gt;=0,2,1))</f>
        <v>3</v>
      </c>
    </row>
    <row r="45" spans="1:10" ht="14.1" thickBot="1" x14ac:dyDescent="0.5">
      <c r="A45" s="89" t="s">
        <v>358</v>
      </c>
      <c r="B45" s="301"/>
      <c r="C45" s="302"/>
      <c r="D45" s="78">
        <f>'Staff Minimum Qualifications'!F210</f>
        <v>198.3</v>
      </c>
      <c r="E45" s="80">
        <f>'Staff Minimum Qualifications'!G210</f>
        <v>198.3</v>
      </c>
      <c r="F45" s="112">
        <f>'Staff Minimum Qualifications'!H210</f>
        <v>60</v>
      </c>
      <c r="G45" s="62">
        <f>E45-F45</f>
        <v>138.30000000000001</v>
      </c>
      <c r="H45" s="62">
        <f>F45*1.5</f>
        <v>90</v>
      </c>
      <c r="I45" s="62">
        <f>E45-H45</f>
        <v>108.30000000000001</v>
      </c>
      <c r="J45" s="63">
        <f>IF(I45&gt;=0,3,IF(G45&gt;=0,2,1))</f>
        <v>3</v>
      </c>
    </row>
    <row r="46" spans="1:10" ht="14.1" thickBot="1" x14ac:dyDescent="0.5">
      <c r="A46" s="89" t="s">
        <v>359</v>
      </c>
      <c r="B46" s="301"/>
      <c r="C46" s="302"/>
      <c r="D46" s="92">
        <f>'Staff Minimum Qualifications'!F219</f>
        <v>198.3</v>
      </c>
      <c r="E46" s="99">
        <f>'Staff Minimum Qualifications'!G219</f>
        <v>198.3</v>
      </c>
      <c r="F46" s="113">
        <f>'Staff Minimum Qualifications'!H219</f>
        <v>60</v>
      </c>
      <c r="G46" s="65">
        <f>E46-F46</f>
        <v>138.30000000000001</v>
      </c>
      <c r="H46" s="65">
        <f>F46*1.5</f>
        <v>90</v>
      </c>
      <c r="I46" s="65">
        <f>E46-H46</f>
        <v>108.30000000000001</v>
      </c>
      <c r="J46" s="66">
        <f>IF(I46&gt;=0,3,IF(G46&gt;=0,2,1))</f>
        <v>3</v>
      </c>
    </row>
    <row r="47" spans="1:10" ht="14.1" thickBot="1" x14ac:dyDescent="0.5">
      <c r="A47" s="89" t="s">
        <v>360</v>
      </c>
      <c r="B47" s="301"/>
      <c r="C47" s="302"/>
      <c r="D47" s="92">
        <f>'Staff Minimum Qualifications'!F228</f>
        <v>198.3</v>
      </c>
      <c r="E47" s="99">
        <f>'Staff Minimum Qualifications'!G228</f>
        <v>198.3</v>
      </c>
      <c r="F47" s="113">
        <f>'Staff Minimum Qualifications'!H228</f>
        <v>36</v>
      </c>
      <c r="G47" s="65">
        <f>E47-F47</f>
        <v>162.30000000000001</v>
      </c>
      <c r="H47" s="65">
        <f>F47*1.5</f>
        <v>54</v>
      </c>
      <c r="I47" s="65">
        <f>E47-H47</f>
        <v>144.30000000000001</v>
      </c>
      <c r="J47" s="66">
        <f>IF(I47&gt;=0,3,IF(G47&gt;=0,2,1))</f>
        <v>3</v>
      </c>
    </row>
    <row r="48" spans="1:10" ht="14.1" thickBot="1" x14ac:dyDescent="0.5">
      <c r="D48" s="26"/>
      <c r="F48" s="16"/>
      <c r="G48" s="300" t="str">
        <f>A43</f>
        <v>Testing Manager</v>
      </c>
      <c r="H48" s="300"/>
      <c r="I48" s="300"/>
      <c r="J48" s="114">
        <f>AVERAGE(J46,J47,J45,J44)</f>
        <v>3</v>
      </c>
    </row>
    <row r="49" spans="1:12" ht="15" thickBot="1" x14ac:dyDescent="0.5">
      <c r="A49" s="303" t="s">
        <v>328</v>
      </c>
      <c r="B49" s="304"/>
      <c r="C49" s="304"/>
      <c r="D49" s="26"/>
      <c r="F49" s="16"/>
      <c r="G49" s="16"/>
      <c r="H49" s="16"/>
    </row>
    <row r="50" spans="1:12" ht="44.25" customHeight="1" thickBot="1" x14ac:dyDescent="0.5">
      <c r="A50" s="149" t="str">
        <f>'Bidder-Key Staff'!B10</f>
        <v>Public Communication Lead</v>
      </c>
      <c r="B50" s="68" t="str">
        <f>'Bidder-Key Staff'!C10</f>
        <v>Karen Shields</v>
      </c>
      <c r="C50" s="150"/>
      <c r="D50" s="162" t="s">
        <v>329</v>
      </c>
      <c r="E50" s="157" t="s">
        <v>330</v>
      </c>
      <c r="F50" s="159" t="s">
        <v>331</v>
      </c>
      <c r="G50" s="160" t="s">
        <v>332</v>
      </c>
      <c r="H50" s="161" t="s">
        <v>333</v>
      </c>
      <c r="I50" s="161" t="s">
        <v>334</v>
      </c>
      <c r="J50" s="161" t="s">
        <v>335</v>
      </c>
    </row>
    <row r="51" spans="1:12" ht="14.1" thickBot="1" x14ac:dyDescent="0.5">
      <c r="A51" s="89" t="s">
        <v>361</v>
      </c>
      <c r="B51" s="301"/>
      <c r="C51" s="302"/>
      <c r="D51" s="76">
        <f>'Staff Minimum Qualifications'!F241</f>
        <v>119.93333333333334</v>
      </c>
      <c r="E51" s="73">
        <f>'Staff Minimum Qualifications'!G241</f>
        <v>119.93333333333334</v>
      </c>
      <c r="F51" s="62">
        <f>'Staff Minimum Qualifications'!H241</f>
        <v>60</v>
      </c>
      <c r="G51" s="62">
        <f>E51-F51</f>
        <v>59.933333333333337</v>
      </c>
      <c r="H51" s="62">
        <f>F51*1.5</f>
        <v>90</v>
      </c>
      <c r="I51" s="62">
        <f>E51-H51</f>
        <v>29.933333333333337</v>
      </c>
      <c r="J51" s="63">
        <f>IF(I51&gt;=0,3,IF(G51&gt;=0,2,1))</f>
        <v>3</v>
      </c>
    </row>
    <row r="52" spans="1:12" ht="14.1" thickBot="1" x14ac:dyDescent="0.5">
      <c r="A52" s="89" t="s">
        <v>362</v>
      </c>
      <c r="B52" s="301"/>
      <c r="C52" s="302"/>
      <c r="D52" s="78">
        <f>'Staff Minimum Qualifications'!F250</f>
        <v>119.93333333333334</v>
      </c>
      <c r="E52" s="74">
        <f>'Staff Minimum Qualifications'!G250</f>
        <v>119.93333333333334</v>
      </c>
      <c r="F52" s="62">
        <f>'Staff Minimum Qualifications'!H250</f>
        <v>24</v>
      </c>
      <c r="G52" s="62">
        <f>E52-F52</f>
        <v>95.933333333333337</v>
      </c>
      <c r="H52" s="62">
        <f>F52*1.5</f>
        <v>36</v>
      </c>
      <c r="I52" s="62">
        <f>E52-H52</f>
        <v>83.933333333333337</v>
      </c>
      <c r="J52" s="63">
        <f>IF(I52&gt;=0,3,IF(G52&gt;=0,2,1))</f>
        <v>3</v>
      </c>
    </row>
    <row r="53" spans="1:12" ht="14.1" thickBot="1" x14ac:dyDescent="0.5">
      <c r="A53" s="89" t="s">
        <v>363</v>
      </c>
      <c r="B53" s="301"/>
      <c r="C53" s="302"/>
      <c r="D53" s="78">
        <f>'Staff Minimum Qualifications'!F259</f>
        <v>119.93333333333334</v>
      </c>
      <c r="E53" s="74">
        <f>'Staff Minimum Qualifications'!G259</f>
        <v>119.93333333333334</v>
      </c>
      <c r="F53" s="62">
        <f>'Staff Minimum Qualifications'!H259</f>
        <v>24</v>
      </c>
      <c r="G53" s="62">
        <f>E53-F53</f>
        <v>95.933333333333337</v>
      </c>
      <c r="H53" s="62">
        <f>F53*1.5</f>
        <v>36</v>
      </c>
      <c r="I53" s="62">
        <f>E53-H53</f>
        <v>83.933333333333337</v>
      </c>
      <c r="J53" s="63">
        <f>IF(I53&gt;=0,3,IF(G53&gt;=0,2,1))</f>
        <v>3</v>
      </c>
    </row>
    <row r="54" spans="1:12" ht="14.1" thickBot="1" x14ac:dyDescent="0.5">
      <c r="D54" s="26"/>
      <c r="F54" s="16"/>
      <c r="G54" s="300" t="str">
        <f>A50</f>
        <v>Public Communication Lead</v>
      </c>
      <c r="H54" s="300"/>
      <c r="I54" s="300"/>
      <c r="J54" s="114">
        <f>AVERAGE(J53,J52,J51)</f>
        <v>3</v>
      </c>
    </row>
    <row r="55" spans="1:12" ht="15" thickBot="1" x14ac:dyDescent="0.5">
      <c r="A55" s="303" t="s">
        <v>328</v>
      </c>
      <c r="B55" s="304"/>
      <c r="C55" s="304"/>
      <c r="D55" s="26"/>
      <c r="F55" s="16"/>
      <c r="G55" s="16"/>
      <c r="H55" s="16"/>
    </row>
    <row r="56" spans="1:12" ht="45" customHeight="1" thickBot="1" x14ac:dyDescent="0.5">
      <c r="A56" s="149" t="str">
        <f>'Bidder-Key Staff'!B12</f>
        <v>Security Manager</v>
      </c>
      <c r="B56" s="68" t="str">
        <f>'Bidder-Key Staff'!C12</f>
        <v>Krishna Bitragunta</v>
      </c>
      <c r="C56" s="150"/>
      <c r="D56" s="162" t="s">
        <v>329</v>
      </c>
      <c r="E56" s="157" t="s">
        <v>330</v>
      </c>
      <c r="F56" s="159" t="s">
        <v>331</v>
      </c>
      <c r="G56" s="160" t="s">
        <v>332</v>
      </c>
      <c r="H56" s="161" t="s">
        <v>333</v>
      </c>
      <c r="I56" s="161" t="s">
        <v>334</v>
      </c>
      <c r="J56" s="161" t="s">
        <v>335</v>
      </c>
    </row>
    <row r="57" spans="1:12" ht="14.1" thickBot="1" x14ac:dyDescent="0.5">
      <c r="A57" s="89" t="s">
        <v>364</v>
      </c>
      <c r="B57" s="301"/>
      <c r="C57" s="302"/>
      <c r="D57" s="76">
        <f>'Staff Minimum Qualifications'!F272</f>
        <v>179.7</v>
      </c>
      <c r="E57" s="73">
        <f>'Staff Minimum Qualifications'!G272</f>
        <v>179.7</v>
      </c>
      <c r="F57" s="62">
        <f>'Staff Minimum Qualifications'!H272</f>
        <v>36</v>
      </c>
      <c r="G57" s="62">
        <f>E57-F57</f>
        <v>143.69999999999999</v>
      </c>
      <c r="H57" s="62">
        <f>F57*1.5</f>
        <v>54</v>
      </c>
      <c r="I57" s="62">
        <f>E57-H57</f>
        <v>125.69999999999999</v>
      </c>
      <c r="J57" s="63">
        <f>IF(I57&gt;=0,3,IF(G57&gt;=0,2,1))</f>
        <v>3</v>
      </c>
    </row>
    <row r="58" spans="1:12" ht="14.1" thickBot="1" x14ac:dyDescent="0.5">
      <c r="A58" s="89" t="s">
        <v>365</v>
      </c>
      <c r="B58" s="301"/>
      <c r="C58" s="302"/>
      <c r="D58" s="78">
        <f>'Staff Minimum Qualifications'!F281</f>
        <v>119.96666666666667</v>
      </c>
      <c r="E58" s="74">
        <f>'Staff Minimum Qualifications'!G281</f>
        <v>119.96666666666667</v>
      </c>
      <c r="F58" s="62">
        <f>'Staff Minimum Qualifications'!H281</f>
        <v>36</v>
      </c>
      <c r="G58" s="62">
        <f>E58-F58</f>
        <v>83.966666666666669</v>
      </c>
      <c r="H58" s="62">
        <f>F58*1.5</f>
        <v>54</v>
      </c>
      <c r="I58" s="62">
        <f>E58-H58</f>
        <v>65.966666666666669</v>
      </c>
      <c r="J58" s="63">
        <f>IF(I58&gt;=0,3,IF(G58&gt;=0,2,1))</f>
        <v>3</v>
      </c>
    </row>
    <row r="59" spans="1:12" ht="14.1" thickBot="1" x14ac:dyDescent="0.5">
      <c r="A59" s="89" t="s">
        <v>366</v>
      </c>
      <c r="B59" s="301"/>
      <c r="C59" s="302"/>
      <c r="D59" s="78">
        <f>'Staff Minimum Qualifications'!F290</f>
        <v>119.96666666666667</v>
      </c>
      <c r="E59" s="74">
        <f>'Staff Minimum Qualifications'!G290</f>
        <v>119.96666666666667</v>
      </c>
      <c r="F59" s="62">
        <f>'Staff Minimum Qualifications'!H290</f>
        <v>36</v>
      </c>
      <c r="G59" s="62">
        <f>E59-F59</f>
        <v>83.966666666666669</v>
      </c>
      <c r="H59" s="62">
        <f>F59*1.5</f>
        <v>54</v>
      </c>
      <c r="I59" s="62">
        <f>E59-H59</f>
        <v>65.966666666666669</v>
      </c>
      <c r="J59" s="63">
        <f>IF(I59&gt;=0,3,IF(G59&gt;=0,2,1))</f>
        <v>3</v>
      </c>
    </row>
    <row r="60" spans="1:12" ht="14.1" thickBot="1" x14ac:dyDescent="0.5">
      <c r="A60" s="89" t="s">
        <v>367</v>
      </c>
      <c r="B60" s="301"/>
      <c r="C60" s="302"/>
      <c r="D60" s="78">
        <f>'Staff Minimum Qualifications'!F299</f>
        <v>179.7</v>
      </c>
      <c r="E60" s="74">
        <f>'Staff Minimum Qualifications'!G299</f>
        <v>179.7</v>
      </c>
      <c r="F60" s="62">
        <f>'Staff Minimum Qualifications'!H299</f>
        <v>36</v>
      </c>
      <c r="G60" s="62">
        <f>E60-F60</f>
        <v>143.69999999999999</v>
      </c>
      <c r="H60" s="62">
        <f>F60*1.5</f>
        <v>54</v>
      </c>
      <c r="I60" s="62">
        <f>E60-H60</f>
        <v>125.69999999999999</v>
      </c>
      <c r="J60" s="63">
        <f>IF(I60&gt;=0,3,IF(G60&gt;=0,2,1))</f>
        <v>3</v>
      </c>
    </row>
    <row r="61" spans="1:12" ht="14.1" thickBot="1" x14ac:dyDescent="0.5">
      <c r="A61" s="89" t="s">
        <v>368</v>
      </c>
      <c r="B61" s="301"/>
      <c r="C61" s="302"/>
      <c r="D61" s="78">
        <f>'Staff Minimum Qualifications'!F308</f>
        <v>179.7</v>
      </c>
      <c r="E61" s="96">
        <f>'Staff Minimum Qualifications'!G308</f>
        <v>179.7</v>
      </c>
      <c r="F61" s="97">
        <f>'Staff Minimum Qualifications'!H308</f>
        <v>36</v>
      </c>
      <c r="G61" s="97">
        <f>E61-F61</f>
        <v>143.69999999999999</v>
      </c>
      <c r="H61" s="97">
        <f>F61*1.5</f>
        <v>54</v>
      </c>
      <c r="I61" s="97">
        <f>E61-H61</f>
        <v>125.69999999999999</v>
      </c>
      <c r="J61" s="98">
        <f>IF(I61&gt;=0,3,IF(G61&gt;=0,2,1))</f>
        <v>3</v>
      </c>
      <c r="L61" s="30"/>
    </row>
    <row r="62" spans="1:12" ht="14.1" thickBot="1" x14ac:dyDescent="0.5">
      <c r="A62" s="89" t="s">
        <v>369</v>
      </c>
      <c r="B62" s="306"/>
      <c r="C62" s="307"/>
      <c r="D62" s="93"/>
      <c r="E62" s="94"/>
      <c r="F62" s="94"/>
      <c r="G62" s="94"/>
      <c r="H62" s="94"/>
      <c r="I62" s="94"/>
      <c r="J62" s="95">
        <f>'Staff Minimum Qualifications'!L312</f>
        <v>2</v>
      </c>
    </row>
    <row r="63" spans="1:12" x14ac:dyDescent="0.45">
      <c r="D63" s="26"/>
      <c r="F63" s="16"/>
      <c r="G63" s="300" t="str">
        <f>A56</f>
        <v>Security Manager</v>
      </c>
      <c r="H63" s="300"/>
      <c r="I63" s="300"/>
      <c r="J63" s="114">
        <f>AVERAGE(J62,J61,J60,J58,J57,J59)</f>
        <v>2.8333333333333335</v>
      </c>
    </row>
    <row r="64" spans="1:12" x14ac:dyDescent="0.45">
      <c r="D64" s="26"/>
      <c r="F64" s="16"/>
      <c r="G64" s="16"/>
      <c r="H64" s="16"/>
    </row>
    <row r="65" spans="4:13" x14ac:dyDescent="0.45">
      <c r="D65" s="26"/>
      <c r="F65" s="16"/>
      <c r="G65" s="16"/>
      <c r="H65" s="16"/>
      <c r="I65" s="248" t="s">
        <v>370</v>
      </c>
      <c r="J65" s="155">
        <f>AVERAGE(J63,J54,J48,J41,J33,J27,J21,J16,J10)</f>
        <v>2.7148148148148152</v>
      </c>
      <c r="M65" s="16" t="s">
        <v>371</v>
      </c>
    </row>
    <row r="66" spans="4:13" x14ac:dyDescent="0.45">
      <c r="D66" s="26"/>
      <c r="F66" s="16"/>
      <c r="G66" s="16"/>
      <c r="H66" s="16"/>
    </row>
    <row r="67" spans="4:13" x14ac:dyDescent="0.45">
      <c r="D67" s="26"/>
      <c r="F67" s="16"/>
      <c r="G67" s="16"/>
      <c r="H67" s="16"/>
      <c r="I67" s="248" t="s">
        <v>372</v>
      </c>
      <c r="J67" s="156">
        <f>'Staff Minimum Qualifications'!L315</f>
        <v>2.7148148148148152</v>
      </c>
      <c r="M67" s="16" t="s">
        <v>373</v>
      </c>
    </row>
  </sheetData>
  <mergeCells count="56">
    <mergeCell ref="B61:C61"/>
    <mergeCell ref="B62:C62"/>
    <mergeCell ref="G63:I63"/>
    <mergeCell ref="A55:C55"/>
    <mergeCell ref="B57:C57"/>
    <mergeCell ref="B58:C58"/>
    <mergeCell ref="B60:C60"/>
    <mergeCell ref="B59:C59"/>
    <mergeCell ref="G10:I10"/>
    <mergeCell ref="B8:C8"/>
    <mergeCell ref="B7:C7"/>
    <mergeCell ref="B6:C6"/>
    <mergeCell ref="A3:C3"/>
    <mergeCell ref="B5:C5"/>
    <mergeCell ref="B4:C4"/>
    <mergeCell ref="B15:C15"/>
    <mergeCell ref="B14:C14"/>
    <mergeCell ref="A11:C11"/>
    <mergeCell ref="B13:C13"/>
    <mergeCell ref="B9:C9"/>
    <mergeCell ref="A10:B10"/>
    <mergeCell ref="B12:C12"/>
    <mergeCell ref="B19:C19"/>
    <mergeCell ref="A16:B16"/>
    <mergeCell ref="G16:I16"/>
    <mergeCell ref="A17:C17"/>
    <mergeCell ref="A22:C22"/>
    <mergeCell ref="B26:C26"/>
    <mergeCell ref="B25:C25"/>
    <mergeCell ref="B24:C24"/>
    <mergeCell ref="B20:C20"/>
    <mergeCell ref="B32:C32"/>
    <mergeCell ref="A28:C28"/>
    <mergeCell ref="B31:C31"/>
    <mergeCell ref="B30:C30"/>
    <mergeCell ref="B39:C39"/>
    <mergeCell ref="B38:C38"/>
    <mergeCell ref="A34:C34"/>
    <mergeCell ref="B37:C37"/>
    <mergeCell ref="A42:C42"/>
    <mergeCell ref="B44:C44"/>
    <mergeCell ref="B36:C36"/>
    <mergeCell ref="B40:C40"/>
    <mergeCell ref="A49:C49"/>
    <mergeCell ref="B51:C51"/>
    <mergeCell ref="B47:C47"/>
    <mergeCell ref="B45:C45"/>
    <mergeCell ref="G54:I54"/>
    <mergeCell ref="B53:C53"/>
    <mergeCell ref="B52:C52"/>
    <mergeCell ref="B46:C46"/>
    <mergeCell ref="G21:I21"/>
    <mergeCell ref="G27:I27"/>
    <mergeCell ref="G33:I33"/>
    <mergeCell ref="G41:I41"/>
    <mergeCell ref="G48:I48"/>
  </mergeCells>
  <phoneticPr fontId="2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015F-D26C-41E6-8D3B-387933EE391B}">
  <dimension ref="A1:O322"/>
  <sheetViews>
    <sheetView zoomScale="80" zoomScaleNormal="80" workbookViewId="0">
      <selection activeCell="N4" sqref="N4"/>
    </sheetView>
  </sheetViews>
  <sheetFormatPr defaultColWidth="9.15625" defaultRowHeight="13.8" x14ac:dyDescent="0.45"/>
  <cols>
    <col min="1" max="1" width="30.68359375" style="16" customWidth="1"/>
    <col min="2" max="2" width="36.68359375" style="16" customWidth="1"/>
    <col min="3" max="4" width="14.68359375" style="16" customWidth="1"/>
    <col min="5" max="5" width="14.68359375" style="200" customWidth="1"/>
    <col min="6" max="8" width="14.68359375" style="26" customWidth="1"/>
    <col min="9" max="12" width="14.68359375" style="16" customWidth="1"/>
    <col min="13" max="13" width="3.68359375" style="16" customWidth="1"/>
    <col min="14" max="14" width="100.68359375" style="16" customWidth="1"/>
    <col min="15" max="16384" width="9.15625" style="16"/>
  </cols>
  <sheetData>
    <row r="1" spans="1:14" ht="15" thickBot="1" x14ac:dyDescent="0.5">
      <c r="A1" s="303" t="s">
        <v>374</v>
      </c>
      <c r="B1" s="304"/>
      <c r="C1" s="304"/>
      <c r="D1" s="304"/>
      <c r="E1" s="304"/>
      <c r="F1" s="304"/>
      <c r="G1" s="305"/>
      <c r="N1" s="224"/>
    </row>
    <row r="2" spans="1:14" ht="15" thickBot="1" x14ac:dyDescent="0.5">
      <c r="A2" s="68" t="str">
        <f>'Bidder-Key Staff'!B4</f>
        <v>Project Manager</v>
      </c>
      <c r="B2" s="68" t="str">
        <f>'Bidder-Key Staff'!C4</f>
        <v>Michael Johnson</v>
      </c>
      <c r="C2" s="67"/>
      <c r="D2" s="67"/>
      <c r="E2" s="67"/>
      <c r="F2" s="67"/>
      <c r="G2" s="71"/>
      <c r="N2" s="224"/>
    </row>
    <row r="3" spans="1:14" ht="32.1" customHeight="1" thickBot="1" x14ac:dyDescent="0.5">
      <c r="A3" s="89" t="s">
        <v>375</v>
      </c>
      <c r="B3" s="301" t="s">
        <v>376</v>
      </c>
      <c r="C3" s="302"/>
      <c r="D3" s="302"/>
      <c r="E3" s="302"/>
      <c r="F3" s="302"/>
      <c r="G3" s="308"/>
      <c r="N3" s="227" t="s">
        <v>377</v>
      </c>
    </row>
    <row r="4" spans="1:14" ht="45" customHeight="1" thickBot="1" x14ac:dyDescent="0.5">
      <c r="A4" s="349" t="s">
        <v>378</v>
      </c>
      <c r="B4" s="350"/>
      <c r="C4" s="50" t="s">
        <v>379</v>
      </c>
      <c r="D4" s="50" t="s">
        <v>380</v>
      </c>
      <c r="E4" s="50" t="s">
        <v>381</v>
      </c>
      <c r="F4" s="50" t="s">
        <v>329</v>
      </c>
      <c r="G4" s="49" t="s">
        <v>330</v>
      </c>
      <c r="H4" s="72" t="s">
        <v>331</v>
      </c>
      <c r="I4" s="72" t="s">
        <v>332</v>
      </c>
      <c r="J4" s="70" t="s">
        <v>333</v>
      </c>
      <c r="K4" s="70" t="s">
        <v>334</v>
      </c>
      <c r="L4" s="121" t="s">
        <v>335</v>
      </c>
      <c r="N4" s="224"/>
    </row>
    <row r="5" spans="1:14" ht="17.25" customHeight="1" thickBot="1" x14ac:dyDescent="0.5">
      <c r="A5" s="322" t="s">
        <v>382</v>
      </c>
      <c r="B5" s="323"/>
      <c r="C5" s="152">
        <v>42529</v>
      </c>
      <c r="D5" s="131">
        <v>45503</v>
      </c>
      <c r="E5" s="201">
        <v>1</v>
      </c>
      <c r="F5" s="128">
        <f>IF(ISTEXT(A5),DAYS360(C5,D5)/30,)</f>
        <v>97.733333333333334</v>
      </c>
      <c r="G5" s="51">
        <f t="shared" ref="G5:G11" si="0">E5*F5</f>
        <v>97.733333333333334</v>
      </c>
      <c r="H5" s="336"/>
      <c r="I5" s="327" t="str">
        <f>IF(I12&gt;=0,"YES","NO")</f>
        <v>YES</v>
      </c>
      <c r="J5" s="327"/>
      <c r="K5" s="327" t="str">
        <f>IF(K12&gt;=0,"YES","NO")</f>
        <v>YES</v>
      </c>
      <c r="L5" s="334"/>
      <c r="N5" s="224" t="s">
        <v>383</v>
      </c>
    </row>
    <row r="6" spans="1:14" ht="32.1" customHeight="1" thickBot="1" x14ac:dyDescent="0.5">
      <c r="A6" s="322" t="s">
        <v>382</v>
      </c>
      <c r="B6" s="323"/>
      <c r="C6" s="131"/>
      <c r="D6" s="131"/>
      <c r="E6" s="201">
        <v>1</v>
      </c>
      <c r="F6" s="128">
        <f>IF(ISTEXT(A6),DAYS360(C6,D6)/30,)</f>
        <v>0</v>
      </c>
      <c r="G6" s="51">
        <f t="shared" si="0"/>
        <v>0</v>
      </c>
      <c r="H6" s="329"/>
      <c r="I6" s="328"/>
      <c r="J6" s="328"/>
      <c r="K6" s="328"/>
      <c r="L6" s="335"/>
      <c r="N6" s="224" t="s">
        <v>384</v>
      </c>
    </row>
    <row r="7" spans="1:14" ht="17.25" customHeight="1" thickBot="1" x14ac:dyDescent="0.5">
      <c r="A7" s="322"/>
      <c r="B7" s="323"/>
      <c r="C7" s="116"/>
      <c r="D7" s="138"/>
      <c r="E7" s="202"/>
      <c r="F7" s="128">
        <f t="shared" ref="F7:F11" si="1">IF(ISTEXT(A7),DAYS360(C7,D7)/30,)</f>
        <v>0</v>
      </c>
      <c r="G7" s="51">
        <f t="shared" si="0"/>
        <v>0</v>
      </c>
      <c r="H7" s="329"/>
      <c r="I7" s="328"/>
      <c r="J7" s="328"/>
      <c r="K7" s="328"/>
      <c r="L7" s="335"/>
      <c r="N7" s="224"/>
    </row>
    <row r="8" spans="1:14" ht="17.25" customHeight="1" thickBot="1" x14ac:dyDescent="0.5">
      <c r="A8" s="322"/>
      <c r="B8" s="323"/>
      <c r="C8" s="116"/>
      <c r="D8" s="138"/>
      <c r="E8" s="202"/>
      <c r="F8" s="128">
        <f t="shared" si="1"/>
        <v>0</v>
      </c>
      <c r="G8" s="51">
        <f t="shared" si="0"/>
        <v>0</v>
      </c>
      <c r="H8" s="329"/>
      <c r="I8" s="328"/>
      <c r="J8" s="328"/>
      <c r="K8" s="328"/>
      <c r="L8" s="335"/>
      <c r="N8" s="224"/>
    </row>
    <row r="9" spans="1:14" ht="17.25" customHeight="1" thickBot="1" x14ac:dyDescent="0.5">
      <c r="A9" s="322"/>
      <c r="B9" s="323"/>
      <c r="C9" s="116"/>
      <c r="D9" s="138"/>
      <c r="E9" s="202"/>
      <c r="F9" s="128">
        <f t="shared" si="1"/>
        <v>0</v>
      </c>
      <c r="G9" s="51">
        <f t="shared" si="0"/>
        <v>0</v>
      </c>
      <c r="H9" s="329"/>
      <c r="I9" s="328"/>
      <c r="J9" s="328"/>
      <c r="K9" s="328"/>
      <c r="L9" s="335"/>
      <c r="N9" s="224"/>
    </row>
    <row r="10" spans="1:14" ht="17.25" customHeight="1" thickBot="1" x14ac:dyDescent="0.5">
      <c r="A10" s="322"/>
      <c r="B10" s="323"/>
      <c r="C10" s="116"/>
      <c r="D10" s="138"/>
      <c r="E10" s="202"/>
      <c r="F10" s="128">
        <f t="shared" si="1"/>
        <v>0</v>
      </c>
      <c r="G10" s="51">
        <f t="shared" si="0"/>
        <v>0</v>
      </c>
      <c r="H10" s="329"/>
      <c r="I10" s="328"/>
      <c r="J10" s="328"/>
      <c r="K10" s="328"/>
      <c r="L10" s="335"/>
      <c r="N10" s="224"/>
    </row>
    <row r="11" spans="1:14" ht="17.25" customHeight="1" thickBot="1" x14ac:dyDescent="0.5">
      <c r="A11" s="322"/>
      <c r="B11" s="323"/>
      <c r="C11" s="118"/>
      <c r="D11" s="118"/>
      <c r="E11" s="203"/>
      <c r="F11" s="128">
        <f t="shared" si="1"/>
        <v>0</v>
      </c>
      <c r="G11" s="51">
        <f t="shared" si="0"/>
        <v>0</v>
      </c>
      <c r="H11" s="329"/>
      <c r="I11" s="328"/>
      <c r="J11" s="328"/>
      <c r="K11" s="328"/>
      <c r="L11" s="335"/>
      <c r="N11" s="224"/>
    </row>
    <row r="12" spans="1:14" ht="14.1" thickBot="1" x14ac:dyDescent="0.5">
      <c r="A12" s="319" t="s">
        <v>385</v>
      </c>
      <c r="B12" s="320"/>
      <c r="C12" s="320"/>
      <c r="D12" s="320"/>
      <c r="E12" s="321"/>
      <c r="F12" s="53">
        <f>SUM(F5:F11)</f>
        <v>97.733333333333334</v>
      </c>
      <c r="G12" s="52">
        <f>SUM(G5:G11)</f>
        <v>97.733333333333334</v>
      </c>
      <c r="H12" s="104">
        <v>60</v>
      </c>
      <c r="I12" s="108">
        <f>G12-H12</f>
        <v>37.733333333333334</v>
      </c>
      <c r="J12" s="105">
        <f>H12*1.5</f>
        <v>90</v>
      </c>
      <c r="K12" s="108">
        <f>G12-J12</f>
        <v>7.7333333333333343</v>
      </c>
      <c r="L12" s="61">
        <f>IF(K12&gt;=0,3,IF(I12&gt;=0,2,1))</f>
        <v>3</v>
      </c>
      <c r="N12" s="224"/>
    </row>
    <row r="13" spans="1:14" ht="45" customHeight="1" thickBot="1" x14ac:dyDescent="0.5">
      <c r="A13" s="89" t="s">
        <v>336</v>
      </c>
      <c r="B13" s="301" t="s">
        <v>386</v>
      </c>
      <c r="C13" s="302"/>
      <c r="D13" s="302"/>
      <c r="E13" s="302"/>
      <c r="F13" s="302"/>
      <c r="G13" s="308"/>
      <c r="N13" s="224"/>
    </row>
    <row r="14" spans="1:14" ht="45" customHeight="1" thickBot="1" x14ac:dyDescent="0.5">
      <c r="A14" s="324" t="s">
        <v>378</v>
      </c>
      <c r="B14" s="325"/>
      <c r="C14" s="50" t="s">
        <v>379</v>
      </c>
      <c r="D14" s="50" t="s">
        <v>380</v>
      </c>
      <c r="E14" s="50" t="s">
        <v>381</v>
      </c>
      <c r="F14" s="50" t="s">
        <v>329</v>
      </c>
      <c r="G14" s="49" t="s">
        <v>330</v>
      </c>
      <c r="H14" s="69" t="s">
        <v>331</v>
      </c>
      <c r="I14" s="69" t="s">
        <v>332</v>
      </c>
      <c r="J14" s="70" t="s">
        <v>333</v>
      </c>
      <c r="K14" s="70" t="s">
        <v>334</v>
      </c>
      <c r="L14" s="70" t="s">
        <v>335</v>
      </c>
      <c r="N14" s="224"/>
    </row>
    <row r="15" spans="1:14" ht="17.25" customHeight="1" thickBot="1" x14ac:dyDescent="0.5">
      <c r="A15" s="322" t="s">
        <v>382</v>
      </c>
      <c r="B15" s="323"/>
      <c r="C15" s="152">
        <v>42529</v>
      </c>
      <c r="D15" s="131">
        <v>45503</v>
      </c>
      <c r="E15" s="201">
        <v>1</v>
      </c>
      <c r="F15" s="128">
        <f>IF(ISTEXT(A15),DAYS360(C15,D15)/30,)</f>
        <v>97.733333333333334</v>
      </c>
      <c r="G15" s="51">
        <f t="shared" ref="G15:G21" si="2">E15*F15</f>
        <v>97.733333333333334</v>
      </c>
      <c r="H15" s="336"/>
      <c r="I15" s="327" t="str">
        <f>IF(I22&gt;=0,"YES","NO")</f>
        <v>YES</v>
      </c>
      <c r="J15" s="327"/>
      <c r="K15" s="327" t="str">
        <f>IF(K22&gt;=0,"YES","NO")</f>
        <v>YES</v>
      </c>
      <c r="L15" s="334"/>
      <c r="N15" s="224" t="s">
        <v>383</v>
      </c>
    </row>
    <row r="16" spans="1:14" ht="32.1" customHeight="1" thickBot="1" x14ac:dyDescent="0.5">
      <c r="A16" s="322" t="s">
        <v>382</v>
      </c>
      <c r="B16" s="323"/>
      <c r="C16" s="131"/>
      <c r="D16" s="131"/>
      <c r="E16" s="201">
        <v>1</v>
      </c>
      <c r="F16" s="128">
        <f t="shared" ref="F16:F21" si="3">IF(ISTEXT(A16),DAYS360(C16,D16)/30,)</f>
        <v>0</v>
      </c>
      <c r="G16" s="51">
        <f t="shared" si="2"/>
        <v>0</v>
      </c>
      <c r="H16" s="329"/>
      <c r="I16" s="328"/>
      <c r="J16" s="328"/>
      <c r="K16" s="328"/>
      <c r="L16" s="335"/>
      <c r="N16" s="224" t="s">
        <v>384</v>
      </c>
    </row>
    <row r="17" spans="1:14" ht="17.25" customHeight="1" thickBot="1" x14ac:dyDescent="0.5">
      <c r="A17" s="322"/>
      <c r="B17" s="323"/>
      <c r="C17" s="116"/>
      <c r="D17" s="138"/>
      <c r="E17" s="202"/>
      <c r="F17" s="128">
        <f t="shared" si="3"/>
        <v>0</v>
      </c>
      <c r="G17" s="51">
        <f t="shared" si="2"/>
        <v>0</v>
      </c>
      <c r="H17" s="329"/>
      <c r="I17" s="328"/>
      <c r="J17" s="328"/>
      <c r="K17" s="328"/>
      <c r="L17" s="335"/>
      <c r="N17" s="224"/>
    </row>
    <row r="18" spans="1:14" ht="17.25" customHeight="1" thickBot="1" x14ac:dyDescent="0.5">
      <c r="A18" s="322"/>
      <c r="B18" s="323"/>
      <c r="C18" s="116"/>
      <c r="D18" s="117"/>
      <c r="E18" s="202"/>
      <c r="F18" s="128">
        <f t="shared" si="3"/>
        <v>0</v>
      </c>
      <c r="G18" s="51">
        <f t="shared" si="2"/>
        <v>0</v>
      </c>
      <c r="H18" s="329"/>
      <c r="I18" s="328"/>
      <c r="J18" s="328"/>
      <c r="K18" s="328"/>
      <c r="L18" s="335"/>
      <c r="N18" s="224"/>
    </row>
    <row r="19" spans="1:14" ht="17.25" customHeight="1" thickBot="1" x14ac:dyDescent="0.5">
      <c r="A19" s="322"/>
      <c r="B19" s="323"/>
      <c r="C19" s="116"/>
      <c r="D19" s="117"/>
      <c r="E19" s="202"/>
      <c r="F19" s="128">
        <f t="shared" si="3"/>
        <v>0</v>
      </c>
      <c r="G19" s="51">
        <f t="shared" si="2"/>
        <v>0</v>
      </c>
      <c r="H19" s="329"/>
      <c r="I19" s="328"/>
      <c r="J19" s="328"/>
      <c r="K19" s="328"/>
      <c r="L19" s="335"/>
      <c r="N19" s="224"/>
    </row>
    <row r="20" spans="1:14" ht="17.25" customHeight="1" thickBot="1" x14ac:dyDescent="0.5">
      <c r="A20" s="322"/>
      <c r="B20" s="323"/>
      <c r="C20" s="116"/>
      <c r="D20" s="138"/>
      <c r="E20" s="202"/>
      <c r="F20" s="128">
        <f t="shared" si="3"/>
        <v>0</v>
      </c>
      <c r="G20" s="51">
        <f t="shared" si="2"/>
        <v>0</v>
      </c>
      <c r="H20" s="329"/>
      <c r="I20" s="328"/>
      <c r="J20" s="328"/>
      <c r="K20" s="328"/>
      <c r="L20" s="335"/>
      <c r="N20" s="224"/>
    </row>
    <row r="21" spans="1:14" ht="17.25" customHeight="1" thickBot="1" x14ac:dyDescent="0.5">
      <c r="A21" s="322"/>
      <c r="B21" s="323"/>
      <c r="C21" s="118"/>
      <c r="D21" s="118"/>
      <c r="E21" s="203"/>
      <c r="F21" s="128">
        <f t="shared" si="3"/>
        <v>0</v>
      </c>
      <c r="G21" s="51">
        <f t="shared" si="2"/>
        <v>0</v>
      </c>
      <c r="H21" s="329"/>
      <c r="I21" s="328"/>
      <c r="J21" s="328"/>
      <c r="K21" s="328"/>
      <c r="L21" s="335"/>
      <c r="N21" s="224"/>
    </row>
    <row r="22" spans="1:14" ht="14.1" thickBot="1" x14ac:dyDescent="0.5">
      <c r="A22" s="319" t="s">
        <v>385</v>
      </c>
      <c r="B22" s="320"/>
      <c r="C22" s="320"/>
      <c r="D22" s="320"/>
      <c r="E22" s="321"/>
      <c r="F22" s="53">
        <f>SUM(F15:F21)</f>
        <v>97.733333333333334</v>
      </c>
      <c r="G22" s="52">
        <f>SUM(G15:G21)</f>
        <v>97.733333333333334</v>
      </c>
      <c r="H22" s="104">
        <v>60</v>
      </c>
      <c r="I22" s="105">
        <f>G22-H22</f>
        <v>37.733333333333334</v>
      </c>
      <c r="J22" s="105">
        <f>H22*1.5</f>
        <v>90</v>
      </c>
      <c r="K22" s="105">
        <f>G22-J22</f>
        <v>7.7333333333333343</v>
      </c>
      <c r="L22" s="61">
        <f>IF(K22&gt;=0,3,IF(I22&gt;=0,2,1))</f>
        <v>3</v>
      </c>
      <c r="N22" s="224"/>
    </row>
    <row r="23" spans="1:14" ht="32.1" customHeight="1" thickBot="1" x14ac:dyDescent="0.5">
      <c r="A23" s="89" t="s">
        <v>337</v>
      </c>
      <c r="B23" s="301" t="s">
        <v>387</v>
      </c>
      <c r="C23" s="302"/>
      <c r="D23" s="302"/>
      <c r="E23" s="302"/>
      <c r="F23" s="302"/>
      <c r="G23" s="308"/>
      <c r="N23" s="224"/>
    </row>
    <row r="24" spans="1:14" ht="45" customHeight="1" thickBot="1" x14ac:dyDescent="0.5">
      <c r="A24" s="324" t="s">
        <v>378</v>
      </c>
      <c r="B24" s="325"/>
      <c r="C24" s="50" t="s">
        <v>379</v>
      </c>
      <c r="D24" s="50" t="s">
        <v>380</v>
      </c>
      <c r="E24" s="50" t="s">
        <v>381</v>
      </c>
      <c r="F24" s="50" t="s">
        <v>329</v>
      </c>
      <c r="G24" s="49" t="s">
        <v>330</v>
      </c>
      <c r="H24" s="69" t="s">
        <v>331</v>
      </c>
      <c r="I24" s="69" t="s">
        <v>332</v>
      </c>
      <c r="J24" s="70" t="s">
        <v>333</v>
      </c>
      <c r="K24" s="70" t="s">
        <v>334</v>
      </c>
      <c r="L24" s="70" t="s">
        <v>335</v>
      </c>
      <c r="N24" s="224"/>
    </row>
    <row r="25" spans="1:14" ht="17.25" customHeight="1" thickBot="1" x14ac:dyDescent="0.5">
      <c r="A25" s="322" t="s">
        <v>382</v>
      </c>
      <c r="B25" s="323"/>
      <c r="C25" s="152">
        <v>42529</v>
      </c>
      <c r="D25" s="131">
        <v>45503</v>
      </c>
      <c r="E25" s="201">
        <v>1</v>
      </c>
      <c r="F25" s="128">
        <f>IF(ISTEXT(A25),DAYS360(C25,D25)/30,)</f>
        <v>97.733333333333334</v>
      </c>
      <c r="G25" s="51">
        <f t="shared" ref="G25:G31" si="4">E25*F25</f>
        <v>97.733333333333334</v>
      </c>
      <c r="H25" s="336"/>
      <c r="I25" s="327" t="str">
        <f>IF(I32&gt;=0,"YES","NO")</f>
        <v>YES</v>
      </c>
      <c r="J25" s="327"/>
      <c r="K25" s="327" t="str">
        <f>IF(K32&gt;=0,"YES","NO")</f>
        <v>YES</v>
      </c>
      <c r="L25" s="334"/>
      <c r="N25" s="224" t="s">
        <v>383</v>
      </c>
    </row>
    <row r="26" spans="1:14" ht="32.1" customHeight="1" thickBot="1" x14ac:dyDescent="0.5">
      <c r="A26" s="322" t="s">
        <v>382</v>
      </c>
      <c r="B26" s="323"/>
      <c r="C26" s="131"/>
      <c r="D26" s="131"/>
      <c r="E26" s="201">
        <v>1</v>
      </c>
      <c r="F26" s="128">
        <f>IF(ISTEXT(A26),DAYS360(C26,D26)/30,)</f>
        <v>0</v>
      </c>
      <c r="G26" s="51">
        <f t="shared" si="4"/>
        <v>0</v>
      </c>
      <c r="H26" s="329"/>
      <c r="I26" s="328"/>
      <c r="J26" s="328"/>
      <c r="K26" s="328"/>
      <c r="L26" s="335"/>
      <c r="N26" s="224" t="s">
        <v>384</v>
      </c>
    </row>
    <row r="27" spans="1:14" ht="17.25" customHeight="1" thickBot="1" x14ac:dyDescent="0.5">
      <c r="A27" s="322"/>
      <c r="B27" s="323"/>
      <c r="C27" s="116"/>
      <c r="D27" s="138"/>
      <c r="E27" s="202"/>
      <c r="F27" s="128">
        <f t="shared" ref="F27:F31" si="5">IF(ISTEXT(A27),DAYS360(C27,D27)/30,)</f>
        <v>0</v>
      </c>
      <c r="G27" s="51">
        <f t="shared" si="4"/>
        <v>0</v>
      </c>
      <c r="H27" s="329"/>
      <c r="I27" s="328"/>
      <c r="J27" s="328"/>
      <c r="K27" s="328"/>
      <c r="L27" s="335"/>
      <c r="N27" s="224"/>
    </row>
    <row r="28" spans="1:14" ht="17.25" customHeight="1" thickBot="1" x14ac:dyDescent="0.5">
      <c r="A28" s="322"/>
      <c r="B28" s="323"/>
      <c r="C28" s="116"/>
      <c r="D28" s="117"/>
      <c r="E28" s="202"/>
      <c r="F28" s="128">
        <f t="shared" si="5"/>
        <v>0</v>
      </c>
      <c r="G28" s="51">
        <f t="shared" si="4"/>
        <v>0</v>
      </c>
      <c r="H28" s="329"/>
      <c r="I28" s="328"/>
      <c r="J28" s="328"/>
      <c r="K28" s="328"/>
      <c r="L28" s="335"/>
      <c r="N28" s="224"/>
    </row>
    <row r="29" spans="1:14" ht="17.25" customHeight="1" thickBot="1" x14ac:dyDescent="0.5">
      <c r="A29" s="322"/>
      <c r="B29" s="323"/>
      <c r="C29" s="116"/>
      <c r="D29" s="117"/>
      <c r="E29" s="202"/>
      <c r="F29" s="128">
        <f t="shared" si="5"/>
        <v>0</v>
      </c>
      <c r="G29" s="51">
        <f t="shared" si="4"/>
        <v>0</v>
      </c>
      <c r="H29" s="329"/>
      <c r="I29" s="328"/>
      <c r="J29" s="328"/>
      <c r="K29" s="328"/>
      <c r="L29" s="335"/>
      <c r="N29" s="224"/>
    </row>
    <row r="30" spans="1:14" ht="17.25" customHeight="1" thickBot="1" x14ac:dyDescent="0.5">
      <c r="A30" s="322"/>
      <c r="B30" s="323"/>
      <c r="C30" s="116"/>
      <c r="D30" s="138"/>
      <c r="E30" s="202"/>
      <c r="F30" s="128">
        <f t="shared" si="5"/>
        <v>0</v>
      </c>
      <c r="G30" s="51">
        <f t="shared" si="4"/>
        <v>0</v>
      </c>
      <c r="H30" s="329"/>
      <c r="I30" s="328"/>
      <c r="J30" s="328"/>
      <c r="K30" s="328"/>
      <c r="L30" s="335"/>
      <c r="N30" s="224"/>
    </row>
    <row r="31" spans="1:14" ht="17.25" customHeight="1" thickBot="1" x14ac:dyDescent="0.5">
      <c r="A31" s="322"/>
      <c r="B31" s="323"/>
      <c r="C31" s="118"/>
      <c r="D31" s="118"/>
      <c r="E31" s="203"/>
      <c r="F31" s="128">
        <f t="shared" si="5"/>
        <v>0</v>
      </c>
      <c r="G31" s="51">
        <f t="shared" si="4"/>
        <v>0</v>
      </c>
      <c r="H31" s="329"/>
      <c r="I31" s="328"/>
      <c r="J31" s="328"/>
      <c r="K31" s="328"/>
      <c r="L31" s="335"/>
      <c r="N31" s="224"/>
    </row>
    <row r="32" spans="1:14" ht="14.1" thickBot="1" x14ac:dyDescent="0.5">
      <c r="A32" s="319" t="s">
        <v>385</v>
      </c>
      <c r="B32" s="320"/>
      <c r="C32" s="320"/>
      <c r="D32" s="320"/>
      <c r="E32" s="321"/>
      <c r="F32" s="53">
        <f>SUM(F25:F31)</f>
        <v>97.733333333333334</v>
      </c>
      <c r="G32" s="52">
        <f>SUM(G25:G31)</f>
        <v>97.733333333333334</v>
      </c>
      <c r="H32" s="104">
        <v>60</v>
      </c>
      <c r="I32" s="105">
        <f>G32-H32</f>
        <v>37.733333333333334</v>
      </c>
      <c r="J32" s="105">
        <f>H32*1.5</f>
        <v>90</v>
      </c>
      <c r="K32" s="105">
        <f>G32-J32</f>
        <v>7.7333333333333343</v>
      </c>
      <c r="L32" s="61">
        <f>IF(K32&gt;=0,3,IF(I32&gt;=0,2,1))</f>
        <v>3</v>
      </c>
      <c r="N32" s="224"/>
    </row>
    <row r="33" spans="1:14" ht="60" customHeight="1" thickBot="1" x14ac:dyDescent="0.5">
      <c r="A33" s="89" t="s">
        <v>338</v>
      </c>
      <c r="B33" s="301" t="s">
        <v>388</v>
      </c>
      <c r="C33" s="302"/>
      <c r="D33" s="302"/>
      <c r="E33" s="302"/>
      <c r="F33" s="302"/>
      <c r="G33" s="308"/>
      <c r="N33" s="224"/>
    </row>
    <row r="34" spans="1:14" ht="45" customHeight="1" thickBot="1" x14ac:dyDescent="0.5">
      <c r="A34" s="324" t="s">
        <v>378</v>
      </c>
      <c r="B34" s="325"/>
      <c r="C34" s="50" t="s">
        <v>379</v>
      </c>
      <c r="D34" s="50" t="s">
        <v>380</v>
      </c>
      <c r="E34" s="50" t="s">
        <v>381</v>
      </c>
      <c r="F34" s="50" t="s">
        <v>329</v>
      </c>
      <c r="G34" s="49" t="s">
        <v>330</v>
      </c>
      <c r="H34" s="69" t="s">
        <v>331</v>
      </c>
      <c r="I34" s="69" t="s">
        <v>332</v>
      </c>
      <c r="J34" s="70" t="s">
        <v>333</v>
      </c>
      <c r="K34" s="70" t="s">
        <v>334</v>
      </c>
      <c r="L34" s="70" t="s">
        <v>335</v>
      </c>
      <c r="N34" s="224"/>
    </row>
    <row r="35" spans="1:14" ht="17.25" customHeight="1" thickBot="1" x14ac:dyDescent="0.5">
      <c r="A35" s="322" t="s">
        <v>382</v>
      </c>
      <c r="B35" s="323"/>
      <c r="C35" s="152">
        <v>42529</v>
      </c>
      <c r="D35" s="131">
        <v>45503</v>
      </c>
      <c r="E35" s="201">
        <v>1</v>
      </c>
      <c r="F35" s="128">
        <f>IF(ISTEXT(A35),DAYS360(C35,D35)/30,)</f>
        <v>97.733333333333334</v>
      </c>
      <c r="G35" s="51">
        <f t="shared" ref="G35:G41" si="6">E35*F35</f>
        <v>97.733333333333334</v>
      </c>
      <c r="H35" s="336"/>
      <c r="I35" s="327" t="str">
        <f>IF(I42&gt;=0,"YES","NO")</f>
        <v>YES</v>
      </c>
      <c r="J35" s="327"/>
      <c r="K35" s="327" t="str">
        <f>IF(K42&gt;=0,"YES","NO")</f>
        <v>YES</v>
      </c>
      <c r="L35" s="334"/>
      <c r="N35" s="224" t="s">
        <v>383</v>
      </c>
    </row>
    <row r="36" spans="1:14" ht="32.1" customHeight="1" thickBot="1" x14ac:dyDescent="0.5">
      <c r="A36" s="322" t="s">
        <v>382</v>
      </c>
      <c r="B36" s="323"/>
      <c r="C36" s="131"/>
      <c r="D36" s="131"/>
      <c r="E36" s="201">
        <v>1</v>
      </c>
      <c r="F36" s="128">
        <f>IF(ISTEXT(A36),DAYS360(C36,D36)/30,)</f>
        <v>0</v>
      </c>
      <c r="G36" s="51">
        <f t="shared" si="6"/>
        <v>0</v>
      </c>
      <c r="H36" s="329"/>
      <c r="I36" s="328"/>
      <c r="J36" s="328"/>
      <c r="K36" s="328"/>
      <c r="L36" s="335"/>
      <c r="N36" s="224" t="s">
        <v>384</v>
      </c>
    </row>
    <row r="37" spans="1:14" ht="17.25" customHeight="1" thickBot="1" x14ac:dyDescent="0.5">
      <c r="A37" s="322"/>
      <c r="B37" s="323"/>
      <c r="C37" s="118"/>
      <c r="D37" s="118"/>
      <c r="E37" s="203"/>
      <c r="F37" s="128">
        <f t="shared" ref="F37:F41" si="7">IF(ISTEXT(A37),DAYS360(C37,D37)/30,)</f>
        <v>0</v>
      </c>
      <c r="G37" s="51">
        <f t="shared" si="6"/>
        <v>0</v>
      </c>
      <c r="H37" s="329"/>
      <c r="I37" s="328"/>
      <c r="J37" s="328"/>
      <c r="K37" s="328"/>
      <c r="L37" s="335"/>
      <c r="N37" s="224"/>
    </row>
    <row r="38" spans="1:14" ht="17.25" customHeight="1" thickBot="1" x14ac:dyDescent="0.5">
      <c r="A38" s="322"/>
      <c r="B38" s="323"/>
      <c r="C38" s="118"/>
      <c r="D38" s="118"/>
      <c r="E38" s="203"/>
      <c r="F38" s="128">
        <f t="shared" si="7"/>
        <v>0</v>
      </c>
      <c r="G38" s="51">
        <f t="shared" si="6"/>
        <v>0</v>
      </c>
      <c r="H38" s="329"/>
      <c r="I38" s="328"/>
      <c r="J38" s="328"/>
      <c r="K38" s="328"/>
      <c r="L38" s="335"/>
      <c r="N38" s="224"/>
    </row>
    <row r="39" spans="1:14" ht="17.25" customHeight="1" thickBot="1" x14ac:dyDescent="0.5">
      <c r="A39" s="322"/>
      <c r="B39" s="323"/>
      <c r="C39" s="59"/>
      <c r="D39" s="59"/>
      <c r="E39" s="203"/>
      <c r="F39" s="128">
        <f t="shared" si="7"/>
        <v>0</v>
      </c>
      <c r="G39" s="51">
        <f t="shared" si="6"/>
        <v>0</v>
      </c>
      <c r="H39" s="329"/>
      <c r="I39" s="328"/>
      <c r="J39" s="328"/>
      <c r="K39" s="328"/>
      <c r="L39" s="335"/>
      <c r="N39" s="224"/>
    </row>
    <row r="40" spans="1:14" ht="17.25" customHeight="1" thickBot="1" x14ac:dyDescent="0.5">
      <c r="A40" s="322"/>
      <c r="B40" s="323"/>
      <c r="C40" s="118"/>
      <c r="D40" s="118"/>
      <c r="E40" s="203"/>
      <c r="F40" s="128">
        <f t="shared" si="7"/>
        <v>0</v>
      </c>
      <c r="G40" s="51">
        <f t="shared" si="6"/>
        <v>0</v>
      </c>
      <c r="H40" s="329"/>
      <c r="I40" s="328"/>
      <c r="J40" s="328"/>
      <c r="K40" s="328"/>
      <c r="L40" s="335"/>
      <c r="N40" s="224"/>
    </row>
    <row r="41" spans="1:14" ht="17.25" customHeight="1" thickBot="1" x14ac:dyDescent="0.5">
      <c r="A41" s="322"/>
      <c r="B41" s="323"/>
      <c r="C41" s="118"/>
      <c r="D41" s="118"/>
      <c r="E41" s="203"/>
      <c r="F41" s="128">
        <f t="shared" si="7"/>
        <v>0</v>
      </c>
      <c r="G41" s="51">
        <f t="shared" si="6"/>
        <v>0</v>
      </c>
      <c r="H41" s="329"/>
      <c r="I41" s="328"/>
      <c r="J41" s="328"/>
      <c r="K41" s="328"/>
      <c r="L41" s="335"/>
      <c r="N41" s="224"/>
    </row>
    <row r="42" spans="1:14" ht="14.1" thickBot="1" x14ac:dyDescent="0.5">
      <c r="A42" s="319" t="s">
        <v>385</v>
      </c>
      <c r="B42" s="320"/>
      <c r="C42" s="320"/>
      <c r="D42" s="320"/>
      <c r="E42" s="321"/>
      <c r="F42" s="53">
        <f>SUM(F35:F41)</f>
        <v>97.733333333333334</v>
      </c>
      <c r="G42" s="52">
        <f>SUM(G35:G41)</f>
        <v>97.733333333333334</v>
      </c>
      <c r="H42" s="104">
        <v>60</v>
      </c>
      <c r="I42" s="105">
        <f>G42-H42</f>
        <v>37.733333333333334</v>
      </c>
      <c r="J42" s="105">
        <f>H42*1.5</f>
        <v>90</v>
      </c>
      <c r="K42" s="105">
        <f>G42-J42</f>
        <v>7.7333333333333343</v>
      </c>
      <c r="L42" s="61">
        <f>IF(K42&gt;=0,3,IF(I42&gt;=0,2,1))</f>
        <v>3</v>
      </c>
      <c r="N42" s="224"/>
    </row>
    <row r="43" spans="1:14" ht="14.1" thickBot="1" x14ac:dyDescent="0.5">
      <c r="A43" s="89" t="s">
        <v>339</v>
      </c>
      <c r="B43" s="306" t="s">
        <v>389</v>
      </c>
      <c r="C43" s="307"/>
      <c r="D43" s="307"/>
      <c r="E43" s="307"/>
      <c r="F43" s="307"/>
      <c r="G43" s="307"/>
      <c r="N43" s="224"/>
    </row>
    <row r="44" spans="1:14" ht="25.5" thickBot="1" x14ac:dyDescent="0.5">
      <c r="A44" s="345" t="s">
        <v>390</v>
      </c>
      <c r="B44" s="344"/>
      <c r="C44" s="50" t="s">
        <v>391</v>
      </c>
      <c r="D44" s="50" t="s">
        <v>392</v>
      </c>
      <c r="E44" s="50" t="s">
        <v>393</v>
      </c>
      <c r="F44" s="343" t="s">
        <v>394</v>
      </c>
      <c r="G44" s="344"/>
      <c r="H44" s="257"/>
      <c r="I44" s="106"/>
      <c r="J44" s="106"/>
      <c r="K44" s="106"/>
      <c r="L44" s="107"/>
      <c r="N44" s="224"/>
    </row>
    <row r="45" spans="1:14" ht="32.1" customHeight="1" thickBot="1" x14ac:dyDescent="0.5">
      <c r="A45" s="351" t="s">
        <v>395</v>
      </c>
      <c r="B45" s="352"/>
      <c r="C45" s="154">
        <v>2312465</v>
      </c>
      <c r="D45" s="127">
        <v>43500</v>
      </c>
      <c r="E45" s="127">
        <v>45692</v>
      </c>
      <c r="F45" s="354" t="s">
        <v>396</v>
      </c>
      <c r="G45" s="333"/>
      <c r="H45" s="64"/>
      <c r="I45" s="60"/>
      <c r="J45" s="60"/>
      <c r="K45" s="60"/>
      <c r="L45" s="61">
        <v>2</v>
      </c>
      <c r="N45" s="224"/>
    </row>
    <row r="46" spans="1:14" ht="14.1" thickBot="1" x14ac:dyDescent="0.5">
      <c r="I46" s="326" t="str">
        <f>'Bidder-Key Staff'!B4</f>
        <v>Project Manager</v>
      </c>
      <c r="J46" s="326"/>
      <c r="K46" s="326"/>
      <c r="L46" s="114">
        <f>AVERAGE(L45,L42,L32,L22,L12)</f>
        <v>2.8</v>
      </c>
      <c r="N46" s="224"/>
    </row>
    <row r="47" spans="1:14" ht="15" thickBot="1" x14ac:dyDescent="0.5">
      <c r="A47" s="303" t="str">
        <f>A1</f>
        <v xml:space="preserve">BENEFITSCAL MINIMUM QUALIFICATIONS SUMMARY TABLE </v>
      </c>
      <c r="B47" s="304"/>
      <c r="C47" s="304"/>
      <c r="D47" s="304"/>
      <c r="E47" s="304"/>
      <c r="F47" s="304"/>
      <c r="G47" s="305"/>
      <c r="N47" s="224"/>
    </row>
    <row r="48" spans="1:14" ht="15" thickBot="1" x14ac:dyDescent="0.5">
      <c r="A48" s="68" t="str">
        <f>'Bidder-Key Staff'!B5</f>
        <v>PMO Lead</v>
      </c>
      <c r="B48" s="68" t="str">
        <f>'Bidder-Key Staff'!C5</f>
        <v>James Q. (Quinn) Hawkinson</v>
      </c>
      <c r="C48" s="250"/>
      <c r="D48" s="250"/>
      <c r="E48" s="67"/>
      <c r="F48" s="250"/>
      <c r="G48" s="251"/>
      <c r="N48" s="224"/>
    </row>
    <row r="49" spans="1:14" ht="30" customHeight="1" thickBot="1" x14ac:dyDescent="0.5">
      <c r="A49" s="89" t="s">
        <v>397</v>
      </c>
      <c r="B49" s="317" t="s">
        <v>398</v>
      </c>
      <c r="C49" s="318"/>
      <c r="D49" s="318"/>
      <c r="E49" s="318"/>
      <c r="F49" s="318"/>
      <c r="G49" s="353"/>
      <c r="N49" s="224"/>
    </row>
    <row r="50" spans="1:14" ht="45" customHeight="1" thickBot="1" x14ac:dyDescent="0.5">
      <c r="A50" s="324" t="s">
        <v>378</v>
      </c>
      <c r="B50" s="325"/>
      <c r="C50" s="255" t="s">
        <v>379</v>
      </c>
      <c r="D50" s="255" t="s">
        <v>380</v>
      </c>
      <c r="E50" s="57" t="s">
        <v>381</v>
      </c>
      <c r="F50" s="58" t="s">
        <v>329</v>
      </c>
      <c r="G50" s="49" t="s">
        <v>330</v>
      </c>
      <c r="H50" s="69" t="s">
        <v>331</v>
      </c>
      <c r="I50" s="69" t="s">
        <v>332</v>
      </c>
      <c r="J50" s="70" t="s">
        <v>333</v>
      </c>
      <c r="K50" s="70" t="s">
        <v>334</v>
      </c>
      <c r="L50" s="70" t="s">
        <v>335</v>
      </c>
      <c r="N50" s="224"/>
    </row>
    <row r="51" spans="1:14" ht="17.25" customHeight="1" thickBot="1" x14ac:dyDescent="0.5">
      <c r="A51" s="322" t="s">
        <v>399</v>
      </c>
      <c r="B51" s="323"/>
      <c r="C51" s="170">
        <v>43770</v>
      </c>
      <c r="D51" s="170">
        <v>45503</v>
      </c>
      <c r="E51" s="204">
        <v>1</v>
      </c>
      <c r="F51" s="128">
        <f>IF(ISTEXT(A51),DAYS360(C51,D51)/30,)</f>
        <v>56.966666666666669</v>
      </c>
      <c r="G51" s="51">
        <f>E51*F51</f>
        <v>56.966666666666669</v>
      </c>
      <c r="H51" s="336"/>
      <c r="I51" s="327" t="str">
        <f>IF(I56&gt;=0,"YES","NO")</f>
        <v>YES</v>
      </c>
      <c r="J51" s="327"/>
      <c r="K51" s="327" t="str">
        <f>IF(K56&gt;=0,"YES","NO")</f>
        <v>YES</v>
      </c>
      <c r="L51" s="334"/>
      <c r="N51" s="224" t="s">
        <v>383</v>
      </c>
    </row>
    <row r="52" spans="1:14" ht="17.25" customHeight="1" thickBot="1" x14ac:dyDescent="0.5">
      <c r="A52" s="322"/>
      <c r="B52" s="323"/>
      <c r="C52" s="129"/>
      <c r="D52" s="127"/>
      <c r="E52" s="205"/>
      <c r="F52" s="128">
        <f t="shared" ref="F52:F55" si="8">IF(ISTEXT(A52),DAYS360(C52,D52)/30,)</f>
        <v>0</v>
      </c>
      <c r="G52" s="51">
        <f>E52*F52</f>
        <v>0</v>
      </c>
      <c r="H52" s="329"/>
      <c r="I52" s="328"/>
      <c r="J52" s="328"/>
      <c r="K52" s="328"/>
      <c r="L52" s="335"/>
      <c r="N52" s="224"/>
    </row>
    <row r="53" spans="1:14" ht="17.25" customHeight="1" thickBot="1" x14ac:dyDescent="0.5">
      <c r="A53" s="322"/>
      <c r="B53" s="323"/>
      <c r="C53" s="116"/>
      <c r="D53" s="117"/>
      <c r="E53" s="203"/>
      <c r="F53" s="128">
        <f t="shared" si="8"/>
        <v>0</v>
      </c>
      <c r="G53" s="51">
        <f>E53*F53</f>
        <v>0</v>
      </c>
      <c r="H53" s="329"/>
      <c r="I53" s="328"/>
      <c r="J53" s="328"/>
      <c r="K53" s="328"/>
      <c r="L53" s="335"/>
      <c r="N53" s="224"/>
    </row>
    <row r="54" spans="1:14" ht="17.25" customHeight="1" thickBot="1" x14ac:dyDescent="0.5">
      <c r="A54" s="322"/>
      <c r="B54" s="323"/>
      <c r="C54" s="116"/>
      <c r="D54" s="117"/>
      <c r="E54" s="203"/>
      <c r="F54" s="128">
        <f t="shared" si="8"/>
        <v>0</v>
      </c>
      <c r="G54" s="51">
        <f>E54*F54</f>
        <v>0</v>
      </c>
      <c r="H54" s="329"/>
      <c r="I54" s="328"/>
      <c r="J54" s="328"/>
      <c r="K54" s="328"/>
      <c r="L54" s="335"/>
      <c r="N54" s="224"/>
    </row>
    <row r="55" spans="1:14" ht="17.25" customHeight="1" thickBot="1" x14ac:dyDescent="0.5">
      <c r="A55" s="322"/>
      <c r="B55" s="323"/>
      <c r="C55" s="116"/>
      <c r="D55" s="117"/>
      <c r="E55" s="203"/>
      <c r="F55" s="128">
        <f t="shared" si="8"/>
        <v>0</v>
      </c>
      <c r="G55" s="51">
        <f>E55*F55</f>
        <v>0</v>
      </c>
      <c r="H55" s="329"/>
      <c r="I55" s="328"/>
      <c r="J55" s="328"/>
      <c r="K55" s="328"/>
      <c r="L55" s="335"/>
      <c r="N55" s="224"/>
    </row>
    <row r="56" spans="1:14" ht="14.1" thickBot="1" x14ac:dyDescent="0.5">
      <c r="A56" s="319" t="s">
        <v>385</v>
      </c>
      <c r="B56" s="320"/>
      <c r="C56" s="320"/>
      <c r="D56" s="320"/>
      <c r="E56" s="321"/>
      <c r="F56" s="53">
        <f>SUM(F51:F55)</f>
        <v>56.966666666666669</v>
      </c>
      <c r="G56" s="52">
        <f>SUM(G51:G55)</f>
        <v>56.966666666666669</v>
      </c>
      <c r="H56" s="104">
        <v>36</v>
      </c>
      <c r="I56" s="105">
        <f>G56-H56</f>
        <v>20.966666666666669</v>
      </c>
      <c r="J56" s="105">
        <f>H56*1.5</f>
        <v>54</v>
      </c>
      <c r="K56" s="105">
        <f>G56-J56</f>
        <v>2.9666666666666686</v>
      </c>
      <c r="L56" s="61">
        <f>IF(K56&gt;=0,3,IF(I56&gt;=0,2,1))</f>
        <v>3</v>
      </c>
      <c r="N56" s="224"/>
    </row>
    <row r="57" spans="1:14" ht="30" customHeight="1" thickBot="1" x14ac:dyDescent="0.5">
      <c r="A57" s="89" t="s">
        <v>341</v>
      </c>
      <c r="B57" s="317" t="s">
        <v>400</v>
      </c>
      <c r="C57" s="318"/>
      <c r="D57" s="318"/>
      <c r="E57" s="318"/>
      <c r="F57" s="318"/>
      <c r="G57" s="353"/>
      <c r="N57" s="224"/>
    </row>
    <row r="58" spans="1:14" ht="45" customHeight="1" thickBot="1" x14ac:dyDescent="0.5">
      <c r="A58" s="324" t="s">
        <v>378</v>
      </c>
      <c r="B58" s="325"/>
      <c r="C58" s="255" t="s">
        <v>379</v>
      </c>
      <c r="D58" s="255" t="s">
        <v>380</v>
      </c>
      <c r="E58" s="57" t="s">
        <v>381</v>
      </c>
      <c r="F58" s="50" t="s">
        <v>329</v>
      </c>
      <c r="G58" s="49" t="s">
        <v>330</v>
      </c>
      <c r="H58" s="69" t="s">
        <v>331</v>
      </c>
      <c r="I58" s="69" t="s">
        <v>332</v>
      </c>
      <c r="J58" s="70" t="s">
        <v>333</v>
      </c>
      <c r="K58" s="70" t="s">
        <v>334</v>
      </c>
      <c r="L58" s="70" t="s">
        <v>335</v>
      </c>
      <c r="N58" s="224"/>
    </row>
    <row r="59" spans="1:14" ht="17.25" customHeight="1" thickBot="1" x14ac:dyDescent="0.5">
      <c r="A59" s="322" t="s">
        <v>399</v>
      </c>
      <c r="B59" s="323"/>
      <c r="C59" s="117">
        <v>43770</v>
      </c>
      <c r="D59" s="117">
        <v>45503</v>
      </c>
      <c r="E59" s="204">
        <v>1</v>
      </c>
      <c r="F59" s="128">
        <f>IF(ISTEXT(A59),DAYS360(C59,D59)/30,)</f>
        <v>56.966666666666669</v>
      </c>
      <c r="G59" s="51">
        <f t="shared" ref="G59:G64" si="9">E59*F59</f>
        <v>56.966666666666669</v>
      </c>
      <c r="H59" s="336"/>
      <c r="I59" s="327" t="str">
        <f>IF(I65&gt;=0,"YES","NO")</f>
        <v>YES</v>
      </c>
      <c r="J59" s="327"/>
      <c r="K59" s="327" t="str">
        <f>IF(K65&gt;=0,"YES","NO")</f>
        <v>YES</v>
      </c>
      <c r="L59" s="334"/>
      <c r="N59" s="224" t="s">
        <v>383</v>
      </c>
    </row>
    <row r="60" spans="1:14" ht="17.25" customHeight="1" thickBot="1" x14ac:dyDescent="0.5">
      <c r="A60" s="322" t="s">
        <v>401</v>
      </c>
      <c r="B60" s="323"/>
      <c r="C60" s="127">
        <v>41000</v>
      </c>
      <c r="D60" s="127">
        <v>41730</v>
      </c>
      <c r="E60" s="205">
        <v>1</v>
      </c>
      <c r="F60" s="128">
        <f t="shared" ref="F60:F64" si="10">IF(ISTEXT(A60),DAYS360(C60,D60)/30,)</f>
        <v>24</v>
      </c>
      <c r="G60" s="51">
        <f t="shared" si="9"/>
        <v>24</v>
      </c>
      <c r="H60" s="329"/>
      <c r="I60" s="328"/>
      <c r="J60" s="328"/>
      <c r="K60" s="328"/>
      <c r="L60" s="335"/>
      <c r="N60" s="224"/>
    </row>
    <row r="61" spans="1:14" ht="17.25" customHeight="1" thickBot="1" x14ac:dyDescent="0.5">
      <c r="A61" s="322"/>
      <c r="B61" s="323"/>
      <c r="C61" s="116"/>
      <c r="D61" s="117"/>
      <c r="E61" s="203"/>
      <c r="F61" s="128">
        <f t="shared" si="10"/>
        <v>0</v>
      </c>
      <c r="G61" s="51">
        <f t="shared" si="9"/>
        <v>0</v>
      </c>
      <c r="H61" s="329"/>
      <c r="I61" s="328"/>
      <c r="J61" s="328"/>
      <c r="K61" s="328"/>
      <c r="L61" s="335"/>
      <c r="N61" s="224"/>
    </row>
    <row r="62" spans="1:14" ht="17.25" customHeight="1" thickBot="1" x14ac:dyDescent="0.5">
      <c r="A62" s="322"/>
      <c r="B62" s="323"/>
      <c r="C62" s="116"/>
      <c r="D62" s="117"/>
      <c r="E62" s="203"/>
      <c r="F62" s="128">
        <f t="shared" si="10"/>
        <v>0</v>
      </c>
      <c r="G62" s="51">
        <f t="shared" si="9"/>
        <v>0</v>
      </c>
      <c r="H62" s="329"/>
      <c r="I62" s="328"/>
      <c r="J62" s="328"/>
      <c r="K62" s="328"/>
      <c r="L62" s="335"/>
      <c r="N62" s="224"/>
    </row>
    <row r="63" spans="1:14" ht="17.25" customHeight="1" thickBot="1" x14ac:dyDescent="0.5">
      <c r="A63" s="322"/>
      <c r="B63" s="323"/>
      <c r="C63" s="116"/>
      <c r="D63" s="117"/>
      <c r="E63" s="203"/>
      <c r="F63" s="128">
        <f t="shared" si="10"/>
        <v>0</v>
      </c>
      <c r="G63" s="51">
        <f t="shared" si="9"/>
        <v>0</v>
      </c>
      <c r="H63" s="329"/>
      <c r="I63" s="328"/>
      <c r="J63" s="328"/>
      <c r="K63" s="328"/>
      <c r="L63" s="335"/>
      <c r="N63" s="224"/>
    </row>
    <row r="64" spans="1:14" ht="17.25" customHeight="1" thickBot="1" x14ac:dyDescent="0.5">
      <c r="A64" s="322"/>
      <c r="B64" s="323"/>
      <c r="C64" s="115"/>
      <c r="D64" s="119"/>
      <c r="E64" s="203"/>
      <c r="F64" s="128">
        <f t="shared" si="10"/>
        <v>0</v>
      </c>
      <c r="G64" s="51">
        <f t="shared" si="9"/>
        <v>0</v>
      </c>
      <c r="H64" s="329"/>
      <c r="I64" s="328"/>
      <c r="J64" s="328"/>
      <c r="K64" s="328"/>
      <c r="L64" s="335"/>
      <c r="N64" s="224"/>
    </row>
    <row r="65" spans="1:14" ht="17.25" customHeight="1" thickBot="1" x14ac:dyDescent="0.5">
      <c r="A65" s="330" t="s">
        <v>385</v>
      </c>
      <c r="B65" s="331"/>
      <c r="C65" s="331"/>
      <c r="D65" s="331"/>
      <c r="E65" s="355"/>
      <c r="F65" s="53">
        <f>SUM(F59:F64)</f>
        <v>80.966666666666669</v>
      </c>
      <c r="G65" s="52">
        <f>SUM(G59:G64)</f>
        <v>80.966666666666669</v>
      </c>
      <c r="H65" s="104">
        <v>36</v>
      </c>
      <c r="I65" s="105">
        <f>G65-H65</f>
        <v>44.966666666666669</v>
      </c>
      <c r="J65" s="105">
        <f>H65*1.5</f>
        <v>54</v>
      </c>
      <c r="K65" s="105">
        <f>G65-J65</f>
        <v>26.966666666666669</v>
      </c>
      <c r="L65" s="61">
        <f>IF(K65&gt;=0,3,IF(I65&gt;=0,2,1))</f>
        <v>3</v>
      </c>
      <c r="N65" s="224"/>
    </row>
    <row r="66" spans="1:14" ht="14.7" thickBot="1" x14ac:dyDescent="0.6">
      <c r="A66" s="54"/>
      <c r="B66" s="55"/>
      <c r="C66" s="259"/>
      <c r="D66" s="259"/>
      <c r="E66" s="206"/>
      <c r="F66" s="56"/>
      <c r="G66"/>
      <c r="N66" s="224"/>
    </row>
    <row r="67" spans="1:14" ht="20.100000000000001" customHeight="1" thickBot="1" x14ac:dyDescent="0.5">
      <c r="A67" s="91" t="s">
        <v>342</v>
      </c>
      <c r="B67" s="309" t="s">
        <v>389</v>
      </c>
      <c r="C67" s="310"/>
      <c r="D67" s="310"/>
      <c r="E67" s="310"/>
      <c r="F67" s="310"/>
      <c r="G67" s="310"/>
      <c r="N67" s="224"/>
    </row>
    <row r="68" spans="1:14" ht="25.5" thickBot="1" x14ac:dyDescent="0.5">
      <c r="A68" s="345" t="s">
        <v>390</v>
      </c>
      <c r="B68" s="344"/>
      <c r="C68" s="50" t="s">
        <v>391</v>
      </c>
      <c r="D68" s="50" t="s">
        <v>392</v>
      </c>
      <c r="E68" s="50" t="s">
        <v>393</v>
      </c>
      <c r="F68" s="343" t="s">
        <v>394</v>
      </c>
      <c r="G68" s="344"/>
      <c r="H68" s="257"/>
      <c r="I68" s="106"/>
      <c r="J68" s="106"/>
      <c r="K68" s="106"/>
      <c r="L68" s="107"/>
      <c r="N68" s="224"/>
    </row>
    <row r="69" spans="1:14" ht="32.1" customHeight="1" thickBot="1" x14ac:dyDescent="0.5">
      <c r="A69" s="260" t="s">
        <v>402</v>
      </c>
      <c r="B69" s="261"/>
      <c r="C69" s="122">
        <v>191293</v>
      </c>
      <c r="D69" s="127">
        <v>38149</v>
      </c>
      <c r="E69" s="127">
        <v>46184</v>
      </c>
      <c r="F69" s="332" t="s">
        <v>403</v>
      </c>
      <c r="G69" s="333"/>
      <c r="H69" s="64"/>
      <c r="I69" s="60"/>
      <c r="J69" s="60"/>
      <c r="K69" s="60"/>
      <c r="L69" s="185">
        <v>2</v>
      </c>
      <c r="N69" s="199"/>
    </row>
    <row r="70" spans="1:14" ht="14.1" thickBot="1" x14ac:dyDescent="0.5">
      <c r="I70" s="326" t="str">
        <f>A48</f>
        <v>PMO Lead</v>
      </c>
      <c r="J70" s="326"/>
      <c r="K70" s="326"/>
      <c r="L70" s="114">
        <f>AVERAGE(L69,L65,L56)</f>
        <v>2.6666666666666665</v>
      </c>
      <c r="N70" s="224"/>
    </row>
    <row r="71" spans="1:14" ht="15" thickBot="1" x14ac:dyDescent="0.5">
      <c r="A71" s="303" t="str">
        <f>A1</f>
        <v xml:space="preserve">BENEFITSCAL MINIMUM QUALIFICATIONS SUMMARY TABLE </v>
      </c>
      <c r="B71" s="304"/>
      <c r="C71" s="304"/>
      <c r="D71" s="304"/>
      <c r="E71" s="304"/>
      <c r="F71" s="304"/>
      <c r="G71" s="305"/>
      <c r="N71" s="224"/>
    </row>
    <row r="72" spans="1:14" ht="15" thickBot="1" x14ac:dyDescent="0.5">
      <c r="A72" s="68" t="str">
        <f>'Bidder-Key Staff'!B6</f>
        <v>Transition Lead</v>
      </c>
      <c r="B72" s="68" t="str">
        <f>'Bidder-Key Staff'!C6</f>
        <v>Marc Piscitelli</v>
      </c>
      <c r="C72" s="250"/>
      <c r="D72" s="250"/>
      <c r="E72" s="67"/>
      <c r="F72" s="250"/>
      <c r="G72" s="251"/>
      <c r="N72" s="224"/>
    </row>
    <row r="73" spans="1:14" ht="30" customHeight="1" thickBot="1" x14ac:dyDescent="0.5">
      <c r="A73" s="89" t="s">
        <v>344</v>
      </c>
      <c r="B73" s="309" t="s">
        <v>404</v>
      </c>
      <c r="C73" s="310"/>
      <c r="D73" s="310"/>
      <c r="E73" s="310"/>
      <c r="F73" s="310"/>
      <c r="G73" s="311"/>
      <c r="N73" s="224"/>
    </row>
    <row r="74" spans="1:14" ht="45" customHeight="1" thickBot="1" x14ac:dyDescent="0.5">
      <c r="A74" s="324" t="s">
        <v>378</v>
      </c>
      <c r="B74" s="325"/>
      <c r="C74" s="255" t="s">
        <v>379</v>
      </c>
      <c r="D74" s="255" t="s">
        <v>380</v>
      </c>
      <c r="E74" s="57" t="s">
        <v>381</v>
      </c>
      <c r="F74" s="50" t="s">
        <v>329</v>
      </c>
      <c r="G74" s="49" t="s">
        <v>330</v>
      </c>
      <c r="H74" s="69" t="s">
        <v>331</v>
      </c>
      <c r="I74" s="69" t="s">
        <v>332</v>
      </c>
      <c r="J74" s="70" t="s">
        <v>333</v>
      </c>
      <c r="K74" s="70" t="s">
        <v>334</v>
      </c>
      <c r="L74" s="70" t="s">
        <v>335</v>
      </c>
      <c r="N74" s="224"/>
    </row>
    <row r="75" spans="1:14" ht="17.25" customHeight="1" thickBot="1" x14ac:dyDescent="0.5">
      <c r="A75" s="322" t="s">
        <v>405</v>
      </c>
      <c r="B75" s="323"/>
      <c r="C75" s="152">
        <v>44866</v>
      </c>
      <c r="D75" s="131">
        <v>45474</v>
      </c>
      <c r="E75" s="201">
        <v>1</v>
      </c>
      <c r="F75" s="128">
        <f>IF(ISTEXT(A75),DAYS360(C75,D75)/30,)</f>
        <v>20</v>
      </c>
      <c r="G75" s="51">
        <f t="shared" ref="G75:G80" si="11">E75*F75</f>
        <v>20</v>
      </c>
      <c r="H75" s="336"/>
      <c r="I75" s="327" t="str">
        <f>IF(I81&gt;=0,"YES","NO")</f>
        <v>YES</v>
      </c>
      <c r="J75" s="327"/>
      <c r="K75" s="327" t="str">
        <f>IF(K81&gt;=0,"YES","NO")</f>
        <v>NO</v>
      </c>
      <c r="L75" s="334"/>
      <c r="N75" s="224"/>
    </row>
    <row r="76" spans="1:14" ht="17.25" customHeight="1" thickBot="1" x14ac:dyDescent="0.5">
      <c r="A76" s="322"/>
      <c r="B76" s="323"/>
      <c r="C76" s="129"/>
      <c r="D76" s="127"/>
      <c r="E76" s="207"/>
      <c r="F76" s="128">
        <f t="shared" ref="F76:F80" si="12">IF(ISTEXT(A76),DAYS360(C76,D76)/30,)</f>
        <v>0</v>
      </c>
      <c r="G76" s="51">
        <f t="shared" si="11"/>
        <v>0</v>
      </c>
      <c r="H76" s="329"/>
      <c r="I76" s="328"/>
      <c r="J76" s="328"/>
      <c r="K76" s="328"/>
      <c r="L76" s="335"/>
      <c r="N76" s="224"/>
    </row>
    <row r="77" spans="1:14" ht="17.25" customHeight="1" thickBot="1" x14ac:dyDescent="0.5">
      <c r="A77" s="322"/>
      <c r="B77" s="323"/>
      <c r="C77" s="116"/>
      <c r="D77" s="117"/>
      <c r="E77" s="208"/>
      <c r="F77" s="128">
        <f t="shared" si="12"/>
        <v>0</v>
      </c>
      <c r="G77" s="51">
        <f t="shared" si="11"/>
        <v>0</v>
      </c>
      <c r="H77" s="329"/>
      <c r="I77" s="328"/>
      <c r="J77" s="328"/>
      <c r="K77" s="328"/>
      <c r="L77" s="335"/>
      <c r="N77" s="224"/>
    </row>
    <row r="78" spans="1:14" ht="17.25" customHeight="1" thickBot="1" x14ac:dyDescent="0.5">
      <c r="A78" s="322"/>
      <c r="B78" s="323"/>
      <c r="C78" s="129"/>
      <c r="D78" s="127"/>
      <c r="E78" s="207"/>
      <c r="F78" s="128">
        <f t="shared" si="12"/>
        <v>0</v>
      </c>
      <c r="G78" s="51">
        <f t="shared" si="11"/>
        <v>0</v>
      </c>
      <c r="H78" s="329"/>
      <c r="I78" s="328"/>
      <c r="J78" s="328"/>
      <c r="K78" s="328"/>
      <c r="L78" s="335"/>
      <c r="N78" s="224"/>
    </row>
    <row r="79" spans="1:14" ht="17.25" customHeight="1" thickBot="1" x14ac:dyDescent="0.5">
      <c r="A79" s="322"/>
      <c r="B79" s="323"/>
      <c r="C79" s="116"/>
      <c r="D79" s="117"/>
      <c r="E79" s="208"/>
      <c r="F79" s="128">
        <f t="shared" si="12"/>
        <v>0</v>
      </c>
      <c r="G79" s="51">
        <f t="shared" si="11"/>
        <v>0</v>
      </c>
      <c r="H79" s="329"/>
      <c r="I79" s="328"/>
      <c r="J79" s="328"/>
      <c r="K79" s="328"/>
      <c r="L79" s="335"/>
      <c r="N79" s="224"/>
    </row>
    <row r="80" spans="1:14" ht="17.25" customHeight="1" thickBot="1" x14ac:dyDescent="0.5">
      <c r="A80" s="322"/>
      <c r="B80" s="323"/>
      <c r="C80" s="116"/>
      <c r="D80" s="117"/>
      <c r="E80" s="208"/>
      <c r="F80" s="128">
        <f t="shared" si="12"/>
        <v>0</v>
      </c>
      <c r="G80" s="51">
        <f t="shared" si="11"/>
        <v>0</v>
      </c>
      <c r="H80" s="329"/>
      <c r="I80" s="328"/>
      <c r="J80" s="328"/>
      <c r="K80" s="328"/>
      <c r="L80" s="335"/>
      <c r="N80" s="224"/>
    </row>
    <row r="81" spans="1:14" ht="14.1" thickBot="1" x14ac:dyDescent="0.5">
      <c r="A81" s="319" t="s">
        <v>385</v>
      </c>
      <c r="B81" s="320"/>
      <c r="C81" s="320"/>
      <c r="D81" s="320"/>
      <c r="E81" s="320"/>
      <c r="F81" s="53">
        <f>SUM(F75:F80)</f>
        <v>20</v>
      </c>
      <c r="G81" s="52">
        <f>SUM(G75:G80)</f>
        <v>20</v>
      </c>
      <c r="H81" s="104">
        <v>18</v>
      </c>
      <c r="I81" s="105">
        <f>G81-H81</f>
        <v>2</v>
      </c>
      <c r="J81" s="105">
        <f>H81*1.5</f>
        <v>27</v>
      </c>
      <c r="K81" s="105">
        <f>G81-J81</f>
        <v>-7</v>
      </c>
      <c r="L81" s="61">
        <f>IF(K81&gt;=0,3,IF(I81&gt;=0,2,1))</f>
        <v>2</v>
      </c>
      <c r="N81" s="224"/>
    </row>
    <row r="82" spans="1:14" ht="44.25" customHeight="1" thickBot="1" x14ac:dyDescent="0.5">
      <c r="A82" s="89" t="s">
        <v>345</v>
      </c>
      <c r="B82" s="301" t="s">
        <v>406</v>
      </c>
      <c r="C82" s="302"/>
      <c r="D82" s="302"/>
      <c r="E82" s="302"/>
      <c r="F82" s="302"/>
      <c r="G82" s="308"/>
      <c r="N82" s="224"/>
    </row>
    <row r="83" spans="1:14" ht="45" customHeight="1" thickBot="1" x14ac:dyDescent="0.5">
      <c r="A83" s="324" t="s">
        <v>378</v>
      </c>
      <c r="B83" s="325"/>
      <c r="C83" s="255" t="s">
        <v>379</v>
      </c>
      <c r="D83" s="255" t="s">
        <v>380</v>
      </c>
      <c r="E83" s="57" t="s">
        <v>381</v>
      </c>
      <c r="F83" s="50" t="s">
        <v>329</v>
      </c>
      <c r="G83" s="49" t="s">
        <v>407</v>
      </c>
      <c r="H83" s="69" t="s">
        <v>408</v>
      </c>
      <c r="I83" s="69" t="s">
        <v>409</v>
      </c>
      <c r="J83" s="70" t="s">
        <v>410</v>
      </c>
      <c r="K83" s="70" t="s">
        <v>334</v>
      </c>
      <c r="L83" s="70" t="s">
        <v>335</v>
      </c>
      <c r="N83" s="227"/>
    </row>
    <row r="84" spans="1:14" ht="14.1" thickBot="1" x14ac:dyDescent="0.5">
      <c r="A84" s="322" t="s">
        <v>405</v>
      </c>
      <c r="B84" s="323"/>
      <c r="C84" s="152">
        <v>44866</v>
      </c>
      <c r="D84" s="131">
        <v>45474</v>
      </c>
      <c r="E84" s="201">
        <v>1</v>
      </c>
      <c r="F84" s="128">
        <f>IF(ISTEXT(A84),DAYS360(C84,D84)/30,)</f>
        <v>20</v>
      </c>
      <c r="G84" s="51">
        <f>IF(F84&gt;=3,1,0)</f>
        <v>1</v>
      </c>
      <c r="H84" s="336"/>
      <c r="I84" s="327" t="str">
        <f>IF(I90&gt;=0,"YES","NO")</f>
        <v>YES</v>
      </c>
      <c r="J84" s="327"/>
      <c r="K84" s="327" t="str">
        <f>IF(K90&gt;=0,"YES","NO")</f>
        <v>NO</v>
      </c>
      <c r="L84" s="334"/>
      <c r="N84" s="224"/>
    </row>
    <row r="85" spans="1:14" ht="14.1" thickBot="1" x14ac:dyDescent="0.5">
      <c r="A85" s="322" t="s">
        <v>411</v>
      </c>
      <c r="B85" s="323"/>
      <c r="C85" s="129">
        <v>41850</v>
      </c>
      <c r="D85" s="127">
        <v>42401</v>
      </c>
      <c r="E85" s="207">
        <v>1</v>
      </c>
      <c r="F85" s="128">
        <f t="shared" ref="F85:F89" si="13">IF(ISTEXT(A85),DAYS360(C85,D85)/30,)</f>
        <v>18.033333333333335</v>
      </c>
      <c r="G85" s="51">
        <f t="shared" ref="G85:G89" si="14">IF(F85&gt;=3,1,0)</f>
        <v>1</v>
      </c>
      <c r="H85" s="329"/>
      <c r="I85" s="328"/>
      <c r="J85" s="328"/>
      <c r="K85" s="328"/>
      <c r="L85" s="335"/>
      <c r="N85" s="224" t="s">
        <v>412</v>
      </c>
    </row>
    <row r="86" spans="1:14" ht="14.1" thickBot="1" x14ac:dyDescent="0.5">
      <c r="A86" s="322"/>
      <c r="B86" s="323"/>
      <c r="C86" s="116"/>
      <c r="D86" s="117"/>
      <c r="E86" s="208"/>
      <c r="F86" s="128">
        <f t="shared" si="13"/>
        <v>0</v>
      </c>
      <c r="G86" s="51">
        <f t="shared" si="14"/>
        <v>0</v>
      </c>
      <c r="H86" s="329"/>
      <c r="I86" s="328"/>
      <c r="J86" s="328"/>
      <c r="K86" s="328"/>
      <c r="L86" s="335"/>
      <c r="N86" s="224"/>
    </row>
    <row r="87" spans="1:14" ht="14.1" thickBot="1" x14ac:dyDescent="0.5">
      <c r="A87" s="322"/>
      <c r="B87" s="323"/>
      <c r="C87" s="129"/>
      <c r="D87" s="127"/>
      <c r="E87" s="207"/>
      <c r="F87" s="128">
        <f t="shared" si="13"/>
        <v>0</v>
      </c>
      <c r="G87" s="51">
        <f t="shared" si="14"/>
        <v>0</v>
      </c>
      <c r="H87" s="329"/>
      <c r="I87" s="328"/>
      <c r="J87" s="328"/>
      <c r="K87" s="328"/>
      <c r="L87" s="335"/>
      <c r="N87" s="224"/>
    </row>
    <row r="88" spans="1:14" ht="14.1" thickBot="1" x14ac:dyDescent="0.5">
      <c r="A88" s="322"/>
      <c r="B88" s="323"/>
      <c r="C88" s="116"/>
      <c r="D88" s="117"/>
      <c r="E88" s="208"/>
      <c r="F88" s="128">
        <f t="shared" si="13"/>
        <v>0</v>
      </c>
      <c r="G88" s="51">
        <f t="shared" si="14"/>
        <v>0</v>
      </c>
      <c r="H88" s="329"/>
      <c r="I88" s="328"/>
      <c r="J88" s="328"/>
      <c r="K88" s="328"/>
      <c r="L88" s="335"/>
      <c r="N88" s="224"/>
    </row>
    <row r="89" spans="1:14" ht="14.1" thickBot="1" x14ac:dyDescent="0.5">
      <c r="A89" s="322"/>
      <c r="B89" s="323"/>
      <c r="C89" s="116"/>
      <c r="D89" s="117"/>
      <c r="E89" s="208"/>
      <c r="F89" s="128">
        <f t="shared" si="13"/>
        <v>0</v>
      </c>
      <c r="G89" s="51">
        <f t="shared" si="14"/>
        <v>0</v>
      </c>
      <c r="H89" s="329"/>
      <c r="I89" s="328"/>
      <c r="J89" s="328"/>
      <c r="K89" s="328"/>
      <c r="L89" s="335"/>
      <c r="N89" s="224"/>
    </row>
    <row r="90" spans="1:14" ht="14.1" thickBot="1" x14ac:dyDescent="0.5">
      <c r="A90" s="330" t="s">
        <v>385</v>
      </c>
      <c r="B90" s="331"/>
      <c r="C90" s="331"/>
      <c r="D90" s="331"/>
      <c r="E90" s="331"/>
      <c r="F90" s="53">
        <f>SUM(F84:F89)</f>
        <v>38.033333333333331</v>
      </c>
      <c r="G90" s="52">
        <f>SUM(G84:G89)</f>
        <v>2</v>
      </c>
      <c r="H90" s="104">
        <v>2</v>
      </c>
      <c r="I90" s="105">
        <f>G90-H90</f>
        <v>0</v>
      </c>
      <c r="J90" s="105">
        <f>H90*1.5</f>
        <v>3</v>
      </c>
      <c r="K90" s="105">
        <f>G90-J90</f>
        <v>-1</v>
      </c>
      <c r="L90" s="61">
        <f>IF(K90&gt;=0,3,IF(I90&gt;=0,2,1))</f>
        <v>2</v>
      </c>
      <c r="N90" s="224"/>
    </row>
    <row r="91" spans="1:14" ht="14.1" thickBot="1" x14ac:dyDescent="0.5">
      <c r="I91" s="326" t="str">
        <f>A72</f>
        <v>Transition Lead</v>
      </c>
      <c r="J91" s="326"/>
      <c r="K91" s="326"/>
      <c r="L91" s="114">
        <f>AVERAGE(L90,L81)</f>
        <v>2</v>
      </c>
      <c r="N91" s="224"/>
    </row>
    <row r="92" spans="1:14" ht="15" thickBot="1" x14ac:dyDescent="0.5">
      <c r="A92" s="303" t="str">
        <f>A1</f>
        <v xml:space="preserve">BENEFITSCAL MINIMUM QUALIFICATIONS SUMMARY TABLE </v>
      </c>
      <c r="B92" s="304"/>
      <c r="C92" s="304"/>
      <c r="D92" s="304"/>
      <c r="E92" s="304"/>
      <c r="F92" s="304"/>
      <c r="G92" s="305"/>
      <c r="N92" s="224"/>
    </row>
    <row r="93" spans="1:14" ht="15" thickBot="1" x14ac:dyDescent="0.5">
      <c r="A93" s="68" t="str">
        <f>'Bidder-Key Staff'!B7</f>
        <v>Application Manager</v>
      </c>
      <c r="B93" s="68" t="str">
        <f>'Bidder-Key Staff'!C7</f>
        <v>Satyanarayana (Satya) Gandi</v>
      </c>
      <c r="C93" s="250"/>
      <c r="D93" s="250"/>
      <c r="E93" s="67"/>
      <c r="F93" s="250"/>
      <c r="G93" s="251"/>
      <c r="N93" s="224"/>
    </row>
    <row r="94" spans="1:14" ht="48" customHeight="1" thickBot="1" x14ac:dyDescent="0.5">
      <c r="A94" s="91" t="s">
        <v>346</v>
      </c>
      <c r="B94" s="312" t="s">
        <v>413</v>
      </c>
      <c r="C94" s="313"/>
      <c r="D94" s="313"/>
      <c r="E94" s="313"/>
      <c r="F94" s="313"/>
      <c r="G94" s="313"/>
      <c r="N94" s="224"/>
    </row>
    <row r="95" spans="1:14" ht="45" customHeight="1" thickBot="1" x14ac:dyDescent="0.5">
      <c r="A95" s="324" t="s">
        <v>378</v>
      </c>
      <c r="B95" s="325"/>
      <c r="C95" s="255" t="s">
        <v>379</v>
      </c>
      <c r="D95" s="255" t="s">
        <v>380</v>
      </c>
      <c r="E95" s="57" t="s">
        <v>381</v>
      </c>
      <c r="F95" s="50" t="s">
        <v>329</v>
      </c>
      <c r="G95" s="49" t="s">
        <v>330</v>
      </c>
      <c r="H95" s="69" t="s">
        <v>331</v>
      </c>
      <c r="I95" s="69" t="s">
        <v>332</v>
      </c>
      <c r="J95" s="70" t="s">
        <v>333</v>
      </c>
      <c r="K95" s="70" t="s">
        <v>334</v>
      </c>
      <c r="L95" s="70" t="s">
        <v>335</v>
      </c>
      <c r="N95" s="224"/>
    </row>
    <row r="96" spans="1:14" ht="14.1" thickBot="1" x14ac:dyDescent="0.5">
      <c r="A96" s="322" t="s">
        <v>320</v>
      </c>
      <c r="B96" s="323"/>
      <c r="C96" s="131">
        <v>43617</v>
      </c>
      <c r="D96" s="131">
        <v>45474</v>
      </c>
      <c r="E96" s="205">
        <v>1</v>
      </c>
      <c r="F96" s="128">
        <f>IF(ISTEXT(A96),DAYS360(C96,D96)/30,)</f>
        <v>61</v>
      </c>
      <c r="G96" s="51">
        <f t="shared" ref="G96:G101" si="15">E96*F96</f>
        <v>61</v>
      </c>
      <c r="H96" s="336"/>
      <c r="I96" s="327" t="str">
        <f>IF(I102&gt;=0,"YES","NO")</f>
        <v>YES</v>
      </c>
      <c r="J96" s="327"/>
      <c r="K96" s="327" t="str">
        <f>IF(K102&gt;=0,"YES","NO")</f>
        <v>YES</v>
      </c>
      <c r="L96" s="334"/>
      <c r="N96" s="224"/>
    </row>
    <row r="97" spans="1:14" ht="14.1" thickBot="1" x14ac:dyDescent="0.5">
      <c r="A97" s="322" t="s">
        <v>414</v>
      </c>
      <c r="B97" s="323"/>
      <c r="C97" s="117">
        <v>41850</v>
      </c>
      <c r="D97" s="117">
        <v>43617</v>
      </c>
      <c r="E97" s="204">
        <v>1</v>
      </c>
      <c r="F97" s="128">
        <f t="shared" ref="F97:F101" si="16">IF(ISTEXT(A97),DAYS360(C97,D97)/30,)</f>
        <v>58.033333333333331</v>
      </c>
      <c r="G97" s="51">
        <f t="shared" si="15"/>
        <v>58.033333333333331</v>
      </c>
      <c r="H97" s="329"/>
      <c r="I97" s="328"/>
      <c r="J97" s="328"/>
      <c r="K97" s="328"/>
      <c r="L97" s="335"/>
      <c r="N97" s="224" t="s">
        <v>415</v>
      </c>
    </row>
    <row r="98" spans="1:14" ht="14.1" thickBot="1" x14ac:dyDescent="0.5">
      <c r="A98" s="322"/>
      <c r="B98" s="323"/>
      <c r="C98" s="116"/>
      <c r="D98" s="117"/>
      <c r="E98" s="208"/>
      <c r="F98" s="128">
        <f t="shared" si="16"/>
        <v>0</v>
      </c>
      <c r="G98" s="51">
        <f t="shared" si="15"/>
        <v>0</v>
      </c>
      <c r="H98" s="329"/>
      <c r="I98" s="328"/>
      <c r="J98" s="328"/>
      <c r="K98" s="328"/>
      <c r="L98" s="335"/>
      <c r="N98" s="224"/>
    </row>
    <row r="99" spans="1:14" ht="14.1" thickBot="1" x14ac:dyDescent="0.5">
      <c r="A99" s="322"/>
      <c r="B99" s="323"/>
      <c r="C99" s="129"/>
      <c r="D99" s="127"/>
      <c r="E99" s="207"/>
      <c r="F99" s="128">
        <f t="shared" si="16"/>
        <v>0</v>
      </c>
      <c r="G99" s="51">
        <f t="shared" si="15"/>
        <v>0</v>
      </c>
      <c r="H99" s="329"/>
      <c r="I99" s="328"/>
      <c r="J99" s="328"/>
      <c r="K99" s="328"/>
      <c r="L99" s="335"/>
      <c r="N99" s="224"/>
    </row>
    <row r="100" spans="1:14" ht="14.1" thickBot="1" x14ac:dyDescent="0.5">
      <c r="A100" s="322"/>
      <c r="B100" s="323"/>
      <c r="C100" s="116"/>
      <c r="D100" s="117"/>
      <c r="E100" s="208"/>
      <c r="F100" s="128">
        <f t="shared" si="16"/>
        <v>0</v>
      </c>
      <c r="G100" s="51">
        <f t="shared" si="15"/>
        <v>0</v>
      </c>
      <c r="H100" s="329"/>
      <c r="I100" s="328"/>
      <c r="J100" s="328"/>
      <c r="K100" s="328"/>
      <c r="L100" s="335"/>
      <c r="N100" s="224"/>
    </row>
    <row r="101" spans="1:14" ht="14.1" thickBot="1" x14ac:dyDescent="0.5">
      <c r="A101" s="322"/>
      <c r="B101" s="323"/>
      <c r="C101" s="116"/>
      <c r="D101" s="117"/>
      <c r="E101" s="208"/>
      <c r="F101" s="128">
        <f t="shared" si="16"/>
        <v>0</v>
      </c>
      <c r="G101" s="51">
        <f t="shared" si="15"/>
        <v>0</v>
      </c>
      <c r="H101" s="329"/>
      <c r="I101" s="328"/>
      <c r="J101" s="328"/>
      <c r="K101" s="328"/>
      <c r="L101" s="335"/>
      <c r="N101" s="224"/>
    </row>
    <row r="102" spans="1:14" ht="14.1" thickBot="1" x14ac:dyDescent="0.5">
      <c r="A102" s="319" t="s">
        <v>385</v>
      </c>
      <c r="B102" s="320"/>
      <c r="C102" s="320"/>
      <c r="D102" s="320"/>
      <c r="E102" s="320"/>
      <c r="F102" s="53">
        <f>SUM(F96:F101)</f>
        <v>119.03333333333333</v>
      </c>
      <c r="G102" s="52">
        <f>SUM(G96:G101)</f>
        <v>119.03333333333333</v>
      </c>
      <c r="H102" s="104">
        <v>60</v>
      </c>
      <c r="I102" s="105">
        <f>G102-H102</f>
        <v>59.033333333333331</v>
      </c>
      <c r="J102" s="105">
        <f>H102*1.5</f>
        <v>90</v>
      </c>
      <c r="K102" s="105">
        <f>G102-J102</f>
        <v>29.033333333333331</v>
      </c>
      <c r="L102" s="61">
        <f>IF(K102&gt;=0,3,IF(I102&gt;=0,2,1))</f>
        <v>3</v>
      </c>
      <c r="N102" s="224"/>
    </row>
    <row r="103" spans="1:14" ht="33.75" customHeight="1" thickBot="1" x14ac:dyDescent="0.5">
      <c r="A103" s="89" t="s">
        <v>347</v>
      </c>
      <c r="B103" s="309" t="s">
        <v>416</v>
      </c>
      <c r="C103" s="310"/>
      <c r="D103" s="310"/>
      <c r="E103" s="310"/>
      <c r="F103" s="310"/>
      <c r="G103" s="311"/>
      <c r="N103" s="224"/>
    </row>
    <row r="104" spans="1:14" ht="45" customHeight="1" thickBot="1" x14ac:dyDescent="0.5">
      <c r="A104" s="324" t="s">
        <v>378</v>
      </c>
      <c r="B104" s="325"/>
      <c r="C104" s="255" t="s">
        <v>379</v>
      </c>
      <c r="D104" s="255" t="s">
        <v>380</v>
      </c>
      <c r="E104" s="57" t="s">
        <v>381</v>
      </c>
      <c r="F104" s="50" t="s">
        <v>329</v>
      </c>
      <c r="G104" s="49" t="s">
        <v>330</v>
      </c>
      <c r="H104" s="69" t="s">
        <v>331</v>
      </c>
      <c r="I104" s="69" t="s">
        <v>332</v>
      </c>
      <c r="J104" s="70" t="s">
        <v>333</v>
      </c>
      <c r="K104" s="70" t="s">
        <v>334</v>
      </c>
      <c r="L104" s="70" t="s">
        <v>335</v>
      </c>
      <c r="N104" s="224"/>
    </row>
    <row r="105" spans="1:14" ht="14.1" thickBot="1" x14ac:dyDescent="0.5">
      <c r="A105" s="322" t="s">
        <v>320</v>
      </c>
      <c r="B105" s="323"/>
      <c r="C105" s="131">
        <v>43617</v>
      </c>
      <c r="D105" s="131">
        <v>45474</v>
      </c>
      <c r="E105" s="205">
        <v>1</v>
      </c>
      <c r="F105" s="128">
        <f>IF(ISTEXT(A105),DAYS360(C105,D105)/30,)</f>
        <v>61</v>
      </c>
      <c r="G105" s="51">
        <f t="shared" ref="G105:G110" si="17">E105*F105</f>
        <v>61</v>
      </c>
      <c r="H105" s="336"/>
      <c r="I105" s="327" t="str">
        <f>IF(I111&gt;=0,"YES","NO")</f>
        <v>YES</v>
      </c>
      <c r="J105" s="327"/>
      <c r="K105" s="327" t="str">
        <f>IF(K111&gt;=0,"YES","NO")</f>
        <v>YES</v>
      </c>
      <c r="L105" s="334"/>
      <c r="N105" s="224"/>
    </row>
    <row r="106" spans="1:14" ht="14.1" thickBot="1" x14ac:dyDescent="0.5">
      <c r="A106" s="322" t="s">
        <v>414</v>
      </c>
      <c r="B106" s="323"/>
      <c r="C106" s="117">
        <v>41850</v>
      </c>
      <c r="D106" s="117">
        <v>43617</v>
      </c>
      <c r="E106" s="204">
        <v>1</v>
      </c>
      <c r="F106" s="128">
        <f t="shared" ref="F106:F110" si="18">IF(ISTEXT(A106),DAYS360(C106,D106)/30,)</f>
        <v>58.033333333333331</v>
      </c>
      <c r="G106" s="51">
        <f t="shared" si="17"/>
        <v>58.033333333333331</v>
      </c>
      <c r="H106" s="329"/>
      <c r="I106" s="328"/>
      <c r="J106" s="328"/>
      <c r="K106" s="328"/>
      <c r="L106" s="335"/>
      <c r="N106" s="224" t="s">
        <v>415</v>
      </c>
    </row>
    <row r="107" spans="1:14" ht="14.1" thickBot="1" x14ac:dyDescent="0.5">
      <c r="A107" s="322"/>
      <c r="B107" s="323"/>
      <c r="C107" s="129"/>
      <c r="D107" s="127"/>
      <c r="E107" s="207"/>
      <c r="F107" s="128">
        <f t="shared" si="18"/>
        <v>0</v>
      </c>
      <c r="G107" s="51">
        <f t="shared" si="17"/>
        <v>0</v>
      </c>
      <c r="H107" s="329"/>
      <c r="I107" s="328"/>
      <c r="J107" s="328"/>
      <c r="K107" s="328"/>
      <c r="L107" s="335"/>
      <c r="N107" s="224"/>
    </row>
    <row r="108" spans="1:14" ht="14.1" thickBot="1" x14ac:dyDescent="0.5">
      <c r="A108" s="322"/>
      <c r="B108" s="323"/>
      <c r="C108" s="129"/>
      <c r="D108" s="127"/>
      <c r="E108" s="207"/>
      <c r="F108" s="128">
        <f t="shared" si="18"/>
        <v>0</v>
      </c>
      <c r="G108" s="51">
        <f t="shared" si="17"/>
        <v>0</v>
      </c>
      <c r="H108" s="329"/>
      <c r="I108" s="328"/>
      <c r="J108" s="328"/>
      <c r="K108" s="328"/>
      <c r="L108" s="335"/>
      <c r="N108" s="224"/>
    </row>
    <row r="109" spans="1:14" ht="14.1" thickBot="1" x14ac:dyDescent="0.5">
      <c r="A109" s="322"/>
      <c r="B109" s="323"/>
      <c r="C109" s="129"/>
      <c r="D109" s="127"/>
      <c r="E109" s="207"/>
      <c r="F109" s="128">
        <f t="shared" si="18"/>
        <v>0</v>
      </c>
      <c r="G109" s="51">
        <f t="shared" si="17"/>
        <v>0</v>
      </c>
      <c r="H109" s="329"/>
      <c r="I109" s="328"/>
      <c r="J109" s="328"/>
      <c r="K109" s="328"/>
      <c r="L109" s="335"/>
      <c r="N109" s="224"/>
    </row>
    <row r="110" spans="1:14" ht="14.1" thickBot="1" x14ac:dyDescent="0.5">
      <c r="A110" s="322"/>
      <c r="B110" s="323"/>
      <c r="C110" s="116"/>
      <c r="D110" s="117"/>
      <c r="E110" s="208"/>
      <c r="F110" s="128">
        <f t="shared" si="18"/>
        <v>0</v>
      </c>
      <c r="G110" s="51">
        <f t="shared" si="17"/>
        <v>0</v>
      </c>
      <c r="H110" s="329"/>
      <c r="I110" s="328"/>
      <c r="J110" s="328"/>
      <c r="K110" s="328"/>
      <c r="L110" s="335"/>
      <c r="N110" s="224"/>
    </row>
    <row r="111" spans="1:14" ht="14.1" thickBot="1" x14ac:dyDescent="0.5">
      <c r="A111" s="319" t="s">
        <v>385</v>
      </c>
      <c r="B111" s="320"/>
      <c r="C111" s="320"/>
      <c r="D111" s="320"/>
      <c r="E111" s="320"/>
      <c r="F111" s="53">
        <f>SUM(F105:F110)</f>
        <v>119.03333333333333</v>
      </c>
      <c r="G111" s="52">
        <f>SUM(G105:G110)</f>
        <v>119.03333333333333</v>
      </c>
      <c r="H111" s="104">
        <v>60</v>
      </c>
      <c r="I111" s="105">
        <f>G111-H111</f>
        <v>59.033333333333331</v>
      </c>
      <c r="J111" s="105">
        <f>H111*1.5</f>
        <v>90</v>
      </c>
      <c r="K111" s="105">
        <f>G111-J111</f>
        <v>29.033333333333331</v>
      </c>
      <c r="L111" s="61">
        <f>IF(K111&gt;=0,3,IF(I111&gt;=0,2,1))</f>
        <v>3</v>
      </c>
      <c r="N111" s="224"/>
    </row>
    <row r="112" spans="1:14" ht="30" customHeight="1" thickBot="1" x14ac:dyDescent="0.5">
      <c r="A112" s="89" t="s">
        <v>348</v>
      </c>
      <c r="B112" s="309" t="s">
        <v>417</v>
      </c>
      <c r="C112" s="310"/>
      <c r="D112" s="310"/>
      <c r="E112" s="310"/>
      <c r="F112" s="310"/>
      <c r="G112" s="311"/>
      <c r="N112" s="224"/>
    </row>
    <row r="113" spans="1:14" ht="45" customHeight="1" thickBot="1" x14ac:dyDescent="0.5">
      <c r="A113" s="324" t="s">
        <v>378</v>
      </c>
      <c r="B113" s="325"/>
      <c r="C113" s="255" t="s">
        <v>379</v>
      </c>
      <c r="D113" s="255" t="s">
        <v>380</v>
      </c>
      <c r="E113" s="57" t="s">
        <v>381</v>
      </c>
      <c r="F113" s="50" t="s">
        <v>329</v>
      </c>
      <c r="G113" s="49" t="s">
        <v>330</v>
      </c>
      <c r="H113" s="69" t="s">
        <v>331</v>
      </c>
      <c r="I113" s="69" t="s">
        <v>332</v>
      </c>
      <c r="J113" s="70" t="s">
        <v>333</v>
      </c>
      <c r="K113" s="70" t="s">
        <v>334</v>
      </c>
      <c r="L113" s="70" t="s">
        <v>335</v>
      </c>
      <c r="N113" s="224"/>
    </row>
    <row r="114" spans="1:14" ht="14.1" thickBot="1" x14ac:dyDescent="0.5">
      <c r="A114" s="322" t="s">
        <v>320</v>
      </c>
      <c r="B114" s="323"/>
      <c r="C114" s="131">
        <v>43617</v>
      </c>
      <c r="D114" s="131">
        <v>45474</v>
      </c>
      <c r="E114" s="205">
        <v>1</v>
      </c>
      <c r="F114" s="128">
        <f>IF(ISTEXT(A114),DAYS360(C114,D114)/30,)</f>
        <v>61</v>
      </c>
      <c r="G114" s="51">
        <f>E114*F114</f>
        <v>61</v>
      </c>
      <c r="H114" s="336"/>
      <c r="I114" s="327" t="str">
        <f>IF(I118&gt;=0,"YES","NO")</f>
        <v>YES</v>
      </c>
      <c r="J114" s="327"/>
      <c r="K114" s="327" t="str">
        <f>IF(K118&gt;=0,"YES","NO")</f>
        <v>YES</v>
      </c>
      <c r="L114" s="334"/>
      <c r="N114" s="199"/>
    </row>
    <row r="115" spans="1:14" ht="14.1" thickBot="1" x14ac:dyDescent="0.5">
      <c r="A115" s="322"/>
      <c r="B115" s="323"/>
      <c r="C115" s="117"/>
      <c r="D115" s="117"/>
      <c r="E115" s="204"/>
      <c r="F115" s="128">
        <f t="shared" ref="F115:F117" si="19">IF(ISTEXT(A115),DAYS360(C115,D115)/30,)</f>
        <v>0</v>
      </c>
      <c r="G115" s="51">
        <f>E115*F115</f>
        <v>0</v>
      </c>
      <c r="H115" s="329"/>
      <c r="I115" s="328"/>
      <c r="J115" s="328"/>
      <c r="K115" s="328"/>
      <c r="L115" s="335"/>
      <c r="N115" s="224"/>
    </row>
    <row r="116" spans="1:14" ht="14.1" thickBot="1" x14ac:dyDescent="0.5">
      <c r="A116" s="322"/>
      <c r="B116" s="323"/>
      <c r="C116" s="115"/>
      <c r="D116" s="117"/>
      <c r="E116" s="209"/>
      <c r="F116" s="128">
        <f t="shared" si="19"/>
        <v>0</v>
      </c>
      <c r="G116" s="51">
        <f>E116*F116</f>
        <v>0</v>
      </c>
      <c r="H116" s="329"/>
      <c r="I116" s="328"/>
      <c r="J116" s="328"/>
      <c r="K116" s="328"/>
      <c r="L116" s="335"/>
      <c r="N116" s="224"/>
    </row>
    <row r="117" spans="1:14" ht="14.1" thickBot="1" x14ac:dyDescent="0.5">
      <c r="A117" s="322"/>
      <c r="B117" s="323"/>
      <c r="C117" s="115"/>
      <c r="D117" s="117"/>
      <c r="E117" s="209"/>
      <c r="F117" s="128">
        <f t="shared" si="19"/>
        <v>0</v>
      </c>
      <c r="G117" s="51">
        <f>E117*F117</f>
        <v>0</v>
      </c>
      <c r="H117" s="329"/>
      <c r="I117" s="328"/>
      <c r="J117" s="328"/>
      <c r="K117" s="328"/>
      <c r="L117" s="335"/>
      <c r="N117" s="224"/>
    </row>
    <row r="118" spans="1:14" ht="14.1" thickBot="1" x14ac:dyDescent="0.5">
      <c r="A118" s="319" t="s">
        <v>385</v>
      </c>
      <c r="B118" s="320"/>
      <c r="C118" s="320"/>
      <c r="D118" s="320"/>
      <c r="E118" s="320"/>
      <c r="F118" s="53">
        <f>SUM(F114:F117)</f>
        <v>61</v>
      </c>
      <c r="G118" s="52">
        <f>SUM(G114:G117)</f>
        <v>61</v>
      </c>
      <c r="H118" s="104">
        <v>36</v>
      </c>
      <c r="I118" s="105">
        <f>G118-H118</f>
        <v>25</v>
      </c>
      <c r="J118" s="105">
        <f>H118*1.5</f>
        <v>54</v>
      </c>
      <c r="K118" s="105">
        <f>G118-J118</f>
        <v>7</v>
      </c>
      <c r="L118" s="61">
        <f>IF(K118&gt;=0,3,IF(I118&gt;=0,2,1))</f>
        <v>3</v>
      </c>
      <c r="N118" s="224"/>
    </row>
    <row r="119" spans="1:14" ht="14.1" thickBot="1" x14ac:dyDescent="0.5">
      <c r="I119" s="326" t="str">
        <f>A93</f>
        <v>Application Manager</v>
      </c>
      <c r="J119" s="326"/>
      <c r="K119" s="326"/>
      <c r="L119" s="114">
        <f>AVERAGE(L118,L111,L102)</f>
        <v>3</v>
      </c>
      <c r="N119" s="224"/>
    </row>
    <row r="120" spans="1:14" ht="15" thickBot="1" x14ac:dyDescent="0.5">
      <c r="A120" s="303" t="str">
        <f>A1</f>
        <v xml:space="preserve">BENEFITSCAL MINIMUM QUALIFICATIONS SUMMARY TABLE </v>
      </c>
      <c r="B120" s="304"/>
      <c r="C120" s="304"/>
      <c r="D120" s="304"/>
      <c r="E120" s="304"/>
      <c r="F120" s="304"/>
      <c r="G120" s="305"/>
      <c r="N120" s="224"/>
    </row>
    <row r="121" spans="1:14" ht="15" thickBot="1" x14ac:dyDescent="0.5">
      <c r="A121" s="68" t="str">
        <f>'Bidder-Key Staff'!B8</f>
        <v>Product Manager</v>
      </c>
      <c r="B121" s="68" t="str">
        <f>'Bidder-Key Staff'!C8</f>
        <v>Robert Ossa</v>
      </c>
      <c r="C121" s="250"/>
      <c r="D121" s="250"/>
      <c r="E121" s="67"/>
      <c r="F121" s="250"/>
      <c r="G121" s="251"/>
      <c r="N121" s="224"/>
    </row>
    <row r="122" spans="1:14" ht="103.5" customHeight="1" thickBot="1" x14ac:dyDescent="0.5">
      <c r="A122" s="89" t="s">
        <v>349</v>
      </c>
      <c r="B122" s="306" t="s">
        <v>418</v>
      </c>
      <c r="C122" s="307"/>
      <c r="D122" s="307"/>
      <c r="E122" s="307"/>
      <c r="F122" s="307"/>
      <c r="G122" s="307"/>
      <c r="N122" s="199" t="s">
        <v>419</v>
      </c>
    </row>
    <row r="123" spans="1:14" ht="25.5" thickBot="1" x14ac:dyDescent="0.5">
      <c r="A123" s="345" t="s">
        <v>390</v>
      </c>
      <c r="B123" s="344"/>
      <c r="C123" s="50" t="s">
        <v>391</v>
      </c>
      <c r="D123" s="50" t="s">
        <v>392</v>
      </c>
      <c r="E123" s="50" t="s">
        <v>393</v>
      </c>
      <c r="F123" s="343" t="s">
        <v>394</v>
      </c>
      <c r="G123" s="344"/>
      <c r="H123" s="257"/>
      <c r="I123" s="106"/>
      <c r="J123" s="106"/>
      <c r="K123" s="106"/>
      <c r="L123" s="107"/>
      <c r="N123" s="224"/>
    </row>
    <row r="124" spans="1:14" ht="32.1" customHeight="1" thickBot="1" x14ac:dyDescent="0.5">
      <c r="A124" s="322" t="s">
        <v>420</v>
      </c>
      <c r="B124" s="323"/>
      <c r="C124" s="174">
        <v>1970927</v>
      </c>
      <c r="D124" s="117">
        <v>45474</v>
      </c>
      <c r="E124" s="117">
        <v>46204</v>
      </c>
      <c r="F124" s="337" t="s">
        <v>421</v>
      </c>
      <c r="G124" s="338"/>
      <c r="H124" s="258"/>
      <c r="L124" s="173"/>
      <c r="N124" s="224"/>
    </row>
    <row r="125" spans="1:14" ht="32.1" customHeight="1" thickBot="1" x14ac:dyDescent="0.5">
      <c r="A125" s="322" t="s">
        <v>422</v>
      </c>
      <c r="B125" s="323"/>
      <c r="C125" s="175">
        <v>617832</v>
      </c>
      <c r="D125" s="117">
        <v>44986</v>
      </c>
      <c r="E125" s="117">
        <v>46205</v>
      </c>
      <c r="F125" s="337" t="s">
        <v>423</v>
      </c>
      <c r="G125" s="338"/>
      <c r="H125" s="258"/>
      <c r="L125" s="173"/>
      <c r="N125" s="224"/>
    </row>
    <row r="126" spans="1:14" ht="64" customHeight="1" thickBot="1" x14ac:dyDescent="0.5">
      <c r="A126" s="322" t="s">
        <v>424</v>
      </c>
      <c r="B126" s="323"/>
      <c r="C126" s="175" t="s">
        <v>425</v>
      </c>
      <c r="D126" s="117">
        <v>44958</v>
      </c>
      <c r="E126" s="117">
        <v>45323</v>
      </c>
      <c r="F126" s="337" t="s">
        <v>426</v>
      </c>
      <c r="G126" s="338"/>
      <c r="H126" s="258"/>
      <c r="L126" s="173"/>
      <c r="N126" s="224"/>
    </row>
    <row r="127" spans="1:14" ht="48" customHeight="1" thickBot="1" x14ac:dyDescent="0.5">
      <c r="A127" s="322" t="s">
        <v>427</v>
      </c>
      <c r="B127" s="323"/>
      <c r="C127" s="175">
        <v>617832</v>
      </c>
      <c r="D127" s="117">
        <v>43435</v>
      </c>
      <c r="E127" s="117">
        <v>46207</v>
      </c>
      <c r="F127" s="337" t="s">
        <v>428</v>
      </c>
      <c r="G127" s="338"/>
      <c r="H127" s="258"/>
      <c r="L127" s="173"/>
      <c r="N127" s="224"/>
    </row>
    <row r="128" spans="1:14" ht="48" customHeight="1" thickBot="1" x14ac:dyDescent="0.5">
      <c r="A128" s="322" t="s">
        <v>429</v>
      </c>
      <c r="B128" s="323"/>
      <c r="C128" s="175">
        <v>617832</v>
      </c>
      <c r="D128" s="117">
        <v>42856</v>
      </c>
      <c r="E128" s="117">
        <v>46208</v>
      </c>
      <c r="F128" s="337" t="s">
        <v>430</v>
      </c>
      <c r="G128" s="338"/>
      <c r="H128" s="258"/>
      <c r="L128" s="173"/>
      <c r="N128" s="224"/>
    </row>
    <row r="129" spans="1:14" ht="17.25" customHeight="1" thickBot="1" x14ac:dyDescent="0.5">
      <c r="A129" s="356"/>
      <c r="B129" s="357"/>
      <c r="C129" s="154"/>
      <c r="D129" s="117"/>
      <c r="E129" s="117"/>
      <c r="F129" s="339"/>
      <c r="G129" s="340"/>
      <c r="H129" s="64"/>
      <c r="I129" s="60"/>
      <c r="J129" s="60"/>
      <c r="K129" s="60"/>
      <c r="L129" s="176">
        <v>2</v>
      </c>
      <c r="N129" s="228"/>
    </row>
    <row r="130" spans="1:14" ht="30" customHeight="1" thickBot="1" x14ac:dyDescent="0.5">
      <c r="A130" s="89" t="s">
        <v>350</v>
      </c>
      <c r="B130" s="346" t="s">
        <v>431</v>
      </c>
      <c r="C130" s="347"/>
      <c r="D130" s="347"/>
      <c r="E130" s="347"/>
      <c r="F130" s="347"/>
      <c r="G130" s="348"/>
      <c r="N130" s="224"/>
    </row>
    <row r="131" spans="1:14" ht="45" customHeight="1" thickBot="1" x14ac:dyDescent="0.5">
      <c r="A131" s="324" t="s">
        <v>378</v>
      </c>
      <c r="B131" s="325"/>
      <c r="C131" s="255" t="s">
        <v>379</v>
      </c>
      <c r="D131" s="255" t="s">
        <v>380</v>
      </c>
      <c r="E131" s="57" t="s">
        <v>381</v>
      </c>
      <c r="F131" s="50" t="s">
        <v>329</v>
      </c>
      <c r="G131" s="49" t="s">
        <v>330</v>
      </c>
      <c r="H131" s="69" t="s">
        <v>331</v>
      </c>
      <c r="I131" s="69" t="s">
        <v>332</v>
      </c>
      <c r="J131" s="70" t="s">
        <v>333</v>
      </c>
      <c r="K131" s="70" t="s">
        <v>334</v>
      </c>
      <c r="L131" s="70" t="s">
        <v>335</v>
      </c>
      <c r="N131" s="224"/>
    </row>
    <row r="132" spans="1:14" ht="32.1" customHeight="1" thickBot="1" x14ac:dyDescent="0.5">
      <c r="A132" s="322" t="s">
        <v>432</v>
      </c>
      <c r="B132" s="323"/>
      <c r="C132" s="129">
        <v>45323</v>
      </c>
      <c r="D132" s="127">
        <v>45503</v>
      </c>
      <c r="E132" s="210">
        <v>1</v>
      </c>
      <c r="F132" s="128">
        <f>IF(ISTEXT(A132),DAYS360(C132,D132)/30,)</f>
        <v>5.9666666666666668</v>
      </c>
      <c r="G132" s="51">
        <f t="shared" ref="G132:G137" si="20">E132*F132</f>
        <v>5.9666666666666668</v>
      </c>
      <c r="H132" s="336"/>
      <c r="I132" s="327" t="str">
        <f>IF(I138&gt;=0,"YES","NO")</f>
        <v>YES</v>
      </c>
      <c r="J132" s="327"/>
      <c r="K132" s="327" t="str">
        <f>IF(K138&gt;=0,"YES","NO")</f>
        <v>NO</v>
      </c>
      <c r="L132" s="334"/>
      <c r="N132" s="224"/>
    </row>
    <row r="133" spans="1:14" ht="14.1" thickBot="1" x14ac:dyDescent="0.5">
      <c r="A133" s="322" t="s">
        <v>433</v>
      </c>
      <c r="B133" s="323"/>
      <c r="C133" s="131">
        <v>45108</v>
      </c>
      <c r="D133" s="132">
        <v>45292</v>
      </c>
      <c r="E133" s="211">
        <v>1</v>
      </c>
      <c r="F133" s="128">
        <f t="shared" ref="F133:F137" si="21">IF(ISTEXT(A133),DAYS360(C133,D133)/30,)</f>
        <v>6</v>
      </c>
      <c r="G133" s="51">
        <f t="shared" si="20"/>
        <v>6</v>
      </c>
      <c r="H133" s="329"/>
      <c r="I133" s="328"/>
      <c r="J133" s="328"/>
      <c r="K133" s="328"/>
      <c r="L133" s="335"/>
      <c r="N133" s="224"/>
    </row>
    <row r="134" spans="1:14" ht="14.1" thickBot="1" x14ac:dyDescent="0.5">
      <c r="A134" s="322" t="s">
        <v>434</v>
      </c>
      <c r="B134" s="323"/>
      <c r="C134" s="129">
        <v>43647</v>
      </c>
      <c r="D134" s="127">
        <v>45078</v>
      </c>
      <c r="E134" s="207">
        <v>1</v>
      </c>
      <c r="F134" s="128">
        <f t="shared" si="21"/>
        <v>47</v>
      </c>
      <c r="G134" s="51">
        <f t="shared" si="20"/>
        <v>47</v>
      </c>
      <c r="H134" s="329"/>
      <c r="I134" s="328"/>
      <c r="J134" s="328"/>
      <c r="K134" s="328"/>
      <c r="L134" s="335"/>
      <c r="N134" s="224"/>
    </row>
    <row r="135" spans="1:14" ht="14.1" thickBot="1" x14ac:dyDescent="0.5">
      <c r="A135" s="322" t="s">
        <v>435</v>
      </c>
      <c r="B135" s="323"/>
      <c r="C135" s="131">
        <v>43160</v>
      </c>
      <c r="D135" s="132">
        <v>43617</v>
      </c>
      <c r="E135" s="211">
        <v>1</v>
      </c>
      <c r="F135" s="128">
        <f t="shared" si="21"/>
        <v>15</v>
      </c>
      <c r="G135" s="51">
        <f t="shared" si="20"/>
        <v>15</v>
      </c>
      <c r="H135" s="329"/>
      <c r="I135" s="328"/>
      <c r="J135" s="328"/>
      <c r="K135" s="328"/>
      <c r="L135" s="335"/>
      <c r="N135" s="224" t="s">
        <v>436</v>
      </c>
    </row>
    <row r="136" spans="1:14" ht="14.1" thickBot="1" x14ac:dyDescent="0.5">
      <c r="A136" s="322"/>
      <c r="B136" s="323"/>
      <c r="C136" s="133"/>
      <c r="D136" s="130"/>
      <c r="E136" s="212"/>
      <c r="F136" s="128">
        <f t="shared" si="21"/>
        <v>0</v>
      </c>
      <c r="G136" s="51">
        <f t="shared" si="20"/>
        <v>0</v>
      </c>
      <c r="H136" s="329"/>
      <c r="I136" s="328"/>
      <c r="J136" s="328"/>
      <c r="K136" s="328"/>
      <c r="L136" s="335"/>
      <c r="N136" s="224"/>
    </row>
    <row r="137" spans="1:14" ht="14.1" thickBot="1" x14ac:dyDescent="0.5">
      <c r="A137" s="322"/>
      <c r="B137" s="323"/>
      <c r="C137" s="133"/>
      <c r="D137" s="130"/>
      <c r="E137" s="212"/>
      <c r="F137" s="128">
        <f t="shared" si="21"/>
        <v>0</v>
      </c>
      <c r="G137" s="51">
        <f t="shared" si="20"/>
        <v>0</v>
      </c>
      <c r="H137" s="329"/>
      <c r="I137" s="328"/>
      <c r="J137" s="328"/>
      <c r="K137" s="328"/>
      <c r="L137" s="335"/>
      <c r="N137" s="224"/>
    </row>
    <row r="138" spans="1:14" ht="14.1" thickBot="1" x14ac:dyDescent="0.5">
      <c r="A138" s="319" t="s">
        <v>385</v>
      </c>
      <c r="B138" s="320"/>
      <c r="C138" s="320"/>
      <c r="D138" s="320"/>
      <c r="E138" s="320"/>
      <c r="F138" s="53">
        <f>SUM(F132:F137)</f>
        <v>73.966666666666669</v>
      </c>
      <c r="G138" s="52">
        <f>SUM(G132:G137)</f>
        <v>73.966666666666669</v>
      </c>
      <c r="H138" s="104">
        <v>60</v>
      </c>
      <c r="I138" s="105">
        <f>G138-H138</f>
        <v>13.966666666666669</v>
      </c>
      <c r="J138" s="105">
        <f>H138*1.5</f>
        <v>90</v>
      </c>
      <c r="K138" s="105">
        <f>G138-J138</f>
        <v>-16.033333333333331</v>
      </c>
      <c r="L138" s="61">
        <f>IF(K138&gt;=0,3,IF(I138&gt;=0,2,1))</f>
        <v>2</v>
      </c>
      <c r="N138" s="224"/>
    </row>
    <row r="139" spans="1:14" ht="30" customHeight="1" thickBot="1" x14ac:dyDescent="0.5">
      <c r="A139" s="89" t="s">
        <v>351</v>
      </c>
      <c r="B139" s="301" t="s">
        <v>437</v>
      </c>
      <c r="C139" s="302"/>
      <c r="D139" s="302"/>
      <c r="E139" s="302"/>
      <c r="F139" s="302"/>
      <c r="G139" s="308"/>
      <c r="N139" s="224"/>
    </row>
    <row r="140" spans="1:14" ht="45" customHeight="1" thickBot="1" x14ac:dyDescent="0.5">
      <c r="A140" s="324" t="s">
        <v>378</v>
      </c>
      <c r="B140" s="325"/>
      <c r="C140" s="255" t="s">
        <v>379</v>
      </c>
      <c r="D140" s="255" t="s">
        <v>380</v>
      </c>
      <c r="E140" s="57" t="s">
        <v>381</v>
      </c>
      <c r="F140" s="50" t="s">
        <v>329</v>
      </c>
      <c r="G140" s="49" t="s">
        <v>330</v>
      </c>
      <c r="H140" s="69" t="s">
        <v>331</v>
      </c>
      <c r="I140" s="69" t="s">
        <v>332</v>
      </c>
      <c r="J140" s="70" t="s">
        <v>333</v>
      </c>
      <c r="K140" s="70" t="s">
        <v>334</v>
      </c>
      <c r="L140" s="70" t="s">
        <v>335</v>
      </c>
      <c r="N140" s="224"/>
    </row>
    <row r="141" spans="1:14" s="167" customFormat="1" ht="32.1" customHeight="1" thickBot="1" x14ac:dyDescent="0.6">
      <c r="A141" s="322" t="s">
        <v>432</v>
      </c>
      <c r="B141" s="323"/>
      <c r="C141" s="186">
        <v>45323</v>
      </c>
      <c r="D141" s="220">
        <v>45503</v>
      </c>
      <c r="E141" s="221">
        <v>1</v>
      </c>
      <c r="F141" s="223">
        <f>IF(ISTEXT(A141),DAYS360(C141,D141)/30,)</f>
        <v>5.9666666666666668</v>
      </c>
      <c r="G141" s="222">
        <f t="shared" ref="G141:G146" si="22">E141*F141</f>
        <v>5.9666666666666668</v>
      </c>
      <c r="H141" s="336"/>
      <c r="I141" s="327" t="str">
        <f>IF(I147&gt;=0,"YES","NO")</f>
        <v>YES</v>
      </c>
      <c r="J141" s="327"/>
      <c r="K141" s="327" t="str">
        <f>IF(K147&gt;=0,"YES","NO")</f>
        <v>YES</v>
      </c>
      <c r="L141" s="334"/>
      <c r="N141" s="224"/>
    </row>
    <row r="142" spans="1:14" ht="14.1" thickBot="1" x14ac:dyDescent="0.5">
      <c r="A142" s="322" t="s">
        <v>433</v>
      </c>
      <c r="B142" s="323"/>
      <c r="C142" s="131">
        <v>45108</v>
      </c>
      <c r="D142" s="132">
        <v>45292</v>
      </c>
      <c r="E142" s="211">
        <v>1</v>
      </c>
      <c r="F142" s="128">
        <f t="shared" ref="F142:F146" si="23">IF(ISTEXT(A142),DAYS360(C142,D142)/30,)</f>
        <v>6</v>
      </c>
      <c r="G142" s="51">
        <f t="shared" si="22"/>
        <v>6</v>
      </c>
      <c r="H142" s="329"/>
      <c r="I142" s="328"/>
      <c r="J142" s="328"/>
      <c r="K142" s="328"/>
      <c r="L142" s="335"/>
      <c r="N142" s="224"/>
    </row>
    <row r="143" spans="1:14" ht="14.1" thickBot="1" x14ac:dyDescent="0.5">
      <c r="A143" s="322" t="s">
        <v>434</v>
      </c>
      <c r="B143" s="323"/>
      <c r="C143" s="129">
        <v>43647</v>
      </c>
      <c r="D143" s="127">
        <v>45078</v>
      </c>
      <c r="E143" s="207">
        <v>1</v>
      </c>
      <c r="F143" s="128">
        <f t="shared" si="23"/>
        <v>47</v>
      </c>
      <c r="G143" s="51">
        <f t="shared" si="22"/>
        <v>47</v>
      </c>
      <c r="H143" s="329"/>
      <c r="I143" s="328"/>
      <c r="J143" s="328"/>
      <c r="K143" s="328"/>
      <c r="L143" s="335"/>
      <c r="N143" s="224"/>
    </row>
    <row r="144" spans="1:14" ht="14.1" thickBot="1" x14ac:dyDescent="0.5">
      <c r="A144" s="322"/>
      <c r="B144" s="323"/>
      <c r="C144" s="115"/>
      <c r="D144" s="117"/>
      <c r="E144" s="213"/>
      <c r="F144" s="128">
        <f t="shared" si="23"/>
        <v>0</v>
      </c>
      <c r="G144" s="51">
        <f t="shared" si="22"/>
        <v>0</v>
      </c>
      <c r="H144" s="329"/>
      <c r="I144" s="328"/>
      <c r="J144" s="328"/>
      <c r="K144" s="328"/>
      <c r="L144" s="335"/>
      <c r="N144" s="224"/>
    </row>
    <row r="145" spans="1:14" ht="14.1" thickBot="1" x14ac:dyDescent="0.5">
      <c r="A145" s="322"/>
      <c r="B145" s="323"/>
      <c r="C145" s="133"/>
      <c r="D145" s="130"/>
      <c r="E145" s="212"/>
      <c r="F145" s="128">
        <f t="shared" si="23"/>
        <v>0</v>
      </c>
      <c r="G145" s="51">
        <f t="shared" si="22"/>
        <v>0</v>
      </c>
      <c r="H145" s="329"/>
      <c r="I145" s="328"/>
      <c r="J145" s="328"/>
      <c r="K145" s="328"/>
      <c r="L145" s="335"/>
      <c r="N145" s="224"/>
    </row>
    <row r="146" spans="1:14" ht="14.1" thickBot="1" x14ac:dyDescent="0.5">
      <c r="A146" s="322"/>
      <c r="B146" s="323"/>
      <c r="C146" s="133"/>
      <c r="D146" s="130"/>
      <c r="E146" s="212"/>
      <c r="F146" s="128">
        <f t="shared" si="23"/>
        <v>0</v>
      </c>
      <c r="G146" s="51">
        <f t="shared" si="22"/>
        <v>0</v>
      </c>
      <c r="H146" s="329"/>
      <c r="I146" s="328"/>
      <c r="J146" s="328"/>
      <c r="K146" s="328"/>
      <c r="L146" s="335"/>
      <c r="N146" s="224"/>
    </row>
    <row r="147" spans="1:14" ht="14.1" thickBot="1" x14ac:dyDescent="0.5">
      <c r="A147" s="330" t="s">
        <v>385</v>
      </c>
      <c r="B147" s="331"/>
      <c r="C147" s="331"/>
      <c r="D147" s="331"/>
      <c r="E147" s="331"/>
      <c r="F147" s="53">
        <f>SUM(F141:F146)</f>
        <v>58.966666666666669</v>
      </c>
      <c r="G147" s="52">
        <f>SUM(G141:G146)</f>
        <v>58.966666666666669</v>
      </c>
      <c r="H147" s="104">
        <v>36</v>
      </c>
      <c r="I147" s="105">
        <f>G147-H147</f>
        <v>22.966666666666669</v>
      </c>
      <c r="J147" s="105">
        <f>H147*1.5</f>
        <v>54</v>
      </c>
      <c r="K147" s="105">
        <f>G147-J147</f>
        <v>4.9666666666666686</v>
      </c>
      <c r="L147" s="61">
        <f>IF(K147&gt;=0,3,IF(I147&gt;=0,2,1))</f>
        <v>3</v>
      </c>
      <c r="N147" s="224"/>
    </row>
    <row r="148" spans="1:14" ht="14.1" thickBot="1" x14ac:dyDescent="0.5">
      <c r="I148" s="326" t="str">
        <f>A121</f>
        <v>Product Manager</v>
      </c>
      <c r="J148" s="326"/>
      <c r="K148" s="326"/>
      <c r="L148" s="114">
        <f>AVERAGE(L129,L147,L138)</f>
        <v>2.3333333333333335</v>
      </c>
      <c r="N148" s="224"/>
    </row>
    <row r="149" spans="1:14" ht="15" thickBot="1" x14ac:dyDescent="0.5">
      <c r="A149" s="303" t="str">
        <f>A1</f>
        <v xml:space="preserve">BENEFITSCAL MINIMUM QUALIFICATIONS SUMMARY TABLE </v>
      </c>
      <c r="B149" s="304"/>
      <c r="C149" s="304"/>
      <c r="D149" s="304"/>
      <c r="E149" s="304"/>
      <c r="F149" s="304"/>
      <c r="G149" s="305"/>
      <c r="N149" s="224"/>
    </row>
    <row r="150" spans="1:14" ht="15" thickBot="1" x14ac:dyDescent="0.5">
      <c r="A150" s="68" t="str">
        <f>'Bidder-Key Staff'!B9</f>
        <v>User Centered Design Lead</v>
      </c>
      <c r="B150" s="68" t="str">
        <f>'Bidder-Key Staff'!C9</f>
        <v>Christian Sorensen</v>
      </c>
      <c r="C150" s="250"/>
      <c r="D150" s="250"/>
      <c r="E150" s="67"/>
      <c r="F150" s="250"/>
      <c r="G150" s="251"/>
      <c r="N150" s="224"/>
    </row>
    <row r="151" spans="1:14" ht="32.1" customHeight="1" thickBot="1" x14ac:dyDescent="0.5">
      <c r="A151" s="89" t="s">
        <v>352</v>
      </c>
      <c r="B151" s="306" t="s">
        <v>438</v>
      </c>
      <c r="C151" s="307"/>
      <c r="D151" s="307"/>
      <c r="E151" s="307"/>
      <c r="F151" s="307"/>
      <c r="G151" s="307"/>
      <c r="N151" s="224"/>
    </row>
    <row r="152" spans="1:14" ht="25.5" thickBot="1" x14ac:dyDescent="0.5">
      <c r="A152" s="345" t="s">
        <v>390</v>
      </c>
      <c r="B152" s="344"/>
      <c r="C152" s="50" t="s">
        <v>391</v>
      </c>
      <c r="D152" s="50" t="s">
        <v>392</v>
      </c>
      <c r="E152" s="50" t="s">
        <v>393</v>
      </c>
      <c r="F152" s="343" t="s">
        <v>394</v>
      </c>
      <c r="G152" s="344"/>
      <c r="H152" s="257"/>
      <c r="I152" s="106"/>
      <c r="J152" s="106"/>
      <c r="K152" s="106"/>
      <c r="L152" s="107"/>
      <c r="N152" s="224"/>
    </row>
    <row r="153" spans="1:14" ht="17.25" customHeight="1" thickBot="1" x14ac:dyDescent="0.5">
      <c r="A153" s="341" t="s">
        <v>439</v>
      </c>
      <c r="B153" s="342"/>
      <c r="C153" s="122" t="s">
        <v>440</v>
      </c>
      <c r="D153" s="168">
        <v>39661</v>
      </c>
      <c r="E153" s="154" t="s">
        <v>440</v>
      </c>
      <c r="F153" s="339"/>
      <c r="G153" s="340"/>
      <c r="H153" s="64"/>
      <c r="I153" s="60"/>
      <c r="J153" s="60"/>
      <c r="K153" s="60"/>
      <c r="L153" s="61">
        <v>2</v>
      </c>
      <c r="N153" s="224"/>
    </row>
    <row r="154" spans="1:14" ht="34.5" customHeight="1" thickBot="1" x14ac:dyDescent="0.5">
      <c r="A154" s="89" t="s">
        <v>353</v>
      </c>
      <c r="B154" s="301" t="s">
        <v>441</v>
      </c>
      <c r="C154" s="302"/>
      <c r="D154" s="302"/>
      <c r="E154" s="302"/>
      <c r="F154" s="302"/>
      <c r="G154" s="308"/>
      <c r="N154" s="224"/>
    </row>
    <row r="155" spans="1:14" ht="45" customHeight="1" thickBot="1" x14ac:dyDescent="0.5">
      <c r="A155" s="324" t="s">
        <v>378</v>
      </c>
      <c r="B155" s="325"/>
      <c r="C155" s="50" t="s">
        <v>379</v>
      </c>
      <c r="D155" s="50" t="s">
        <v>380</v>
      </c>
      <c r="E155" s="50" t="s">
        <v>381</v>
      </c>
      <c r="F155" s="50" t="s">
        <v>329</v>
      </c>
      <c r="G155" s="49" t="s">
        <v>330</v>
      </c>
      <c r="H155" s="69" t="s">
        <v>331</v>
      </c>
      <c r="I155" s="69" t="s">
        <v>332</v>
      </c>
      <c r="J155" s="70" t="s">
        <v>333</v>
      </c>
      <c r="K155" s="70" t="s">
        <v>334</v>
      </c>
      <c r="L155" s="70" t="s">
        <v>335</v>
      </c>
      <c r="N155" s="224"/>
    </row>
    <row r="156" spans="1:14" ht="17.25" customHeight="1" thickBot="1" x14ac:dyDescent="0.5">
      <c r="A156" s="322" t="s">
        <v>442</v>
      </c>
      <c r="B156" s="323"/>
      <c r="C156" s="152">
        <v>44510</v>
      </c>
      <c r="D156" s="131">
        <v>45503</v>
      </c>
      <c r="E156" s="201">
        <v>1</v>
      </c>
      <c r="F156" s="128">
        <f>IF(ISTEXT(A156),DAYS360(C156,D156)/30,)</f>
        <v>32.666666666666664</v>
      </c>
      <c r="G156" s="51">
        <f t="shared" ref="G156:G161" si="24">E156*F156</f>
        <v>32.666666666666664</v>
      </c>
      <c r="H156" s="336"/>
      <c r="I156" s="327" t="str">
        <f>IF(I162&gt;=0,"YES","NO")</f>
        <v>YES</v>
      </c>
      <c r="J156" s="327"/>
      <c r="K156" s="327" t="str">
        <f>IF(K162&gt;=0,"YES","NO")</f>
        <v>YES</v>
      </c>
      <c r="L156" s="334"/>
      <c r="N156" s="224" t="s">
        <v>383</v>
      </c>
    </row>
    <row r="157" spans="1:14" ht="14.1" thickBot="1" x14ac:dyDescent="0.5">
      <c r="A157" s="322" t="s">
        <v>443</v>
      </c>
      <c r="B157" s="323"/>
      <c r="C157" s="129">
        <v>44175</v>
      </c>
      <c r="D157" s="127">
        <v>44326</v>
      </c>
      <c r="E157" s="210">
        <v>0.5</v>
      </c>
      <c r="F157" s="128">
        <f t="shared" ref="F157:F161" si="25">IF(ISTEXT(A157),DAYS360(C157,D157)/30,)</f>
        <v>5</v>
      </c>
      <c r="G157" s="51">
        <f>E157*F157</f>
        <v>2.5</v>
      </c>
      <c r="H157" s="329"/>
      <c r="I157" s="328"/>
      <c r="J157" s="328"/>
      <c r="K157" s="328"/>
      <c r="L157" s="335"/>
      <c r="N157" s="224"/>
    </row>
    <row r="158" spans="1:14" ht="14.1" thickBot="1" x14ac:dyDescent="0.5">
      <c r="A158" s="322" t="s">
        <v>444</v>
      </c>
      <c r="B158" s="323"/>
      <c r="C158" s="129">
        <v>44175</v>
      </c>
      <c r="D158" s="127">
        <v>44326</v>
      </c>
      <c r="E158" s="210">
        <v>0.5</v>
      </c>
      <c r="F158" s="128">
        <f t="shared" si="25"/>
        <v>5</v>
      </c>
      <c r="G158" s="51">
        <f t="shared" si="24"/>
        <v>2.5</v>
      </c>
      <c r="H158" s="329"/>
      <c r="I158" s="328"/>
      <c r="J158" s="328"/>
      <c r="K158" s="328"/>
      <c r="L158" s="335"/>
      <c r="N158" s="224"/>
    </row>
    <row r="159" spans="1:14" ht="32.1" customHeight="1" thickBot="1" x14ac:dyDescent="0.5">
      <c r="A159" s="322" t="s">
        <v>445</v>
      </c>
      <c r="B159" s="323"/>
      <c r="C159" s="59">
        <v>42736</v>
      </c>
      <c r="D159" s="118">
        <v>44174</v>
      </c>
      <c r="E159" s="210">
        <v>0.5</v>
      </c>
      <c r="F159" s="128">
        <f t="shared" si="25"/>
        <v>47.266666666666666</v>
      </c>
      <c r="G159" s="51">
        <f>E159*F159</f>
        <v>23.633333333333333</v>
      </c>
      <c r="H159" s="329"/>
      <c r="I159" s="328"/>
      <c r="J159" s="328"/>
      <c r="K159" s="328"/>
      <c r="L159" s="335"/>
      <c r="N159" s="224" t="s">
        <v>446</v>
      </c>
    </row>
    <row r="160" spans="1:14" ht="32.1" customHeight="1" thickBot="1" x14ac:dyDescent="0.5">
      <c r="A160" s="322" t="s">
        <v>447</v>
      </c>
      <c r="B160" s="323"/>
      <c r="C160" s="59">
        <v>42736</v>
      </c>
      <c r="D160" s="118">
        <v>44174</v>
      </c>
      <c r="E160" s="210">
        <v>0.5</v>
      </c>
      <c r="F160" s="128">
        <f t="shared" si="25"/>
        <v>47.266666666666666</v>
      </c>
      <c r="G160" s="51">
        <f t="shared" si="24"/>
        <v>23.633333333333333</v>
      </c>
      <c r="H160" s="329"/>
      <c r="I160" s="328"/>
      <c r="J160" s="328"/>
      <c r="K160" s="328"/>
      <c r="L160" s="335"/>
      <c r="N160" s="224" t="s">
        <v>446</v>
      </c>
    </row>
    <row r="161" spans="1:14" ht="33.75" customHeight="1" thickBot="1" x14ac:dyDescent="0.5">
      <c r="A161" s="322" t="s">
        <v>448</v>
      </c>
      <c r="B161" s="323"/>
      <c r="C161" s="59">
        <v>40909</v>
      </c>
      <c r="D161" s="59">
        <v>42735</v>
      </c>
      <c r="E161" s="208">
        <v>1</v>
      </c>
      <c r="F161" s="128">
        <f t="shared" si="25"/>
        <v>60</v>
      </c>
      <c r="G161" s="51">
        <f t="shared" si="24"/>
        <v>60</v>
      </c>
      <c r="H161" s="329"/>
      <c r="I161" s="328"/>
      <c r="J161" s="328"/>
      <c r="K161" s="328"/>
      <c r="L161" s="335"/>
      <c r="N161" s="224" t="s">
        <v>449</v>
      </c>
    </row>
    <row r="162" spans="1:14" ht="14.1" thickBot="1" x14ac:dyDescent="0.5">
      <c r="A162" s="319" t="s">
        <v>385</v>
      </c>
      <c r="B162" s="320"/>
      <c r="C162" s="320"/>
      <c r="D162" s="320"/>
      <c r="E162" s="321"/>
      <c r="F162" s="53">
        <f>SUM(F156:F161)</f>
        <v>197.2</v>
      </c>
      <c r="G162" s="52">
        <f>SUM(G156:G161)</f>
        <v>144.93333333333334</v>
      </c>
      <c r="H162" s="104">
        <v>60</v>
      </c>
      <c r="I162" s="105">
        <f>G162-H162</f>
        <v>84.933333333333337</v>
      </c>
      <c r="J162" s="105">
        <f>H162*1.5</f>
        <v>90</v>
      </c>
      <c r="K162" s="105">
        <f>G162-J162</f>
        <v>54.933333333333337</v>
      </c>
      <c r="L162" s="61">
        <f>IF(K162&gt;=0,3,IF(I162&gt;=0,2,1))</f>
        <v>3</v>
      </c>
      <c r="N162" s="224"/>
    </row>
    <row r="163" spans="1:14" ht="34.5" customHeight="1" thickBot="1" x14ac:dyDescent="0.5">
      <c r="A163" s="89" t="s">
        <v>354</v>
      </c>
      <c r="B163" s="301" t="s">
        <v>450</v>
      </c>
      <c r="C163" s="302"/>
      <c r="D163" s="302"/>
      <c r="E163" s="302"/>
      <c r="F163" s="302"/>
      <c r="G163" s="308"/>
      <c r="N163" s="224"/>
    </row>
    <row r="164" spans="1:14" ht="45" customHeight="1" thickBot="1" x14ac:dyDescent="0.5">
      <c r="A164" s="324" t="s">
        <v>378</v>
      </c>
      <c r="B164" s="325"/>
      <c r="C164" s="50" t="s">
        <v>379</v>
      </c>
      <c r="D164" s="50" t="s">
        <v>380</v>
      </c>
      <c r="E164" s="50" t="s">
        <v>381</v>
      </c>
      <c r="F164" s="50" t="s">
        <v>329</v>
      </c>
      <c r="G164" s="49" t="s">
        <v>330</v>
      </c>
      <c r="H164" s="69" t="s">
        <v>331</v>
      </c>
      <c r="I164" s="69" t="s">
        <v>332</v>
      </c>
      <c r="J164" s="70" t="s">
        <v>333</v>
      </c>
      <c r="K164" s="70" t="s">
        <v>334</v>
      </c>
      <c r="L164" s="70" t="s">
        <v>335</v>
      </c>
      <c r="N164" s="224"/>
    </row>
    <row r="165" spans="1:14" ht="32.1" customHeight="1" thickBot="1" x14ac:dyDescent="0.5">
      <c r="A165" s="322" t="s">
        <v>442</v>
      </c>
      <c r="B165" s="323"/>
      <c r="C165" s="152">
        <v>44510</v>
      </c>
      <c r="D165" s="131">
        <v>45503</v>
      </c>
      <c r="E165" s="201">
        <v>1</v>
      </c>
      <c r="F165" s="128">
        <f>IF(ISTEXT(A165),DAYS360(C165,D165)/30,)</f>
        <v>32.666666666666664</v>
      </c>
      <c r="G165" s="51">
        <f t="shared" ref="G165:G170" si="26">E165*F165</f>
        <v>32.666666666666664</v>
      </c>
      <c r="H165" s="336"/>
      <c r="I165" s="327" t="str">
        <f>IF(I171&gt;=0,"YES","NO")</f>
        <v>YES</v>
      </c>
      <c r="J165" s="327"/>
      <c r="K165" s="327" t="str">
        <f>IF(K171&gt;=0,"YES","NO")</f>
        <v>YES</v>
      </c>
      <c r="L165" s="334"/>
      <c r="N165" s="224" t="s">
        <v>451</v>
      </c>
    </row>
    <row r="166" spans="1:14" ht="17.25" customHeight="1" thickBot="1" x14ac:dyDescent="0.5">
      <c r="A166" s="322" t="s">
        <v>443</v>
      </c>
      <c r="B166" s="323"/>
      <c r="C166" s="129">
        <v>44175</v>
      </c>
      <c r="D166" s="127">
        <v>44326</v>
      </c>
      <c r="E166" s="210">
        <v>0.5</v>
      </c>
      <c r="F166" s="128">
        <f t="shared" ref="F166:F170" si="27">IF(ISTEXT(A166),DAYS360(C166,D166)/30,)</f>
        <v>5</v>
      </c>
      <c r="G166" s="51">
        <f>E166*F166</f>
        <v>2.5</v>
      </c>
      <c r="H166" s="329"/>
      <c r="I166" s="328"/>
      <c r="J166" s="328"/>
      <c r="K166" s="328"/>
      <c r="L166" s="335"/>
      <c r="N166" s="224"/>
    </row>
    <row r="167" spans="1:14" ht="32.1" customHeight="1" thickBot="1" x14ac:dyDescent="0.5">
      <c r="A167" s="322" t="s">
        <v>452</v>
      </c>
      <c r="B167" s="323"/>
      <c r="C167" s="59">
        <v>42736</v>
      </c>
      <c r="D167" s="118">
        <v>44174</v>
      </c>
      <c r="E167" s="210">
        <v>0.5</v>
      </c>
      <c r="F167" s="128">
        <f t="shared" si="27"/>
        <v>47.266666666666666</v>
      </c>
      <c r="G167" s="51">
        <f t="shared" si="26"/>
        <v>23.633333333333333</v>
      </c>
      <c r="H167" s="329"/>
      <c r="I167" s="328"/>
      <c r="J167" s="328"/>
      <c r="K167" s="328"/>
      <c r="L167" s="335"/>
      <c r="N167" s="224" t="s">
        <v>453</v>
      </c>
    </row>
    <row r="168" spans="1:14" ht="14.1" thickBot="1" x14ac:dyDescent="0.5">
      <c r="A168" s="322"/>
      <c r="B168" s="323"/>
      <c r="C168" s="59"/>
      <c r="D168" s="118"/>
      <c r="E168" s="208"/>
      <c r="F168" s="128">
        <f t="shared" si="27"/>
        <v>0</v>
      </c>
      <c r="G168" s="51">
        <f>E168*F168</f>
        <v>0</v>
      </c>
      <c r="H168" s="329"/>
      <c r="I168" s="328"/>
      <c r="J168" s="328"/>
      <c r="K168" s="328"/>
      <c r="L168" s="335"/>
      <c r="N168" s="224"/>
    </row>
    <row r="169" spans="1:14" ht="14.1" thickBot="1" x14ac:dyDescent="0.5">
      <c r="A169" s="322"/>
      <c r="B169" s="323"/>
      <c r="C169" s="59"/>
      <c r="D169" s="118"/>
      <c r="E169" s="208"/>
      <c r="F169" s="128">
        <f t="shared" si="27"/>
        <v>0</v>
      </c>
      <c r="G169" s="51">
        <f t="shared" si="26"/>
        <v>0</v>
      </c>
      <c r="H169" s="329"/>
      <c r="I169" s="328"/>
      <c r="J169" s="328"/>
      <c r="K169" s="328"/>
      <c r="L169" s="335"/>
      <c r="N169" s="224"/>
    </row>
    <row r="170" spans="1:14" ht="14.1" thickBot="1" x14ac:dyDescent="0.5">
      <c r="A170" s="322"/>
      <c r="B170" s="323"/>
      <c r="C170" s="59"/>
      <c r="D170" s="59"/>
      <c r="E170" s="208"/>
      <c r="F170" s="128">
        <f t="shared" si="27"/>
        <v>0</v>
      </c>
      <c r="G170" s="51">
        <f t="shared" si="26"/>
        <v>0</v>
      </c>
      <c r="H170" s="329"/>
      <c r="I170" s="328"/>
      <c r="J170" s="328"/>
      <c r="K170" s="328"/>
      <c r="L170" s="335"/>
      <c r="N170" s="224"/>
    </row>
    <row r="171" spans="1:14" ht="14.1" thickBot="1" x14ac:dyDescent="0.5">
      <c r="A171" s="319" t="s">
        <v>385</v>
      </c>
      <c r="B171" s="320"/>
      <c r="C171" s="320"/>
      <c r="D171" s="320"/>
      <c r="E171" s="321"/>
      <c r="F171" s="53">
        <f>SUM(F165:F170)</f>
        <v>84.933333333333337</v>
      </c>
      <c r="G171" s="52">
        <f>SUM(G165:G170)</f>
        <v>58.8</v>
      </c>
      <c r="H171" s="104">
        <v>24</v>
      </c>
      <c r="I171" s="105">
        <f>G171-H171</f>
        <v>34.799999999999997</v>
      </c>
      <c r="J171" s="105">
        <f>H171*1.5</f>
        <v>36</v>
      </c>
      <c r="K171" s="105">
        <f>G171-J171</f>
        <v>22.799999999999997</v>
      </c>
      <c r="L171" s="61">
        <f>IF(K171&gt;=0,3,IF(I171&gt;=0,2,1))</f>
        <v>3</v>
      </c>
      <c r="N171" s="224"/>
    </row>
    <row r="172" spans="1:14" ht="30.75" customHeight="1" thickBot="1" x14ac:dyDescent="0.5">
      <c r="A172" s="89" t="s">
        <v>355</v>
      </c>
      <c r="B172" s="301" t="s">
        <v>454</v>
      </c>
      <c r="C172" s="302"/>
      <c r="D172" s="302"/>
      <c r="E172" s="302"/>
      <c r="F172" s="302"/>
      <c r="G172" s="308"/>
      <c r="N172" s="224"/>
    </row>
    <row r="173" spans="1:14" ht="45" customHeight="1" thickBot="1" x14ac:dyDescent="0.5">
      <c r="A173" s="324" t="s">
        <v>378</v>
      </c>
      <c r="B173" s="325"/>
      <c r="C173" s="50" t="s">
        <v>379</v>
      </c>
      <c r="D173" s="50" t="s">
        <v>380</v>
      </c>
      <c r="E173" s="50" t="s">
        <v>381</v>
      </c>
      <c r="F173" s="50" t="s">
        <v>329</v>
      </c>
      <c r="G173" s="49" t="s">
        <v>330</v>
      </c>
      <c r="H173" s="69" t="s">
        <v>331</v>
      </c>
      <c r="I173" s="69" t="s">
        <v>332</v>
      </c>
      <c r="J173" s="70" t="s">
        <v>333</v>
      </c>
      <c r="K173" s="70" t="s">
        <v>334</v>
      </c>
      <c r="L173" s="70" t="s">
        <v>335</v>
      </c>
      <c r="N173" s="224"/>
    </row>
    <row r="174" spans="1:14" ht="14.1" thickBot="1" x14ac:dyDescent="0.5">
      <c r="A174" s="322" t="s">
        <v>444</v>
      </c>
      <c r="B174" s="323"/>
      <c r="C174" s="169">
        <v>44175</v>
      </c>
      <c r="D174" s="169">
        <v>44326</v>
      </c>
      <c r="E174" s="214">
        <v>0.5</v>
      </c>
      <c r="F174" s="128">
        <f>IF(ISTEXT(A174),DAYS360(C174,D174)/30,)</f>
        <v>5</v>
      </c>
      <c r="G174" s="51">
        <f t="shared" ref="G174:G179" si="28">E174*F174</f>
        <v>2.5</v>
      </c>
      <c r="H174" s="336"/>
      <c r="I174" s="327" t="str">
        <f>IF(I180&gt;=0,"YES","NO")</f>
        <v>YES</v>
      </c>
      <c r="J174" s="327"/>
      <c r="K174" s="327" t="str">
        <f>IF(K180&gt;=0,"YES","NO")</f>
        <v>YES</v>
      </c>
      <c r="L174" s="334"/>
      <c r="N174" s="224"/>
    </row>
    <row r="175" spans="1:14" ht="32.1" customHeight="1" thickBot="1" x14ac:dyDescent="0.5">
      <c r="A175" s="322" t="s">
        <v>455</v>
      </c>
      <c r="B175" s="323"/>
      <c r="C175" s="169">
        <v>42736</v>
      </c>
      <c r="D175" s="169">
        <v>44174</v>
      </c>
      <c r="E175" s="214">
        <v>0.5</v>
      </c>
      <c r="F175" s="128">
        <f t="shared" ref="F175:F179" si="29">IF(ISTEXT(A175),DAYS360(C175,D175)/30,)</f>
        <v>47.266666666666666</v>
      </c>
      <c r="G175" s="51">
        <f>E175*F175</f>
        <v>23.633333333333333</v>
      </c>
      <c r="H175" s="329"/>
      <c r="I175" s="328"/>
      <c r="J175" s="328"/>
      <c r="K175" s="328"/>
      <c r="L175" s="335"/>
      <c r="N175" s="224" t="s">
        <v>456</v>
      </c>
    </row>
    <row r="176" spans="1:14" ht="35.25" customHeight="1" thickBot="1" x14ac:dyDescent="0.5">
      <c r="A176" s="322" t="s">
        <v>448</v>
      </c>
      <c r="B176" s="323"/>
      <c r="C176" s="59">
        <v>40909</v>
      </c>
      <c r="D176" s="59">
        <v>42735</v>
      </c>
      <c r="E176" s="214">
        <v>1</v>
      </c>
      <c r="F176" s="128">
        <f t="shared" si="29"/>
        <v>60</v>
      </c>
      <c r="G176" s="51">
        <f t="shared" si="28"/>
        <v>60</v>
      </c>
      <c r="H176" s="329"/>
      <c r="I176" s="328"/>
      <c r="J176" s="328"/>
      <c r="K176" s="328"/>
      <c r="L176" s="335"/>
      <c r="N176" s="224" t="s">
        <v>449</v>
      </c>
    </row>
    <row r="177" spans="1:14" ht="14.1" thickBot="1" x14ac:dyDescent="0.5">
      <c r="A177" s="322"/>
      <c r="B177" s="323"/>
      <c r="C177" s="59"/>
      <c r="D177" s="118"/>
      <c r="E177" s="208"/>
      <c r="F177" s="128">
        <f t="shared" si="29"/>
        <v>0</v>
      </c>
      <c r="G177" s="51">
        <f>E177*F177</f>
        <v>0</v>
      </c>
      <c r="H177" s="329"/>
      <c r="I177" s="328"/>
      <c r="J177" s="328"/>
      <c r="K177" s="328"/>
      <c r="L177" s="335"/>
      <c r="N177" s="224"/>
    </row>
    <row r="178" spans="1:14" ht="14.1" thickBot="1" x14ac:dyDescent="0.5">
      <c r="A178" s="322"/>
      <c r="B178" s="323"/>
      <c r="C178" s="59"/>
      <c r="D178" s="118"/>
      <c r="E178" s="208"/>
      <c r="F178" s="128">
        <f t="shared" si="29"/>
        <v>0</v>
      </c>
      <c r="G178" s="51">
        <f t="shared" si="28"/>
        <v>0</v>
      </c>
      <c r="H178" s="329"/>
      <c r="I178" s="328"/>
      <c r="J178" s="328"/>
      <c r="K178" s="328"/>
      <c r="L178" s="335"/>
      <c r="N178" s="224"/>
    </row>
    <row r="179" spans="1:14" ht="14.1" thickBot="1" x14ac:dyDescent="0.5">
      <c r="A179" s="322"/>
      <c r="B179" s="323"/>
      <c r="C179" s="59"/>
      <c r="D179" s="59"/>
      <c r="E179" s="208"/>
      <c r="F179" s="128">
        <f t="shared" si="29"/>
        <v>0</v>
      </c>
      <c r="G179" s="51">
        <f t="shared" si="28"/>
        <v>0</v>
      </c>
      <c r="H179" s="329"/>
      <c r="I179" s="328"/>
      <c r="J179" s="328"/>
      <c r="K179" s="328"/>
      <c r="L179" s="335"/>
      <c r="N179" s="224"/>
    </row>
    <row r="180" spans="1:14" ht="14.1" thickBot="1" x14ac:dyDescent="0.5">
      <c r="A180" s="319" t="s">
        <v>385</v>
      </c>
      <c r="B180" s="320"/>
      <c r="C180" s="320"/>
      <c r="D180" s="320"/>
      <c r="E180" s="321"/>
      <c r="F180" s="53">
        <f>SUM(F174:F179)</f>
        <v>112.26666666666667</v>
      </c>
      <c r="G180" s="52">
        <f>SUM(G174:G179)</f>
        <v>86.133333333333326</v>
      </c>
      <c r="H180" s="104">
        <v>24</v>
      </c>
      <c r="I180" s="105">
        <f>G180-H180</f>
        <v>62.133333333333326</v>
      </c>
      <c r="J180" s="105">
        <f>H180*1.5</f>
        <v>36</v>
      </c>
      <c r="K180" s="105">
        <f>G180-J180</f>
        <v>50.133333333333326</v>
      </c>
      <c r="L180" s="61">
        <f>IF(K180&gt;=0,3,IF(I180&gt;=0,2,1))</f>
        <v>3</v>
      </c>
      <c r="N180" s="224"/>
    </row>
    <row r="181" spans="1:14" ht="24" customHeight="1" thickBot="1" x14ac:dyDescent="0.5">
      <c r="A181" s="89" t="s">
        <v>356</v>
      </c>
      <c r="B181" s="301" t="s">
        <v>457</v>
      </c>
      <c r="C181" s="302"/>
      <c r="D181" s="302"/>
      <c r="E181" s="302"/>
      <c r="F181" s="302"/>
      <c r="G181" s="308"/>
      <c r="N181" s="224"/>
    </row>
    <row r="182" spans="1:14" ht="45" customHeight="1" thickBot="1" x14ac:dyDescent="0.5">
      <c r="A182" s="324" t="s">
        <v>378</v>
      </c>
      <c r="B182" s="325"/>
      <c r="C182" s="50" t="s">
        <v>379</v>
      </c>
      <c r="D182" s="50" t="s">
        <v>380</v>
      </c>
      <c r="E182" s="50" t="s">
        <v>381</v>
      </c>
      <c r="F182" s="50" t="s">
        <v>329</v>
      </c>
      <c r="G182" s="49" t="s">
        <v>330</v>
      </c>
      <c r="H182" s="69" t="s">
        <v>331</v>
      </c>
      <c r="I182" s="69" t="s">
        <v>332</v>
      </c>
      <c r="J182" s="70" t="s">
        <v>333</v>
      </c>
      <c r="K182" s="70" t="s">
        <v>334</v>
      </c>
      <c r="L182" s="70" t="s">
        <v>335</v>
      </c>
      <c r="N182" s="224"/>
    </row>
    <row r="183" spans="1:14" ht="17.25" customHeight="1" thickBot="1" x14ac:dyDescent="0.5">
      <c r="A183" s="322" t="s">
        <v>458</v>
      </c>
      <c r="B183" s="323"/>
      <c r="C183" s="117">
        <v>44510</v>
      </c>
      <c r="D183" s="117">
        <v>45503</v>
      </c>
      <c r="E183" s="215">
        <v>0.5</v>
      </c>
      <c r="F183" s="128">
        <f>IF(ISTEXT(A183),DAYS360(C183,D183)/30,)</f>
        <v>32.666666666666664</v>
      </c>
      <c r="G183" s="188">
        <f t="shared" ref="G183:G188" si="30">E183*F183</f>
        <v>16.333333333333332</v>
      </c>
      <c r="H183" s="336"/>
      <c r="I183" s="327" t="str">
        <f>IF(I189&gt;=0,"YES","NO")</f>
        <v>YES</v>
      </c>
      <c r="J183" s="327"/>
      <c r="K183" s="327" t="str">
        <f>IF(K189&gt;=0,"YES","NO")</f>
        <v>YES</v>
      </c>
      <c r="L183" s="334"/>
      <c r="N183" s="224" t="s">
        <v>459</v>
      </c>
    </row>
    <row r="184" spans="1:14" ht="17.25" customHeight="1" thickBot="1" x14ac:dyDescent="0.5">
      <c r="A184" s="322" t="s">
        <v>447</v>
      </c>
      <c r="B184" s="323"/>
      <c r="C184" s="187">
        <v>42736</v>
      </c>
      <c r="D184" s="117">
        <v>44174</v>
      </c>
      <c r="E184" s="204">
        <v>0.5</v>
      </c>
      <c r="F184" s="128">
        <f t="shared" ref="F184:F188" si="31">IF(ISTEXT(A184),DAYS360(C184,D184)/30,)</f>
        <v>47.266666666666666</v>
      </c>
      <c r="G184" s="51">
        <f>E184*F184</f>
        <v>23.633333333333333</v>
      </c>
      <c r="H184" s="329"/>
      <c r="I184" s="328"/>
      <c r="J184" s="328"/>
      <c r="K184" s="328"/>
      <c r="L184" s="335"/>
      <c r="N184" s="224"/>
    </row>
    <row r="185" spans="1:14" ht="17.25" customHeight="1" thickBot="1" x14ac:dyDescent="0.5">
      <c r="A185" s="322" t="s">
        <v>452</v>
      </c>
      <c r="B185" s="323"/>
      <c r="C185" s="186">
        <v>42736</v>
      </c>
      <c r="D185" s="127">
        <v>44174</v>
      </c>
      <c r="E185" s="204">
        <v>0.5</v>
      </c>
      <c r="F185" s="128">
        <f t="shared" si="31"/>
        <v>47.266666666666666</v>
      </c>
      <c r="G185" s="51">
        <f t="shared" si="30"/>
        <v>23.633333333333333</v>
      </c>
      <c r="H185" s="329"/>
      <c r="I185" s="328"/>
      <c r="J185" s="328"/>
      <c r="K185" s="328"/>
      <c r="L185" s="335"/>
      <c r="N185" s="224" t="s">
        <v>460</v>
      </c>
    </row>
    <row r="186" spans="1:14" ht="17.25" customHeight="1" thickBot="1" x14ac:dyDescent="0.5">
      <c r="A186" s="322"/>
      <c r="B186" s="323"/>
      <c r="C186" s="59"/>
      <c r="D186" s="118"/>
      <c r="E186" s="204"/>
      <c r="F186" s="128">
        <f>IF(ISTEXT(A186),DAYS360(C186,D186)/30,)</f>
        <v>0</v>
      </c>
      <c r="G186" s="51">
        <f>E186*F186</f>
        <v>0</v>
      </c>
      <c r="H186" s="329"/>
      <c r="I186" s="328"/>
      <c r="J186" s="328"/>
      <c r="K186" s="328"/>
      <c r="L186" s="335"/>
      <c r="N186" s="224" t="s">
        <v>460</v>
      </c>
    </row>
    <row r="187" spans="1:14" ht="17.25" customHeight="1" thickBot="1" x14ac:dyDescent="0.5">
      <c r="A187" s="322"/>
      <c r="B187" s="323"/>
      <c r="C187" s="59"/>
      <c r="D187" s="118"/>
      <c r="E187" s="208"/>
      <c r="F187" s="128">
        <f t="shared" si="31"/>
        <v>0</v>
      </c>
      <c r="G187" s="51">
        <f t="shared" si="30"/>
        <v>0</v>
      </c>
      <c r="H187" s="329"/>
      <c r="I187" s="328"/>
      <c r="J187" s="328"/>
      <c r="K187" s="328"/>
      <c r="L187" s="335"/>
      <c r="N187" s="224"/>
    </row>
    <row r="188" spans="1:14" ht="17.25" customHeight="1" thickBot="1" x14ac:dyDescent="0.5">
      <c r="A188" s="322"/>
      <c r="B188" s="323"/>
      <c r="C188" s="59"/>
      <c r="D188" s="59"/>
      <c r="E188" s="208"/>
      <c r="F188" s="128">
        <f t="shared" si="31"/>
        <v>0</v>
      </c>
      <c r="G188" s="51">
        <f t="shared" si="30"/>
        <v>0</v>
      </c>
      <c r="H188" s="329"/>
      <c r="I188" s="328"/>
      <c r="J188" s="328"/>
      <c r="K188" s="328"/>
      <c r="L188" s="335"/>
      <c r="N188" s="224"/>
    </row>
    <row r="189" spans="1:14" ht="17.25" customHeight="1" thickBot="1" x14ac:dyDescent="0.5">
      <c r="A189" s="319" t="s">
        <v>385</v>
      </c>
      <c r="B189" s="320"/>
      <c r="C189" s="320"/>
      <c r="D189" s="320"/>
      <c r="E189" s="321"/>
      <c r="F189" s="53">
        <f>SUM(F183:F188)</f>
        <v>127.2</v>
      </c>
      <c r="G189" s="52">
        <f>SUM(G183:G188)</f>
        <v>63.6</v>
      </c>
      <c r="H189" s="104">
        <v>12</v>
      </c>
      <c r="I189" s="105">
        <f>G189-H189</f>
        <v>51.6</v>
      </c>
      <c r="J189" s="105">
        <f>H189*1.5</f>
        <v>18</v>
      </c>
      <c r="K189" s="105">
        <f>G189-J189</f>
        <v>45.6</v>
      </c>
      <c r="L189" s="61">
        <f>IF(K189&gt;=0,3,IF(I189&gt;=0,2,1))</f>
        <v>3</v>
      </c>
      <c r="N189" s="224"/>
    </row>
    <row r="190" spans="1:14" ht="14.1" thickBot="1" x14ac:dyDescent="0.5">
      <c r="I190" s="326" t="str">
        <f>A150</f>
        <v>User Centered Design Lead</v>
      </c>
      <c r="J190" s="326"/>
      <c r="K190" s="326"/>
      <c r="L190" s="114">
        <f>AVERAGE(L153,L189,L180,L171,L162)</f>
        <v>2.8</v>
      </c>
      <c r="N190" s="224"/>
    </row>
    <row r="191" spans="1:14" ht="15" thickBot="1" x14ac:dyDescent="0.5">
      <c r="A191" s="303" t="str">
        <f>A1</f>
        <v xml:space="preserve">BENEFITSCAL MINIMUM QUALIFICATIONS SUMMARY TABLE </v>
      </c>
      <c r="B191" s="304"/>
      <c r="C191" s="304"/>
      <c r="D191" s="304"/>
      <c r="E191" s="304"/>
      <c r="F191" s="304"/>
      <c r="G191" s="305"/>
      <c r="N191" s="224"/>
    </row>
    <row r="192" spans="1:14" ht="15" thickBot="1" x14ac:dyDescent="0.5">
      <c r="A192" s="68" t="str">
        <f>'Bidder-Key Staff'!B11</f>
        <v>Testing Manager</v>
      </c>
      <c r="B192" s="68" t="str">
        <f>'Bidder-Key Staff'!C11</f>
        <v>Anita John</v>
      </c>
      <c r="C192" s="250"/>
      <c r="D192" s="250"/>
      <c r="E192" s="67"/>
      <c r="F192" s="250"/>
      <c r="G192" s="251"/>
      <c r="N192" s="224"/>
    </row>
    <row r="193" spans="1:15" ht="30.75" customHeight="1" thickBot="1" x14ac:dyDescent="0.5">
      <c r="A193" s="89" t="s">
        <v>357</v>
      </c>
      <c r="B193" s="301" t="s">
        <v>461</v>
      </c>
      <c r="C193" s="302"/>
      <c r="D193" s="302"/>
      <c r="E193" s="302"/>
      <c r="F193" s="302"/>
      <c r="G193" s="308"/>
      <c r="N193" s="224"/>
    </row>
    <row r="194" spans="1:15" ht="45" customHeight="1" thickBot="1" x14ac:dyDescent="0.5">
      <c r="A194" s="324" t="s">
        <v>378</v>
      </c>
      <c r="B194" s="325"/>
      <c r="C194" s="50" t="s">
        <v>379</v>
      </c>
      <c r="D194" s="50" t="s">
        <v>380</v>
      </c>
      <c r="E194" s="50" t="s">
        <v>381</v>
      </c>
      <c r="F194" s="50" t="s">
        <v>329</v>
      </c>
      <c r="G194" s="49" t="s">
        <v>330</v>
      </c>
      <c r="H194" s="69" t="s">
        <v>331</v>
      </c>
      <c r="I194" s="69" t="s">
        <v>332</v>
      </c>
      <c r="J194" s="70" t="s">
        <v>333</v>
      </c>
      <c r="K194" s="70" t="s">
        <v>334</v>
      </c>
      <c r="L194" s="70" t="s">
        <v>335</v>
      </c>
      <c r="N194" s="224" t="s">
        <v>462</v>
      </c>
      <c r="O194" s="225"/>
    </row>
    <row r="195" spans="1:15" ht="32.1" customHeight="1" thickBot="1" x14ac:dyDescent="0.5">
      <c r="A195" s="322" t="s">
        <v>463</v>
      </c>
      <c r="B195" s="323"/>
      <c r="C195" s="152">
        <v>41850</v>
      </c>
      <c r="D195" s="152">
        <v>45503</v>
      </c>
      <c r="E195" s="201">
        <v>1</v>
      </c>
      <c r="F195" s="128">
        <f>IF(ISTEXT(A195),DAYS360(C195,D195)/30,)</f>
        <v>120</v>
      </c>
      <c r="G195" s="153">
        <f t="shared" ref="G195:G200" si="32">E195*F195</f>
        <v>120</v>
      </c>
      <c r="H195" s="336"/>
      <c r="I195" s="327" t="str">
        <f>IF(I201&gt;=0,"YES","NO")</f>
        <v>YES</v>
      </c>
      <c r="J195" s="327"/>
      <c r="K195" s="327" t="str">
        <f>IF(K201&gt;=0,"YES","NO")</f>
        <v>YES</v>
      </c>
      <c r="L195" s="334"/>
      <c r="N195" s="224" t="s">
        <v>464</v>
      </c>
      <c r="O195" s="225"/>
    </row>
    <row r="196" spans="1:15" ht="32.1" customHeight="1" thickBot="1" x14ac:dyDescent="0.5">
      <c r="A196" s="322" t="s">
        <v>382</v>
      </c>
      <c r="B196" s="323"/>
      <c r="C196" s="152"/>
      <c r="D196" s="131"/>
      <c r="E196" s="201">
        <v>1</v>
      </c>
      <c r="F196" s="128">
        <f t="shared" ref="F196:F200" si="33">IF(ISTEXT(A196),DAYS360(C196,D196)/30,)</f>
        <v>0</v>
      </c>
      <c r="G196" s="51">
        <f t="shared" si="32"/>
        <v>0</v>
      </c>
      <c r="H196" s="329"/>
      <c r="I196" s="328"/>
      <c r="J196" s="328"/>
      <c r="K196" s="328"/>
      <c r="L196" s="335"/>
      <c r="N196" s="224" t="s">
        <v>465</v>
      </c>
      <c r="O196" s="225"/>
    </row>
    <row r="197" spans="1:15" ht="14.1" thickBot="1" x14ac:dyDescent="0.5">
      <c r="A197" s="322"/>
      <c r="B197" s="323"/>
      <c r="C197" s="59"/>
      <c r="D197" s="118"/>
      <c r="E197" s="216"/>
      <c r="F197" s="128">
        <f t="shared" si="33"/>
        <v>0</v>
      </c>
      <c r="G197" s="51">
        <f t="shared" si="32"/>
        <v>0</v>
      </c>
      <c r="H197" s="329"/>
      <c r="I197" s="328"/>
      <c r="J197" s="328"/>
      <c r="K197" s="328"/>
      <c r="L197" s="335"/>
      <c r="N197" s="224"/>
      <c r="O197" s="225"/>
    </row>
    <row r="198" spans="1:15" ht="14.1" thickBot="1" x14ac:dyDescent="0.5">
      <c r="A198" s="322"/>
      <c r="B198" s="323"/>
      <c r="C198" s="59"/>
      <c r="D198" s="118"/>
      <c r="E198" s="216"/>
      <c r="F198" s="128">
        <f t="shared" si="33"/>
        <v>0</v>
      </c>
      <c r="G198" s="51">
        <f t="shared" si="32"/>
        <v>0</v>
      </c>
      <c r="H198" s="329"/>
      <c r="I198" s="328"/>
      <c r="J198" s="328"/>
      <c r="K198" s="328"/>
      <c r="L198" s="335"/>
      <c r="N198" s="224"/>
      <c r="O198" s="225"/>
    </row>
    <row r="199" spans="1:15" ht="14.1" thickBot="1" x14ac:dyDescent="0.5">
      <c r="A199" s="322"/>
      <c r="B199" s="323"/>
      <c r="C199" s="59"/>
      <c r="D199" s="118"/>
      <c r="E199" s="217"/>
      <c r="F199" s="128">
        <f t="shared" si="33"/>
        <v>0</v>
      </c>
      <c r="G199" s="51">
        <f t="shared" si="32"/>
        <v>0</v>
      </c>
      <c r="H199" s="329"/>
      <c r="I199" s="328"/>
      <c r="J199" s="328"/>
      <c r="K199" s="328"/>
      <c r="L199" s="335"/>
      <c r="N199" s="224"/>
      <c r="O199" s="225"/>
    </row>
    <row r="200" spans="1:15" ht="14.7" thickBot="1" x14ac:dyDescent="0.5">
      <c r="A200" s="322"/>
      <c r="B200" s="323"/>
      <c r="C200" s="59"/>
      <c r="D200" s="118"/>
      <c r="E200" s="217"/>
      <c r="F200" s="128">
        <f t="shared" si="33"/>
        <v>0</v>
      </c>
      <c r="G200" s="51">
        <f t="shared" si="32"/>
        <v>0</v>
      </c>
      <c r="H200" s="329"/>
      <c r="I200" s="328"/>
      <c r="J200" s="328"/>
      <c r="K200" s="328"/>
      <c r="L200" s="335"/>
      <c r="N200" s="224"/>
      <c r="O200" s="226"/>
    </row>
    <row r="201" spans="1:15" ht="14.1" thickBot="1" x14ac:dyDescent="0.5">
      <c r="A201" s="319" t="s">
        <v>385</v>
      </c>
      <c r="B201" s="320"/>
      <c r="C201" s="320"/>
      <c r="D201" s="320"/>
      <c r="E201" s="321"/>
      <c r="F201" s="53">
        <f>SUM(F195:F200)</f>
        <v>120</v>
      </c>
      <c r="G201" s="52">
        <f>SUM(G195:G200)</f>
        <v>120</v>
      </c>
      <c r="H201" s="104">
        <v>60</v>
      </c>
      <c r="I201" s="105">
        <f>G201-H201</f>
        <v>60</v>
      </c>
      <c r="J201" s="105">
        <f>H201*1.5</f>
        <v>90</v>
      </c>
      <c r="K201" s="105">
        <f>G201-J201</f>
        <v>30</v>
      </c>
      <c r="L201" s="61">
        <f>IF(K201&gt;=0,3,IF(I201&gt;=0,2,1))</f>
        <v>3</v>
      </c>
      <c r="N201" s="224"/>
      <c r="O201" s="225"/>
    </row>
    <row r="202" spans="1:15" ht="30" customHeight="1" thickBot="1" x14ac:dyDescent="0.5">
      <c r="A202" s="89" t="s">
        <v>358</v>
      </c>
      <c r="B202" s="301" t="s">
        <v>466</v>
      </c>
      <c r="C202" s="302"/>
      <c r="D202" s="302"/>
      <c r="E202" s="302"/>
      <c r="F202" s="302"/>
      <c r="G202" s="308"/>
      <c r="N202" s="225"/>
      <c r="O202" s="225"/>
    </row>
    <row r="203" spans="1:15" ht="45" customHeight="1" thickBot="1" x14ac:dyDescent="0.5">
      <c r="A203" s="324" t="s">
        <v>378</v>
      </c>
      <c r="B203" s="325"/>
      <c r="C203" s="50" t="s">
        <v>379</v>
      </c>
      <c r="D203" s="50" t="s">
        <v>380</v>
      </c>
      <c r="E203" s="50" t="s">
        <v>381</v>
      </c>
      <c r="F203" s="50" t="s">
        <v>329</v>
      </c>
      <c r="G203" s="49" t="s">
        <v>330</v>
      </c>
      <c r="H203" s="69" t="s">
        <v>331</v>
      </c>
      <c r="I203" s="69" t="s">
        <v>332</v>
      </c>
      <c r="J203" s="70" t="s">
        <v>333</v>
      </c>
      <c r="K203" s="70" t="s">
        <v>334</v>
      </c>
      <c r="L203" s="70" t="s">
        <v>335</v>
      </c>
      <c r="N203" s="224"/>
      <c r="O203" s="225"/>
    </row>
    <row r="204" spans="1:15" ht="17.25" customHeight="1" thickBot="1" x14ac:dyDescent="0.5">
      <c r="A204" s="322" t="s">
        <v>463</v>
      </c>
      <c r="B204" s="323"/>
      <c r="C204" s="152">
        <v>40836</v>
      </c>
      <c r="D204" s="152">
        <v>45503</v>
      </c>
      <c r="E204" s="201">
        <v>1</v>
      </c>
      <c r="F204" s="128">
        <f>IF(ISTEXT(A204),DAYS360(C204,D204)/30,)</f>
        <v>153.33333333333334</v>
      </c>
      <c r="G204" s="142">
        <f t="shared" ref="G204:G209" si="34">E204*F204</f>
        <v>153.33333333333334</v>
      </c>
      <c r="H204" s="336"/>
      <c r="I204" s="327" t="str">
        <f>IF(I210&gt;=0,"YES","NO")</f>
        <v>YES</v>
      </c>
      <c r="J204" s="327"/>
      <c r="K204" s="327" t="str">
        <f>IF(K210&gt;=0,"YES","NO")</f>
        <v>YES</v>
      </c>
      <c r="L204" s="334"/>
      <c r="N204" s="224" t="s">
        <v>383</v>
      </c>
      <c r="O204" s="225"/>
    </row>
    <row r="205" spans="1:15" ht="17.25" customHeight="1" thickBot="1" x14ac:dyDescent="0.5">
      <c r="A205" s="322" t="s">
        <v>382</v>
      </c>
      <c r="B205" s="323"/>
      <c r="C205" s="152">
        <v>38991</v>
      </c>
      <c r="D205" s="131">
        <v>40359</v>
      </c>
      <c r="E205" s="201">
        <v>1</v>
      </c>
      <c r="F205" s="128">
        <f t="shared" ref="F205:F209" si="35">IF(ISTEXT(A205),DAYS360(C205,D205)/30,)</f>
        <v>44.966666666666669</v>
      </c>
      <c r="G205" s="142">
        <f t="shared" si="34"/>
        <v>44.966666666666669</v>
      </c>
      <c r="H205" s="329"/>
      <c r="I205" s="328"/>
      <c r="J205" s="328"/>
      <c r="K205" s="328"/>
      <c r="L205" s="335"/>
      <c r="N205" s="224"/>
      <c r="O205" s="225"/>
    </row>
    <row r="206" spans="1:15" ht="17.25" customHeight="1" thickBot="1" x14ac:dyDescent="0.5">
      <c r="A206" s="322"/>
      <c r="B206" s="323"/>
      <c r="C206" s="59"/>
      <c r="D206" s="118"/>
      <c r="E206" s="216"/>
      <c r="F206" s="128">
        <f t="shared" si="35"/>
        <v>0</v>
      </c>
      <c r="G206" s="142">
        <f t="shared" si="34"/>
        <v>0</v>
      </c>
      <c r="H206" s="329"/>
      <c r="I206" s="328"/>
      <c r="J206" s="328"/>
      <c r="K206" s="328"/>
      <c r="L206" s="335"/>
      <c r="N206" s="224"/>
      <c r="O206" s="225"/>
    </row>
    <row r="207" spans="1:15" ht="17.25" customHeight="1" thickBot="1" x14ac:dyDescent="0.5">
      <c r="A207" s="322"/>
      <c r="B207" s="323"/>
      <c r="C207" s="59"/>
      <c r="D207" s="118"/>
      <c r="E207" s="216"/>
      <c r="F207" s="128">
        <f t="shared" si="35"/>
        <v>0</v>
      </c>
      <c r="G207" s="142">
        <f t="shared" si="34"/>
        <v>0</v>
      </c>
      <c r="H207" s="329"/>
      <c r="I207" s="328"/>
      <c r="J207" s="328"/>
      <c r="K207" s="328"/>
      <c r="L207" s="335"/>
      <c r="N207" s="224"/>
      <c r="O207" s="225"/>
    </row>
    <row r="208" spans="1:15" ht="17.25" customHeight="1" thickBot="1" x14ac:dyDescent="0.5">
      <c r="A208" s="322"/>
      <c r="B208" s="323"/>
      <c r="C208" s="59"/>
      <c r="D208" s="118"/>
      <c r="E208" s="216"/>
      <c r="F208" s="128">
        <f t="shared" si="35"/>
        <v>0</v>
      </c>
      <c r="G208" s="142">
        <f t="shared" si="34"/>
        <v>0</v>
      </c>
      <c r="H208" s="329"/>
      <c r="I208" s="328"/>
      <c r="J208" s="328"/>
      <c r="K208" s="328"/>
      <c r="L208" s="335"/>
      <c r="N208" s="224"/>
      <c r="O208" s="225"/>
    </row>
    <row r="209" spans="1:15" ht="17.25" customHeight="1" thickBot="1" x14ac:dyDescent="0.5">
      <c r="A209" s="322"/>
      <c r="B209" s="323"/>
      <c r="C209" s="59"/>
      <c r="D209" s="118"/>
      <c r="E209" s="217"/>
      <c r="F209" s="128">
        <f t="shared" si="35"/>
        <v>0</v>
      </c>
      <c r="G209" s="142">
        <f t="shared" si="34"/>
        <v>0</v>
      </c>
      <c r="H209" s="329"/>
      <c r="I209" s="328"/>
      <c r="J209" s="328"/>
      <c r="K209" s="328"/>
      <c r="L209" s="335"/>
      <c r="N209" s="224"/>
      <c r="O209" s="225"/>
    </row>
    <row r="210" spans="1:15" ht="14.1" thickBot="1" x14ac:dyDescent="0.5">
      <c r="A210" s="319" t="s">
        <v>385</v>
      </c>
      <c r="B210" s="320"/>
      <c r="C210" s="320"/>
      <c r="D210" s="320"/>
      <c r="E210" s="321"/>
      <c r="F210" s="53">
        <f>SUM(F204:F209)</f>
        <v>198.3</v>
      </c>
      <c r="G210" s="52">
        <f>SUM(G204:G209)</f>
        <v>198.3</v>
      </c>
      <c r="H210" s="104">
        <v>60</v>
      </c>
      <c r="I210" s="105">
        <f>G210-H210</f>
        <v>138.30000000000001</v>
      </c>
      <c r="J210" s="105">
        <f>H210*1.5</f>
        <v>90</v>
      </c>
      <c r="K210" s="105">
        <f>G210-J210</f>
        <v>108.30000000000001</v>
      </c>
      <c r="L210" s="61">
        <f>IF(K210&gt;=0,3,IF(I210&gt;=0,2,1))</f>
        <v>3</v>
      </c>
      <c r="N210" s="224"/>
      <c r="O210" s="225"/>
    </row>
    <row r="211" spans="1:15" ht="30" customHeight="1" thickBot="1" x14ac:dyDescent="0.5">
      <c r="A211" s="89" t="s">
        <v>359</v>
      </c>
      <c r="B211" s="301" t="s">
        <v>467</v>
      </c>
      <c r="C211" s="302"/>
      <c r="D211" s="302"/>
      <c r="E211" s="302"/>
      <c r="F211" s="302"/>
      <c r="G211" s="308"/>
      <c r="N211" s="225"/>
      <c r="O211" s="225"/>
    </row>
    <row r="212" spans="1:15" ht="45" customHeight="1" thickBot="1" x14ac:dyDescent="0.5">
      <c r="A212" s="324" t="s">
        <v>378</v>
      </c>
      <c r="B212" s="325"/>
      <c r="C212" s="50" t="s">
        <v>379</v>
      </c>
      <c r="D212" s="50" t="s">
        <v>380</v>
      </c>
      <c r="E212" s="50" t="s">
        <v>381</v>
      </c>
      <c r="F212" s="50" t="s">
        <v>329</v>
      </c>
      <c r="G212" s="49" t="s">
        <v>330</v>
      </c>
      <c r="H212" s="69" t="s">
        <v>331</v>
      </c>
      <c r="I212" s="69" t="s">
        <v>332</v>
      </c>
      <c r="J212" s="70" t="s">
        <v>333</v>
      </c>
      <c r="K212" s="70" t="s">
        <v>334</v>
      </c>
      <c r="L212" s="70" t="s">
        <v>335</v>
      </c>
      <c r="N212" s="225"/>
      <c r="O212" s="225"/>
    </row>
    <row r="213" spans="1:15" ht="17.25" customHeight="1" thickBot="1" x14ac:dyDescent="0.5">
      <c r="A213" s="322" t="s">
        <v>320</v>
      </c>
      <c r="B213" s="323"/>
      <c r="C213" s="152">
        <v>40836</v>
      </c>
      <c r="D213" s="152">
        <v>45503</v>
      </c>
      <c r="E213" s="201">
        <v>1</v>
      </c>
      <c r="F213" s="128">
        <f>IF(ISTEXT(A213),DAYS360(C213,D213)/30,)</f>
        <v>153.33333333333334</v>
      </c>
      <c r="G213" s="142">
        <f t="shared" ref="G213:G218" si="36">E213*F213</f>
        <v>153.33333333333334</v>
      </c>
      <c r="H213" s="336"/>
      <c r="I213" s="327" t="str">
        <f>IF(I219&gt;=0,"YES","NO")</f>
        <v>YES</v>
      </c>
      <c r="J213" s="327"/>
      <c r="K213" s="327" t="str">
        <f>IF(K219&gt;=0,"YES","NO")</f>
        <v>YES</v>
      </c>
      <c r="L213" s="334"/>
      <c r="N213" s="224" t="s">
        <v>383</v>
      </c>
      <c r="O213" s="225"/>
    </row>
    <row r="214" spans="1:15" ht="17.25" customHeight="1" thickBot="1" x14ac:dyDescent="0.5">
      <c r="A214" s="322" t="s">
        <v>468</v>
      </c>
      <c r="B214" s="323"/>
      <c r="C214" s="152">
        <v>38991</v>
      </c>
      <c r="D214" s="131">
        <v>40359</v>
      </c>
      <c r="E214" s="201">
        <v>1</v>
      </c>
      <c r="F214" s="128">
        <f t="shared" ref="F214:F218" si="37">IF(ISTEXT(A214),DAYS360(C214,D214)/30,)</f>
        <v>44.966666666666669</v>
      </c>
      <c r="G214" s="51">
        <f t="shared" si="36"/>
        <v>44.966666666666669</v>
      </c>
      <c r="H214" s="329"/>
      <c r="I214" s="328"/>
      <c r="J214" s="328"/>
      <c r="K214" s="328"/>
      <c r="L214" s="335"/>
      <c r="N214" s="224"/>
      <c r="O214" s="225"/>
    </row>
    <row r="215" spans="1:15" ht="17.25" customHeight="1" thickBot="1" x14ac:dyDescent="0.5">
      <c r="A215" s="322"/>
      <c r="B215" s="323"/>
      <c r="C215" s="59"/>
      <c r="D215" s="118"/>
      <c r="E215" s="216"/>
      <c r="F215" s="128">
        <f t="shared" si="37"/>
        <v>0</v>
      </c>
      <c r="G215" s="51">
        <f t="shared" si="36"/>
        <v>0</v>
      </c>
      <c r="H215" s="329"/>
      <c r="I215" s="328"/>
      <c r="J215" s="328"/>
      <c r="K215" s="328"/>
      <c r="L215" s="335"/>
      <c r="N215" s="225"/>
      <c r="O215" s="225"/>
    </row>
    <row r="216" spans="1:15" ht="17.25" customHeight="1" thickBot="1" x14ac:dyDescent="0.5">
      <c r="A216" s="322"/>
      <c r="B216" s="323"/>
      <c r="C216" s="59"/>
      <c r="D216" s="118"/>
      <c r="E216" s="216"/>
      <c r="F216" s="128">
        <f t="shared" si="37"/>
        <v>0</v>
      </c>
      <c r="G216" s="51">
        <f t="shared" si="36"/>
        <v>0</v>
      </c>
      <c r="H216" s="329"/>
      <c r="I216" s="328"/>
      <c r="J216" s="328"/>
      <c r="K216" s="328"/>
      <c r="L216" s="335"/>
      <c r="N216" s="225"/>
      <c r="O216" s="225"/>
    </row>
    <row r="217" spans="1:15" ht="17.25" customHeight="1" thickBot="1" x14ac:dyDescent="0.5">
      <c r="A217" s="322"/>
      <c r="B217" s="323"/>
      <c r="C217" s="59"/>
      <c r="D217" s="118"/>
      <c r="E217" s="216"/>
      <c r="F217" s="128">
        <f t="shared" si="37"/>
        <v>0</v>
      </c>
      <c r="G217" s="51">
        <f t="shared" si="36"/>
        <v>0</v>
      </c>
      <c r="H217" s="329"/>
      <c r="I217" s="328"/>
      <c r="J217" s="328"/>
      <c r="K217" s="328"/>
      <c r="L217" s="335"/>
      <c r="N217" s="225"/>
      <c r="O217" s="225"/>
    </row>
    <row r="218" spans="1:15" ht="17.25" customHeight="1" thickBot="1" x14ac:dyDescent="0.5">
      <c r="A218" s="322"/>
      <c r="B218" s="323"/>
      <c r="C218" s="59"/>
      <c r="D218" s="118"/>
      <c r="E218" s="217"/>
      <c r="F218" s="128">
        <f t="shared" si="37"/>
        <v>0</v>
      </c>
      <c r="G218" s="51">
        <f t="shared" si="36"/>
        <v>0</v>
      </c>
      <c r="H218" s="329"/>
      <c r="I218" s="328"/>
      <c r="J218" s="328"/>
      <c r="K218" s="328"/>
      <c r="L218" s="335"/>
      <c r="N218" s="225"/>
      <c r="O218" s="225"/>
    </row>
    <row r="219" spans="1:15" ht="14.1" thickBot="1" x14ac:dyDescent="0.5">
      <c r="A219" s="319" t="s">
        <v>385</v>
      </c>
      <c r="B219" s="320"/>
      <c r="C219" s="320"/>
      <c r="D219" s="320"/>
      <c r="E219" s="321"/>
      <c r="F219" s="53">
        <f>SUM(F213:F218)</f>
        <v>198.3</v>
      </c>
      <c r="G219" s="52">
        <f>SUM(G213:G218)</f>
        <v>198.3</v>
      </c>
      <c r="H219" s="104">
        <v>60</v>
      </c>
      <c r="I219" s="105">
        <f>G219-H219</f>
        <v>138.30000000000001</v>
      </c>
      <c r="J219" s="105">
        <f>H219*1.5</f>
        <v>90</v>
      </c>
      <c r="K219" s="105">
        <f>G219-J219</f>
        <v>108.30000000000001</v>
      </c>
      <c r="L219" s="61">
        <f>IF(K219&gt;=0,3,IF(I219&gt;=0,2,1))</f>
        <v>3</v>
      </c>
      <c r="N219" s="225"/>
      <c r="O219" s="225"/>
    </row>
    <row r="220" spans="1:15" ht="30.75" customHeight="1" thickBot="1" x14ac:dyDescent="0.5">
      <c r="A220" s="89" t="s">
        <v>360</v>
      </c>
      <c r="B220" s="301" t="s">
        <v>469</v>
      </c>
      <c r="C220" s="302"/>
      <c r="D220" s="302"/>
      <c r="E220" s="302"/>
      <c r="F220" s="302"/>
      <c r="G220" s="308"/>
      <c r="N220" s="225"/>
      <c r="O220" s="225"/>
    </row>
    <row r="221" spans="1:15" ht="45" customHeight="1" thickBot="1" x14ac:dyDescent="0.5">
      <c r="A221" s="324" t="s">
        <v>378</v>
      </c>
      <c r="B221" s="325"/>
      <c r="C221" s="50" t="s">
        <v>379</v>
      </c>
      <c r="D221" s="50" t="s">
        <v>380</v>
      </c>
      <c r="E221" s="50" t="s">
        <v>381</v>
      </c>
      <c r="F221" s="50" t="s">
        <v>329</v>
      </c>
      <c r="G221" s="49" t="s">
        <v>330</v>
      </c>
      <c r="H221" s="69" t="s">
        <v>331</v>
      </c>
      <c r="I221" s="69" t="s">
        <v>332</v>
      </c>
      <c r="J221" s="70" t="s">
        <v>333</v>
      </c>
      <c r="K221" s="70" t="s">
        <v>334</v>
      </c>
      <c r="L221" s="70" t="s">
        <v>335</v>
      </c>
      <c r="N221" s="225"/>
      <c r="O221" s="225"/>
    </row>
    <row r="222" spans="1:15" ht="17.25" customHeight="1" thickBot="1" x14ac:dyDescent="0.5">
      <c r="A222" s="322" t="s">
        <v>320</v>
      </c>
      <c r="B222" s="323"/>
      <c r="C222" s="152">
        <v>40836</v>
      </c>
      <c r="D222" s="152">
        <v>45503</v>
      </c>
      <c r="E222" s="201">
        <v>1</v>
      </c>
      <c r="F222" s="128">
        <f>IF(ISTEXT(A222),DAYS360(C222,D222)/30,)</f>
        <v>153.33333333333334</v>
      </c>
      <c r="G222" s="142">
        <f t="shared" ref="G222:G227" si="38">E222*F222</f>
        <v>153.33333333333334</v>
      </c>
      <c r="H222" s="336"/>
      <c r="I222" s="327" t="str">
        <f>IF(I228&gt;=0,"YES","NO")</f>
        <v>YES</v>
      </c>
      <c r="J222" s="327"/>
      <c r="K222" s="327" t="str">
        <f>IF(K228&gt;=0,"YES","NO")</f>
        <v>YES</v>
      </c>
      <c r="L222" s="334"/>
      <c r="N222" s="224" t="s">
        <v>383</v>
      </c>
      <c r="O222" s="225"/>
    </row>
    <row r="223" spans="1:15" ht="17.25" customHeight="1" thickBot="1" x14ac:dyDescent="0.5">
      <c r="A223" s="322" t="s">
        <v>468</v>
      </c>
      <c r="B223" s="323"/>
      <c r="C223" s="152">
        <v>38991</v>
      </c>
      <c r="D223" s="131">
        <v>40359</v>
      </c>
      <c r="E223" s="201">
        <v>1</v>
      </c>
      <c r="F223" s="128">
        <f t="shared" ref="F223:F227" si="39">IF(ISTEXT(A223),DAYS360(C223,D223)/30,)</f>
        <v>44.966666666666669</v>
      </c>
      <c r="G223" s="51">
        <f t="shared" si="38"/>
        <v>44.966666666666669</v>
      </c>
      <c r="H223" s="329"/>
      <c r="I223" s="328"/>
      <c r="J223" s="328"/>
      <c r="K223" s="328"/>
      <c r="L223" s="335"/>
      <c r="N223" s="224"/>
      <c r="O223" s="225"/>
    </row>
    <row r="224" spans="1:15" ht="17.25" customHeight="1" thickBot="1" x14ac:dyDescent="0.5">
      <c r="A224" s="322"/>
      <c r="B224" s="323"/>
      <c r="C224" s="59"/>
      <c r="D224" s="118"/>
      <c r="E224" s="216"/>
      <c r="F224" s="128">
        <f t="shared" si="39"/>
        <v>0</v>
      </c>
      <c r="G224" s="51">
        <f t="shared" si="38"/>
        <v>0</v>
      </c>
      <c r="H224" s="329"/>
      <c r="I224" s="328"/>
      <c r="J224" s="328"/>
      <c r="K224" s="328"/>
      <c r="L224" s="335"/>
      <c r="N224" s="225"/>
      <c r="O224" s="225"/>
    </row>
    <row r="225" spans="1:15" ht="17.25" customHeight="1" thickBot="1" x14ac:dyDescent="0.5">
      <c r="A225" s="322"/>
      <c r="B225" s="323"/>
      <c r="C225" s="59"/>
      <c r="D225" s="118"/>
      <c r="E225" s="216"/>
      <c r="F225" s="128">
        <f t="shared" si="39"/>
        <v>0</v>
      </c>
      <c r="G225" s="51">
        <f t="shared" si="38"/>
        <v>0</v>
      </c>
      <c r="H225" s="329"/>
      <c r="I225" s="328"/>
      <c r="J225" s="328"/>
      <c r="K225" s="328"/>
      <c r="L225" s="335"/>
      <c r="N225" s="225"/>
      <c r="O225" s="225"/>
    </row>
    <row r="226" spans="1:15" ht="17.25" customHeight="1" thickBot="1" x14ac:dyDescent="0.5">
      <c r="A226" s="322"/>
      <c r="B226" s="323"/>
      <c r="C226" s="59"/>
      <c r="D226" s="118"/>
      <c r="E226" s="216"/>
      <c r="F226" s="128">
        <f t="shared" si="39"/>
        <v>0</v>
      </c>
      <c r="G226" s="51">
        <f t="shared" si="38"/>
        <v>0</v>
      </c>
      <c r="H226" s="329"/>
      <c r="I226" s="328"/>
      <c r="J226" s="328"/>
      <c r="K226" s="328"/>
      <c r="L226" s="335"/>
      <c r="N226" s="225"/>
      <c r="O226" s="225"/>
    </row>
    <row r="227" spans="1:15" ht="17.25" customHeight="1" thickBot="1" x14ac:dyDescent="0.5">
      <c r="A227" s="322"/>
      <c r="B227" s="323"/>
      <c r="C227" s="59"/>
      <c r="D227" s="118"/>
      <c r="E227" s="217"/>
      <c r="F227" s="128">
        <f t="shared" si="39"/>
        <v>0</v>
      </c>
      <c r="G227" s="51">
        <f t="shared" si="38"/>
        <v>0</v>
      </c>
      <c r="H227" s="329"/>
      <c r="I227" s="328"/>
      <c r="J227" s="328"/>
      <c r="K227" s="328"/>
      <c r="L227" s="335"/>
      <c r="N227" s="225"/>
      <c r="O227" s="225"/>
    </row>
    <row r="228" spans="1:15" ht="14.1" thickBot="1" x14ac:dyDescent="0.5">
      <c r="A228" s="319" t="s">
        <v>385</v>
      </c>
      <c r="B228" s="320"/>
      <c r="C228" s="320"/>
      <c r="D228" s="320"/>
      <c r="E228" s="321"/>
      <c r="F228" s="53">
        <f>SUM(F222:F227)</f>
        <v>198.3</v>
      </c>
      <c r="G228" s="52">
        <f>SUM(G222:G227)</f>
        <v>198.3</v>
      </c>
      <c r="H228" s="104">
        <v>36</v>
      </c>
      <c r="I228" s="105">
        <f>G228-H228</f>
        <v>162.30000000000001</v>
      </c>
      <c r="J228" s="105">
        <f>H228*1.5</f>
        <v>54</v>
      </c>
      <c r="K228" s="105">
        <f>G228-J228</f>
        <v>144.30000000000001</v>
      </c>
      <c r="L228" s="61">
        <f>IF(K228&gt;=0,3,IF(I228&gt;=0,2,1))</f>
        <v>3</v>
      </c>
      <c r="N228" s="225"/>
      <c r="O228" s="225"/>
    </row>
    <row r="229" spans="1:15" ht="14.1" thickBot="1" x14ac:dyDescent="0.5">
      <c r="I229" s="326" t="str">
        <f>A192</f>
        <v>Testing Manager</v>
      </c>
      <c r="J229" s="326"/>
      <c r="K229" s="326"/>
      <c r="L229" s="114">
        <f>AVERAGE(L219,L210,L201,L228)</f>
        <v>3</v>
      </c>
      <c r="N229" s="225"/>
      <c r="O229" s="225"/>
    </row>
    <row r="230" spans="1:15" ht="15" thickBot="1" x14ac:dyDescent="0.5">
      <c r="A230" s="303" t="str">
        <f>A1</f>
        <v xml:space="preserve">BENEFITSCAL MINIMUM QUALIFICATIONS SUMMARY TABLE </v>
      </c>
      <c r="B230" s="304"/>
      <c r="C230" s="304"/>
      <c r="D230" s="304"/>
      <c r="E230" s="304"/>
      <c r="F230" s="304"/>
      <c r="G230" s="305"/>
      <c r="N230" s="225"/>
      <c r="O230" s="225"/>
    </row>
    <row r="231" spans="1:15" ht="15" thickBot="1" x14ac:dyDescent="0.5">
      <c r="A231" s="68" t="str">
        <f>'Bidder-Key Staff'!B10</f>
        <v>Public Communication Lead</v>
      </c>
      <c r="B231" s="68" t="str">
        <f>'Bidder-Key Staff'!C10</f>
        <v>Karen Shields</v>
      </c>
      <c r="C231" s="250"/>
      <c r="D231" s="250"/>
      <c r="E231" s="67"/>
      <c r="F231" s="250"/>
      <c r="G231" s="251"/>
      <c r="N231" s="225"/>
      <c r="O231" s="225"/>
    </row>
    <row r="232" spans="1:15" ht="30" customHeight="1" thickBot="1" x14ac:dyDescent="0.5">
      <c r="A232" s="89" t="s">
        <v>361</v>
      </c>
      <c r="B232" s="301" t="s">
        <v>470</v>
      </c>
      <c r="C232" s="302"/>
      <c r="D232" s="302"/>
      <c r="E232" s="302"/>
      <c r="F232" s="302"/>
      <c r="G232" s="308"/>
      <c r="N232" s="225"/>
      <c r="O232" s="225"/>
    </row>
    <row r="233" spans="1:15" ht="45" customHeight="1" thickBot="1" x14ac:dyDescent="0.5">
      <c r="A233" s="324" t="s">
        <v>378</v>
      </c>
      <c r="B233" s="325"/>
      <c r="C233" s="50" t="s">
        <v>379</v>
      </c>
      <c r="D233" s="50" t="s">
        <v>380</v>
      </c>
      <c r="E233" s="50" t="s">
        <v>381</v>
      </c>
      <c r="F233" s="50" t="s">
        <v>329</v>
      </c>
      <c r="G233" s="49" t="s">
        <v>330</v>
      </c>
      <c r="H233" s="69" t="s">
        <v>331</v>
      </c>
      <c r="I233" s="69" t="s">
        <v>332</v>
      </c>
      <c r="J233" s="70" t="s">
        <v>333</v>
      </c>
      <c r="K233" s="70" t="s">
        <v>334</v>
      </c>
      <c r="L233" s="70" t="s">
        <v>335</v>
      </c>
      <c r="N233" s="225"/>
      <c r="O233" s="225"/>
    </row>
    <row r="234" spans="1:15" ht="14.1" thickBot="1" x14ac:dyDescent="0.5">
      <c r="A234" s="322" t="s">
        <v>471</v>
      </c>
      <c r="B234" s="323"/>
      <c r="C234" s="152">
        <v>42064</v>
      </c>
      <c r="D234" s="131">
        <v>43008</v>
      </c>
      <c r="E234" s="201">
        <v>1</v>
      </c>
      <c r="F234" s="128">
        <f>IF(ISTEXT(A234),DAYS360(C234,D234)/30,)</f>
        <v>30.966666666666665</v>
      </c>
      <c r="G234" s="51">
        <f t="shared" ref="G234:G240" si="40">E234*F234</f>
        <v>30.966666666666665</v>
      </c>
      <c r="H234" s="336"/>
      <c r="I234" s="327" t="str">
        <f>IF(I241&gt;=0,"YES","NO")</f>
        <v>YES</v>
      </c>
      <c r="J234" s="327"/>
      <c r="K234" s="327" t="str">
        <f>IF(K241&gt;=0,"YES","NO")</f>
        <v>YES</v>
      </c>
      <c r="L234" s="334"/>
      <c r="N234" s="224"/>
      <c r="O234" s="225"/>
    </row>
    <row r="235" spans="1:15" ht="14.1" thickBot="1" x14ac:dyDescent="0.5">
      <c r="A235" s="322" t="s">
        <v>472</v>
      </c>
      <c r="B235" s="323"/>
      <c r="C235" s="59">
        <v>43556</v>
      </c>
      <c r="D235" s="59">
        <v>44681</v>
      </c>
      <c r="E235" s="201">
        <v>1</v>
      </c>
      <c r="F235" s="128">
        <f t="shared" ref="F235:F240" si="41">IF(ISTEXT(A235),DAYS360(C235,D235)/30,)</f>
        <v>36.966666666666669</v>
      </c>
      <c r="G235" s="51">
        <f t="shared" si="40"/>
        <v>36.966666666666669</v>
      </c>
      <c r="H235" s="329"/>
      <c r="I235" s="328"/>
      <c r="J235" s="328"/>
      <c r="K235" s="328"/>
      <c r="L235" s="335"/>
      <c r="N235" s="224"/>
      <c r="O235" s="225"/>
    </row>
    <row r="236" spans="1:15" ht="14.1" thickBot="1" x14ac:dyDescent="0.5">
      <c r="A236" s="322" t="s">
        <v>473</v>
      </c>
      <c r="B236" s="323"/>
      <c r="C236" s="59">
        <v>40057</v>
      </c>
      <c r="D236" s="59">
        <v>41639</v>
      </c>
      <c r="E236" s="201">
        <v>1</v>
      </c>
      <c r="F236" s="128">
        <f t="shared" si="41"/>
        <v>52</v>
      </c>
      <c r="G236" s="51">
        <f>E236*F236</f>
        <v>52</v>
      </c>
      <c r="H236" s="329"/>
      <c r="I236" s="328"/>
      <c r="J236" s="328"/>
      <c r="K236" s="328"/>
      <c r="L236" s="335"/>
      <c r="N236" s="224"/>
      <c r="O236" s="225"/>
    </row>
    <row r="237" spans="1:15" ht="14.1" thickBot="1" x14ac:dyDescent="0.5">
      <c r="A237" s="322"/>
      <c r="B237" s="323"/>
      <c r="C237" s="59"/>
      <c r="D237" s="59"/>
      <c r="E237" s="216"/>
      <c r="F237" s="128">
        <f t="shared" si="41"/>
        <v>0</v>
      </c>
      <c r="G237" s="51">
        <f t="shared" si="40"/>
        <v>0</v>
      </c>
      <c r="H237" s="329"/>
      <c r="I237" s="328"/>
      <c r="J237" s="328"/>
      <c r="K237" s="328"/>
      <c r="L237" s="335"/>
      <c r="N237" s="224"/>
      <c r="O237" s="225"/>
    </row>
    <row r="238" spans="1:15" ht="14.1" thickBot="1" x14ac:dyDescent="0.5">
      <c r="A238" s="322"/>
      <c r="B238" s="323"/>
      <c r="C238" s="120"/>
      <c r="D238" s="118"/>
      <c r="E238" s="216"/>
      <c r="F238" s="128">
        <f t="shared" si="41"/>
        <v>0</v>
      </c>
      <c r="G238" s="51">
        <f>E238*F238</f>
        <v>0</v>
      </c>
      <c r="H238" s="329"/>
      <c r="I238" s="328"/>
      <c r="J238" s="328"/>
      <c r="K238" s="328"/>
      <c r="L238" s="335"/>
      <c r="N238" s="224"/>
      <c r="O238" s="225"/>
    </row>
    <row r="239" spans="1:15" ht="14.1" thickBot="1" x14ac:dyDescent="0.5">
      <c r="A239" s="322"/>
      <c r="B239" s="323"/>
      <c r="C239" s="120"/>
      <c r="D239" s="118"/>
      <c r="E239" s="216"/>
      <c r="F239" s="128">
        <f t="shared" si="41"/>
        <v>0</v>
      </c>
      <c r="G239" s="51">
        <f t="shared" si="40"/>
        <v>0</v>
      </c>
      <c r="H239" s="329"/>
      <c r="I239" s="328"/>
      <c r="J239" s="328"/>
      <c r="K239" s="328"/>
      <c r="L239" s="335"/>
      <c r="N239" s="224"/>
      <c r="O239" s="225"/>
    </row>
    <row r="240" spans="1:15" ht="14.1" thickBot="1" x14ac:dyDescent="0.5">
      <c r="A240" s="322"/>
      <c r="B240" s="323"/>
      <c r="C240" s="120"/>
      <c r="D240" s="118"/>
      <c r="E240" s="203"/>
      <c r="F240" s="128">
        <f t="shared" si="41"/>
        <v>0</v>
      </c>
      <c r="G240" s="51">
        <f t="shared" si="40"/>
        <v>0</v>
      </c>
      <c r="H240" s="329"/>
      <c r="I240" s="328"/>
      <c r="J240" s="328"/>
      <c r="K240" s="328"/>
      <c r="L240" s="335"/>
      <c r="N240" s="224"/>
      <c r="O240" s="225"/>
    </row>
    <row r="241" spans="1:15" ht="14.1" thickBot="1" x14ac:dyDescent="0.5">
      <c r="A241" s="319" t="s">
        <v>385</v>
      </c>
      <c r="B241" s="320"/>
      <c r="C241" s="320"/>
      <c r="D241" s="320"/>
      <c r="E241" s="321"/>
      <c r="F241" s="53">
        <f>SUM(F234:F240)</f>
        <v>119.93333333333334</v>
      </c>
      <c r="G241" s="52">
        <f>SUM(G234:G240)</f>
        <v>119.93333333333334</v>
      </c>
      <c r="H241" s="104">
        <v>60</v>
      </c>
      <c r="I241" s="105">
        <f>G241-H241</f>
        <v>59.933333333333337</v>
      </c>
      <c r="J241" s="105">
        <f>H241*1.5</f>
        <v>90</v>
      </c>
      <c r="K241" s="105">
        <f>G241-J241</f>
        <v>29.933333333333337</v>
      </c>
      <c r="L241" s="61">
        <f>IF(K241&gt;=0,3,IF(I241&gt;=0,2,1))</f>
        <v>3</v>
      </c>
      <c r="N241" s="224"/>
      <c r="O241" s="225"/>
    </row>
    <row r="242" spans="1:15" ht="30" customHeight="1" thickBot="1" x14ac:dyDescent="0.5">
      <c r="A242" s="89" t="s">
        <v>362</v>
      </c>
      <c r="B242" s="301" t="s">
        <v>474</v>
      </c>
      <c r="C242" s="302"/>
      <c r="D242" s="302"/>
      <c r="E242" s="302"/>
      <c r="F242" s="302"/>
      <c r="G242" s="308"/>
      <c r="N242" s="225"/>
      <c r="O242" s="225"/>
    </row>
    <row r="243" spans="1:15" ht="45" customHeight="1" thickBot="1" x14ac:dyDescent="0.5">
      <c r="A243" s="324" t="s">
        <v>378</v>
      </c>
      <c r="B243" s="325"/>
      <c r="C243" s="50" t="s">
        <v>379</v>
      </c>
      <c r="D243" s="50" t="s">
        <v>380</v>
      </c>
      <c r="E243" s="50" t="s">
        <v>381</v>
      </c>
      <c r="F243" s="50" t="s">
        <v>329</v>
      </c>
      <c r="G243" s="49" t="s">
        <v>330</v>
      </c>
      <c r="H243" s="69" t="s">
        <v>331</v>
      </c>
      <c r="I243" s="69" t="s">
        <v>332</v>
      </c>
      <c r="J243" s="70" t="s">
        <v>333</v>
      </c>
      <c r="K243" s="70" t="s">
        <v>334</v>
      </c>
      <c r="L243" s="70" t="s">
        <v>335</v>
      </c>
      <c r="N243" s="225"/>
      <c r="O243" s="225"/>
    </row>
    <row r="244" spans="1:15" ht="14.1" thickBot="1" x14ac:dyDescent="0.5">
      <c r="A244" s="322" t="s">
        <v>471</v>
      </c>
      <c r="B244" s="323"/>
      <c r="C244" s="152">
        <v>42064</v>
      </c>
      <c r="D244" s="131">
        <v>43008</v>
      </c>
      <c r="E244" s="201">
        <v>1</v>
      </c>
      <c r="F244" s="128">
        <f>IF(ISTEXT(A244),DAYS360(C244,D244)/30,)</f>
        <v>30.966666666666665</v>
      </c>
      <c r="G244" s="51">
        <f t="shared" ref="G244:G249" si="42">E244*F244</f>
        <v>30.966666666666665</v>
      </c>
      <c r="H244" s="336"/>
      <c r="I244" s="327" t="str">
        <f>IF(I250&gt;=0,"YES","NO")</f>
        <v>YES</v>
      </c>
      <c r="J244" s="327"/>
      <c r="K244" s="327" t="str">
        <f>IF(K250&gt;=0,"YES","NO")</f>
        <v>YES</v>
      </c>
      <c r="L244" s="334"/>
      <c r="N244" s="225"/>
      <c r="O244" s="225"/>
    </row>
    <row r="245" spans="1:15" ht="14.1" thickBot="1" x14ac:dyDescent="0.5">
      <c r="A245" s="322" t="s">
        <v>472</v>
      </c>
      <c r="B245" s="323"/>
      <c r="C245" s="59">
        <v>43556</v>
      </c>
      <c r="D245" s="59">
        <v>44681</v>
      </c>
      <c r="E245" s="201">
        <v>1</v>
      </c>
      <c r="F245" s="128">
        <f t="shared" ref="F245:F249" si="43">IF(ISTEXT(A245),DAYS360(C245,D245)/30,)</f>
        <v>36.966666666666669</v>
      </c>
      <c r="G245" s="51">
        <f t="shared" si="42"/>
        <v>36.966666666666669</v>
      </c>
      <c r="H245" s="329"/>
      <c r="I245" s="328"/>
      <c r="J245" s="328"/>
      <c r="K245" s="328"/>
      <c r="L245" s="335"/>
      <c r="N245" s="225"/>
      <c r="O245" s="225"/>
    </row>
    <row r="246" spans="1:15" ht="14.1" thickBot="1" x14ac:dyDescent="0.5">
      <c r="A246" s="322" t="s">
        <v>473</v>
      </c>
      <c r="B246" s="323"/>
      <c r="C246" s="59">
        <v>40057</v>
      </c>
      <c r="D246" s="59">
        <v>41639</v>
      </c>
      <c r="E246" s="201">
        <v>1</v>
      </c>
      <c r="F246" s="128">
        <f t="shared" si="43"/>
        <v>52</v>
      </c>
      <c r="G246" s="51">
        <f t="shared" si="42"/>
        <v>52</v>
      </c>
      <c r="H246" s="329"/>
      <c r="I246" s="328"/>
      <c r="J246" s="328"/>
      <c r="K246" s="328"/>
      <c r="L246" s="335"/>
      <c r="N246" s="225"/>
      <c r="O246" s="225"/>
    </row>
    <row r="247" spans="1:15" ht="14.1" thickBot="1" x14ac:dyDescent="0.5">
      <c r="A247" s="322"/>
      <c r="B247" s="323"/>
      <c r="C247" s="59"/>
      <c r="D247" s="59"/>
      <c r="E247" s="216"/>
      <c r="F247" s="128">
        <f t="shared" si="43"/>
        <v>0</v>
      </c>
      <c r="G247" s="51">
        <f t="shared" si="42"/>
        <v>0</v>
      </c>
      <c r="H247" s="329"/>
      <c r="I247" s="328"/>
      <c r="J247" s="328"/>
      <c r="K247" s="328"/>
      <c r="L247" s="335"/>
      <c r="N247" s="225"/>
      <c r="O247" s="225"/>
    </row>
    <row r="248" spans="1:15" ht="14.1" thickBot="1" x14ac:dyDescent="0.5">
      <c r="A248" s="322"/>
      <c r="B248" s="323"/>
      <c r="C248" s="59"/>
      <c r="D248" s="59"/>
      <c r="E248" s="216"/>
      <c r="F248" s="128">
        <f t="shared" si="43"/>
        <v>0</v>
      </c>
      <c r="G248" s="51">
        <f t="shared" si="42"/>
        <v>0</v>
      </c>
      <c r="H248" s="329"/>
      <c r="I248" s="328"/>
      <c r="J248" s="328"/>
      <c r="K248" s="328"/>
      <c r="L248" s="335"/>
      <c r="N248" s="225"/>
      <c r="O248" s="225"/>
    </row>
    <row r="249" spans="1:15" ht="14.1" thickBot="1" x14ac:dyDescent="0.5">
      <c r="A249" s="322"/>
      <c r="B249" s="323"/>
      <c r="C249" s="59"/>
      <c r="D249" s="59"/>
      <c r="E249" s="216"/>
      <c r="F249" s="128">
        <f t="shared" si="43"/>
        <v>0</v>
      </c>
      <c r="G249" s="51">
        <f t="shared" si="42"/>
        <v>0</v>
      </c>
      <c r="H249" s="329"/>
      <c r="I249" s="328"/>
      <c r="J249" s="328"/>
      <c r="K249" s="328"/>
      <c r="L249" s="335"/>
      <c r="N249" s="225"/>
      <c r="O249" s="225"/>
    </row>
    <row r="250" spans="1:15" ht="14.1" thickBot="1" x14ac:dyDescent="0.5">
      <c r="A250" s="319" t="s">
        <v>385</v>
      </c>
      <c r="B250" s="320"/>
      <c r="C250" s="320"/>
      <c r="D250" s="320"/>
      <c r="E250" s="321"/>
      <c r="F250" s="53">
        <f>SUM(F244:F249)</f>
        <v>119.93333333333334</v>
      </c>
      <c r="G250" s="52">
        <f>SUM(G244:G249)</f>
        <v>119.93333333333334</v>
      </c>
      <c r="H250" s="104">
        <v>24</v>
      </c>
      <c r="I250" s="105">
        <f>G250-H250</f>
        <v>95.933333333333337</v>
      </c>
      <c r="J250" s="105">
        <f>H250*1.5</f>
        <v>36</v>
      </c>
      <c r="K250" s="105">
        <f>G250-J250</f>
        <v>83.933333333333337</v>
      </c>
      <c r="L250" s="61">
        <f>IF(K250&gt;=0,3,IF(I250&gt;=0,2,1))</f>
        <v>3</v>
      </c>
      <c r="N250" s="225"/>
      <c r="O250" s="225"/>
    </row>
    <row r="251" spans="1:15" ht="30.75" customHeight="1" thickBot="1" x14ac:dyDescent="0.5">
      <c r="A251" s="89" t="s">
        <v>363</v>
      </c>
      <c r="B251" s="301" t="s">
        <v>475</v>
      </c>
      <c r="C251" s="302"/>
      <c r="D251" s="302"/>
      <c r="E251" s="302"/>
      <c r="F251" s="302"/>
      <c r="G251" s="308"/>
      <c r="N251" s="225"/>
      <c r="O251" s="225"/>
    </row>
    <row r="252" spans="1:15" ht="45" customHeight="1" thickBot="1" x14ac:dyDescent="0.5">
      <c r="A252" s="324" t="s">
        <v>378</v>
      </c>
      <c r="B252" s="325"/>
      <c r="C252" s="50" t="s">
        <v>379</v>
      </c>
      <c r="D252" s="50" t="s">
        <v>380</v>
      </c>
      <c r="E252" s="50" t="s">
        <v>381</v>
      </c>
      <c r="F252" s="50" t="s">
        <v>329</v>
      </c>
      <c r="G252" s="49" t="s">
        <v>330</v>
      </c>
      <c r="H252" s="69" t="s">
        <v>331</v>
      </c>
      <c r="I252" s="69" t="s">
        <v>332</v>
      </c>
      <c r="J252" s="70" t="s">
        <v>333</v>
      </c>
      <c r="K252" s="70" t="s">
        <v>334</v>
      </c>
      <c r="L252" s="70" t="s">
        <v>335</v>
      </c>
      <c r="N252" s="225"/>
      <c r="O252" s="225"/>
    </row>
    <row r="253" spans="1:15" ht="14.1" thickBot="1" x14ac:dyDescent="0.5">
      <c r="A253" s="322" t="s">
        <v>471</v>
      </c>
      <c r="B253" s="323"/>
      <c r="C253" s="152">
        <v>42064</v>
      </c>
      <c r="D253" s="131">
        <v>43008</v>
      </c>
      <c r="E253" s="201">
        <v>1</v>
      </c>
      <c r="F253" s="128">
        <f>IF(ISTEXT(A253),DAYS360(C253,D253)/30,)</f>
        <v>30.966666666666665</v>
      </c>
      <c r="G253" s="51">
        <f t="shared" ref="G253:G258" si="44">E253*F253</f>
        <v>30.966666666666665</v>
      </c>
      <c r="H253" s="329"/>
      <c r="I253" s="328"/>
      <c r="J253" s="328"/>
      <c r="K253" s="328"/>
      <c r="L253" s="335"/>
      <c r="N253" s="225"/>
      <c r="O253" s="225"/>
    </row>
    <row r="254" spans="1:15" ht="14.1" thickBot="1" x14ac:dyDescent="0.5">
      <c r="A254" s="322" t="s">
        <v>472</v>
      </c>
      <c r="B254" s="323"/>
      <c r="C254" s="59">
        <v>43556</v>
      </c>
      <c r="D254" s="59">
        <v>44681</v>
      </c>
      <c r="E254" s="201">
        <v>1</v>
      </c>
      <c r="F254" s="128">
        <f t="shared" ref="F254:F258" si="45">IF(ISTEXT(A254),DAYS360(C254,D254)/30,)</f>
        <v>36.966666666666669</v>
      </c>
      <c r="G254" s="51">
        <f t="shared" si="44"/>
        <v>36.966666666666669</v>
      </c>
      <c r="H254" s="329"/>
      <c r="I254" s="328"/>
      <c r="J254" s="328"/>
      <c r="K254" s="328"/>
      <c r="L254" s="335"/>
      <c r="N254" s="231"/>
      <c r="O254" s="231"/>
    </row>
    <row r="255" spans="1:15" ht="14.1" thickBot="1" x14ac:dyDescent="0.5">
      <c r="A255" s="322" t="s">
        <v>473</v>
      </c>
      <c r="B255" s="323"/>
      <c r="C255" s="59">
        <v>40057</v>
      </c>
      <c r="D255" s="59">
        <v>41639</v>
      </c>
      <c r="E255" s="201">
        <v>1</v>
      </c>
      <c r="F255" s="128">
        <f t="shared" si="45"/>
        <v>52</v>
      </c>
      <c r="G255" s="51">
        <f t="shared" si="44"/>
        <v>52</v>
      </c>
      <c r="H255" s="329"/>
      <c r="I255" s="328"/>
      <c r="J255" s="328"/>
      <c r="K255" s="328"/>
      <c r="L255" s="335"/>
      <c r="N255" s="225"/>
      <c r="O255" s="225"/>
    </row>
    <row r="256" spans="1:15" ht="14.1" thickBot="1" x14ac:dyDescent="0.5">
      <c r="A256" s="322"/>
      <c r="B256" s="323"/>
      <c r="C256" s="59"/>
      <c r="D256" s="59"/>
      <c r="E256" s="216"/>
      <c r="F256" s="128">
        <f t="shared" si="45"/>
        <v>0</v>
      </c>
      <c r="G256" s="51">
        <f t="shared" si="44"/>
        <v>0</v>
      </c>
      <c r="H256" s="329"/>
      <c r="I256" s="328"/>
      <c r="J256" s="328"/>
      <c r="K256" s="328"/>
      <c r="L256" s="335"/>
      <c r="N256" s="225"/>
      <c r="O256" s="225"/>
    </row>
    <row r="257" spans="1:15" ht="14.1" thickBot="1" x14ac:dyDescent="0.5">
      <c r="A257" s="322"/>
      <c r="B257" s="323"/>
      <c r="C257" s="59"/>
      <c r="D257" s="59"/>
      <c r="E257" s="216"/>
      <c r="F257" s="128">
        <f t="shared" si="45"/>
        <v>0</v>
      </c>
      <c r="G257" s="51">
        <f t="shared" si="44"/>
        <v>0</v>
      </c>
      <c r="H257" s="329"/>
      <c r="I257" s="328"/>
      <c r="J257" s="328"/>
      <c r="K257" s="328"/>
      <c r="L257" s="335"/>
      <c r="N257" s="225"/>
      <c r="O257" s="225"/>
    </row>
    <row r="258" spans="1:15" ht="14.1" thickBot="1" x14ac:dyDescent="0.5">
      <c r="A258" s="322"/>
      <c r="B258" s="323"/>
      <c r="C258" s="59"/>
      <c r="D258" s="59"/>
      <c r="E258" s="216"/>
      <c r="F258" s="128">
        <f t="shared" si="45"/>
        <v>0</v>
      </c>
      <c r="G258" s="51">
        <f t="shared" si="44"/>
        <v>0</v>
      </c>
      <c r="H258" s="329"/>
      <c r="I258" s="328"/>
      <c r="J258" s="328"/>
      <c r="K258" s="328"/>
      <c r="L258" s="335"/>
      <c r="N258" s="225"/>
      <c r="O258" s="225"/>
    </row>
    <row r="259" spans="1:15" ht="14.1" thickBot="1" x14ac:dyDescent="0.5">
      <c r="A259" s="319" t="s">
        <v>385</v>
      </c>
      <c r="B259" s="320"/>
      <c r="C259" s="320"/>
      <c r="D259" s="320"/>
      <c r="E259" s="321"/>
      <c r="F259" s="53">
        <f>SUM(F253:F258)</f>
        <v>119.93333333333334</v>
      </c>
      <c r="G259" s="52">
        <f>SUM(G253:G258)</f>
        <v>119.93333333333334</v>
      </c>
      <c r="H259" s="104">
        <v>24</v>
      </c>
      <c r="I259" s="105">
        <f>G259-H259</f>
        <v>95.933333333333337</v>
      </c>
      <c r="J259" s="105">
        <f>H259*1.5</f>
        <v>36</v>
      </c>
      <c r="K259" s="105">
        <f>G259-J259</f>
        <v>83.933333333333337</v>
      </c>
      <c r="L259" s="61">
        <f>IF(K259&gt;=0,3,IF(I259&gt;=0,2,1))</f>
        <v>3</v>
      </c>
      <c r="N259" s="225"/>
      <c r="O259" s="225"/>
    </row>
    <row r="260" spans="1:15" ht="14.1" thickBot="1" x14ac:dyDescent="0.5">
      <c r="I260" s="326" t="str">
        <f>A231</f>
        <v>Public Communication Lead</v>
      </c>
      <c r="J260" s="326"/>
      <c r="K260" s="326"/>
      <c r="L260" s="114">
        <f>AVERAGE(L259,L250,L241)</f>
        <v>3</v>
      </c>
      <c r="N260" s="225"/>
      <c r="O260" s="225"/>
    </row>
    <row r="261" spans="1:15" ht="15" thickBot="1" x14ac:dyDescent="0.5">
      <c r="A261" s="303" t="str">
        <f>A1</f>
        <v xml:space="preserve">BENEFITSCAL MINIMUM QUALIFICATIONS SUMMARY TABLE </v>
      </c>
      <c r="B261" s="304"/>
      <c r="C261" s="304"/>
      <c r="D261" s="304"/>
      <c r="E261" s="304"/>
      <c r="F261" s="304"/>
      <c r="G261" s="305"/>
      <c r="N261" s="225"/>
      <c r="O261" s="225"/>
    </row>
    <row r="262" spans="1:15" ht="15" thickBot="1" x14ac:dyDescent="0.5">
      <c r="A262" s="68" t="str">
        <f>'Bidder-Key Staff'!B12</f>
        <v>Security Manager</v>
      </c>
      <c r="B262" s="68" t="str">
        <f>'Bidder-Key Staff'!C12</f>
        <v>Krishna Bitragunta</v>
      </c>
      <c r="C262" s="250"/>
      <c r="D262" s="250"/>
      <c r="E262" s="67"/>
      <c r="F262" s="250"/>
      <c r="G262" s="251"/>
      <c r="N262" s="225"/>
      <c r="O262" s="225"/>
    </row>
    <row r="263" spans="1:15" ht="48" customHeight="1" thickBot="1" x14ac:dyDescent="0.5">
      <c r="A263" s="89" t="s">
        <v>364</v>
      </c>
      <c r="B263" s="301" t="s">
        <v>476</v>
      </c>
      <c r="C263" s="302"/>
      <c r="D263" s="302"/>
      <c r="E263" s="302"/>
      <c r="F263" s="302"/>
      <c r="G263" s="308"/>
      <c r="N263" s="225"/>
      <c r="O263" s="225"/>
    </row>
    <row r="264" spans="1:15" ht="45" customHeight="1" thickBot="1" x14ac:dyDescent="0.5">
      <c r="A264" s="324" t="s">
        <v>378</v>
      </c>
      <c r="B264" s="325"/>
      <c r="C264" s="50" t="s">
        <v>379</v>
      </c>
      <c r="D264" s="50" t="s">
        <v>380</v>
      </c>
      <c r="E264" s="50" t="s">
        <v>381</v>
      </c>
      <c r="F264" s="50" t="s">
        <v>329</v>
      </c>
      <c r="G264" s="49" t="s">
        <v>330</v>
      </c>
      <c r="H264" s="69" t="s">
        <v>331</v>
      </c>
      <c r="I264" s="69" t="s">
        <v>332</v>
      </c>
      <c r="J264" s="70" t="s">
        <v>333</v>
      </c>
      <c r="K264" s="70" t="s">
        <v>334</v>
      </c>
      <c r="L264" s="70" t="s">
        <v>335</v>
      </c>
      <c r="N264" s="225"/>
      <c r="O264" s="225"/>
    </row>
    <row r="265" spans="1:15" ht="14.1" thickBot="1" x14ac:dyDescent="0.5">
      <c r="A265" s="322" t="s">
        <v>477</v>
      </c>
      <c r="B265" s="323"/>
      <c r="C265" s="152">
        <v>45162</v>
      </c>
      <c r="D265" s="152">
        <v>45503</v>
      </c>
      <c r="E265" s="218">
        <v>1</v>
      </c>
      <c r="F265" s="128">
        <f>IF(ISTEXT(A265),DAYS360(C265,D265)/30,)</f>
        <v>11.2</v>
      </c>
      <c r="G265" s="51">
        <f t="shared" ref="G265:G271" si="46">E265*F265</f>
        <v>11.2</v>
      </c>
      <c r="H265" s="336"/>
      <c r="I265" s="327" t="str">
        <f>IF(I272&gt;=0,"YES","NO")</f>
        <v>YES</v>
      </c>
      <c r="J265" s="327"/>
      <c r="K265" s="327" t="str">
        <f>IF(K272&gt;=0,"YES","NO")</f>
        <v>YES</v>
      </c>
      <c r="L265" s="334"/>
      <c r="N265" s="225"/>
      <c r="O265" s="225"/>
    </row>
    <row r="266" spans="1:15" ht="14.1" thickBot="1" x14ac:dyDescent="0.5">
      <c r="A266" s="322" t="s">
        <v>478</v>
      </c>
      <c r="B266" s="323"/>
      <c r="C266" s="152">
        <v>40033</v>
      </c>
      <c r="D266" s="152">
        <v>45161</v>
      </c>
      <c r="E266" s="218">
        <v>1</v>
      </c>
      <c r="F266" s="128">
        <f t="shared" ref="F266:F271" si="47">IF(ISTEXT(A266),DAYS360(C266,D266)/30,)</f>
        <v>168.5</v>
      </c>
      <c r="G266" s="51">
        <f t="shared" si="46"/>
        <v>168.5</v>
      </c>
      <c r="H266" s="329"/>
      <c r="I266" s="328"/>
      <c r="J266" s="328"/>
      <c r="K266" s="328"/>
      <c r="L266" s="335"/>
      <c r="N266" s="225"/>
      <c r="O266" s="225"/>
    </row>
    <row r="267" spans="1:15" ht="14.1" thickBot="1" x14ac:dyDescent="0.5">
      <c r="A267" s="322"/>
      <c r="B267" s="323"/>
      <c r="C267" s="152"/>
      <c r="D267" s="152"/>
      <c r="E267" s="216"/>
      <c r="F267" s="128">
        <f t="shared" si="47"/>
        <v>0</v>
      </c>
      <c r="G267" s="51">
        <f t="shared" si="46"/>
        <v>0</v>
      </c>
      <c r="H267" s="329"/>
      <c r="I267" s="328"/>
      <c r="J267" s="328"/>
      <c r="K267" s="328"/>
      <c r="L267" s="335"/>
      <c r="N267" s="225"/>
      <c r="O267" s="225"/>
    </row>
    <row r="268" spans="1:15" ht="14.1" thickBot="1" x14ac:dyDescent="0.5">
      <c r="A268" s="322"/>
      <c r="B268" s="323"/>
      <c r="C268" s="152"/>
      <c r="D268" s="152"/>
      <c r="E268" s="216"/>
      <c r="F268" s="128">
        <f t="shared" si="47"/>
        <v>0</v>
      </c>
      <c r="G268" s="51">
        <f t="shared" si="46"/>
        <v>0</v>
      </c>
      <c r="H268" s="329"/>
      <c r="I268" s="328"/>
      <c r="J268" s="328"/>
      <c r="K268" s="328"/>
      <c r="L268" s="335"/>
      <c r="N268" s="225"/>
      <c r="O268" s="225"/>
    </row>
    <row r="269" spans="1:15" ht="14.1" thickBot="1" x14ac:dyDescent="0.5">
      <c r="A269" s="322"/>
      <c r="B269" s="323"/>
      <c r="C269" s="152"/>
      <c r="D269" s="152"/>
      <c r="E269" s="216"/>
      <c r="F269" s="128">
        <f t="shared" si="47"/>
        <v>0</v>
      </c>
      <c r="G269" s="51">
        <f t="shared" si="46"/>
        <v>0</v>
      </c>
      <c r="H269" s="329"/>
      <c r="I269" s="328"/>
      <c r="J269" s="328"/>
      <c r="K269" s="328"/>
      <c r="L269" s="335"/>
      <c r="N269" s="225"/>
      <c r="O269" s="225"/>
    </row>
    <row r="270" spans="1:15" ht="14.1" thickBot="1" x14ac:dyDescent="0.5">
      <c r="A270" s="322"/>
      <c r="B270" s="323"/>
      <c r="C270" s="152"/>
      <c r="D270" s="152"/>
      <c r="E270" s="216"/>
      <c r="F270" s="128">
        <f t="shared" si="47"/>
        <v>0</v>
      </c>
      <c r="G270" s="51">
        <f t="shared" si="46"/>
        <v>0</v>
      </c>
      <c r="H270" s="329"/>
      <c r="I270" s="328"/>
      <c r="J270" s="328"/>
      <c r="K270" s="328"/>
      <c r="L270" s="335"/>
      <c r="N270" s="225"/>
      <c r="O270" s="225"/>
    </row>
    <row r="271" spans="1:15" ht="14.1" thickBot="1" x14ac:dyDescent="0.5">
      <c r="A271" s="322"/>
      <c r="B271" s="323"/>
      <c r="C271" s="152"/>
      <c r="D271" s="152"/>
      <c r="E271" s="203"/>
      <c r="F271" s="128">
        <f t="shared" si="47"/>
        <v>0</v>
      </c>
      <c r="G271" s="51">
        <f t="shared" si="46"/>
        <v>0</v>
      </c>
      <c r="H271" s="329"/>
      <c r="I271" s="328"/>
      <c r="J271" s="328"/>
      <c r="K271" s="328"/>
      <c r="L271" s="335"/>
      <c r="N271" s="225"/>
      <c r="O271" s="225"/>
    </row>
    <row r="272" spans="1:15" ht="14.1" thickBot="1" x14ac:dyDescent="0.5">
      <c r="A272" s="319" t="s">
        <v>385</v>
      </c>
      <c r="B272" s="320"/>
      <c r="C272" s="320"/>
      <c r="D272" s="320"/>
      <c r="E272" s="321"/>
      <c r="F272" s="53">
        <f>SUM(F265:F271)</f>
        <v>179.7</v>
      </c>
      <c r="G272" s="52">
        <f>SUM(G265:G271)</f>
        <v>179.7</v>
      </c>
      <c r="H272" s="104">
        <v>36</v>
      </c>
      <c r="I272" s="105">
        <f>G272-H272</f>
        <v>143.69999999999999</v>
      </c>
      <c r="J272" s="105">
        <f>H272*1.5</f>
        <v>54</v>
      </c>
      <c r="K272" s="105">
        <f>G272-J272</f>
        <v>125.69999999999999</v>
      </c>
      <c r="L272" s="61">
        <f>IF(K272&gt;=0,3,IF(I272&gt;=0,2,1))</f>
        <v>3</v>
      </c>
      <c r="N272" s="225"/>
      <c r="O272" s="225"/>
    </row>
    <row r="273" spans="1:15" ht="48" customHeight="1" thickBot="1" x14ac:dyDescent="0.5">
      <c r="A273" s="89" t="s">
        <v>365</v>
      </c>
      <c r="B273" s="301" t="s">
        <v>479</v>
      </c>
      <c r="C273" s="302"/>
      <c r="D273" s="302"/>
      <c r="E273" s="302"/>
      <c r="F273" s="302"/>
      <c r="G273" s="308"/>
      <c r="N273" s="225"/>
      <c r="O273" s="225"/>
    </row>
    <row r="274" spans="1:15" ht="45" customHeight="1" thickBot="1" x14ac:dyDescent="0.5">
      <c r="A274" s="324" t="s">
        <v>378</v>
      </c>
      <c r="B274" s="325"/>
      <c r="C274" s="50" t="s">
        <v>379</v>
      </c>
      <c r="D274" s="50" t="s">
        <v>380</v>
      </c>
      <c r="E274" s="50" t="s">
        <v>381</v>
      </c>
      <c r="F274" s="50" t="s">
        <v>329</v>
      </c>
      <c r="G274" s="49" t="s">
        <v>330</v>
      </c>
      <c r="H274" s="69" t="s">
        <v>331</v>
      </c>
      <c r="I274" s="69" t="s">
        <v>332</v>
      </c>
      <c r="J274" s="70" t="s">
        <v>333</v>
      </c>
      <c r="K274" s="70" t="s">
        <v>334</v>
      </c>
      <c r="L274" s="70" t="s">
        <v>335</v>
      </c>
      <c r="N274" s="225"/>
      <c r="O274" s="225"/>
    </row>
    <row r="275" spans="1:15" ht="14.1" thickBot="1" x14ac:dyDescent="0.5">
      <c r="A275" s="322" t="s">
        <v>477</v>
      </c>
      <c r="B275" s="323"/>
      <c r="C275" s="152">
        <v>45162</v>
      </c>
      <c r="D275" s="152">
        <v>45503</v>
      </c>
      <c r="E275" s="218">
        <v>1</v>
      </c>
      <c r="F275" s="128">
        <f>IF(ISTEXT(A275),DAYS360(C275,D275)/30,)</f>
        <v>11.2</v>
      </c>
      <c r="G275" s="51">
        <f t="shared" ref="G275:G280" si="48">E275*F275</f>
        <v>11.2</v>
      </c>
      <c r="H275" s="336"/>
      <c r="I275" s="327" t="str">
        <f>IF(I281&gt;=0,"YES","NO")</f>
        <v>YES</v>
      </c>
      <c r="J275" s="327"/>
      <c r="K275" s="327" t="str">
        <f>IF(K281&gt;=0,"YES","NO")</f>
        <v>YES</v>
      </c>
      <c r="L275" s="334"/>
      <c r="N275" s="225"/>
      <c r="O275" s="225"/>
    </row>
    <row r="276" spans="1:15" ht="14.1" thickBot="1" x14ac:dyDescent="0.5">
      <c r="A276" s="322" t="s">
        <v>478</v>
      </c>
      <c r="B276" s="323"/>
      <c r="C276" s="152">
        <v>41850</v>
      </c>
      <c r="D276" s="152">
        <v>45161</v>
      </c>
      <c r="E276" s="218">
        <v>1</v>
      </c>
      <c r="F276" s="128">
        <f t="shared" ref="F276:F280" si="49">IF(ISTEXT(A276),DAYS360(C276,D276)/30,)</f>
        <v>108.76666666666667</v>
      </c>
      <c r="G276" s="51">
        <f t="shared" si="48"/>
        <v>108.76666666666667</v>
      </c>
      <c r="H276" s="329"/>
      <c r="I276" s="328"/>
      <c r="J276" s="328"/>
      <c r="K276" s="328"/>
      <c r="L276" s="335"/>
      <c r="N276" s="224" t="s">
        <v>480</v>
      </c>
      <c r="O276" s="225"/>
    </row>
    <row r="277" spans="1:15" ht="14.1" thickBot="1" x14ac:dyDescent="0.5">
      <c r="A277" s="322"/>
      <c r="B277" s="323"/>
      <c r="C277" s="152"/>
      <c r="D277" s="152"/>
      <c r="E277" s="216"/>
      <c r="F277" s="128">
        <f t="shared" si="49"/>
        <v>0</v>
      </c>
      <c r="G277" s="51">
        <f t="shared" si="48"/>
        <v>0</v>
      </c>
      <c r="H277" s="329"/>
      <c r="I277" s="328"/>
      <c r="J277" s="328"/>
      <c r="K277" s="328"/>
      <c r="L277" s="335"/>
      <c r="N277" s="225"/>
      <c r="O277" s="225"/>
    </row>
    <row r="278" spans="1:15" ht="14.1" thickBot="1" x14ac:dyDescent="0.5">
      <c r="A278" s="322"/>
      <c r="B278" s="323"/>
      <c r="C278" s="152"/>
      <c r="D278" s="152"/>
      <c r="E278" s="216"/>
      <c r="F278" s="128">
        <f t="shared" si="49"/>
        <v>0</v>
      </c>
      <c r="G278" s="51">
        <f t="shared" si="48"/>
        <v>0</v>
      </c>
      <c r="H278" s="329"/>
      <c r="I278" s="328"/>
      <c r="J278" s="328"/>
      <c r="K278" s="328"/>
      <c r="L278" s="335"/>
      <c r="N278" s="225"/>
      <c r="O278" s="225"/>
    </row>
    <row r="279" spans="1:15" ht="14.1" thickBot="1" x14ac:dyDescent="0.5">
      <c r="A279" s="322"/>
      <c r="B279" s="323"/>
      <c r="C279" s="152"/>
      <c r="D279" s="152"/>
      <c r="E279" s="216"/>
      <c r="F279" s="128">
        <f t="shared" si="49"/>
        <v>0</v>
      </c>
      <c r="G279" s="51">
        <f t="shared" si="48"/>
        <v>0</v>
      </c>
      <c r="H279" s="329"/>
      <c r="I279" s="328"/>
      <c r="J279" s="328"/>
      <c r="K279" s="328"/>
      <c r="L279" s="335"/>
      <c r="N279" s="225"/>
      <c r="O279" s="225"/>
    </row>
    <row r="280" spans="1:15" ht="14.1" thickBot="1" x14ac:dyDescent="0.5">
      <c r="A280" s="322"/>
      <c r="B280" s="323"/>
      <c r="C280" s="152"/>
      <c r="D280" s="152"/>
      <c r="E280" s="216"/>
      <c r="F280" s="128">
        <f t="shared" si="49"/>
        <v>0</v>
      </c>
      <c r="G280" s="51">
        <f t="shared" si="48"/>
        <v>0</v>
      </c>
      <c r="H280" s="329"/>
      <c r="I280" s="328"/>
      <c r="J280" s="328"/>
      <c r="K280" s="328"/>
      <c r="L280" s="335"/>
      <c r="N280" s="225"/>
      <c r="O280" s="225"/>
    </row>
    <row r="281" spans="1:15" ht="14.1" thickBot="1" x14ac:dyDescent="0.5">
      <c r="A281" s="319" t="s">
        <v>385</v>
      </c>
      <c r="B281" s="320"/>
      <c r="C281" s="320"/>
      <c r="D281" s="320"/>
      <c r="E281" s="321"/>
      <c r="F281" s="53">
        <f>SUM(F275:F280)</f>
        <v>119.96666666666667</v>
      </c>
      <c r="G281" s="52">
        <f>SUM(G275:G280)</f>
        <v>119.96666666666667</v>
      </c>
      <c r="H281" s="104">
        <v>36</v>
      </c>
      <c r="I281" s="105">
        <f>G281-H281</f>
        <v>83.966666666666669</v>
      </c>
      <c r="J281" s="105">
        <f>H281*1.5</f>
        <v>54</v>
      </c>
      <c r="K281" s="105">
        <f>G281-J281</f>
        <v>65.966666666666669</v>
      </c>
      <c r="L281" s="61">
        <f>IF(K281&gt;=0,3,IF(I281&gt;=0,2,1))</f>
        <v>3</v>
      </c>
      <c r="N281" s="225"/>
      <c r="O281" s="225"/>
    </row>
    <row r="282" spans="1:15" ht="32.25" customHeight="1" thickBot="1" x14ac:dyDescent="0.5">
      <c r="A282" s="89" t="s">
        <v>366</v>
      </c>
      <c r="B282" s="301" t="s">
        <v>481</v>
      </c>
      <c r="C282" s="302"/>
      <c r="D282" s="302"/>
      <c r="E282" s="302"/>
      <c r="F282" s="302"/>
      <c r="G282" s="308"/>
      <c r="N282" s="225"/>
      <c r="O282" s="225"/>
    </row>
    <row r="283" spans="1:15" ht="45" customHeight="1" thickBot="1" x14ac:dyDescent="0.5">
      <c r="A283" s="324" t="s">
        <v>378</v>
      </c>
      <c r="B283" s="325"/>
      <c r="C283" s="50" t="s">
        <v>379</v>
      </c>
      <c r="D283" s="50" t="s">
        <v>380</v>
      </c>
      <c r="E283" s="50" t="s">
        <v>381</v>
      </c>
      <c r="F283" s="50" t="s">
        <v>329</v>
      </c>
      <c r="G283" s="49" t="s">
        <v>330</v>
      </c>
      <c r="H283" s="69" t="s">
        <v>331</v>
      </c>
      <c r="I283" s="69" t="s">
        <v>332</v>
      </c>
      <c r="J283" s="70" t="s">
        <v>333</v>
      </c>
      <c r="K283" s="70" t="s">
        <v>334</v>
      </c>
      <c r="L283" s="70" t="s">
        <v>335</v>
      </c>
      <c r="N283" s="225"/>
      <c r="O283" s="225"/>
    </row>
    <row r="284" spans="1:15" ht="14.1" thickBot="1" x14ac:dyDescent="0.5">
      <c r="A284" s="322" t="s">
        <v>477</v>
      </c>
      <c r="B284" s="323"/>
      <c r="C284" s="152">
        <v>45162</v>
      </c>
      <c r="D284" s="152">
        <v>45503</v>
      </c>
      <c r="E284" s="218">
        <v>1</v>
      </c>
      <c r="F284" s="128">
        <f>IF(ISTEXT(A284),DAYS360(C284,D284)/30,)</f>
        <v>11.2</v>
      </c>
      <c r="G284" s="51">
        <f t="shared" ref="G284:G289" si="50">E284*F284</f>
        <v>11.2</v>
      </c>
      <c r="H284" s="329"/>
      <c r="I284" s="328"/>
      <c r="J284" s="328"/>
      <c r="K284" s="328"/>
      <c r="L284" s="335"/>
      <c r="N284" s="225"/>
      <c r="O284" s="225"/>
    </row>
    <row r="285" spans="1:15" ht="14.1" thickBot="1" x14ac:dyDescent="0.5">
      <c r="A285" s="322" t="s">
        <v>478</v>
      </c>
      <c r="B285" s="323"/>
      <c r="C285" s="152">
        <v>41850</v>
      </c>
      <c r="D285" s="152">
        <v>45161</v>
      </c>
      <c r="E285" s="218">
        <v>1</v>
      </c>
      <c r="F285" s="128">
        <f t="shared" ref="F285:F289" si="51">IF(ISTEXT(A285),DAYS360(C285,D285)/30,)</f>
        <v>108.76666666666667</v>
      </c>
      <c r="G285" s="51">
        <f t="shared" si="50"/>
        <v>108.76666666666667</v>
      </c>
      <c r="H285" s="329"/>
      <c r="I285" s="328"/>
      <c r="J285" s="328"/>
      <c r="K285" s="328"/>
      <c r="L285" s="335"/>
      <c r="N285" s="224" t="s">
        <v>482</v>
      </c>
      <c r="O285" s="225"/>
    </row>
    <row r="286" spans="1:15" ht="14.1" thickBot="1" x14ac:dyDescent="0.5">
      <c r="A286" s="322"/>
      <c r="B286" s="323"/>
      <c r="C286" s="152"/>
      <c r="D286" s="152"/>
      <c r="E286" s="216"/>
      <c r="F286" s="128">
        <f t="shared" si="51"/>
        <v>0</v>
      </c>
      <c r="G286" s="51">
        <f t="shared" si="50"/>
        <v>0</v>
      </c>
      <c r="H286" s="329"/>
      <c r="I286" s="328"/>
      <c r="J286" s="328"/>
      <c r="K286" s="328"/>
      <c r="L286" s="335"/>
      <c r="N286" s="225"/>
      <c r="O286" s="225"/>
    </row>
    <row r="287" spans="1:15" ht="14.1" thickBot="1" x14ac:dyDescent="0.5">
      <c r="A287" s="322"/>
      <c r="B287" s="323"/>
      <c r="C287" s="152"/>
      <c r="D287" s="152"/>
      <c r="E287" s="216"/>
      <c r="F287" s="128">
        <f t="shared" si="51"/>
        <v>0</v>
      </c>
      <c r="G287" s="51">
        <f t="shared" si="50"/>
        <v>0</v>
      </c>
      <c r="H287" s="329"/>
      <c r="I287" s="328"/>
      <c r="J287" s="328"/>
      <c r="K287" s="328"/>
      <c r="L287" s="335"/>
      <c r="N287" s="225"/>
      <c r="O287" s="225"/>
    </row>
    <row r="288" spans="1:15" ht="14.1" thickBot="1" x14ac:dyDescent="0.5">
      <c r="A288" s="322"/>
      <c r="B288" s="323"/>
      <c r="C288" s="152"/>
      <c r="D288" s="152"/>
      <c r="E288" s="216"/>
      <c r="F288" s="128">
        <f t="shared" si="51"/>
        <v>0</v>
      </c>
      <c r="G288" s="51">
        <f t="shared" si="50"/>
        <v>0</v>
      </c>
      <c r="H288" s="329"/>
      <c r="I288" s="328"/>
      <c r="J288" s="328"/>
      <c r="K288" s="328"/>
      <c r="L288" s="335"/>
      <c r="N288" s="225"/>
      <c r="O288" s="225"/>
    </row>
    <row r="289" spans="1:15" ht="14.1" thickBot="1" x14ac:dyDescent="0.5">
      <c r="A289" s="322"/>
      <c r="B289" s="323"/>
      <c r="C289" s="152"/>
      <c r="D289" s="152"/>
      <c r="E289" s="216"/>
      <c r="F289" s="128">
        <f t="shared" si="51"/>
        <v>0</v>
      </c>
      <c r="G289" s="51">
        <f t="shared" si="50"/>
        <v>0</v>
      </c>
      <c r="H289" s="329"/>
      <c r="I289" s="328"/>
      <c r="J289" s="328"/>
      <c r="K289" s="328"/>
      <c r="L289" s="335"/>
      <c r="N289" s="225"/>
      <c r="O289" s="225"/>
    </row>
    <row r="290" spans="1:15" ht="14.1" thickBot="1" x14ac:dyDescent="0.5">
      <c r="A290" s="319" t="s">
        <v>385</v>
      </c>
      <c r="B290" s="320"/>
      <c r="C290" s="320"/>
      <c r="D290" s="320"/>
      <c r="E290" s="321"/>
      <c r="F290" s="53">
        <f>SUM(F284:F289)</f>
        <v>119.96666666666667</v>
      </c>
      <c r="G290" s="52">
        <f>SUM(G284:G289)</f>
        <v>119.96666666666667</v>
      </c>
      <c r="H290" s="104">
        <v>36</v>
      </c>
      <c r="I290" s="105">
        <f>G290-H290</f>
        <v>83.966666666666669</v>
      </c>
      <c r="J290" s="105">
        <f>H290*1.5</f>
        <v>54</v>
      </c>
      <c r="K290" s="105">
        <f>G290-J290</f>
        <v>65.966666666666669</v>
      </c>
      <c r="L290" s="61">
        <f>IF(K290&gt;=0,3,IF(I290&gt;=0,2,1))</f>
        <v>3</v>
      </c>
      <c r="N290" s="225"/>
      <c r="O290" s="225"/>
    </row>
    <row r="291" spans="1:15" ht="48" customHeight="1" thickBot="1" x14ac:dyDescent="0.5">
      <c r="A291" s="89" t="s">
        <v>367</v>
      </c>
      <c r="B291" s="301" t="s">
        <v>483</v>
      </c>
      <c r="C291" s="302"/>
      <c r="D291" s="302"/>
      <c r="E291" s="302"/>
      <c r="F291" s="302"/>
      <c r="G291" s="308"/>
      <c r="N291" s="225"/>
      <c r="O291" s="225"/>
    </row>
    <row r="292" spans="1:15" ht="45" customHeight="1" thickBot="1" x14ac:dyDescent="0.5">
      <c r="A292" s="324" t="s">
        <v>378</v>
      </c>
      <c r="B292" s="325"/>
      <c r="C292" s="50" t="s">
        <v>379</v>
      </c>
      <c r="D292" s="50" t="s">
        <v>380</v>
      </c>
      <c r="E292" s="50" t="s">
        <v>381</v>
      </c>
      <c r="F292" s="50" t="s">
        <v>329</v>
      </c>
      <c r="G292" s="49" t="s">
        <v>330</v>
      </c>
      <c r="H292" s="69" t="s">
        <v>331</v>
      </c>
      <c r="I292" s="69" t="s">
        <v>332</v>
      </c>
      <c r="J292" s="70" t="s">
        <v>333</v>
      </c>
      <c r="K292" s="70" t="s">
        <v>334</v>
      </c>
      <c r="L292" s="70" t="s">
        <v>335</v>
      </c>
      <c r="N292" s="225"/>
      <c r="O292" s="225"/>
    </row>
    <row r="293" spans="1:15" ht="14.1" thickBot="1" x14ac:dyDescent="0.5">
      <c r="A293" s="322" t="s">
        <v>477</v>
      </c>
      <c r="B293" s="323"/>
      <c r="C293" s="152">
        <v>45162</v>
      </c>
      <c r="D293" s="152">
        <v>45503</v>
      </c>
      <c r="E293" s="218">
        <v>1</v>
      </c>
      <c r="F293" s="128">
        <f>IF(ISTEXT(A293),DAYS360(C293,D293)/30,)</f>
        <v>11.2</v>
      </c>
      <c r="G293" s="51">
        <f t="shared" ref="G293:G298" si="52">E293*F293</f>
        <v>11.2</v>
      </c>
      <c r="H293" s="336"/>
      <c r="I293" s="327" t="str">
        <f>IF(I299&gt;=0,"YES","NO")</f>
        <v>YES</v>
      </c>
      <c r="J293" s="327"/>
      <c r="K293" s="327" t="str">
        <f>IF(K299&gt;=0,"YES","NO")</f>
        <v>YES</v>
      </c>
      <c r="L293" s="334"/>
      <c r="N293" s="225"/>
      <c r="O293" s="225"/>
    </row>
    <row r="294" spans="1:15" ht="14.1" thickBot="1" x14ac:dyDescent="0.5">
      <c r="A294" s="322" t="s">
        <v>478</v>
      </c>
      <c r="B294" s="323"/>
      <c r="C294" s="152">
        <v>40033</v>
      </c>
      <c r="D294" s="152">
        <v>45161</v>
      </c>
      <c r="E294" s="218">
        <v>1</v>
      </c>
      <c r="F294" s="128">
        <f t="shared" ref="F294:F298" si="53">IF(ISTEXT(A294),DAYS360(C294,D294)/30,)</f>
        <v>168.5</v>
      </c>
      <c r="G294" s="51">
        <f t="shared" si="52"/>
        <v>168.5</v>
      </c>
      <c r="H294" s="329"/>
      <c r="I294" s="328"/>
      <c r="J294" s="328"/>
      <c r="K294" s="328"/>
      <c r="L294" s="335"/>
      <c r="N294" s="225"/>
      <c r="O294" s="225"/>
    </row>
    <row r="295" spans="1:15" ht="14.1" thickBot="1" x14ac:dyDescent="0.5">
      <c r="A295" s="322"/>
      <c r="B295" s="323"/>
      <c r="C295" s="152"/>
      <c r="D295" s="152"/>
      <c r="E295" s="219"/>
      <c r="F295" s="128">
        <f t="shared" si="53"/>
        <v>0</v>
      </c>
      <c r="G295" s="51">
        <f t="shared" si="52"/>
        <v>0</v>
      </c>
      <c r="H295" s="329"/>
      <c r="I295" s="328"/>
      <c r="J295" s="328"/>
      <c r="K295" s="328"/>
      <c r="L295" s="335"/>
      <c r="N295" s="225"/>
      <c r="O295" s="225"/>
    </row>
    <row r="296" spans="1:15" ht="14.1" thickBot="1" x14ac:dyDescent="0.5">
      <c r="A296" s="322"/>
      <c r="B296" s="323"/>
      <c r="C296" s="152"/>
      <c r="D296" s="152"/>
      <c r="E296" s="219"/>
      <c r="F296" s="128">
        <f t="shared" si="53"/>
        <v>0</v>
      </c>
      <c r="G296" s="51">
        <f t="shared" si="52"/>
        <v>0</v>
      </c>
      <c r="H296" s="329"/>
      <c r="I296" s="328"/>
      <c r="J296" s="328"/>
      <c r="K296" s="328"/>
      <c r="L296" s="335"/>
      <c r="N296" s="225"/>
      <c r="O296" s="225"/>
    </row>
    <row r="297" spans="1:15" ht="14.1" thickBot="1" x14ac:dyDescent="0.5">
      <c r="A297" s="322"/>
      <c r="B297" s="323"/>
      <c r="C297" s="152"/>
      <c r="D297" s="152"/>
      <c r="E297" s="219"/>
      <c r="F297" s="128">
        <f t="shared" si="53"/>
        <v>0</v>
      </c>
      <c r="G297" s="51">
        <f t="shared" si="52"/>
        <v>0</v>
      </c>
      <c r="H297" s="329"/>
      <c r="I297" s="328"/>
      <c r="J297" s="328"/>
      <c r="K297" s="328"/>
      <c r="L297" s="335"/>
      <c r="N297" s="225"/>
      <c r="O297" s="225"/>
    </row>
    <row r="298" spans="1:15" ht="14.1" thickBot="1" x14ac:dyDescent="0.5">
      <c r="A298" s="322"/>
      <c r="B298" s="323"/>
      <c r="C298" s="152"/>
      <c r="D298" s="152"/>
      <c r="E298" s="219"/>
      <c r="F298" s="128">
        <f t="shared" si="53"/>
        <v>0</v>
      </c>
      <c r="G298" s="51">
        <f t="shared" si="52"/>
        <v>0</v>
      </c>
      <c r="H298" s="329"/>
      <c r="I298" s="328"/>
      <c r="J298" s="328"/>
      <c r="K298" s="328"/>
      <c r="L298" s="335"/>
      <c r="N298" s="225"/>
      <c r="O298" s="225"/>
    </row>
    <row r="299" spans="1:15" ht="14.1" thickBot="1" x14ac:dyDescent="0.5">
      <c r="A299" s="319" t="s">
        <v>385</v>
      </c>
      <c r="B299" s="320"/>
      <c r="C299" s="320"/>
      <c r="D299" s="320"/>
      <c r="E299" s="321"/>
      <c r="F299" s="53">
        <f>SUM(F293:F298)</f>
        <v>179.7</v>
      </c>
      <c r="G299" s="52">
        <f>SUM(G293:G298)</f>
        <v>179.7</v>
      </c>
      <c r="H299" s="104">
        <v>36</v>
      </c>
      <c r="I299" s="105">
        <f>G299-H299</f>
        <v>143.69999999999999</v>
      </c>
      <c r="J299" s="105">
        <f>H299*1.5</f>
        <v>54</v>
      </c>
      <c r="K299" s="105">
        <f>G299-J299</f>
        <v>125.69999999999999</v>
      </c>
      <c r="L299" s="61">
        <f>IF(K299&gt;=0,3,IF(I299&gt;=0,2,1))</f>
        <v>3</v>
      </c>
      <c r="N299" s="225"/>
      <c r="O299" s="225"/>
    </row>
    <row r="300" spans="1:15" ht="14.1" thickBot="1" x14ac:dyDescent="0.5">
      <c r="A300" s="89" t="s">
        <v>368</v>
      </c>
      <c r="B300" s="301" t="s">
        <v>484</v>
      </c>
      <c r="C300" s="302"/>
      <c r="D300" s="302"/>
      <c r="E300" s="302"/>
      <c r="F300" s="302"/>
      <c r="G300" s="308"/>
      <c r="N300" s="225"/>
      <c r="O300" s="225"/>
    </row>
    <row r="301" spans="1:15" ht="45" customHeight="1" thickBot="1" x14ac:dyDescent="0.5">
      <c r="A301" s="324" t="s">
        <v>378</v>
      </c>
      <c r="B301" s="325"/>
      <c r="C301" s="50" t="s">
        <v>379</v>
      </c>
      <c r="D301" s="50" t="s">
        <v>380</v>
      </c>
      <c r="E301" s="50" t="s">
        <v>381</v>
      </c>
      <c r="F301" s="50" t="s">
        <v>329</v>
      </c>
      <c r="G301" s="49" t="s">
        <v>330</v>
      </c>
      <c r="H301" s="69" t="s">
        <v>331</v>
      </c>
      <c r="I301" s="69" t="s">
        <v>332</v>
      </c>
      <c r="J301" s="70" t="s">
        <v>333</v>
      </c>
      <c r="K301" s="70" t="s">
        <v>334</v>
      </c>
      <c r="L301" s="70" t="s">
        <v>335</v>
      </c>
      <c r="N301" s="225"/>
      <c r="O301" s="225"/>
    </row>
    <row r="302" spans="1:15" ht="14.1" thickBot="1" x14ac:dyDescent="0.5">
      <c r="A302" s="322" t="s">
        <v>477</v>
      </c>
      <c r="B302" s="323"/>
      <c r="C302" s="152">
        <v>45162</v>
      </c>
      <c r="D302" s="152">
        <v>45503</v>
      </c>
      <c r="E302" s="218">
        <v>1</v>
      </c>
      <c r="F302" s="128">
        <f>IF(ISTEXT(A302),DAYS360(C302,D302)/30,)</f>
        <v>11.2</v>
      </c>
      <c r="G302" s="51">
        <f t="shared" ref="G302:G307" si="54">E302*F302</f>
        <v>11.2</v>
      </c>
      <c r="H302" s="336"/>
      <c r="I302" s="327" t="str">
        <f>IF(I308&gt;=0,"YES","NO")</f>
        <v>YES</v>
      </c>
      <c r="J302" s="327"/>
      <c r="K302" s="327" t="str">
        <f>IF(K308&gt;=0,"YES","NO")</f>
        <v>YES</v>
      </c>
      <c r="L302" s="334"/>
      <c r="N302" s="225"/>
      <c r="O302" s="225"/>
    </row>
    <row r="303" spans="1:15" ht="14.1" thickBot="1" x14ac:dyDescent="0.5">
      <c r="A303" s="322" t="s">
        <v>478</v>
      </c>
      <c r="B303" s="323"/>
      <c r="C303" s="152">
        <v>40033</v>
      </c>
      <c r="D303" s="152">
        <v>45161</v>
      </c>
      <c r="E303" s="218">
        <v>1</v>
      </c>
      <c r="F303" s="128">
        <f t="shared" ref="F303:F307" si="55">IF(ISTEXT(A303),DAYS360(C303,D303)/30,)</f>
        <v>168.5</v>
      </c>
      <c r="G303" s="51">
        <f t="shared" si="54"/>
        <v>168.5</v>
      </c>
      <c r="H303" s="329"/>
      <c r="I303" s="328"/>
      <c r="J303" s="328"/>
      <c r="K303" s="328"/>
      <c r="L303" s="335"/>
      <c r="N303" s="225"/>
      <c r="O303" s="225"/>
    </row>
    <row r="304" spans="1:15" ht="14.1" thickBot="1" x14ac:dyDescent="0.5">
      <c r="A304" s="322"/>
      <c r="B304" s="323"/>
      <c r="C304" s="152"/>
      <c r="D304" s="152"/>
      <c r="E304" s="219"/>
      <c r="F304" s="128">
        <f t="shared" si="55"/>
        <v>0</v>
      </c>
      <c r="G304" s="51">
        <f t="shared" si="54"/>
        <v>0</v>
      </c>
      <c r="H304" s="329"/>
      <c r="I304" s="328"/>
      <c r="J304" s="328"/>
      <c r="K304" s="328"/>
      <c r="L304" s="335"/>
      <c r="N304" s="225"/>
      <c r="O304" s="225"/>
    </row>
    <row r="305" spans="1:15" ht="14.1" thickBot="1" x14ac:dyDescent="0.5">
      <c r="A305" s="322"/>
      <c r="B305" s="323"/>
      <c r="C305" s="152"/>
      <c r="D305" s="152"/>
      <c r="E305" s="219"/>
      <c r="F305" s="128">
        <f t="shared" si="55"/>
        <v>0</v>
      </c>
      <c r="G305" s="51">
        <f t="shared" si="54"/>
        <v>0</v>
      </c>
      <c r="H305" s="329"/>
      <c r="I305" s="328"/>
      <c r="J305" s="328"/>
      <c r="K305" s="328"/>
      <c r="L305" s="335"/>
      <c r="N305" s="225"/>
      <c r="O305" s="225"/>
    </row>
    <row r="306" spans="1:15" ht="14.1" thickBot="1" x14ac:dyDescent="0.5">
      <c r="A306" s="322"/>
      <c r="B306" s="323"/>
      <c r="C306" s="152"/>
      <c r="D306" s="152"/>
      <c r="E306" s="219"/>
      <c r="F306" s="128">
        <f t="shared" si="55"/>
        <v>0</v>
      </c>
      <c r="G306" s="51">
        <f t="shared" si="54"/>
        <v>0</v>
      </c>
      <c r="H306" s="329"/>
      <c r="I306" s="328"/>
      <c r="J306" s="328"/>
      <c r="K306" s="328"/>
      <c r="L306" s="335"/>
      <c r="N306" s="225"/>
      <c r="O306" s="225"/>
    </row>
    <row r="307" spans="1:15" ht="14.1" thickBot="1" x14ac:dyDescent="0.5">
      <c r="A307" s="322"/>
      <c r="B307" s="323"/>
      <c r="C307" s="152"/>
      <c r="D307" s="152"/>
      <c r="E307" s="219"/>
      <c r="F307" s="128">
        <f t="shared" si="55"/>
        <v>0</v>
      </c>
      <c r="G307" s="51">
        <f t="shared" si="54"/>
        <v>0</v>
      </c>
      <c r="H307" s="329"/>
      <c r="I307" s="328"/>
      <c r="J307" s="328"/>
      <c r="K307" s="328"/>
      <c r="L307" s="335"/>
      <c r="N307" s="225"/>
      <c r="O307" s="225"/>
    </row>
    <row r="308" spans="1:15" ht="14.1" thickBot="1" x14ac:dyDescent="0.5">
      <c r="A308" s="319" t="s">
        <v>385</v>
      </c>
      <c r="B308" s="320"/>
      <c r="C308" s="320"/>
      <c r="D308" s="320"/>
      <c r="E308" s="321"/>
      <c r="F308" s="53">
        <f>SUM(F302:F307)</f>
        <v>179.7</v>
      </c>
      <c r="G308" s="52">
        <f>SUM(G302:G307)</f>
        <v>179.7</v>
      </c>
      <c r="H308" s="104">
        <v>36</v>
      </c>
      <c r="I308" s="105">
        <f>G308-H308</f>
        <v>143.69999999999999</v>
      </c>
      <c r="J308" s="105">
        <f>H308*1.5</f>
        <v>54</v>
      </c>
      <c r="K308" s="105">
        <f>G308-J308</f>
        <v>125.69999999999999</v>
      </c>
      <c r="L308" s="61">
        <f>IF(K308&gt;=0,3,IF(I308&gt;=0,2,1))</f>
        <v>3</v>
      </c>
      <c r="N308" s="225"/>
      <c r="O308" s="225"/>
    </row>
    <row r="309" spans="1:15" ht="29.25" customHeight="1" thickBot="1" x14ac:dyDescent="0.5">
      <c r="A309" s="89" t="s">
        <v>369</v>
      </c>
      <c r="B309" s="309" t="s">
        <v>485</v>
      </c>
      <c r="C309" s="310"/>
      <c r="D309" s="310"/>
      <c r="E309" s="310"/>
      <c r="F309" s="310"/>
      <c r="G309" s="310"/>
      <c r="N309" s="225"/>
      <c r="O309" s="225"/>
    </row>
    <row r="310" spans="1:15" ht="25.5" thickBot="1" x14ac:dyDescent="0.5">
      <c r="A310" s="358" t="s">
        <v>390</v>
      </c>
      <c r="B310" s="359"/>
      <c r="C310" s="58" t="s">
        <v>391</v>
      </c>
      <c r="D310" s="58" t="s">
        <v>392</v>
      </c>
      <c r="E310" s="58" t="s">
        <v>393</v>
      </c>
      <c r="F310" s="343" t="s">
        <v>394</v>
      </c>
      <c r="G310" s="344"/>
      <c r="H310" s="257"/>
      <c r="I310" s="106"/>
      <c r="J310" s="106"/>
      <c r="K310" s="106"/>
      <c r="L310" s="107"/>
      <c r="N310" s="225"/>
      <c r="O310" s="225"/>
    </row>
    <row r="311" spans="1:15" ht="50.25" customHeight="1" thickBot="1" x14ac:dyDescent="0.5">
      <c r="A311" s="322" t="s">
        <v>486</v>
      </c>
      <c r="B311" s="323"/>
      <c r="C311" s="229">
        <v>46928</v>
      </c>
      <c r="D311" s="129">
        <v>37833</v>
      </c>
      <c r="E311" s="172">
        <v>45869</v>
      </c>
      <c r="F311" s="360" t="s">
        <v>487</v>
      </c>
      <c r="G311" s="361"/>
      <c r="H311" s="64"/>
      <c r="I311" s="60"/>
      <c r="J311" s="60"/>
      <c r="K311" s="60"/>
      <c r="L311" s="61"/>
      <c r="N311" s="225"/>
      <c r="O311" s="225"/>
    </row>
    <row r="312" spans="1:15" ht="40.5" customHeight="1" thickBot="1" x14ac:dyDescent="0.5">
      <c r="A312" s="322" t="s">
        <v>488</v>
      </c>
      <c r="B312" s="323"/>
      <c r="C312" s="174">
        <v>403942</v>
      </c>
      <c r="D312" s="59">
        <v>38075</v>
      </c>
      <c r="E312" s="171">
        <v>45657</v>
      </c>
      <c r="F312" s="332" t="s">
        <v>489</v>
      </c>
      <c r="G312" s="333"/>
      <c r="H312" s="64"/>
      <c r="I312" s="60"/>
      <c r="J312" s="60"/>
      <c r="K312" s="60"/>
      <c r="L312" s="61">
        <v>2</v>
      </c>
      <c r="N312" s="225"/>
      <c r="O312" s="225"/>
    </row>
    <row r="313" spans="1:15" x14ac:dyDescent="0.45">
      <c r="I313" s="326" t="str">
        <f>A262</f>
        <v>Security Manager</v>
      </c>
      <c r="J313" s="326"/>
      <c r="K313" s="326"/>
      <c r="L313" s="114">
        <f>AVERAGE(L312,L299,L290,L281,L272,L308)</f>
        <v>2.8333333333333335</v>
      </c>
      <c r="N313" s="225"/>
      <c r="O313" s="225"/>
    </row>
    <row r="314" spans="1:15" x14ac:dyDescent="0.45">
      <c r="N314" s="225"/>
      <c r="O314" s="225"/>
    </row>
    <row r="315" spans="1:15" x14ac:dyDescent="0.45">
      <c r="K315" s="248" t="s">
        <v>372</v>
      </c>
      <c r="L315" s="155">
        <f>AVERAGE(L313,L260,L229,L190,L148,L119,L91,L70,L46)</f>
        <v>2.7148148148148152</v>
      </c>
      <c r="N315" s="225" t="s">
        <v>373</v>
      </c>
      <c r="O315" s="225"/>
    </row>
    <row r="316" spans="1:15" x14ac:dyDescent="0.45">
      <c r="N316" s="225"/>
      <c r="O316" s="225"/>
    </row>
    <row r="317" spans="1:15" x14ac:dyDescent="0.45">
      <c r="N317" s="225"/>
      <c r="O317" s="225"/>
    </row>
    <row r="318" spans="1:15" x14ac:dyDescent="0.45">
      <c r="N318" s="225"/>
      <c r="O318" s="225"/>
    </row>
    <row r="319" spans="1:15" x14ac:dyDescent="0.45">
      <c r="N319" s="225"/>
      <c r="O319" s="225"/>
    </row>
    <row r="320" spans="1:15" x14ac:dyDescent="0.45">
      <c r="N320" s="225"/>
      <c r="O320" s="225"/>
    </row>
    <row r="321" spans="14:15" x14ac:dyDescent="0.45">
      <c r="N321" s="225"/>
      <c r="O321" s="225"/>
    </row>
    <row r="322" spans="14:15" x14ac:dyDescent="0.45">
      <c r="N322" s="225"/>
      <c r="O322" s="225"/>
    </row>
  </sheetData>
  <mergeCells count="463">
    <mergeCell ref="A299:E299"/>
    <mergeCell ref="B309:G309"/>
    <mergeCell ref="A310:B310"/>
    <mergeCell ref="F310:G310"/>
    <mergeCell ref="A311:B311"/>
    <mergeCell ref="F311:G311"/>
    <mergeCell ref="A312:B312"/>
    <mergeCell ref="F312:G312"/>
    <mergeCell ref="I313:K313"/>
    <mergeCell ref="B300:G300"/>
    <mergeCell ref="A301:B301"/>
    <mergeCell ref="A302:B302"/>
    <mergeCell ref="H302:H307"/>
    <mergeCell ref="I302:I307"/>
    <mergeCell ref="J302:J307"/>
    <mergeCell ref="K302:K307"/>
    <mergeCell ref="A308:E308"/>
    <mergeCell ref="A290:E290"/>
    <mergeCell ref="B291:G291"/>
    <mergeCell ref="A292:B292"/>
    <mergeCell ref="A293:B293"/>
    <mergeCell ref="H293:H298"/>
    <mergeCell ref="I293:I298"/>
    <mergeCell ref="J293:J298"/>
    <mergeCell ref="K293:K298"/>
    <mergeCell ref="L293:L298"/>
    <mergeCell ref="A294:B294"/>
    <mergeCell ref="A295:B295"/>
    <mergeCell ref="A296:B296"/>
    <mergeCell ref="A297:B297"/>
    <mergeCell ref="A298:B298"/>
    <mergeCell ref="A281:E281"/>
    <mergeCell ref="B282:G282"/>
    <mergeCell ref="A283:B283"/>
    <mergeCell ref="A284:B284"/>
    <mergeCell ref="H284:H289"/>
    <mergeCell ref="I284:I289"/>
    <mergeCell ref="J284:J289"/>
    <mergeCell ref="K284:K289"/>
    <mergeCell ref="L284:L289"/>
    <mergeCell ref="A285:B285"/>
    <mergeCell ref="A286:B286"/>
    <mergeCell ref="A287:B287"/>
    <mergeCell ref="A288:B288"/>
    <mergeCell ref="A289:B289"/>
    <mergeCell ref="A272:E272"/>
    <mergeCell ref="B273:G273"/>
    <mergeCell ref="A274:B274"/>
    <mergeCell ref="A275:B275"/>
    <mergeCell ref="H275:H280"/>
    <mergeCell ref="I275:I280"/>
    <mergeCell ref="J275:J280"/>
    <mergeCell ref="K275:K280"/>
    <mergeCell ref="L275:L280"/>
    <mergeCell ref="A276:B276"/>
    <mergeCell ref="A277:B277"/>
    <mergeCell ref="A278:B278"/>
    <mergeCell ref="A279:B279"/>
    <mergeCell ref="A280:B280"/>
    <mergeCell ref="A261:G261"/>
    <mergeCell ref="B263:G263"/>
    <mergeCell ref="A264:B264"/>
    <mergeCell ref="A265:B265"/>
    <mergeCell ref="H265:H271"/>
    <mergeCell ref="I265:I271"/>
    <mergeCell ref="J265:J271"/>
    <mergeCell ref="K265:K271"/>
    <mergeCell ref="L265:L271"/>
    <mergeCell ref="A266:B266"/>
    <mergeCell ref="A267:B267"/>
    <mergeCell ref="A268:B268"/>
    <mergeCell ref="A270:B270"/>
    <mergeCell ref="A271:B271"/>
    <mergeCell ref="A269:B269"/>
    <mergeCell ref="A218:B218"/>
    <mergeCell ref="A257:B257"/>
    <mergeCell ref="A256:B256"/>
    <mergeCell ref="A254:B254"/>
    <mergeCell ref="A255:B255"/>
    <mergeCell ref="A245:B245"/>
    <mergeCell ref="A246:B246"/>
    <mergeCell ref="A215:B215"/>
    <mergeCell ref="B220:G220"/>
    <mergeCell ref="A221:B221"/>
    <mergeCell ref="A222:B222"/>
    <mergeCell ref="A223:B223"/>
    <mergeCell ref="A224:B224"/>
    <mergeCell ref="A225:B225"/>
    <mergeCell ref="A226:B226"/>
    <mergeCell ref="A227:B227"/>
    <mergeCell ref="A228:E228"/>
    <mergeCell ref="A244:B244"/>
    <mergeCell ref="A240:B240"/>
    <mergeCell ref="A235:B235"/>
    <mergeCell ref="A219:E219"/>
    <mergeCell ref="A159:B159"/>
    <mergeCell ref="A160:B160"/>
    <mergeCell ref="A60:B60"/>
    <mergeCell ref="A75:B75"/>
    <mergeCell ref="A96:B96"/>
    <mergeCell ref="A105:B105"/>
    <mergeCell ref="A135:B135"/>
    <mergeCell ref="A136:B136"/>
    <mergeCell ref="A137:B137"/>
    <mergeCell ref="A85:B85"/>
    <mergeCell ref="A86:B86"/>
    <mergeCell ref="A76:B76"/>
    <mergeCell ref="A77:B77"/>
    <mergeCell ref="A147:E147"/>
    <mergeCell ref="A149:G149"/>
    <mergeCell ref="B154:G154"/>
    <mergeCell ref="A155:B155"/>
    <mergeCell ref="B151:G151"/>
    <mergeCell ref="A140:B140"/>
    <mergeCell ref="B139:G139"/>
    <mergeCell ref="A142:B142"/>
    <mergeCell ref="A141:B141"/>
    <mergeCell ref="A144:B144"/>
    <mergeCell ref="A98:B98"/>
    <mergeCell ref="A129:B129"/>
    <mergeCell ref="F129:G129"/>
    <mergeCell ref="A114:B114"/>
    <mergeCell ref="A116:B116"/>
    <mergeCell ref="A117:B117"/>
    <mergeCell ref="A111:E111"/>
    <mergeCell ref="A110:B110"/>
    <mergeCell ref="A87:B87"/>
    <mergeCell ref="A99:B99"/>
    <mergeCell ref="A89:B89"/>
    <mergeCell ref="A123:B123"/>
    <mergeCell ref="F123:G123"/>
    <mergeCell ref="A133:B133"/>
    <mergeCell ref="A134:B134"/>
    <mergeCell ref="A45:B45"/>
    <mergeCell ref="A108:B108"/>
    <mergeCell ref="A78:B78"/>
    <mergeCell ref="B73:G73"/>
    <mergeCell ref="B82:G82"/>
    <mergeCell ref="B103:G103"/>
    <mergeCell ref="B94:G94"/>
    <mergeCell ref="A102:E102"/>
    <mergeCell ref="A52:B52"/>
    <mergeCell ref="A50:B50"/>
    <mergeCell ref="A47:G47"/>
    <mergeCell ref="B49:G49"/>
    <mergeCell ref="F45:G45"/>
    <mergeCell ref="A56:E56"/>
    <mergeCell ref="B57:G57"/>
    <mergeCell ref="F68:G68"/>
    <mergeCell ref="A68:B68"/>
    <mergeCell ref="A61:B61"/>
    <mergeCell ref="A63:B63"/>
    <mergeCell ref="A64:B64"/>
    <mergeCell ref="A65:E65"/>
    <mergeCell ref="A62:B62"/>
    <mergeCell ref="A1:G1"/>
    <mergeCell ref="B3:G3"/>
    <mergeCell ref="A4:B4"/>
    <mergeCell ref="A12:E12"/>
    <mergeCell ref="B13:G13"/>
    <mergeCell ref="A14:B14"/>
    <mergeCell ref="A22:E22"/>
    <mergeCell ref="B23:G23"/>
    <mergeCell ref="A24:B24"/>
    <mergeCell ref="A8:B8"/>
    <mergeCell ref="A7:B7"/>
    <mergeCell ref="A9:B9"/>
    <mergeCell ref="A16:B16"/>
    <mergeCell ref="A17:B17"/>
    <mergeCell ref="A18:B18"/>
    <mergeCell ref="A5:B5"/>
    <mergeCell ref="A6:B6"/>
    <mergeCell ref="A10:B10"/>
    <mergeCell ref="B33:G33"/>
    <mergeCell ref="H15:H21"/>
    <mergeCell ref="I15:I21"/>
    <mergeCell ref="J15:J21"/>
    <mergeCell ref="K15:K21"/>
    <mergeCell ref="A11:B11"/>
    <mergeCell ref="A21:B21"/>
    <mergeCell ref="A15:B15"/>
    <mergeCell ref="A19:B19"/>
    <mergeCell ref="A20:B20"/>
    <mergeCell ref="A58:B58"/>
    <mergeCell ref="A34:B34"/>
    <mergeCell ref="A42:E42"/>
    <mergeCell ref="A44:B44"/>
    <mergeCell ref="F44:G44"/>
    <mergeCell ref="A25:B25"/>
    <mergeCell ref="A29:B29"/>
    <mergeCell ref="A30:B30"/>
    <mergeCell ref="A26:B26"/>
    <mergeCell ref="A27:B27"/>
    <mergeCell ref="A40:B40"/>
    <mergeCell ref="A37:B37"/>
    <mergeCell ref="A35:B35"/>
    <mergeCell ref="A28:B28"/>
    <mergeCell ref="A31:B31"/>
    <mergeCell ref="A41:B41"/>
    <mergeCell ref="A51:B51"/>
    <mergeCell ref="A36:B36"/>
    <mergeCell ref="A38:B38"/>
    <mergeCell ref="A54:B54"/>
    <mergeCell ref="A55:B55"/>
    <mergeCell ref="A53:B53"/>
    <mergeCell ref="B43:G43"/>
    <mergeCell ref="A32:E32"/>
    <mergeCell ref="B130:G130"/>
    <mergeCell ref="A131:B131"/>
    <mergeCell ref="A101:B101"/>
    <mergeCell ref="A100:B100"/>
    <mergeCell ref="L15:L21"/>
    <mergeCell ref="H5:H11"/>
    <mergeCell ref="I5:I11"/>
    <mergeCell ref="J5:J11"/>
    <mergeCell ref="K5:K11"/>
    <mergeCell ref="L5:L11"/>
    <mergeCell ref="A107:B107"/>
    <mergeCell ref="B122:G122"/>
    <mergeCell ref="I46:K46"/>
    <mergeCell ref="H35:H41"/>
    <mergeCell ref="I35:I41"/>
    <mergeCell ref="J35:J41"/>
    <mergeCell ref="K35:K41"/>
    <mergeCell ref="L35:L41"/>
    <mergeCell ref="H25:H31"/>
    <mergeCell ref="I25:I31"/>
    <mergeCell ref="J25:J31"/>
    <mergeCell ref="K25:K31"/>
    <mergeCell ref="L25:L31"/>
    <mergeCell ref="A39:B39"/>
    <mergeCell ref="A132:B132"/>
    <mergeCell ref="A97:B97"/>
    <mergeCell ref="A106:B106"/>
    <mergeCell ref="A162:E162"/>
    <mergeCell ref="B163:G163"/>
    <mergeCell ref="A164:B164"/>
    <mergeCell ref="A128:B128"/>
    <mergeCell ref="A143:B143"/>
    <mergeCell ref="A145:B145"/>
    <mergeCell ref="A146:B146"/>
    <mergeCell ref="F124:G124"/>
    <mergeCell ref="F125:G125"/>
    <mergeCell ref="F126:G126"/>
    <mergeCell ref="F127:G127"/>
    <mergeCell ref="F128:G128"/>
    <mergeCell ref="F153:G153"/>
    <mergeCell ref="A153:B153"/>
    <mergeCell ref="A156:B156"/>
    <mergeCell ref="A109:B109"/>
    <mergeCell ref="B112:G112"/>
    <mergeCell ref="A113:B113"/>
    <mergeCell ref="F152:G152"/>
    <mergeCell ref="A152:B152"/>
    <mergeCell ref="A138:E138"/>
    <mergeCell ref="A166:B166"/>
    <mergeCell ref="A167:B167"/>
    <mergeCell ref="A168:B168"/>
    <mergeCell ref="A157:B157"/>
    <mergeCell ref="A195:B195"/>
    <mergeCell ref="A169:B169"/>
    <mergeCell ref="A175:B175"/>
    <mergeCell ref="A176:B176"/>
    <mergeCell ref="A177:B177"/>
    <mergeCell ref="A178:B178"/>
    <mergeCell ref="A184:B184"/>
    <mergeCell ref="A186:B186"/>
    <mergeCell ref="A187:B187"/>
    <mergeCell ref="A188:B188"/>
    <mergeCell ref="A182:B182"/>
    <mergeCell ref="A185:B185"/>
    <mergeCell ref="A189:E189"/>
    <mergeCell ref="A174:B174"/>
    <mergeCell ref="A191:G191"/>
    <mergeCell ref="B193:G193"/>
    <mergeCell ref="A194:B194"/>
    <mergeCell ref="A161:B161"/>
    <mergeCell ref="A165:B165"/>
    <mergeCell ref="A158:B158"/>
    <mergeCell ref="A201:E201"/>
    <mergeCell ref="B202:G202"/>
    <mergeCell ref="A170:B170"/>
    <mergeCell ref="A171:E171"/>
    <mergeCell ref="B172:G172"/>
    <mergeCell ref="A173:B173"/>
    <mergeCell ref="A180:E180"/>
    <mergeCell ref="B181:G181"/>
    <mergeCell ref="A198:B198"/>
    <mergeCell ref="A196:B196"/>
    <mergeCell ref="A197:B197"/>
    <mergeCell ref="A183:B183"/>
    <mergeCell ref="A179:B179"/>
    <mergeCell ref="H51:H55"/>
    <mergeCell ref="I51:I55"/>
    <mergeCell ref="J51:J55"/>
    <mergeCell ref="K51:K55"/>
    <mergeCell ref="H75:H80"/>
    <mergeCell ref="I75:I80"/>
    <mergeCell ref="J75:J80"/>
    <mergeCell ref="K75:K80"/>
    <mergeCell ref="H96:H101"/>
    <mergeCell ref="I96:I101"/>
    <mergeCell ref="J96:J101"/>
    <mergeCell ref="K96:K101"/>
    <mergeCell ref="K84:K89"/>
    <mergeCell ref="L84:L89"/>
    <mergeCell ref="L132:L137"/>
    <mergeCell ref="H141:H146"/>
    <mergeCell ref="I141:I146"/>
    <mergeCell ref="J141:J146"/>
    <mergeCell ref="K141:K146"/>
    <mergeCell ref="L141:L146"/>
    <mergeCell ref="L114:L117"/>
    <mergeCell ref="L96:L101"/>
    <mergeCell ref="H105:H110"/>
    <mergeCell ref="I105:I110"/>
    <mergeCell ref="H114:H117"/>
    <mergeCell ref="I114:I117"/>
    <mergeCell ref="J114:J117"/>
    <mergeCell ref="L105:L110"/>
    <mergeCell ref="J105:J110"/>
    <mergeCell ref="K105:K110"/>
    <mergeCell ref="I156:I161"/>
    <mergeCell ref="J156:J161"/>
    <mergeCell ref="I148:K148"/>
    <mergeCell ref="H156:H161"/>
    <mergeCell ref="L51:L55"/>
    <mergeCell ref="H59:H64"/>
    <mergeCell ref="I59:I64"/>
    <mergeCell ref="J59:J64"/>
    <mergeCell ref="K59:K64"/>
    <mergeCell ref="L59:L64"/>
    <mergeCell ref="I70:K70"/>
    <mergeCell ref="K156:K161"/>
    <mergeCell ref="L156:L161"/>
    <mergeCell ref="I91:K91"/>
    <mergeCell ref="I119:K119"/>
    <mergeCell ref="H132:H137"/>
    <mergeCell ref="I132:I137"/>
    <mergeCell ref="J132:J137"/>
    <mergeCell ref="K132:K137"/>
    <mergeCell ref="K114:K117"/>
    <mergeCell ref="L75:L80"/>
    <mergeCell ref="H84:H89"/>
    <mergeCell ref="I84:I89"/>
    <mergeCell ref="J84:J89"/>
    <mergeCell ref="H174:H179"/>
    <mergeCell ref="I174:I179"/>
    <mergeCell ref="J174:J179"/>
    <mergeCell ref="K174:K179"/>
    <mergeCell ref="L174:L179"/>
    <mergeCell ref="H165:H170"/>
    <mergeCell ref="I165:I170"/>
    <mergeCell ref="J165:J170"/>
    <mergeCell ref="K165:K170"/>
    <mergeCell ref="L165:L170"/>
    <mergeCell ref="J204:J209"/>
    <mergeCell ref="K204:K209"/>
    <mergeCell ref="L204:L209"/>
    <mergeCell ref="H195:H200"/>
    <mergeCell ref="I195:I200"/>
    <mergeCell ref="J195:J200"/>
    <mergeCell ref="H183:H188"/>
    <mergeCell ref="I183:I188"/>
    <mergeCell ref="J183:J188"/>
    <mergeCell ref="K183:K188"/>
    <mergeCell ref="L183:L188"/>
    <mergeCell ref="I190:K190"/>
    <mergeCell ref="K195:K200"/>
    <mergeCell ref="L195:L200"/>
    <mergeCell ref="H204:H209"/>
    <mergeCell ref="I204:I209"/>
    <mergeCell ref="L234:L240"/>
    <mergeCell ref="H244:H249"/>
    <mergeCell ref="I244:I249"/>
    <mergeCell ref="J244:J249"/>
    <mergeCell ref="K244:K249"/>
    <mergeCell ref="L244:L249"/>
    <mergeCell ref="A239:B239"/>
    <mergeCell ref="H213:H218"/>
    <mergeCell ref="I213:I218"/>
    <mergeCell ref="J213:J218"/>
    <mergeCell ref="K213:K218"/>
    <mergeCell ref="L213:L218"/>
    <mergeCell ref="H234:H240"/>
    <mergeCell ref="I234:I240"/>
    <mergeCell ref="J234:J240"/>
    <mergeCell ref="H222:H227"/>
    <mergeCell ref="I222:I227"/>
    <mergeCell ref="J222:J227"/>
    <mergeCell ref="K222:K227"/>
    <mergeCell ref="L222:L227"/>
    <mergeCell ref="A213:B213"/>
    <mergeCell ref="A214:B214"/>
    <mergeCell ref="A216:B216"/>
    <mergeCell ref="A217:B217"/>
    <mergeCell ref="L302:L307"/>
    <mergeCell ref="A303:B303"/>
    <mergeCell ref="A304:B304"/>
    <mergeCell ref="A305:B305"/>
    <mergeCell ref="A306:B306"/>
    <mergeCell ref="A307:B307"/>
    <mergeCell ref="A199:B199"/>
    <mergeCell ref="A200:B200"/>
    <mergeCell ref="A204:B204"/>
    <mergeCell ref="A207:B207"/>
    <mergeCell ref="A208:B208"/>
    <mergeCell ref="A209:B209"/>
    <mergeCell ref="A205:B205"/>
    <mergeCell ref="A206:B206"/>
    <mergeCell ref="A203:B203"/>
    <mergeCell ref="A234:B234"/>
    <mergeCell ref="A210:E210"/>
    <mergeCell ref="B211:G211"/>
    <mergeCell ref="A212:B212"/>
    <mergeCell ref="I253:I258"/>
    <mergeCell ref="J253:J258"/>
    <mergeCell ref="K253:K258"/>
    <mergeCell ref="L253:L258"/>
    <mergeCell ref="I260:K260"/>
    <mergeCell ref="A59:B59"/>
    <mergeCell ref="A84:B84"/>
    <mergeCell ref="A124:B124"/>
    <mergeCell ref="A125:B125"/>
    <mergeCell ref="A126:B126"/>
    <mergeCell ref="A127:B127"/>
    <mergeCell ref="A104:B104"/>
    <mergeCell ref="A92:G92"/>
    <mergeCell ref="A115:B115"/>
    <mergeCell ref="A80:B80"/>
    <mergeCell ref="A90:E90"/>
    <mergeCell ref="A95:B95"/>
    <mergeCell ref="A88:B88"/>
    <mergeCell ref="A83:B83"/>
    <mergeCell ref="A118:E118"/>
    <mergeCell ref="A120:G120"/>
    <mergeCell ref="B67:G67"/>
    <mergeCell ref="A81:E81"/>
    <mergeCell ref="F69:G69"/>
    <mergeCell ref="A74:B74"/>
    <mergeCell ref="A79:B79"/>
    <mergeCell ref="A71:G71"/>
    <mergeCell ref="I229:K229"/>
    <mergeCell ref="K234:K240"/>
    <mergeCell ref="B251:G251"/>
    <mergeCell ref="A250:E250"/>
    <mergeCell ref="A248:B248"/>
    <mergeCell ref="A249:B249"/>
    <mergeCell ref="B242:G242"/>
    <mergeCell ref="A243:B243"/>
    <mergeCell ref="H253:H258"/>
    <mergeCell ref="A259:E259"/>
    <mergeCell ref="A241:E241"/>
    <mergeCell ref="A238:B238"/>
    <mergeCell ref="A236:B236"/>
    <mergeCell ref="A237:B237"/>
    <mergeCell ref="A230:G230"/>
    <mergeCell ref="B232:G232"/>
    <mergeCell ref="A233:B233"/>
    <mergeCell ref="A247:B247"/>
    <mergeCell ref="A258:B258"/>
    <mergeCell ref="A253:B253"/>
    <mergeCell ref="A252:B252"/>
  </mergeCells>
  <phoneticPr fontId="21" type="noConversion"/>
  <hyperlinks>
    <hyperlink ref="F311" r:id="rId1" xr:uid="{D4D72D38-AD03-4CCB-B851-58595A61216A}"/>
    <hyperlink ref="F312" r:id="rId2" xr:uid="{24866DF9-1833-4995-847E-B5A9CA63C861}"/>
    <hyperlink ref="F128" r:id="rId3" xr:uid="{74500F1B-5D67-4424-AF10-28FDEE05DB52}"/>
    <hyperlink ref="F45" r:id="rId4" display="11. Vol 1 Sect 5 Att 10 Key Staff Resumes and Quals - Gainwell Michael Johnson.xlsx" xr:uid="{CACD15A7-8040-4CCD-A69E-9826D6B37219}"/>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dlc_DocId xmlns="500343c0-af67-4d55-b6f3-a7838e163d14">PROCURE-1828212619-1130</_dlc_DocId>
    <_dlc_DocIdUrl xmlns="500343c0-af67-4d55-b6f3-a7838e163d14">
      <Url>https://osicagov.sharepoint.com/sites/Procurement/CalSAWS/_layouts/15/DocIdRedir.aspx?ID=PROCURE-1828212619-1130</Url>
      <Description>PROCURE-1828212619-1130</Description>
    </_dlc_DocIdUrl>
    <TaxCatchAll xmlns="500343c0-af67-4d55-b6f3-a7838e163d14" xsi:nil="true"/>
    <lcf76f155ced4ddcb4097134ff3c332f xmlns="74f9af32-db27-48af-8cfe-64abf22b881d">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bce90d6-5a2c-47e0-8337-aac7acda0e97" ContentTypeId="0x0101" PreviousValue="false" LastSyncTimeStamp="2017-02-08T00:21:31.923Z"/>
</file>

<file path=customXml/item4.xml><?xml version="1.0" encoding="utf-8"?>
<ct:contentTypeSchema xmlns:ct="http://schemas.microsoft.com/office/2006/metadata/contentType" xmlns:ma="http://schemas.microsoft.com/office/2006/metadata/properties/metaAttributes" ct:_="" ma:_="" ma:contentTypeName="Document" ma:contentTypeID="0x010100EA309E3E8F610E40AB2FDB520A8B41AE" ma:contentTypeVersion="11" ma:contentTypeDescription="Create a new document." ma:contentTypeScope="" ma:versionID="51628f0bf82ea86056afc716e4808086">
  <xsd:schema xmlns:xsd="http://www.w3.org/2001/XMLSchema" xmlns:xs="http://www.w3.org/2001/XMLSchema" xmlns:p="http://schemas.microsoft.com/office/2006/metadata/properties" xmlns:ns2="500343c0-af67-4d55-b6f3-a7838e163d14" xmlns:ns3="74f9af32-db27-48af-8cfe-64abf22b881d" targetNamespace="http://schemas.microsoft.com/office/2006/metadata/properties" ma:root="true" ma:fieldsID="b8dcb623993bbd6936a6e5c6220a4164" ns2:_="" ns3:_="">
    <xsd:import namespace="500343c0-af67-4d55-b6f3-a7838e163d14"/>
    <xsd:import namespace="74f9af32-db27-48af-8cfe-64abf22b881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f01343e8-0c87-4555-a8ae-610eb149ee94}" ma:internalName="TaxCatchAll" ma:showField="CatchAllData" ma:web="ded99a83-cbae-481a-8e33-dc69c50d9d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f9af32-db27-48af-8cfe-64abf22b881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bce90d6-5a2c-47e0-8337-aac7acda0e97"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5F7D35-07DB-4A5B-9490-6E2D1E7EF6D3}">
  <ds:schemaRefs>
    <ds:schemaRef ds:uri="http://purl.org/dc/elements/1.1/"/>
    <ds:schemaRef ds:uri="http://schemas.microsoft.com/office/2006/documentManagement/types"/>
    <ds:schemaRef ds:uri="http://purl.org/dc/terms/"/>
    <ds:schemaRef ds:uri="http://schemas.microsoft.com/office/infopath/2007/PartnerControls"/>
    <ds:schemaRef ds:uri="500343c0-af67-4d55-b6f3-a7838e163d14"/>
    <ds:schemaRef ds:uri="http://schemas.microsoft.com/office/2006/metadata/properties"/>
    <ds:schemaRef ds:uri="http://purl.org/dc/dcmitype/"/>
    <ds:schemaRef ds:uri="http://schemas.openxmlformats.org/package/2006/metadata/core-properties"/>
    <ds:schemaRef ds:uri="74f9af32-db27-48af-8cfe-64abf22b881d"/>
    <ds:schemaRef ds:uri="http://www.w3.org/XML/1998/namespace"/>
  </ds:schemaRefs>
</ds:datastoreItem>
</file>

<file path=customXml/itemProps2.xml><?xml version="1.0" encoding="utf-8"?>
<ds:datastoreItem xmlns:ds="http://schemas.openxmlformats.org/officeDocument/2006/customXml" ds:itemID="{F4B961B8-4194-4907-9BF5-747B323350F3}">
  <ds:schemaRefs>
    <ds:schemaRef ds:uri="http://schemas.microsoft.com/sharepoint/events"/>
  </ds:schemaRefs>
</ds:datastoreItem>
</file>

<file path=customXml/itemProps3.xml><?xml version="1.0" encoding="utf-8"?>
<ds:datastoreItem xmlns:ds="http://schemas.openxmlformats.org/officeDocument/2006/customXml" ds:itemID="{0258470C-8D1A-47F9-9149-9EF7039508FF}">
  <ds:schemaRefs>
    <ds:schemaRef ds:uri="Microsoft.SharePoint.Taxonomy.ContentTypeSync"/>
  </ds:schemaRefs>
</ds:datastoreItem>
</file>

<file path=customXml/itemProps4.xml><?xml version="1.0" encoding="utf-8"?>
<ds:datastoreItem xmlns:ds="http://schemas.openxmlformats.org/officeDocument/2006/customXml" ds:itemID="{A7C1D8C2-701D-4A86-87C6-EC7B84DF6A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0343c0-af67-4d55-b6f3-a7838e163d14"/>
    <ds:schemaRef ds:uri="74f9af32-db27-48af-8cfe-64abf22b8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D836558-7606-4BCE-80A5-3CF5C8AEC006}">
  <ds:schemaRefs>
    <ds:schemaRef ds:uri="http://schemas.microsoft.com/sharepoint/v3/contenttype/forms"/>
  </ds:schemaRefs>
</ds:datastoreItem>
</file>

<file path=docMetadata/LabelInfo.xml><?xml version="1.0" encoding="utf-8"?>
<clbl:labelList xmlns:clbl="http://schemas.microsoft.com/office/2020/mipLabelMetadata">
  <clbl:label id="{18ccb024-1285-4f62-85fe-84f37911c5d6}" enabled="0" method="" siteId="{18ccb024-1285-4f62-85fe-84f37911c5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Bidder-Key Staff</vt:lpstr>
      <vt:lpstr>U&amp;A Summary</vt:lpstr>
      <vt:lpstr>U&amp;A-1 </vt:lpstr>
      <vt:lpstr>U&amp;A-2</vt:lpstr>
      <vt:lpstr>U&amp;A-3</vt:lpstr>
      <vt:lpstr>U&amp;A-4</vt:lpstr>
      <vt:lpstr>Firm References</vt:lpstr>
      <vt:lpstr>Staff Qualifications Summary</vt:lpstr>
      <vt:lpstr>Staff Minimum Qualifications</vt:lpstr>
      <vt:lpstr>Staff References</vt:lpstr>
      <vt:lpstr>Key Staff Interviews</vt:lpstr>
      <vt:lpstr>Oral Presentations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Betty Uzupis</cp:lastModifiedBy>
  <cp:revision/>
  <dcterms:created xsi:type="dcterms:W3CDTF">2011-11-14T17:08:12Z</dcterms:created>
  <dcterms:modified xsi:type="dcterms:W3CDTF">2025-03-20T14:20:06Z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 linkTarget="Prop_Sub">
    <vt:r8>1.19751721230227E-297</vt:r8>
  </property>
  <property fmtid="{D5CDD505-2E9C-101B-9397-08002B2CF9AE}" pid="3" name="ContentTypeId">
    <vt:lpwstr>0x010100EA309E3E8F610E40AB2FDB520A8B41AE</vt:lpwstr>
  </property>
  <property fmtid="{D5CDD505-2E9C-101B-9397-08002B2CF9AE}" pid="4" name="_dlc_DocIdItemGuid">
    <vt:lpwstr>c1c5add9-376e-4bb8-8072-4d1ec3d50954</vt:lpwstr>
  </property>
  <property fmtid="{D5CDD505-2E9C-101B-9397-08002B2CF9AE}" pid="5" name="MediaServiceImageTags">
    <vt:lpwstr/>
  </property>
</Properties>
</file>