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calacesorg-my.sharepoint.com/personal/drohans_calaces_org/Documents/Procurement/BenefitsCal RFP 01-2024/Bidders Proposals Redacted for Posting 03192025/Accenture Vol 3A/Vol 2 Price Proposals No Redactions/"/>
    </mc:Choice>
  </mc:AlternateContent>
  <xr:revisionPtr revIDLastSave="0" documentId="8_{7B0DEBDC-F566-4C97-AA9D-6847972BDDAE}" xr6:coauthVersionLast="47" xr6:coauthVersionMax="47" xr10:uidLastSave="{00000000-0000-0000-0000-000000000000}"/>
  <bookViews>
    <workbookView xWindow="-120" yWindow="-120" windowWidth="29040" windowHeight="17520" tabRatio="897" activeTab="2" xr2:uid="{00000000-000D-0000-FFFF-FFFF00000000}"/>
  </bookViews>
  <sheets>
    <sheet name="1. SFY Summary" sheetId="1" r:id="rId1"/>
    <sheet name="2. Transition-In Staff Loading" sheetId="28" r:id="rId2"/>
    <sheet name="3. Staff Loading" sheetId="25" r:id="rId3"/>
    <sheet name="3.1 Base Year 1 Staff Loading" sheetId="43" r:id="rId4"/>
    <sheet name="3.2 Base Year 2 Staff Loading" sheetId="44" r:id="rId5"/>
    <sheet name="3.3 Base Year 3 Staff Loading" sheetId="45" r:id="rId6"/>
    <sheet name="3.4 Base Year 4 Staff Loading" sheetId="46" r:id="rId7"/>
    <sheet name="3.5 Base Year 5 Staff Loading" sheetId="47" r:id="rId8"/>
    <sheet name="3.6 Base Year 6 Staff Loading" sheetId="48" r:id="rId9"/>
    <sheet name="4. Hourly Rate Card" sheetId="8" r:id="rId10"/>
    <sheet name="5. CO Hourly Rate Card" sheetId="29" r:id="rId11"/>
  </sheets>
  <definedNames>
    <definedName name="BidFTE">#REF!</definedName>
    <definedName name="_xlnm.Print_Area" localSheetId="0">'1. SFY Summary'!$A$1:$N$16</definedName>
    <definedName name="_xlnm.Print_Area" localSheetId="1">'2. Transition-In Staff Loading'!$A$5:$K$113</definedName>
    <definedName name="_xlnm.Print_Area" localSheetId="2">'3. Staff Loading'!$A$5:$L$204</definedName>
    <definedName name="_xlnm.Print_Area" localSheetId="3">'3.1 Base Year 1 Staff Loading'!$A$5:$Q$204</definedName>
    <definedName name="_xlnm.Print_Area" localSheetId="4">'3.2 Base Year 2 Staff Loading'!$A$5:$Q$204</definedName>
    <definedName name="_xlnm.Print_Area" localSheetId="5">'3.3 Base Year 3 Staff Loading'!$A$5:$Q$204</definedName>
    <definedName name="_xlnm.Print_Area" localSheetId="6">'3.4 Base Year 4 Staff Loading'!$A$5:$Q$204</definedName>
    <definedName name="_xlnm.Print_Area" localSheetId="7">'3.5 Base Year 5 Staff Loading'!$A$5:$Q$204</definedName>
    <definedName name="_xlnm.Print_Area" localSheetId="8">'3.6 Base Year 6 Staff Loading'!$A$5:$K$204</definedName>
    <definedName name="_xlnm.Print_Area" localSheetId="9">'4. Hourly Rate Card'!$B$1:$C$95</definedName>
    <definedName name="_xlnm.Print_Area" localSheetId="10">'5. CO Hourly Rate Card'!$B$1:$G$95</definedName>
    <definedName name="_xlnm.Print_Titles" localSheetId="0">'1. SFY Summary'!$1:$3</definedName>
    <definedName name="_xlnm.Print_Titles" localSheetId="1">'2. Transition-In Staff Loading'!$A:$C,'2. Transition-In Staff Loading'!$5:$6</definedName>
    <definedName name="_xlnm.Print_Titles" localSheetId="2">'3. Staff Loading'!$A:$D,'3. Staff Loading'!$5:$6</definedName>
    <definedName name="_xlnm.Print_Titles" localSheetId="3">'3.1 Base Year 1 Staff Loading'!$A:$D,'3.1 Base Year 1 Staff Loading'!$5:$6</definedName>
    <definedName name="_xlnm.Print_Titles" localSheetId="4">'3.2 Base Year 2 Staff Loading'!$A:$D,'3.2 Base Year 2 Staff Loading'!$5:$6</definedName>
    <definedName name="_xlnm.Print_Titles" localSheetId="5">'3.3 Base Year 3 Staff Loading'!$A:$D,'3.3 Base Year 3 Staff Loading'!$5:$6</definedName>
    <definedName name="_xlnm.Print_Titles" localSheetId="6">'3.4 Base Year 4 Staff Loading'!$A:$D,'3.4 Base Year 4 Staff Loading'!$5:$6</definedName>
    <definedName name="_xlnm.Print_Titles" localSheetId="7">'3.5 Base Year 5 Staff Loading'!$A:$D,'3.5 Base Year 5 Staff Loading'!$5:$6</definedName>
    <definedName name="_xlnm.Print_Titles" localSheetId="8">'3.6 Base Year 6 Staff Loading'!$A:$D,'3.6 Base Year 6 Staff Loading'!$5:$6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48" l="1"/>
  <c r="H74" i="48"/>
  <c r="G74" i="48"/>
  <c r="F74" i="48"/>
  <c r="I56" i="48"/>
  <c r="H56" i="48"/>
  <c r="G56" i="48"/>
  <c r="F56" i="48"/>
  <c r="E56" i="48"/>
  <c r="C88" i="43" l="1"/>
  <c r="C55" i="43"/>
  <c r="J129" i="28"/>
  <c r="I129" i="28"/>
  <c r="H129" i="28"/>
  <c r="G129" i="28"/>
  <c r="F129" i="28"/>
  <c r="E129" i="28"/>
  <c r="J128" i="28"/>
  <c r="I128" i="28"/>
  <c r="H128" i="28"/>
  <c r="G128" i="28"/>
  <c r="F128" i="28"/>
  <c r="E128" i="28"/>
  <c r="D68" i="43"/>
  <c r="C71" i="43"/>
  <c r="P203" i="48" l="1"/>
  <c r="P202" i="48"/>
  <c r="P201" i="48"/>
  <c r="P200" i="48"/>
  <c r="P199" i="48"/>
  <c r="P197" i="48"/>
  <c r="P196" i="48"/>
  <c r="P195" i="48"/>
  <c r="P194" i="48"/>
  <c r="P193" i="48"/>
  <c r="P191" i="48"/>
  <c r="P190" i="48"/>
  <c r="P189" i="48"/>
  <c r="P188" i="48"/>
  <c r="P187" i="48"/>
  <c r="P185" i="48"/>
  <c r="P184" i="48"/>
  <c r="P183" i="48"/>
  <c r="P182" i="48"/>
  <c r="P181" i="48"/>
  <c r="P179" i="48"/>
  <c r="P178" i="48"/>
  <c r="P177" i="48"/>
  <c r="P176" i="48"/>
  <c r="P175" i="48"/>
  <c r="P169" i="48"/>
  <c r="P168" i="48"/>
  <c r="P167" i="48"/>
  <c r="P166" i="48"/>
  <c r="P165" i="48"/>
  <c r="P163" i="48"/>
  <c r="P162" i="48"/>
  <c r="P161" i="48"/>
  <c r="P160" i="48"/>
  <c r="P159" i="48"/>
  <c r="P157" i="48"/>
  <c r="P156" i="48"/>
  <c r="P155" i="48"/>
  <c r="P154" i="48"/>
  <c r="P151" i="48"/>
  <c r="P150" i="48"/>
  <c r="P149" i="48"/>
  <c r="P141" i="48"/>
  <c r="P140" i="48"/>
  <c r="P139" i="48"/>
  <c r="P138" i="48"/>
  <c r="P137" i="48"/>
  <c r="P135" i="48"/>
  <c r="P134" i="48"/>
  <c r="P133" i="48"/>
  <c r="P132" i="48"/>
  <c r="P129" i="48"/>
  <c r="P128" i="48"/>
  <c r="P127" i="48"/>
  <c r="P119" i="48"/>
  <c r="P118" i="48"/>
  <c r="P117" i="48"/>
  <c r="P116" i="48"/>
  <c r="P115" i="48"/>
  <c r="P113" i="48"/>
  <c r="P112" i="48"/>
  <c r="P111" i="48"/>
  <c r="P110" i="48"/>
  <c r="P107" i="48"/>
  <c r="P106" i="48"/>
  <c r="P105" i="48"/>
  <c r="P104" i="48"/>
  <c r="P103" i="48"/>
  <c r="P101" i="48"/>
  <c r="P100" i="48"/>
  <c r="P99" i="48"/>
  <c r="P91" i="48"/>
  <c r="P90" i="48"/>
  <c r="P89" i="48"/>
  <c r="P81" i="48"/>
  <c r="P80" i="48"/>
  <c r="P79" i="48"/>
  <c r="P78" i="48"/>
  <c r="P77" i="48"/>
  <c r="P71" i="48"/>
  <c r="P70" i="48"/>
  <c r="P69" i="48"/>
  <c r="P68" i="48"/>
  <c r="P67" i="48"/>
  <c r="P65" i="48"/>
  <c r="P64" i="48"/>
  <c r="P63" i="48"/>
  <c r="P62" i="48"/>
  <c r="P61" i="48"/>
  <c r="P59" i="48"/>
  <c r="P58" i="48"/>
  <c r="P57" i="48"/>
  <c r="P51" i="48"/>
  <c r="P50" i="48"/>
  <c r="P49" i="48"/>
  <c r="P46" i="48"/>
  <c r="P45" i="48"/>
  <c r="P44" i="48"/>
  <c r="P43" i="48"/>
  <c r="P41" i="48"/>
  <c r="P38" i="48"/>
  <c r="P37" i="48"/>
  <c r="P35" i="48"/>
  <c r="P34" i="48"/>
  <c r="P33" i="48"/>
  <c r="P32" i="48"/>
  <c r="P31" i="48"/>
  <c r="P25" i="48"/>
  <c r="P24" i="48"/>
  <c r="P23" i="48"/>
  <c r="P19" i="48"/>
  <c r="P18" i="48"/>
  <c r="P17" i="48"/>
  <c r="P16" i="48"/>
  <c r="P13" i="48"/>
  <c r="P12" i="48"/>
  <c r="P11" i="48"/>
  <c r="P10" i="48"/>
  <c r="D187" i="43"/>
  <c r="C187" i="43"/>
  <c r="D203" i="28"/>
  <c r="D202" i="28"/>
  <c r="D186" i="28"/>
  <c r="D185" i="28"/>
  <c r="D184" i="28"/>
  <c r="D179" i="28"/>
  <c r="S179" i="28" s="1"/>
  <c r="D178" i="28"/>
  <c r="D169" i="28"/>
  <c r="D168" i="28"/>
  <c r="D157" i="28"/>
  <c r="D156" i="28"/>
  <c r="D151" i="28"/>
  <c r="D150" i="28"/>
  <c r="D140" i="28"/>
  <c r="D137" i="28"/>
  <c r="D136" i="28"/>
  <c r="D135" i="28"/>
  <c r="D134" i="28"/>
  <c r="D129" i="28"/>
  <c r="D128" i="28"/>
  <c r="D118" i="28"/>
  <c r="D112" i="28"/>
  <c r="D106" i="28"/>
  <c r="D100" i="28"/>
  <c r="D94" i="28"/>
  <c r="D93" i="28"/>
  <c r="D92" i="28"/>
  <c r="D91" i="28"/>
  <c r="D90" i="28"/>
  <c r="D89" i="28"/>
  <c r="D88" i="28"/>
  <c r="D87" i="28"/>
  <c r="D79" i="28"/>
  <c r="D78" i="28"/>
  <c r="D77" i="28"/>
  <c r="D62" i="28"/>
  <c r="D56" i="28"/>
  <c r="D52" i="28"/>
  <c r="D51" i="28"/>
  <c r="D50" i="28"/>
  <c r="D48" i="28"/>
  <c r="D47" i="28"/>
  <c r="D46" i="28"/>
  <c r="D45" i="28"/>
  <c r="D44" i="28"/>
  <c r="D43" i="28"/>
  <c r="D41" i="28"/>
  <c r="D40" i="28"/>
  <c r="D39" i="28"/>
  <c r="D38" i="28"/>
  <c r="D37" i="28"/>
  <c r="D36" i="28"/>
  <c r="D31" i="28"/>
  <c r="D30" i="28"/>
  <c r="D22" i="28"/>
  <c r="D21" i="28"/>
  <c r="D15" i="28"/>
  <c r="D10" i="28"/>
  <c r="D9" i="28"/>
  <c r="D71" i="43" l="1"/>
  <c r="D70" i="43"/>
  <c r="D69" i="43"/>
  <c r="D65" i="43"/>
  <c r="D64" i="43"/>
  <c r="D63" i="43"/>
  <c r="D62" i="43"/>
  <c r="D59" i="43"/>
  <c r="D58" i="43"/>
  <c r="D57" i="43"/>
  <c r="D53" i="43"/>
  <c r="D52" i="43"/>
  <c r="C65" i="43"/>
  <c r="C64" i="43"/>
  <c r="C63" i="43"/>
  <c r="C62" i="43"/>
  <c r="C61" i="43"/>
  <c r="C59" i="43"/>
  <c r="C58" i="43"/>
  <c r="C57" i="43"/>
  <c r="C56" i="43"/>
  <c r="C53" i="43"/>
  <c r="C52" i="43"/>
  <c r="C51" i="43"/>
  <c r="C50" i="43"/>
  <c r="C49" i="43"/>
  <c r="D61" i="43"/>
  <c r="D56" i="43"/>
  <c r="D55" i="43"/>
  <c r="D51" i="43"/>
  <c r="D50" i="43"/>
  <c r="D49" i="43"/>
  <c r="P76" i="28" l="1"/>
  <c r="P75" i="28"/>
  <c r="K94" i="28"/>
  <c r="P94" i="28" s="1"/>
  <c r="K93" i="28"/>
  <c r="P93" i="28" s="1"/>
  <c r="K92" i="28"/>
  <c r="P92" i="28" s="1"/>
  <c r="J95" i="28"/>
  <c r="I95" i="28"/>
  <c r="H95" i="28"/>
  <c r="G95" i="28"/>
  <c r="F95" i="28"/>
  <c r="E95" i="28"/>
  <c r="R94" i="28"/>
  <c r="S92" i="28"/>
  <c r="R93" i="28" l="1"/>
  <c r="S94" i="28"/>
  <c r="T94" i="28" s="1"/>
  <c r="S93" i="28"/>
  <c r="T93" i="28" s="1"/>
  <c r="R92" i="28"/>
  <c r="T92" i="28" s="1"/>
  <c r="S48" i="28"/>
  <c r="J49" i="28"/>
  <c r="I49" i="28"/>
  <c r="H49" i="28"/>
  <c r="G49" i="28"/>
  <c r="F49" i="28"/>
  <c r="E49" i="28"/>
  <c r="K48" i="28"/>
  <c r="P48" i="28" s="1"/>
  <c r="J42" i="28"/>
  <c r="I42" i="28"/>
  <c r="H42" i="28"/>
  <c r="G42" i="28"/>
  <c r="F42" i="28"/>
  <c r="E42" i="28"/>
  <c r="S41" i="28"/>
  <c r="K41" i="28"/>
  <c r="P41" i="28" s="1"/>
  <c r="R48" i="28" l="1"/>
  <c r="T48" i="28" s="1"/>
  <c r="R41" i="28"/>
  <c r="T41" i="28" s="1"/>
  <c r="Q73" i="25" l="1"/>
  <c r="J207" i="25"/>
  <c r="I207" i="25"/>
  <c r="H207" i="25"/>
  <c r="G207" i="25"/>
  <c r="F207" i="25"/>
  <c r="J205" i="25"/>
  <c r="I205" i="25"/>
  <c r="H205" i="25"/>
  <c r="G205" i="25"/>
  <c r="F205" i="25"/>
  <c r="J174" i="25"/>
  <c r="I174" i="25"/>
  <c r="H174" i="25"/>
  <c r="G174" i="25"/>
  <c r="F174" i="25"/>
  <c r="J173" i="25"/>
  <c r="I173" i="25"/>
  <c r="H173" i="25"/>
  <c r="G173" i="25"/>
  <c r="F173" i="25"/>
  <c r="J171" i="25"/>
  <c r="I171" i="25"/>
  <c r="H171" i="25"/>
  <c r="G171" i="25"/>
  <c r="F171" i="25"/>
  <c r="J146" i="25"/>
  <c r="I146" i="25"/>
  <c r="H146" i="25"/>
  <c r="G146" i="25"/>
  <c r="F146" i="25"/>
  <c r="J145" i="25"/>
  <c r="I145" i="25"/>
  <c r="H145" i="25"/>
  <c r="G145" i="25"/>
  <c r="F145" i="25"/>
  <c r="J143" i="25"/>
  <c r="I143" i="25"/>
  <c r="H143" i="25"/>
  <c r="G143" i="25"/>
  <c r="F143" i="25"/>
  <c r="J124" i="25"/>
  <c r="I124" i="25"/>
  <c r="H124" i="25"/>
  <c r="G124" i="25"/>
  <c r="F124" i="25"/>
  <c r="J123" i="25"/>
  <c r="I123" i="25"/>
  <c r="H123" i="25"/>
  <c r="G123" i="25"/>
  <c r="F123" i="25"/>
  <c r="J121" i="25"/>
  <c r="I121" i="25"/>
  <c r="H121" i="25"/>
  <c r="G121" i="25"/>
  <c r="F121" i="25"/>
  <c r="J96" i="25"/>
  <c r="I96" i="25"/>
  <c r="H96" i="25"/>
  <c r="G96" i="25"/>
  <c r="F96" i="25"/>
  <c r="J95" i="25"/>
  <c r="I95" i="25"/>
  <c r="H95" i="25"/>
  <c r="G95" i="25"/>
  <c r="F95" i="25"/>
  <c r="J93" i="25"/>
  <c r="I93" i="25"/>
  <c r="H93" i="25"/>
  <c r="G93" i="25"/>
  <c r="F93" i="25"/>
  <c r="J86" i="25"/>
  <c r="I86" i="25"/>
  <c r="H86" i="25"/>
  <c r="G86" i="25"/>
  <c r="F86" i="25"/>
  <c r="J85" i="25"/>
  <c r="I85" i="25"/>
  <c r="H85" i="25"/>
  <c r="G85" i="25"/>
  <c r="F85" i="25"/>
  <c r="J83" i="25"/>
  <c r="I83" i="25"/>
  <c r="H83" i="25"/>
  <c r="G83" i="25"/>
  <c r="F83" i="25"/>
  <c r="J76" i="25"/>
  <c r="I76" i="25"/>
  <c r="H76" i="25"/>
  <c r="G76" i="25"/>
  <c r="F76" i="25"/>
  <c r="J75" i="25"/>
  <c r="I75" i="25"/>
  <c r="H75" i="25"/>
  <c r="G75" i="25"/>
  <c r="F75" i="25"/>
  <c r="J73" i="25"/>
  <c r="I73" i="25"/>
  <c r="H73" i="25"/>
  <c r="G73" i="25"/>
  <c r="F73" i="25"/>
  <c r="E207" i="25"/>
  <c r="E205" i="25"/>
  <c r="E174" i="25"/>
  <c r="E173" i="25"/>
  <c r="E171" i="25"/>
  <c r="E146" i="25"/>
  <c r="E145" i="25"/>
  <c r="E143" i="25"/>
  <c r="E124" i="25"/>
  <c r="E123" i="25"/>
  <c r="E121" i="25"/>
  <c r="E96" i="25"/>
  <c r="E95" i="25"/>
  <c r="E93" i="25"/>
  <c r="E86" i="25"/>
  <c r="E85" i="25"/>
  <c r="E83" i="25"/>
  <c r="E76" i="25"/>
  <c r="E75" i="25"/>
  <c r="E73" i="25"/>
  <c r="E8" i="25"/>
  <c r="J61" i="28"/>
  <c r="I61" i="28"/>
  <c r="H61" i="28"/>
  <c r="G61" i="28"/>
  <c r="F61" i="28"/>
  <c r="E61" i="28"/>
  <c r="S60" i="28"/>
  <c r="R60" i="28"/>
  <c r="K60" i="28"/>
  <c r="P60" i="28" s="1"/>
  <c r="S59" i="28"/>
  <c r="R59" i="28"/>
  <c r="K59" i="28"/>
  <c r="P59" i="28" s="1"/>
  <c r="S58" i="28"/>
  <c r="R58" i="28"/>
  <c r="K58" i="28"/>
  <c r="P58" i="28" s="1"/>
  <c r="S57" i="28"/>
  <c r="R57" i="28"/>
  <c r="K57" i="28"/>
  <c r="P57" i="28" s="1"/>
  <c r="R56" i="28"/>
  <c r="K56" i="28"/>
  <c r="J55" i="28"/>
  <c r="I55" i="28"/>
  <c r="H55" i="28"/>
  <c r="G55" i="28"/>
  <c r="F55" i="28"/>
  <c r="E55" i="28"/>
  <c r="S54" i="28"/>
  <c r="R54" i="28"/>
  <c r="K54" i="28"/>
  <c r="P54" i="28" s="1"/>
  <c r="S53" i="28"/>
  <c r="R53" i="28"/>
  <c r="K53" i="28"/>
  <c r="P53" i="28" s="1"/>
  <c r="S52" i="28"/>
  <c r="K52" i="28"/>
  <c r="R51" i="28"/>
  <c r="K51" i="28"/>
  <c r="P51" i="28" s="1"/>
  <c r="R50" i="28"/>
  <c r="K50" i="28"/>
  <c r="P50" i="28" s="1"/>
  <c r="R52" i="28" l="1"/>
  <c r="R55" i="28" s="1"/>
  <c r="P52" i="28"/>
  <c r="S56" i="28"/>
  <c r="S61" i="28" s="1"/>
  <c r="P56" i="28"/>
  <c r="S50" i="28"/>
  <c r="T50" i="28" s="1"/>
  <c r="S51" i="28"/>
  <c r="T54" i="28"/>
  <c r="T59" i="28"/>
  <c r="T53" i="28"/>
  <c r="T58" i="28"/>
  <c r="R61" i="28"/>
  <c r="T60" i="28"/>
  <c r="T57" i="28"/>
  <c r="K61" i="28"/>
  <c r="K55" i="28"/>
  <c r="T52" i="28" l="1"/>
  <c r="T56" i="28"/>
  <c r="S55" i="28"/>
  <c r="T55" i="28" s="1"/>
  <c r="T51" i="28"/>
  <c r="T61" i="28"/>
  <c r="P61" i="28"/>
  <c r="P55" i="28"/>
  <c r="D12" i="43" l="1"/>
  <c r="D13" i="43"/>
  <c r="D15" i="43"/>
  <c r="D16" i="43"/>
  <c r="D17" i="43"/>
  <c r="D18" i="43"/>
  <c r="D19" i="43"/>
  <c r="D21" i="43"/>
  <c r="D23" i="43"/>
  <c r="D24" i="43"/>
  <c r="D25" i="43"/>
  <c r="D31" i="43"/>
  <c r="D32" i="43"/>
  <c r="D33" i="43"/>
  <c r="D34" i="43"/>
  <c r="D35" i="43"/>
  <c r="D37" i="43"/>
  <c r="D38" i="43"/>
  <c r="D39" i="43"/>
  <c r="D40" i="43"/>
  <c r="D41" i="43"/>
  <c r="D43" i="43"/>
  <c r="D44" i="43"/>
  <c r="D45" i="43"/>
  <c r="D46" i="43"/>
  <c r="D47" i="43"/>
  <c r="J60" i="48"/>
  <c r="I60" i="48"/>
  <c r="H60" i="48"/>
  <c r="G60" i="48"/>
  <c r="F60" i="48"/>
  <c r="E60" i="48"/>
  <c r="K59" i="48"/>
  <c r="J59" i="25" s="1"/>
  <c r="D59" i="48"/>
  <c r="R59" i="48" s="1"/>
  <c r="C59" i="48"/>
  <c r="K58" i="48"/>
  <c r="D58" i="48"/>
  <c r="S58" i="48" s="1"/>
  <c r="C58" i="48"/>
  <c r="K57" i="48"/>
  <c r="D57" i="48"/>
  <c r="S57" i="48" s="1"/>
  <c r="C57" i="48"/>
  <c r="K56" i="48"/>
  <c r="P56" i="48" s="1"/>
  <c r="D56" i="48"/>
  <c r="C56" i="48"/>
  <c r="K55" i="48"/>
  <c r="P55" i="48" s="1"/>
  <c r="D55" i="48"/>
  <c r="R55" i="48" s="1"/>
  <c r="C55" i="48"/>
  <c r="J54" i="48"/>
  <c r="I54" i="48"/>
  <c r="H54" i="48"/>
  <c r="G54" i="48"/>
  <c r="F54" i="48"/>
  <c r="E54" i="48"/>
  <c r="K53" i="48"/>
  <c r="D53" i="48"/>
  <c r="C53" i="48"/>
  <c r="K52" i="48"/>
  <c r="D52" i="48"/>
  <c r="S52" i="48" s="1"/>
  <c r="C52" i="48"/>
  <c r="K51" i="48"/>
  <c r="D51" i="48"/>
  <c r="S51" i="48" s="1"/>
  <c r="C51" i="48"/>
  <c r="K50" i="48"/>
  <c r="D50" i="48"/>
  <c r="C50" i="48"/>
  <c r="K49" i="48"/>
  <c r="D49" i="48"/>
  <c r="C49" i="48"/>
  <c r="P60" i="47"/>
  <c r="O60" i="47"/>
  <c r="N60" i="47"/>
  <c r="M60" i="47"/>
  <c r="L60" i="47"/>
  <c r="K60" i="47"/>
  <c r="J60" i="47"/>
  <c r="I60" i="47"/>
  <c r="H60" i="47"/>
  <c r="G60" i="47"/>
  <c r="F60" i="47"/>
  <c r="E60" i="47"/>
  <c r="Q59" i="47"/>
  <c r="D59" i="47"/>
  <c r="X59" i="47" s="1"/>
  <c r="C59" i="47"/>
  <c r="Q58" i="47"/>
  <c r="D58" i="47"/>
  <c r="Y58" i="47" s="1"/>
  <c r="C58" i="47"/>
  <c r="Q57" i="47"/>
  <c r="D57" i="47"/>
  <c r="X57" i="47" s="1"/>
  <c r="C57" i="47"/>
  <c r="Q56" i="47"/>
  <c r="D56" i="47"/>
  <c r="Y56" i="47" s="1"/>
  <c r="C56" i="47"/>
  <c r="Q55" i="47"/>
  <c r="D55" i="47"/>
  <c r="X55" i="47" s="1"/>
  <c r="C55" i="47"/>
  <c r="P54" i="47"/>
  <c r="O54" i="47"/>
  <c r="N54" i="47"/>
  <c r="M54" i="47"/>
  <c r="L54" i="47"/>
  <c r="K54" i="47"/>
  <c r="J54" i="47"/>
  <c r="I54" i="47"/>
  <c r="H54" i="47"/>
  <c r="G54" i="47"/>
  <c r="F54" i="47"/>
  <c r="E54" i="47"/>
  <c r="Q53" i="47"/>
  <c r="D53" i="47"/>
  <c r="X53" i="47" s="1"/>
  <c r="C53" i="47"/>
  <c r="Q52" i="47"/>
  <c r="D52" i="47"/>
  <c r="C52" i="47"/>
  <c r="Q51" i="47"/>
  <c r="D51" i="47"/>
  <c r="Y51" i="47" s="1"/>
  <c r="C51" i="47"/>
  <c r="Q50" i="47"/>
  <c r="I50" i="25" s="1"/>
  <c r="D50" i="47"/>
  <c r="Y50" i="47" s="1"/>
  <c r="C50" i="47"/>
  <c r="Q49" i="47"/>
  <c r="D49" i="47"/>
  <c r="C49" i="47"/>
  <c r="P60" i="46"/>
  <c r="O60" i="46"/>
  <c r="N60" i="46"/>
  <c r="M60" i="46"/>
  <c r="L60" i="46"/>
  <c r="K60" i="46"/>
  <c r="J60" i="46"/>
  <c r="I60" i="46"/>
  <c r="H60" i="46"/>
  <c r="G60" i="46"/>
  <c r="F60" i="46"/>
  <c r="E60" i="46"/>
  <c r="Q59" i="46"/>
  <c r="H59" i="25" s="1"/>
  <c r="D59" i="46"/>
  <c r="Y59" i="46" s="1"/>
  <c r="C59" i="46"/>
  <c r="Q58" i="46"/>
  <c r="D58" i="46"/>
  <c r="Y58" i="46" s="1"/>
  <c r="C58" i="46"/>
  <c r="Q57" i="46"/>
  <c r="D57" i="46"/>
  <c r="Y57" i="46" s="1"/>
  <c r="C57" i="46"/>
  <c r="Q56" i="46"/>
  <c r="D56" i="46"/>
  <c r="Y56" i="46" s="1"/>
  <c r="C56" i="46"/>
  <c r="Q55" i="46"/>
  <c r="D55" i="46"/>
  <c r="Y55" i="46" s="1"/>
  <c r="C55" i="46"/>
  <c r="P54" i="46"/>
  <c r="O54" i="46"/>
  <c r="N54" i="46"/>
  <c r="M54" i="46"/>
  <c r="L54" i="46"/>
  <c r="K54" i="46"/>
  <c r="J54" i="46"/>
  <c r="I54" i="46"/>
  <c r="H54" i="46"/>
  <c r="G54" i="46"/>
  <c r="F54" i="46"/>
  <c r="E54" i="46"/>
  <c r="Q53" i="46"/>
  <c r="D53" i="46"/>
  <c r="C53" i="46"/>
  <c r="Q52" i="46"/>
  <c r="D52" i="46"/>
  <c r="Y52" i="46" s="1"/>
  <c r="C52" i="46"/>
  <c r="Q51" i="46"/>
  <c r="D51" i="46"/>
  <c r="Y51" i="46" s="1"/>
  <c r="C51" i="46"/>
  <c r="Q50" i="46"/>
  <c r="D50" i="46"/>
  <c r="C50" i="46"/>
  <c r="Q49" i="46"/>
  <c r="H49" i="25" s="1"/>
  <c r="D49" i="46"/>
  <c r="Y49" i="46" s="1"/>
  <c r="C49" i="46"/>
  <c r="P60" i="45"/>
  <c r="O60" i="45"/>
  <c r="N60" i="45"/>
  <c r="M60" i="45"/>
  <c r="L60" i="45"/>
  <c r="K60" i="45"/>
  <c r="J60" i="45"/>
  <c r="I60" i="45"/>
  <c r="H60" i="45"/>
  <c r="G60" i="45"/>
  <c r="F60" i="45"/>
  <c r="E60" i="45"/>
  <c r="Q59" i="45"/>
  <c r="G59" i="25" s="1"/>
  <c r="D59" i="45"/>
  <c r="Y59" i="45" s="1"/>
  <c r="C59" i="45"/>
  <c r="Q58" i="45"/>
  <c r="G58" i="25" s="1"/>
  <c r="D58" i="45"/>
  <c r="Y58" i="45" s="1"/>
  <c r="C58" i="45"/>
  <c r="Q57" i="45"/>
  <c r="D57" i="45"/>
  <c r="Y57" i="45" s="1"/>
  <c r="C57" i="45"/>
  <c r="Q56" i="45"/>
  <c r="G56" i="25" s="1"/>
  <c r="D56" i="45"/>
  <c r="C56" i="45"/>
  <c r="Q55" i="45"/>
  <c r="D55" i="45"/>
  <c r="Y55" i="45" s="1"/>
  <c r="C55" i="45"/>
  <c r="P54" i="45"/>
  <c r="O54" i="45"/>
  <c r="N54" i="45"/>
  <c r="M54" i="45"/>
  <c r="L54" i="45"/>
  <c r="K54" i="45"/>
  <c r="J54" i="45"/>
  <c r="I54" i="45"/>
  <c r="H54" i="45"/>
  <c r="G54" i="45"/>
  <c r="F54" i="45"/>
  <c r="E54" i="45"/>
  <c r="Q53" i="45"/>
  <c r="D53" i="45"/>
  <c r="Y53" i="45" s="1"/>
  <c r="C53" i="45"/>
  <c r="Q52" i="45"/>
  <c r="D52" i="45"/>
  <c r="Y52" i="45" s="1"/>
  <c r="C52" i="45"/>
  <c r="Q51" i="45"/>
  <c r="D51" i="45"/>
  <c r="Y51" i="45" s="1"/>
  <c r="C51" i="45"/>
  <c r="Q50" i="45"/>
  <c r="D50" i="45"/>
  <c r="C50" i="45"/>
  <c r="Q49" i="45"/>
  <c r="D49" i="45"/>
  <c r="X49" i="45" s="1"/>
  <c r="C49" i="45"/>
  <c r="C61" i="48"/>
  <c r="D61" i="48"/>
  <c r="R61" i="48" s="1"/>
  <c r="K61" i="48"/>
  <c r="C62" i="48"/>
  <c r="D62" i="48"/>
  <c r="R62" i="48" s="1"/>
  <c r="K62" i="48"/>
  <c r="C63" i="48"/>
  <c r="D63" i="48"/>
  <c r="R63" i="48" s="1"/>
  <c r="K63" i="48"/>
  <c r="C64" i="48"/>
  <c r="D64" i="48"/>
  <c r="S64" i="48" s="1"/>
  <c r="K64" i="48"/>
  <c r="C65" i="48"/>
  <c r="D65" i="48"/>
  <c r="S65" i="48" s="1"/>
  <c r="K65" i="48"/>
  <c r="E66" i="48"/>
  <c r="F66" i="48"/>
  <c r="G66" i="48"/>
  <c r="H66" i="48"/>
  <c r="I66" i="48"/>
  <c r="J66" i="48"/>
  <c r="C67" i="48"/>
  <c r="D67" i="48"/>
  <c r="R67" i="48" s="1"/>
  <c r="K67" i="48"/>
  <c r="C68" i="48"/>
  <c r="D68" i="48"/>
  <c r="R68" i="48" s="1"/>
  <c r="K68" i="48"/>
  <c r="C69" i="48"/>
  <c r="D69" i="48"/>
  <c r="R69" i="48" s="1"/>
  <c r="K69" i="48"/>
  <c r="C70" i="48"/>
  <c r="D70" i="48"/>
  <c r="R70" i="48" s="1"/>
  <c r="K70" i="48"/>
  <c r="C71" i="48"/>
  <c r="D71" i="48"/>
  <c r="R71" i="48" s="1"/>
  <c r="K71" i="48"/>
  <c r="E72" i="48"/>
  <c r="F72" i="48"/>
  <c r="G72" i="48"/>
  <c r="H72" i="48"/>
  <c r="I72" i="48"/>
  <c r="J72" i="48"/>
  <c r="P60" i="44"/>
  <c r="O60" i="44"/>
  <c r="N60" i="44"/>
  <c r="M60" i="44"/>
  <c r="L60" i="44"/>
  <c r="K60" i="44"/>
  <c r="J60" i="44"/>
  <c r="I60" i="44"/>
  <c r="H60" i="44"/>
  <c r="G60" i="44"/>
  <c r="F60" i="44"/>
  <c r="E60" i="44"/>
  <c r="Q59" i="44"/>
  <c r="F59" i="25" s="1"/>
  <c r="D59" i="44"/>
  <c r="X59" i="44" s="1"/>
  <c r="C59" i="44"/>
  <c r="Q58" i="44"/>
  <c r="F58" i="25" s="1"/>
  <c r="D58" i="44"/>
  <c r="Y58" i="44" s="1"/>
  <c r="C58" i="44"/>
  <c r="Q57" i="44"/>
  <c r="D57" i="44"/>
  <c r="C57" i="44"/>
  <c r="Q56" i="44"/>
  <c r="D56" i="44"/>
  <c r="Y56" i="44" s="1"/>
  <c r="C56" i="44"/>
  <c r="Q55" i="44"/>
  <c r="F55" i="25" s="1"/>
  <c r="D55" i="44"/>
  <c r="X55" i="44" s="1"/>
  <c r="C55" i="44"/>
  <c r="P54" i="44"/>
  <c r="O54" i="44"/>
  <c r="N54" i="44"/>
  <c r="M54" i="44"/>
  <c r="L54" i="44"/>
  <c r="K54" i="44"/>
  <c r="J54" i="44"/>
  <c r="I54" i="44"/>
  <c r="H54" i="44"/>
  <c r="G54" i="44"/>
  <c r="F54" i="44"/>
  <c r="E54" i="44"/>
  <c r="Q53" i="44"/>
  <c r="D53" i="44"/>
  <c r="Y53" i="44" s="1"/>
  <c r="C53" i="44"/>
  <c r="Q52" i="44"/>
  <c r="D52" i="44"/>
  <c r="Y52" i="44" s="1"/>
  <c r="C52" i="44"/>
  <c r="Q51" i="44"/>
  <c r="D51" i="44"/>
  <c r="Y51" i="44" s="1"/>
  <c r="C51" i="44"/>
  <c r="Q50" i="44"/>
  <c r="F50" i="25" s="1"/>
  <c r="D50" i="44"/>
  <c r="C50" i="44"/>
  <c r="Q49" i="44"/>
  <c r="D49" i="44"/>
  <c r="Y49" i="44" s="1"/>
  <c r="C49" i="44"/>
  <c r="T59" i="25"/>
  <c r="S59" i="25"/>
  <c r="T58" i="25"/>
  <c r="S58" i="25"/>
  <c r="T57" i="25"/>
  <c r="S57" i="25"/>
  <c r="S56" i="25"/>
  <c r="S55" i="25"/>
  <c r="T53" i="25"/>
  <c r="S53" i="25"/>
  <c r="T52" i="25"/>
  <c r="S52" i="25"/>
  <c r="T51" i="25"/>
  <c r="S50" i="25"/>
  <c r="P66" i="43"/>
  <c r="O66" i="43"/>
  <c r="N66" i="43"/>
  <c r="M66" i="43"/>
  <c r="L66" i="43"/>
  <c r="K66" i="43"/>
  <c r="J66" i="43"/>
  <c r="I66" i="43"/>
  <c r="H66" i="43"/>
  <c r="G66" i="43"/>
  <c r="F66" i="43"/>
  <c r="E66" i="43"/>
  <c r="Q65" i="43"/>
  <c r="X65" i="43"/>
  <c r="Q64" i="43"/>
  <c r="X64" i="43"/>
  <c r="Q63" i="43"/>
  <c r="Y63" i="43"/>
  <c r="Q62" i="43"/>
  <c r="Y62" i="43"/>
  <c r="Q61" i="43"/>
  <c r="E61" i="25" s="1"/>
  <c r="X61" i="43"/>
  <c r="P60" i="43"/>
  <c r="O60" i="43"/>
  <c r="N60" i="43"/>
  <c r="M60" i="43"/>
  <c r="L60" i="43"/>
  <c r="K60" i="43"/>
  <c r="J60" i="43"/>
  <c r="I60" i="43"/>
  <c r="H60" i="43"/>
  <c r="G60" i="43"/>
  <c r="F60" i="43"/>
  <c r="E60" i="43"/>
  <c r="Q59" i="43"/>
  <c r="Y59" i="43"/>
  <c r="Q58" i="43"/>
  <c r="Y58" i="43"/>
  <c r="Q57" i="43"/>
  <c r="Y57" i="43"/>
  <c r="Q56" i="43"/>
  <c r="X56" i="43"/>
  <c r="Q55" i="43"/>
  <c r="E55" i="25" s="1"/>
  <c r="X55" i="43"/>
  <c r="P54" i="43"/>
  <c r="O54" i="43"/>
  <c r="N54" i="43"/>
  <c r="M54" i="43"/>
  <c r="L54" i="43"/>
  <c r="K54" i="43"/>
  <c r="J54" i="43"/>
  <c r="I54" i="43"/>
  <c r="H54" i="43"/>
  <c r="G54" i="43"/>
  <c r="F54" i="43"/>
  <c r="E54" i="43"/>
  <c r="Q53" i="43"/>
  <c r="X53" i="43"/>
  <c r="Q52" i="43"/>
  <c r="Y52" i="43"/>
  <c r="Q51" i="43"/>
  <c r="Y51" i="43"/>
  <c r="Q50" i="43"/>
  <c r="Y50" i="43"/>
  <c r="Q49" i="43"/>
  <c r="X49" i="43"/>
  <c r="S56" i="48" l="1"/>
  <c r="S50" i="48"/>
  <c r="S49" i="48"/>
  <c r="Y49" i="47"/>
  <c r="Y56" i="45"/>
  <c r="Y60" i="45" s="1"/>
  <c r="Y50" i="45"/>
  <c r="Y50" i="44"/>
  <c r="V49" i="43"/>
  <c r="E49" i="25"/>
  <c r="V51" i="43"/>
  <c r="E51" i="25"/>
  <c r="V52" i="43"/>
  <c r="E52" i="25"/>
  <c r="V53" i="43"/>
  <c r="E53" i="25"/>
  <c r="V56" i="43"/>
  <c r="E56" i="25"/>
  <c r="V57" i="43"/>
  <c r="E57" i="25"/>
  <c r="V58" i="43"/>
  <c r="E58" i="25"/>
  <c r="V59" i="43"/>
  <c r="E59" i="25"/>
  <c r="V62" i="43"/>
  <c r="E62" i="25"/>
  <c r="V63" i="43"/>
  <c r="E63" i="25"/>
  <c r="V64" i="43"/>
  <c r="E64" i="25"/>
  <c r="V65" i="43"/>
  <c r="E65" i="25"/>
  <c r="V50" i="43"/>
  <c r="E50" i="25"/>
  <c r="V53" i="44"/>
  <c r="F53" i="25"/>
  <c r="V49" i="44"/>
  <c r="F49" i="25"/>
  <c r="V52" i="44"/>
  <c r="F52" i="25"/>
  <c r="V56" i="44"/>
  <c r="F56" i="25"/>
  <c r="V57" i="44"/>
  <c r="F57" i="25"/>
  <c r="V51" i="44"/>
  <c r="F51" i="25"/>
  <c r="Q54" i="45"/>
  <c r="G54" i="25" s="1"/>
  <c r="G49" i="25"/>
  <c r="V52" i="45"/>
  <c r="G52" i="25"/>
  <c r="V50" i="45"/>
  <c r="G50" i="25"/>
  <c r="V53" i="45"/>
  <c r="G53" i="25"/>
  <c r="V55" i="45"/>
  <c r="G55" i="25"/>
  <c r="V51" i="45"/>
  <c r="G51" i="25"/>
  <c r="V57" i="45"/>
  <c r="G57" i="25"/>
  <c r="V51" i="46"/>
  <c r="H51" i="25"/>
  <c r="V53" i="46"/>
  <c r="H53" i="25"/>
  <c r="V52" i="46"/>
  <c r="H52" i="25"/>
  <c r="V55" i="46"/>
  <c r="H55" i="25"/>
  <c r="V57" i="46"/>
  <c r="H57" i="25"/>
  <c r="V58" i="46"/>
  <c r="H58" i="25"/>
  <c r="V50" i="46"/>
  <c r="H50" i="25"/>
  <c r="V56" i="46"/>
  <c r="H56" i="25"/>
  <c r="V53" i="47"/>
  <c r="I53" i="25"/>
  <c r="V56" i="47"/>
  <c r="I56" i="25"/>
  <c r="V59" i="47"/>
  <c r="I59" i="25"/>
  <c r="V51" i="47"/>
  <c r="I51" i="25"/>
  <c r="V49" i="47"/>
  <c r="I49" i="25"/>
  <c r="V52" i="47"/>
  <c r="I52" i="25"/>
  <c r="V55" i="47"/>
  <c r="I55" i="25"/>
  <c r="V57" i="47"/>
  <c r="I57" i="25"/>
  <c r="V58" i="47"/>
  <c r="I58" i="25"/>
  <c r="J50" i="25"/>
  <c r="J51" i="25"/>
  <c r="P53" i="48"/>
  <c r="J53" i="25"/>
  <c r="J64" i="25"/>
  <c r="J61" i="25"/>
  <c r="J57" i="25"/>
  <c r="J49" i="25"/>
  <c r="P52" i="48"/>
  <c r="J52" i="25"/>
  <c r="J65" i="25"/>
  <c r="J63" i="25"/>
  <c r="J62" i="25"/>
  <c r="J55" i="25"/>
  <c r="J56" i="25"/>
  <c r="J58" i="25"/>
  <c r="J71" i="25"/>
  <c r="J70" i="25"/>
  <c r="J69" i="25"/>
  <c r="J68" i="25"/>
  <c r="J67" i="25"/>
  <c r="R65" i="48"/>
  <c r="T65" i="48" s="1"/>
  <c r="Y57" i="44"/>
  <c r="X57" i="44"/>
  <c r="Y50" i="46"/>
  <c r="X50" i="46"/>
  <c r="Y53" i="46"/>
  <c r="X53" i="46"/>
  <c r="Y52" i="47"/>
  <c r="X52" i="47"/>
  <c r="S53" i="48"/>
  <c r="R53" i="48"/>
  <c r="Y53" i="47"/>
  <c r="Z53" i="47" s="1"/>
  <c r="R52" i="48"/>
  <c r="T52" i="48" s="1"/>
  <c r="V58" i="45"/>
  <c r="Y59" i="44"/>
  <c r="Z59" i="44" s="1"/>
  <c r="R64" i="48"/>
  <c r="T64" i="48" s="1"/>
  <c r="X58" i="46"/>
  <c r="Z58" i="46" s="1"/>
  <c r="V58" i="44"/>
  <c r="X57" i="46"/>
  <c r="Z57" i="46" s="1"/>
  <c r="X55" i="45"/>
  <c r="Z55" i="45" s="1"/>
  <c r="X52" i="46"/>
  <c r="Z52" i="46" s="1"/>
  <c r="Y57" i="47"/>
  <c r="Z57" i="47" s="1"/>
  <c r="Q60" i="43"/>
  <c r="E60" i="25" s="1"/>
  <c r="V59" i="45"/>
  <c r="Q54" i="46"/>
  <c r="H54" i="25" s="1"/>
  <c r="S59" i="48"/>
  <c r="T59" i="48" s="1"/>
  <c r="R49" i="48"/>
  <c r="X49" i="47"/>
  <c r="X50" i="43"/>
  <c r="Z50" i="43" s="1"/>
  <c r="X52" i="45"/>
  <c r="Z52" i="45" s="1"/>
  <c r="R50" i="48"/>
  <c r="T50" i="48" s="1"/>
  <c r="S55" i="48"/>
  <c r="T55" i="48" s="1"/>
  <c r="X58" i="45"/>
  <c r="Z58" i="45" s="1"/>
  <c r="X49" i="46"/>
  <c r="X55" i="46"/>
  <c r="Z55" i="46" s="1"/>
  <c r="Y49" i="45"/>
  <c r="X62" i="43"/>
  <c r="Z62" i="43" s="1"/>
  <c r="X52" i="44"/>
  <c r="Z52" i="44" s="1"/>
  <c r="Y55" i="44"/>
  <c r="X58" i="44"/>
  <c r="Z58" i="44" s="1"/>
  <c r="X51" i="46"/>
  <c r="Z51" i="46" s="1"/>
  <c r="Y55" i="47"/>
  <c r="X58" i="47"/>
  <c r="Z58" i="47" s="1"/>
  <c r="R58" i="48"/>
  <c r="T58" i="48" s="1"/>
  <c r="Y53" i="43"/>
  <c r="Z53" i="43" s="1"/>
  <c r="Y59" i="47"/>
  <c r="Z59" i="47" s="1"/>
  <c r="K60" i="48"/>
  <c r="J60" i="25" s="1"/>
  <c r="R56" i="48"/>
  <c r="T56" i="48" s="1"/>
  <c r="R57" i="48"/>
  <c r="T57" i="48" s="1"/>
  <c r="K54" i="48"/>
  <c r="J54" i="25" s="1"/>
  <c r="R51" i="48"/>
  <c r="T51" i="48" s="1"/>
  <c r="Q60" i="47"/>
  <c r="I60" i="25" s="1"/>
  <c r="X56" i="47"/>
  <c r="Z56" i="47" s="1"/>
  <c r="Q54" i="47"/>
  <c r="I54" i="25" s="1"/>
  <c r="V50" i="47"/>
  <c r="X50" i="47"/>
  <c r="Z50" i="47" s="1"/>
  <c r="X51" i="47"/>
  <c r="Z51" i="47" s="1"/>
  <c r="Y60" i="46"/>
  <c r="Q60" i="46"/>
  <c r="H60" i="25" s="1"/>
  <c r="X59" i="46"/>
  <c r="Z59" i="46" s="1"/>
  <c r="V59" i="46"/>
  <c r="X56" i="46"/>
  <c r="Z56" i="46" s="1"/>
  <c r="V49" i="46"/>
  <c r="Q60" i="45"/>
  <c r="G60" i="25" s="1"/>
  <c r="X59" i="45"/>
  <c r="Z59" i="45" s="1"/>
  <c r="V56" i="45"/>
  <c r="X56" i="45"/>
  <c r="Z56" i="45" s="1"/>
  <c r="X57" i="45"/>
  <c r="Z57" i="45" s="1"/>
  <c r="V49" i="45"/>
  <c r="X53" i="45"/>
  <c r="Z53" i="45" s="1"/>
  <c r="X50" i="45"/>
  <c r="X51" i="45"/>
  <c r="Z51" i="45" s="1"/>
  <c r="S61" i="48"/>
  <c r="T61" i="48" s="1"/>
  <c r="K72" i="48"/>
  <c r="J72" i="25" s="1"/>
  <c r="S69" i="48"/>
  <c r="T69" i="48" s="1"/>
  <c r="S68" i="48"/>
  <c r="T68" i="48" s="1"/>
  <c r="S62" i="48"/>
  <c r="T62" i="48" s="1"/>
  <c r="S63" i="48"/>
  <c r="T63" i="48" s="1"/>
  <c r="R72" i="48"/>
  <c r="K66" i="48"/>
  <c r="J66" i="25" s="1"/>
  <c r="S71" i="48"/>
  <c r="T71" i="48" s="1"/>
  <c r="S67" i="48"/>
  <c r="T67" i="48" s="1"/>
  <c r="S70" i="48"/>
  <c r="T70" i="48" s="1"/>
  <c r="U57" i="25"/>
  <c r="U53" i="25"/>
  <c r="U52" i="25"/>
  <c r="Q60" i="44"/>
  <c r="F60" i="25" s="1"/>
  <c r="X56" i="44"/>
  <c r="Z56" i="44" s="1"/>
  <c r="V55" i="44"/>
  <c r="V59" i="44"/>
  <c r="Y54" i="44"/>
  <c r="Q54" i="44"/>
  <c r="F54" i="25" s="1"/>
  <c r="X49" i="44"/>
  <c r="Z49" i="44" s="1"/>
  <c r="X53" i="44"/>
  <c r="Z53" i="44" s="1"/>
  <c r="V50" i="44"/>
  <c r="X50" i="44"/>
  <c r="X51" i="44"/>
  <c r="Z51" i="44" s="1"/>
  <c r="S60" i="25"/>
  <c r="U58" i="25"/>
  <c r="U59" i="25"/>
  <c r="Y49" i="43"/>
  <c r="X52" i="43"/>
  <c r="Z52" i="43" s="1"/>
  <c r="X59" i="43"/>
  <c r="Z59" i="43" s="1"/>
  <c r="Y56" i="43"/>
  <c r="Z56" i="43" s="1"/>
  <c r="X58" i="43"/>
  <c r="Z58" i="43" s="1"/>
  <c r="Y65" i="43"/>
  <c r="Z65" i="43" s="1"/>
  <c r="Q66" i="43"/>
  <c r="E66" i="25" s="1"/>
  <c r="V61" i="43"/>
  <c r="Y61" i="43"/>
  <c r="Z61" i="43" s="1"/>
  <c r="V55" i="43"/>
  <c r="Y64" i="43"/>
  <c r="Z64" i="43" s="1"/>
  <c r="X63" i="43"/>
  <c r="Z63" i="43" s="1"/>
  <c r="Y55" i="43"/>
  <c r="X57" i="43"/>
  <c r="Z57" i="43" s="1"/>
  <c r="Q54" i="43"/>
  <c r="E54" i="25" s="1"/>
  <c r="X51" i="43"/>
  <c r="Z51" i="43" s="1"/>
  <c r="Y54" i="45" l="1"/>
  <c r="Z50" i="45"/>
  <c r="Z49" i="47"/>
  <c r="Z50" i="44"/>
  <c r="S54" i="48"/>
  <c r="T49" i="48"/>
  <c r="V60" i="43"/>
  <c r="P66" i="48"/>
  <c r="L59" i="25"/>
  <c r="Q59" i="25" s="1"/>
  <c r="V54" i="43"/>
  <c r="Y54" i="46"/>
  <c r="V60" i="47"/>
  <c r="L58" i="25"/>
  <c r="Q58" i="25" s="1"/>
  <c r="L57" i="25"/>
  <c r="Q57" i="25" s="1"/>
  <c r="P54" i="48"/>
  <c r="P72" i="48"/>
  <c r="L53" i="25"/>
  <c r="Q53" i="25" s="1"/>
  <c r="Z52" i="47"/>
  <c r="Y54" i="47"/>
  <c r="L52" i="25"/>
  <c r="Q52" i="25" s="1"/>
  <c r="L50" i="25"/>
  <c r="L49" i="25"/>
  <c r="T49" i="25" s="1"/>
  <c r="L56" i="25"/>
  <c r="L55" i="25"/>
  <c r="Z53" i="46"/>
  <c r="L51" i="25"/>
  <c r="S49" i="25"/>
  <c r="Z50" i="46"/>
  <c r="Y60" i="43"/>
  <c r="T53" i="48"/>
  <c r="Z57" i="44"/>
  <c r="S60" i="48"/>
  <c r="Z55" i="44"/>
  <c r="Y60" i="44"/>
  <c r="Y54" i="43"/>
  <c r="R66" i="48"/>
  <c r="Y60" i="47"/>
  <c r="Z55" i="43"/>
  <c r="P60" i="48"/>
  <c r="Z55" i="47"/>
  <c r="V60" i="46"/>
  <c r="Z49" i="43"/>
  <c r="X54" i="46"/>
  <c r="Z49" i="46"/>
  <c r="Z49" i="45"/>
  <c r="X60" i="47"/>
  <c r="S66" i="48"/>
  <c r="R60" i="48"/>
  <c r="R54" i="48"/>
  <c r="X54" i="47"/>
  <c r="V54" i="47"/>
  <c r="X60" i="46"/>
  <c r="Z60" i="46" s="1"/>
  <c r="V54" i="46"/>
  <c r="X60" i="45"/>
  <c r="Z60" i="45" s="1"/>
  <c r="V60" i="45"/>
  <c r="X54" i="45"/>
  <c r="Z54" i="45" s="1"/>
  <c r="V54" i="45"/>
  <c r="S72" i="48"/>
  <c r="T72" i="48" s="1"/>
  <c r="V60" i="44"/>
  <c r="X60" i="44"/>
  <c r="V54" i="44"/>
  <c r="X54" i="44"/>
  <c r="Z54" i="44" s="1"/>
  <c r="X60" i="43"/>
  <c r="X54" i="43"/>
  <c r="Y66" i="43"/>
  <c r="X66" i="43"/>
  <c r="V66" i="43"/>
  <c r="T54" i="48" l="1"/>
  <c r="Z54" i="46"/>
  <c r="U49" i="25"/>
  <c r="Q56" i="25"/>
  <c r="T56" i="25"/>
  <c r="U56" i="25" s="1"/>
  <c r="Q55" i="25"/>
  <c r="T55" i="25"/>
  <c r="Q51" i="25"/>
  <c r="S51" i="25"/>
  <c r="U51" i="25" s="1"/>
  <c r="Q50" i="25"/>
  <c r="T50" i="25"/>
  <c r="U50" i="25" s="1"/>
  <c r="Z60" i="43"/>
  <c r="Z54" i="47"/>
  <c r="Q49" i="25"/>
  <c r="L54" i="25"/>
  <c r="Q54" i="25" s="1"/>
  <c r="L60" i="25"/>
  <c r="Q60" i="25" s="1"/>
  <c r="Z60" i="44"/>
  <c r="Z54" i="43"/>
  <c r="T60" i="48"/>
  <c r="T66" i="48"/>
  <c r="Z60" i="47"/>
  <c r="Z66" i="43"/>
  <c r="S54" i="25" l="1"/>
  <c r="U55" i="25"/>
  <c r="T60" i="25"/>
  <c r="U60" i="25" s="1"/>
  <c r="T54" i="25"/>
  <c r="U54" i="25" s="1"/>
  <c r="S206" i="28"/>
  <c r="R206" i="28"/>
  <c r="S205" i="28"/>
  <c r="R205" i="28"/>
  <c r="S204" i="28"/>
  <c r="R204" i="28"/>
  <c r="R203" i="28"/>
  <c r="S202" i="28"/>
  <c r="S200" i="28"/>
  <c r="R200" i="28"/>
  <c r="S199" i="28"/>
  <c r="R199" i="28"/>
  <c r="S198" i="28"/>
  <c r="R198" i="28"/>
  <c r="S197" i="28"/>
  <c r="R197" i="28"/>
  <c r="S196" i="28"/>
  <c r="R196" i="28"/>
  <c r="S194" i="28"/>
  <c r="R194" i="28"/>
  <c r="S193" i="28"/>
  <c r="R193" i="28"/>
  <c r="S192" i="28"/>
  <c r="R192" i="28"/>
  <c r="S191" i="28"/>
  <c r="R191" i="28"/>
  <c r="S190" i="28"/>
  <c r="R190" i="28"/>
  <c r="S188" i="28"/>
  <c r="R188" i="28"/>
  <c r="S187" i="28"/>
  <c r="R187" i="28"/>
  <c r="R186" i="28"/>
  <c r="R185" i="28"/>
  <c r="S184" i="28"/>
  <c r="S182" i="28"/>
  <c r="R182" i="28"/>
  <c r="S181" i="28"/>
  <c r="R181" i="28"/>
  <c r="S180" i="28"/>
  <c r="R180" i="28"/>
  <c r="R178" i="28"/>
  <c r="S172" i="28"/>
  <c r="R172" i="28"/>
  <c r="S171" i="28"/>
  <c r="R171" i="28"/>
  <c r="S170" i="28"/>
  <c r="R170" i="28"/>
  <c r="S169" i="28"/>
  <c r="R168" i="28"/>
  <c r="S166" i="28"/>
  <c r="R166" i="28"/>
  <c r="S165" i="28"/>
  <c r="R165" i="28"/>
  <c r="S164" i="28"/>
  <c r="R164" i="28"/>
  <c r="S163" i="28"/>
  <c r="R163" i="28"/>
  <c r="S162" i="28"/>
  <c r="R162" i="28"/>
  <c r="S160" i="28"/>
  <c r="R160" i="28"/>
  <c r="S159" i="28"/>
  <c r="R159" i="28"/>
  <c r="S158" i="28"/>
  <c r="R158" i="28"/>
  <c r="S157" i="28"/>
  <c r="R156" i="28"/>
  <c r="S154" i="28"/>
  <c r="R154" i="28"/>
  <c r="S153" i="28"/>
  <c r="R153" i="28"/>
  <c r="S152" i="28"/>
  <c r="R152" i="28"/>
  <c r="R151" i="28"/>
  <c r="R150" i="28"/>
  <c r="S144" i="28"/>
  <c r="R144" i="28"/>
  <c r="S143" i="28"/>
  <c r="R143" i="28"/>
  <c r="S142" i="28"/>
  <c r="R142" i="28"/>
  <c r="S141" i="28"/>
  <c r="R141" i="28"/>
  <c r="S140" i="28"/>
  <c r="S138" i="28"/>
  <c r="R138" i="28"/>
  <c r="S137" i="28"/>
  <c r="S136" i="28"/>
  <c r="S135" i="28"/>
  <c r="R134" i="28"/>
  <c r="S132" i="28"/>
  <c r="R132" i="28"/>
  <c r="S131" i="28"/>
  <c r="R131" i="28"/>
  <c r="S130" i="28"/>
  <c r="R130" i="28"/>
  <c r="R129" i="28"/>
  <c r="R128" i="28"/>
  <c r="S122" i="28"/>
  <c r="R122" i="28"/>
  <c r="S121" i="28"/>
  <c r="R121" i="28"/>
  <c r="S120" i="28"/>
  <c r="R120" i="28"/>
  <c r="S119" i="28"/>
  <c r="R119" i="28"/>
  <c r="R118" i="28"/>
  <c r="S116" i="28"/>
  <c r="R116" i="28"/>
  <c r="S115" i="28"/>
  <c r="R115" i="28"/>
  <c r="S114" i="28"/>
  <c r="R114" i="28"/>
  <c r="S113" i="28"/>
  <c r="R113" i="28"/>
  <c r="R112" i="28"/>
  <c r="S110" i="28"/>
  <c r="R110" i="28"/>
  <c r="S109" i="28"/>
  <c r="R109" i="28"/>
  <c r="S108" i="28"/>
  <c r="R108" i="28"/>
  <c r="S107" i="28"/>
  <c r="R107" i="28"/>
  <c r="S106" i="28"/>
  <c r="S104" i="28"/>
  <c r="R104" i="28"/>
  <c r="S103" i="28"/>
  <c r="R103" i="28"/>
  <c r="S102" i="28"/>
  <c r="R102" i="28"/>
  <c r="S101" i="28"/>
  <c r="R101" i="28"/>
  <c r="R100" i="28"/>
  <c r="R91" i="28"/>
  <c r="R90" i="28"/>
  <c r="R89" i="28"/>
  <c r="R88" i="28"/>
  <c r="R87" i="28"/>
  <c r="S81" i="28"/>
  <c r="R81" i="28"/>
  <c r="S80" i="28"/>
  <c r="R80" i="28"/>
  <c r="R79" i="28"/>
  <c r="R78" i="28"/>
  <c r="R77" i="28"/>
  <c r="S72" i="28"/>
  <c r="R72" i="28"/>
  <c r="S71" i="28"/>
  <c r="R71" i="28"/>
  <c r="S70" i="28"/>
  <c r="R70" i="28"/>
  <c r="S69" i="28"/>
  <c r="R69" i="28"/>
  <c r="S68" i="28"/>
  <c r="R68" i="28"/>
  <c r="S66" i="28"/>
  <c r="R66" i="28"/>
  <c r="S65" i="28"/>
  <c r="R65" i="28"/>
  <c r="S64" i="28"/>
  <c r="R64" i="28"/>
  <c r="S63" i="28"/>
  <c r="R63" i="28"/>
  <c r="S62" i="28"/>
  <c r="S47" i="28"/>
  <c r="S46" i="28"/>
  <c r="S45" i="28"/>
  <c r="R44" i="28"/>
  <c r="R43" i="28"/>
  <c r="R40" i="28"/>
  <c r="R39" i="28"/>
  <c r="R38" i="28"/>
  <c r="R37" i="28"/>
  <c r="R36" i="28"/>
  <c r="S34" i="28"/>
  <c r="R34" i="28"/>
  <c r="S33" i="28"/>
  <c r="R33" i="28"/>
  <c r="S32" i="28"/>
  <c r="R32" i="28"/>
  <c r="S31" i="28"/>
  <c r="R30" i="28"/>
  <c r="S25" i="28"/>
  <c r="R25" i="28"/>
  <c r="S24" i="28"/>
  <c r="R24" i="28"/>
  <c r="S23" i="28"/>
  <c r="R23" i="28"/>
  <c r="S22" i="28"/>
  <c r="R21" i="28"/>
  <c r="S19" i="28"/>
  <c r="R19" i="28"/>
  <c r="S18" i="28"/>
  <c r="R18" i="28"/>
  <c r="S17" i="28"/>
  <c r="R17" i="28"/>
  <c r="S16" i="28"/>
  <c r="R16" i="28"/>
  <c r="R15" i="28"/>
  <c r="S13" i="28"/>
  <c r="R13" i="28"/>
  <c r="S12" i="28"/>
  <c r="R12" i="28"/>
  <c r="S11" i="28"/>
  <c r="R11" i="28"/>
  <c r="R10" i="28"/>
  <c r="R9" i="28"/>
  <c r="T203" i="25"/>
  <c r="S203" i="25"/>
  <c r="T202" i="25"/>
  <c r="S202" i="25"/>
  <c r="T201" i="25"/>
  <c r="S201" i="25"/>
  <c r="T200" i="25"/>
  <c r="S199" i="25"/>
  <c r="T197" i="25"/>
  <c r="S197" i="25"/>
  <c r="T196" i="25"/>
  <c r="S196" i="25"/>
  <c r="T195" i="25"/>
  <c r="S195" i="25"/>
  <c r="T194" i="25"/>
  <c r="S194" i="25"/>
  <c r="S193" i="25"/>
  <c r="T191" i="25"/>
  <c r="S191" i="25"/>
  <c r="T190" i="25"/>
  <c r="S190" i="25"/>
  <c r="T189" i="25"/>
  <c r="S189" i="25"/>
  <c r="T188" i="25"/>
  <c r="S188" i="25"/>
  <c r="S187" i="25"/>
  <c r="T185" i="25"/>
  <c r="S185" i="25"/>
  <c r="T184" i="25"/>
  <c r="S184" i="25"/>
  <c r="T183" i="25"/>
  <c r="S181" i="25"/>
  <c r="T179" i="25"/>
  <c r="S179" i="25"/>
  <c r="T178" i="25"/>
  <c r="S178" i="25"/>
  <c r="T177" i="25"/>
  <c r="S177" i="25"/>
  <c r="T176" i="25"/>
  <c r="S175" i="25"/>
  <c r="T169" i="25"/>
  <c r="S169" i="25"/>
  <c r="T168" i="25"/>
  <c r="S168" i="25"/>
  <c r="T167" i="25"/>
  <c r="S167" i="25"/>
  <c r="T166" i="25"/>
  <c r="S165" i="25"/>
  <c r="T163" i="25"/>
  <c r="S163" i="25"/>
  <c r="T162" i="25"/>
  <c r="S162" i="25"/>
  <c r="T161" i="25"/>
  <c r="S161" i="25"/>
  <c r="T160" i="25"/>
  <c r="S159" i="25"/>
  <c r="T157" i="25"/>
  <c r="S157" i="25"/>
  <c r="T156" i="25"/>
  <c r="S156" i="25"/>
  <c r="T155" i="25"/>
  <c r="S155" i="25"/>
  <c r="T154" i="25"/>
  <c r="S153" i="25"/>
  <c r="T151" i="25"/>
  <c r="S151" i="25"/>
  <c r="T150" i="25"/>
  <c r="S150" i="25"/>
  <c r="T149" i="25"/>
  <c r="S149" i="25"/>
  <c r="S148" i="25"/>
  <c r="S147" i="25"/>
  <c r="T141" i="25"/>
  <c r="S141" i="25"/>
  <c r="T140" i="25"/>
  <c r="S140" i="25"/>
  <c r="T139" i="25"/>
  <c r="S139" i="25"/>
  <c r="T138" i="25"/>
  <c r="S138" i="25"/>
  <c r="T137" i="25"/>
  <c r="T135" i="25"/>
  <c r="S135" i="25"/>
  <c r="T134" i="25"/>
  <c r="T133" i="25"/>
  <c r="T132" i="25"/>
  <c r="S131" i="25"/>
  <c r="T129" i="25"/>
  <c r="S129" i="25"/>
  <c r="T128" i="25"/>
  <c r="S128" i="25"/>
  <c r="T127" i="25"/>
  <c r="S127" i="25"/>
  <c r="S126" i="25"/>
  <c r="S125" i="25"/>
  <c r="T119" i="25"/>
  <c r="S119" i="25"/>
  <c r="T118" i="25"/>
  <c r="S118" i="25"/>
  <c r="T117" i="25"/>
  <c r="S117" i="25"/>
  <c r="T116" i="25"/>
  <c r="S116" i="25"/>
  <c r="S115" i="25"/>
  <c r="T113" i="25"/>
  <c r="S113" i="25"/>
  <c r="T112" i="25"/>
  <c r="S112" i="25"/>
  <c r="T111" i="25"/>
  <c r="S111" i="25"/>
  <c r="T110" i="25"/>
  <c r="S110" i="25"/>
  <c r="S109" i="25"/>
  <c r="T107" i="25"/>
  <c r="S107" i="25"/>
  <c r="T106" i="25"/>
  <c r="S106" i="25"/>
  <c r="T105" i="25"/>
  <c r="S105" i="25"/>
  <c r="T104" i="25"/>
  <c r="S104" i="25"/>
  <c r="T103" i="25"/>
  <c r="T101" i="25"/>
  <c r="S101" i="25"/>
  <c r="T100" i="25"/>
  <c r="S100" i="25"/>
  <c r="T99" i="25"/>
  <c r="S99" i="25"/>
  <c r="S98" i="25"/>
  <c r="S97" i="25"/>
  <c r="S91" i="25"/>
  <c r="S90" i="25"/>
  <c r="T89" i="25"/>
  <c r="S88" i="25"/>
  <c r="S87" i="25"/>
  <c r="T81" i="25"/>
  <c r="S81" i="25"/>
  <c r="T80" i="25"/>
  <c r="S80" i="25"/>
  <c r="S79" i="25"/>
  <c r="S78" i="25"/>
  <c r="S77" i="25"/>
  <c r="T71" i="25"/>
  <c r="S71" i="25"/>
  <c r="T70" i="25"/>
  <c r="S70" i="25"/>
  <c r="T69" i="25"/>
  <c r="S69" i="25"/>
  <c r="T68" i="25"/>
  <c r="S68" i="25"/>
  <c r="S67" i="25"/>
  <c r="T65" i="25"/>
  <c r="S65" i="25"/>
  <c r="T64" i="25"/>
  <c r="S64" i="25"/>
  <c r="T63" i="25"/>
  <c r="S63" i="25"/>
  <c r="T62" i="25"/>
  <c r="S62" i="25"/>
  <c r="T61" i="25"/>
  <c r="T47" i="25"/>
  <c r="S47" i="25"/>
  <c r="T46" i="25"/>
  <c r="T45" i="25"/>
  <c r="S43" i="25"/>
  <c r="T41" i="25"/>
  <c r="S40" i="25"/>
  <c r="S39" i="25"/>
  <c r="S38" i="25"/>
  <c r="S37" i="25"/>
  <c r="T35" i="25"/>
  <c r="S34" i="25"/>
  <c r="T33" i="25"/>
  <c r="S31" i="25"/>
  <c r="T25" i="25"/>
  <c r="S25" i="25"/>
  <c r="T24" i="25"/>
  <c r="S24" i="25"/>
  <c r="T23" i="25"/>
  <c r="S23" i="25"/>
  <c r="T22" i="25"/>
  <c r="S21" i="25"/>
  <c r="T19" i="25"/>
  <c r="S19" i="25"/>
  <c r="T18" i="25"/>
  <c r="S18" i="25"/>
  <c r="T17" i="25"/>
  <c r="S17" i="25"/>
  <c r="T16" i="25"/>
  <c r="S16" i="25"/>
  <c r="S15" i="25"/>
  <c r="T13" i="25"/>
  <c r="S13" i="25"/>
  <c r="T12" i="25"/>
  <c r="S12" i="25"/>
  <c r="T11" i="25"/>
  <c r="S10" i="25"/>
  <c r="S9" i="25"/>
  <c r="D203" i="48"/>
  <c r="C203" i="48"/>
  <c r="D202" i="48"/>
  <c r="C202" i="48"/>
  <c r="D201" i="48"/>
  <c r="C201" i="48"/>
  <c r="D200" i="48"/>
  <c r="C200" i="48"/>
  <c r="D199" i="48"/>
  <c r="C199" i="48"/>
  <c r="D197" i="48"/>
  <c r="C197" i="48"/>
  <c r="D196" i="48"/>
  <c r="C196" i="48"/>
  <c r="D195" i="48"/>
  <c r="C195" i="48"/>
  <c r="D194" i="48"/>
  <c r="C194" i="48"/>
  <c r="D193" i="48"/>
  <c r="C193" i="48"/>
  <c r="D191" i="48"/>
  <c r="C191" i="48"/>
  <c r="D190" i="48"/>
  <c r="C190" i="48"/>
  <c r="D189" i="48"/>
  <c r="C189" i="48"/>
  <c r="D188" i="48"/>
  <c r="C188" i="48"/>
  <c r="D187" i="48"/>
  <c r="C187" i="48"/>
  <c r="D185" i="48"/>
  <c r="C185" i="48"/>
  <c r="D184" i="48"/>
  <c r="C184" i="48"/>
  <c r="D183" i="48"/>
  <c r="C183" i="48"/>
  <c r="D182" i="48"/>
  <c r="C182" i="48"/>
  <c r="D181" i="48"/>
  <c r="C181" i="48"/>
  <c r="D179" i="48"/>
  <c r="C179" i="48"/>
  <c r="D178" i="48"/>
  <c r="C178" i="48"/>
  <c r="D177" i="48"/>
  <c r="C177" i="48"/>
  <c r="D176" i="48"/>
  <c r="C176" i="48"/>
  <c r="D175" i="48"/>
  <c r="C175" i="48"/>
  <c r="D169" i="48"/>
  <c r="C169" i="48"/>
  <c r="D168" i="48"/>
  <c r="C168" i="48"/>
  <c r="D167" i="48"/>
  <c r="C167" i="48"/>
  <c r="D166" i="48"/>
  <c r="C166" i="48"/>
  <c r="D165" i="48"/>
  <c r="C165" i="48"/>
  <c r="D163" i="48"/>
  <c r="C163" i="48"/>
  <c r="D162" i="48"/>
  <c r="C162" i="48"/>
  <c r="D161" i="48"/>
  <c r="C161" i="48"/>
  <c r="D160" i="48"/>
  <c r="C160" i="48"/>
  <c r="D159" i="48"/>
  <c r="C159" i="48"/>
  <c r="D157" i="48"/>
  <c r="C157" i="48"/>
  <c r="D156" i="48"/>
  <c r="C156" i="48"/>
  <c r="D155" i="48"/>
  <c r="C155" i="48"/>
  <c r="D154" i="48"/>
  <c r="C154" i="48"/>
  <c r="D153" i="48"/>
  <c r="C153" i="48"/>
  <c r="D151" i="48"/>
  <c r="C151" i="48"/>
  <c r="D150" i="48"/>
  <c r="C150" i="48"/>
  <c r="D149" i="48"/>
  <c r="C149" i="48"/>
  <c r="D148" i="48"/>
  <c r="C148" i="48"/>
  <c r="D147" i="48"/>
  <c r="C147" i="48"/>
  <c r="D141" i="48"/>
  <c r="C141" i="48"/>
  <c r="D140" i="48"/>
  <c r="C140" i="48"/>
  <c r="D139" i="48"/>
  <c r="C139" i="48"/>
  <c r="D138" i="48"/>
  <c r="C138" i="48"/>
  <c r="D137" i="48"/>
  <c r="C137" i="48"/>
  <c r="D135" i="48"/>
  <c r="C135" i="48"/>
  <c r="D134" i="48"/>
  <c r="C134" i="48"/>
  <c r="D133" i="48"/>
  <c r="C133" i="48"/>
  <c r="D132" i="48"/>
  <c r="C132" i="48"/>
  <c r="D131" i="48"/>
  <c r="C131" i="48"/>
  <c r="D129" i="48"/>
  <c r="C129" i="48"/>
  <c r="D128" i="48"/>
  <c r="C128" i="48"/>
  <c r="D127" i="48"/>
  <c r="C127" i="48"/>
  <c r="D126" i="48"/>
  <c r="C126" i="48"/>
  <c r="D125" i="48"/>
  <c r="C125" i="48"/>
  <c r="D119" i="48"/>
  <c r="C119" i="48"/>
  <c r="D118" i="48"/>
  <c r="C118" i="48"/>
  <c r="D117" i="48"/>
  <c r="C117" i="48"/>
  <c r="D116" i="48"/>
  <c r="C116" i="48"/>
  <c r="D115" i="48"/>
  <c r="C115" i="48"/>
  <c r="D113" i="48"/>
  <c r="C113" i="48"/>
  <c r="D112" i="48"/>
  <c r="C112" i="48"/>
  <c r="D111" i="48"/>
  <c r="C111" i="48"/>
  <c r="D110" i="48"/>
  <c r="C110" i="48"/>
  <c r="D109" i="48"/>
  <c r="C109" i="48"/>
  <c r="D107" i="48"/>
  <c r="C107" i="48"/>
  <c r="D106" i="48"/>
  <c r="C106" i="48"/>
  <c r="D105" i="48"/>
  <c r="C105" i="48"/>
  <c r="D104" i="48"/>
  <c r="C104" i="48"/>
  <c r="D103" i="48"/>
  <c r="C103" i="48"/>
  <c r="D101" i="48"/>
  <c r="C101" i="48"/>
  <c r="D100" i="48"/>
  <c r="C100" i="48"/>
  <c r="D99" i="48"/>
  <c r="C99" i="48"/>
  <c r="C98" i="48"/>
  <c r="D97" i="48"/>
  <c r="C97" i="48"/>
  <c r="D91" i="48"/>
  <c r="C91" i="48"/>
  <c r="D90" i="48"/>
  <c r="C90" i="48"/>
  <c r="D89" i="48"/>
  <c r="C89" i="48"/>
  <c r="D88" i="48"/>
  <c r="C88" i="48"/>
  <c r="D87" i="48"/>
  <c r="C87" i="48"/>
  <c r="D81" i="48"/>
  <c r="C81" i="48"/>
  <c r="D80" i="48"/>
  <c r="C80" i="48"/>
  <c r="D79" i="48"/>
  <c r="C79" i="48"/>
  <c r="D78" i="48"/>
  <c r="C78" i="48"/>
  <c r="D77" i="48"/>
  <c r="C77" i="48"/>
  <c r="D47" i="48"/>
  <c r="C47" i="48"/>
  <c r="D46" i="48"/>
  <c r="C46" i="48"/>
  <c r="D45" i="48"/>
  <c r="C45" i="48"/>
  <c r="D44" i="48"/>
  <c r="C44" i="48"/>
  <c r="D43" i="48"/>
  <c r="C43" i="48"/>
  <c r="D41" i="48"/>
  <c r="C41" i="48"/>
  <c r="D40" i="48"/>
  <c r="C40" i="48"/>
  <c r="D39" i="48"/>
  <c r="C39" i="48"/>
  <c r="D38" i="48"/>
  <c r="C38" i="48"/>
  <c r="D37" i="48"/>
  <c r="R37" i="48" s="1"/>
  <c r="C37" i="48"/>
  <c r="D35" i="48"/>
  <c r="C35" i="48"/>
  <c r="D34" i="48"/>
  <c r="C34" i="48"/>
  <c r="D33" i="48"/>
  <c r="C33" i="48"/>
  <c r="D32" i="48"/>
  <c r="C32" i="48"/>
  <c r="D31" i="48"/>
  <c r="C31" i="48"/>
  <c r="D25" i="48"/>
  <c r="C25" i="48"/>
  <c r="D24" i="48"/>
  <c r="C24" i="48"/>
  <c r="D23" i="48"/>
  <c r="C23" i="48"/>
  <c r="C22" i="48"/>
  <c r="D21" i="48"/>
  <c r="C21" i="48"/>
  <c r="D19" i="48"/>
  <c r="C19" i="48"/>
  <c r="D18" i="48"/>
  <c r="C18" i="48"/>
  <c r="D17" i="48"/>
  <c r="C17" i="48"/>
  <c r="D16" i="48"/>
  <c r="C16" i="48"/>
  <c r="D15" i="48"/>
  <c r="C15" i="48"/>
  <c r="D13" i="48"/>
  <c r="C13" i="48"/>
  <c r="D12" i="48"/>
  <c r="C12" i="48"/>
  <c r="D11" i="48"/>
  <c r="C11" i="48"/>
  <c r="D10" i="48"/>
  <c r="C10" i="48"/>
  <c r="D9" i="48"/>
  <c r="C9" i="48"/>
  <c r="D203" i="47"/>
  <c r="C203" i="47"/>
  <c r="D202" i="47"/>
  <c r="C202" i="47"/>
  <c r="D201" i="47"/>
  <c r="C201" i="47"/>
  <c r="D200" i="47"/>
  <c r="C200" i="47"/>
  <c r="D199" i="47"/>
  <c r="C199" i="47"/>
  <c r="D197" i="47"/>
  <c r="C197" i="47"/>
  <c r="D196" i="47"/>
  <c r="C196" i="47"/>
  <c r="D195" i="47"/>
  <c r="C195" i="47"/>
  <c r="D194" i="47"/>
  <c r="C194" i="47"/>
  <c r="D193" i="47"/>
  <c r="C193" i="47"/>
  <c r="D191" i="47"/>
  <c r="C191" i="47"/>
  <c r="D190" i="47"/>
  <c r="C190" i="47"/>
  <c r="D189" i="47"/>
  <c r="C189" i="47"/>
  <c r="D188" i="47"/>
  <c r="C188" i="47"/>
  <c r="D187" i="47"/>
  <c r="C187" i="47"/>
  <c r="D185" i="47"/>
  <c r="C185" i="47"/>
  <c r="D184" i="47"/>
  <c r="C184" i="47"/>
  <c r="D183" i="47"/>
  <c r="C183" i="47"/>
  <c r="D182" i="47"/>
  <c r="C182" i="47"/>
  <c r="D181" i="47"/>
  <c r="C181" i="47"/>
  <c r="D179" i="47"/>
  <c r="C179" i="47"/>
  <c r="D178" i="47"/>
  <c r="C178" i="47"/>
  <c r="D177" i="47"/>
  <c r="C177" i="47"/>
  <c r="D176" i="47"/>
  <c r="C176" i="47"/>
  <c r="D175" i="47"/>
  <c r="C175" i="47"/>
  <c r="D169" i="47"/>
  <c r="C169" i="47"/>
  <c r="D168" i="47"/>
  <c r="C168" i="47"/>
  <c r="D167" i="47"/>
  <c r="C167" i="47"/>
  <c r="D166" i="47"/>
  <c r="C166" i="47"/>
  <c r="D165" i="47"/>
  <c r="C165" i="47"/>
  <c r="D163" i="47"/>
  <c r="C163" i="47"/>
  <c r="D162" i="47"/>
  <c r="C162" i="47"/>
  <c r="D161" i="47"/>
  <c r="C161" i="47"/>
  <c r="D160" i="47"/>
  <c r="C160" i="47"/>
  <c r="D159" i="47"/>
  <c r="C159" i="47"/>
  <c r="D157" i="47"/>
  <c r="C157" i="47"/>
  <c r="D156" i="47"/>
  <c r="C156" i="47"/>
  <c r="D155" i="47"/>
  <c r="C155" i="47"/>
  <c r="D154" i="47"/>
  <c r="C154" i="47"/>
  <c r="D153" i="47"/>
  <c r="C153" i="47"/>
  <c r="D151" i="47"/>
  <c r="C151" i="47"/>
  <c r="D150" i="47"/>
  <c r="C150" i="47"/>
  <c r="D149" i="47"/>
  <c r="C149" i="47"/>
  <c r="D148" i="47"/>
  <c r="C148" i="47"/>
  <c r="D147" i="47"/>
  <c r="C147" i="47"/>
  <c r="D141" i="47"/>
  <c r="C141" i="47"/>
  <c r="D140" i="47"/>
  <c r="C140" i="47"/>
  <c r="D139" i="47"/>
  <c r="C139" i="47"/>
  <c r="D138" i="47"/>
  <c r="C138" i="47"/>
  <c r="D137" i="47"/>
  <c r="C137" i="47"/>
  <c r="D135" i="47"/>
  <c r="C135" i="47"/>
  <c r="D134" i="47"/>
  <c r="C134" i="47"/>
  <c r="D133" i="47"/>
  <c r="C133" i="47"/>
  <c r="D132" i="47"/>
  <c r="C132" i="47"/>
  <c r="D131" i="47"/>
  <c r="C131" i="47"/>
  <c r="D129" i="47"/>
  <c r="C129" i="47"/>
  <c r="D128" i="47"/>
  <c r="C128" i="47"/>
  <c r="D127" i="47"/>
  <c r="C127" i="47"/>
  <c r="D126" i="47"/>
  <c r="C126" i="47"/>
  <c r="D125" i="47"/>
  <c r="C125" i="47"/>
  <c r="D119" i="47"/>
  <c r="C119" i="47"/>
  <c r="D118" i="47"/>
  <c r="C118" i="47"/>
  <c r="D117" i="47"/>
  <c r="C117" i="47"/>
  <c r="D116" i="47"/>
  <c r="C116" i="47"/>
  <c r="D115" i="47"/>
  <c r="C115" i="47"/>
  <c r="D113" i="47"/>
  <c r="C113" i="47"/>
  <c r="D112" i="47"/>
  <c r="C112" i="47"/>
  <c r="D111" i="47"/>
  <c r="C111" i="47"/>
  <c r="D110" i="47"/>
  <c r="C110" i="47"/>
  <c r="D109" i="47"/>
  <c r="C109" i="47"/>
  <c r="D107" i="47"/>
  <c r="C107" i="47"/>
  <c r="D106" i="47"/>
  <c r="C106" i="47"/>
  <c r="D105" i="47"/>
  <c r="C105" i="47"/>
  <c r="D104" i="47"/>
  <c r="C104" i="47"/>
  <c r="D103" i="47"/>
  <c r="C103" i="47"/>
  <c r="D101" i="47"/>
  <c r="C101" i="47"/>
  <c r="D100" i="47"/>
  <c r="C100" i="47"/>
  <c r="D99" i="47"/>
  <c r="C99" i="47"/>
  <c r="C98" i="47"/>
  <c r="D97" i="47"/>
  <c r="C97" i="47"/>
  <c r="D91" i="47"/>
  <c r="C91" i="47"/>
  <c r="D90" i="47"/>
  <c r="C90" i="47"/>
  <c r="D89" i="47"/>
  <c r="Y89" i="47" s="1"/>
  <c r="C89" i="47"/>
  <c r="D88" i="47"/>
  <c r="C88" i="47"/>
  <c r="D87" i="47"/>
  <c r="C87" i="47"/>
  <c r="D81" i="47"/>
  <c r="C81" i="47"/>
  <c r="D80" i="47"/>
  <c r="C80" i="47"/>
  <c r="D79" i="47"/>
  <c r="C79" i="47"/>
  <c r="D78" i="47"/>
  <c r="C78" i="47"/>
  <c r="D77" i="47"/>
  <c r="C77" i="47"/>
  <c r="D71" i="47"/>
  <c r="C71" i="47"/>
  <c r="D70" i="47"/>
  <c r="C70" i="47"/>
  <c r="D69" i="47"/>
  <c r="C69" i="47"/>
  <c r="D68" i="47"/>
  <c r="C68" i="47"/>
  <c r="D67" i="47"/>
  <c r="C67" i="47"/>
  <c r="D65" i="47"/>
  <c r="Y65" i="47" s="1"/>
  <c r="C65" i="47"/>
  <c r="D64" i="47"/>
  <c r="C64" i="47"/>
  <c r="D63" i="47"/>
  <c r="C63" i="47"/>
  <c r="D62" i="47"/>
  <c r="C62" i="47"/>
  <c r="D61" i="47"/>
  <c r="C61" i="47"/>
  <c r="D47" i="47"/>
  <c r="C47" i="47"/>
  <c r="D46" i="47"/>
  <c r="C46" i="47"/>
  <c r="D45" i="47"/>
  <c r="C45" i="47"/>
  <c r="D44" i="47"/>
  <c r="C44" i="47"/>
  <c r="D43" i="47"/>
  <c r="C43" i="47"/>
  <c r="D41" i="47"/>
  <c r="C41" i="47"/>
  <c r="D40" i="47"/>
  <c r="C40" i="47"/>
  <c r="D39" i="47"/>
  <c r="C39" i="47"/>
  <c r="D38" i="47"/>
  <c r="C38" i="47"/>
  <c r="D37" i="47"/>
  <c r="C37" i="47"/>
  <c r="D35" i="47"/>
  <c r="C35" i="47"/>
  <c r="D34" i="47"/>
  <c r="C34" i="47"/>
  <c r="D33" i="47"/>
  <c r="C33" i="47"/>
  <c r="D32" i="47"/>
  <c r="C32" i="47"/>
  <c r="D31" i="47"/>
  <c r="C31" i="47"/>
  <c r="D25" i="47"/>
  <c r="C25" i="47"/>
  <c r="D24" i="47"/>
  <c r="C24" i="47"/>
  <c r="D23" i="47"/>
  <c r="C23" i="47"/>
  <c r="C22" i="47"/>
  <c r="D21" i="47"/>
  <c r="C21" i="47"/>
  <c r="D19" i="47"/>
  <c r="C19" i="47"/>
  <c r="D18" i="47"/>
  <c r="C18" i="47"/>
  <c r="D17" i="47"/>
  <c r="C17" i="47"/>
  <c r="D16" i="47"/>
  <c r="C16" i="47"/>
  <c r="D15" i="47"/>
  <c r="C15" i="47"/>
  <c r="D13" i="47"/>
  <c r="C13" i="47"/>
  <c r="D12" i="47"/>
  <c r="C12" i="47"/>
  <c r="D11" i="47"/>
  <c r="C11" i="47"/>
  <c r="D10" i="47"/>
  <c r="C10" i="47"/>
  <c r="D9" i="47"/>
  <c r="C9" i="47"/>
  <c r="D203" i="46"/>
  <c r="C203" i="46"/>
  <c r="D202" i="46"/>
  <c r="C202" i="46"/>
  <c r="D201" i="46"/>
  <c r="C201" i="46"/>
  <c r="D200" i="46"/>
  <c r="C200" i="46"/>
  <c r="D199" i="46"/>
  <c r="C199" i="46"/>
  <c r="D197" i="46"/>
  <c r="C197" i="46"/>
  <c r="D196" i="46"/>
  <c r="C196" i="46"/>
  <c r="D195" i="46"/>
  <c r="C195" i="46"/>
  <c r="D194" i="46"/>
  <c r="C194" i="46"/>
  <c r="D193" i="46"/>
  <c r="C193" i="46"/>
  <c r="D191" i="46"/>
  <c r="C191" i="46"/>
  <c r="D190" i="46"/>
  <c r="C190" i="46"/>
  <c r="D189" i="46"/>
  <c r="C189" i="46"/>
  <c r="D188" i="46"/>
  <c r="C188" i="46"/>
  <c r="D187" i="46"/>
  <c r="C187" i="46"/>
  <c r="D185" i="46"/>
  <c r="X185" i="46" s="1"/>
  <c r="C185" i="46"/>
  <c r="D184" i="46"/>
  <c r="C184" i="46"/>
  <c r="D183" i="46"/>
  <c r="C183" i="46"/>
  <c r="D182" i="46"/>
  <c r="C182" i="46"/>
  <c r="D181" i="46"/>
  <c r="C181" i="46"/>
  <c r="D179" i="46"/>
  <c r="C179" i="46"/>
  <c r="D178" i="46"/>
  <c r="C178" i="46"/>
  <c r="D177" i="46"/>
  <c r="C177" i="46"/>
  <c r="D176" i="46"/>
  <c r="C176" i="46"/>
  <c r="D175" i="46"/>
  <c r="C175" i="46"/>
  <c r="D169" i="46"/>
  <c r="C169" i="46"/>
  <c r="D168" i="46"/>
  <c r="C168" i="46"/>
  <c r="D167" i="46"/>
  <c r="C167" i="46"/>
  <c r="D166" i="46"/>
  <c r="C166" i="46"/>
  <c r="D165" i="46"/>
  <c r="C165" i="46"/>
  <c r="D163" i="46"/>
  <c r="C163" i="46"/>
  <c r="D162" i="46"/>
  <c r="C162" i="46"/>
  <c r="D161" i="46"/>
  <c r="C161" i="46"/>
  <c r="D160" i="46"/>
  <c r="C160" i="46"/>
  <c r="D159" i="46"/>
  <c r="C159" i="46"/>
  <c r="D157" i="46"/>
  <c r="C157" i="46"/>
  <c r="D156" i="46"/>
  <c r="C156" i="46"/>
  <c r="D155" i="46"/>
  <c r="C155" i="46"/>
  <c r="D154" i="46"/>
  <c r="C154" i="46"/>
  <c r="D153" i="46"/>
  <c r="C153" i="46"/>
  <c r="D151" i="46"/>
  <c r="C151" i="46"/>
  <c r="D150" i="46"/>
  <c r="C150" i="46"/>
  <c r="D149" i="46"/>
  <c r="C149" i="46"/>
  <c r="D148" i="46"/>
  <c r="C148" i="46"/>
  <c r="D147" i="46"/>
  <c r="C147" i="46"/>
  <c r="D141" i="46"/>
  <c r="C141" i="46"/>
  <c r="D140" i="46"/>
  <c r="C140" i="46"/>
  <c r="D139" i="46"/>
  <c r="Y139" i="46" s="1"/>
  <c r="C139" i="46"/>
  <c r="D138" i="46"/>
  <c r="C138" i="46"/>
  <c r="D137" i="46"/>
  <c r="C137" i="46"/>
  <c r="D135" i="46"/>
  <c r="C135" i="46"/>
  <c r="D134" i="46"/>
  <c r="C134" i="46"/>
  <c r="D133" i="46"/>
  <c r="C133" i="46"/>
  <c r="D132" i="46"/>
  <c r="C132" i="46"/>
  <c r="D131" i="46"/>
  <c r="C131" i="46"/>
  <c r="D129" i="46"/>
  <c r="C129" i="46"/>
  <c r="D128" i="46"/>
  <c r="C128" i="46"/>
  <c r="D127" i="46"/>
  <c r="C127" i="46"/>
  <c r="D126" i="46"/>
  <c r="C126" i="46"/>
  <c r="D125" i="46"/>
  <c r="C125" i="46"/>
  <c r="D119" i="46"/>
  <c r="C119" i="46"/>
  <c r="D118" i="46"/>
  <c r="C118" i="46"/>
  <c r="D117" i="46"/>
  <c r="C117" i="46"/>
  <c r="D116" i="46"/>
  <c r="C116" i="46"/>
  <c r="D115" i="46"/>
  <c r="C115" i="46"/>
  <c r="D113" i="46"/>
  <c r="C113" i="46"/>
  <c r="D112" i="46"/>
  <c r="C112" i="46"/>
  <c r="D111" i="46"/>
  <c r="C111" i="46"/>
  <c r="D110" i="46"/>
  <c r="C110" i="46"/>
  <c r="D109" i="46"/>
  <c r="C109" i="46"/>
  <c r="D107" i="46"/>
  <c r="C107" i="46"/>
  <c r="D106" i="46"/>
  <c r="C106" i="46"/>
  <c r="D105" i="46"/>
  <c r="C105" i="46"/>
  <c r="D104" i="46"/>
  <c r="C104" i="46"/>
  <c r="D103" i="46"/>
  <c r="C103" i="46"/>
  <c r="D101" i="46"/>
  <c r="C101" i="46"/>
  <c r="D100" i="46"/>
  <c r="C100" i="46"/>
  <c r="D99" i="46"/>
  <c r="C99" i="46"/>
  <c r="C98" i="46"/>
  <c r="D97" i="46"/>
  <c r="C97" i="46"/>
  <c r="D91" i="46"/>
  <c r="C91" i="46"/>
  <c r="D90" i="46"/>
  <c r="C90" i="46"/>
  <c r="D89" i="46"/>
  <c r="C89" i="46"/>
  <c r="D88" i="46"/>
  <c r="C88" i="46"/>
  <c r="D87" i="46"/>
  <c r="C87" i="46"/>
  <c r="D81" i="46"/>
  <c r="C81" i="46"/>
  <c r="D80" i="46"/>
  <c r="C80" i="46"/>
  <c r="D79" i="46"/>
  <c r="C79" i="46"/>
  <c r="D78" i="46"/>
  <c r="C78" i="46"/>
  <c r="D77" i="46"/>
  <c r="C77" i="46"/>
  <c r="D71" i="46"/>
  <c r="C71" i="46"/>
  <c r="D70" i="46"/>
  <c r="C70" i="46"/>
  <c r="D69" i="46"/>
  <c r="C69" i="46"/>
  <c r="D68" i="46"/>
  <c r="C68" i="46"/>
  <c r="D67" i="46"/>
  <c r="C67" i="46"/>
  <c r="D65" i="46"/>
  <c r="C65" i="46"/>
  <c r="D64" i="46"/>
  <c r="C64" i="46"/>
  <c r="D63" i="46"/>
  <c r="C63" i="46"/>
  <c r="D62" i="46"/>
  <c r="C62" i="46"/>
  <c r="D61" i="46"/>
  <c r="C61" i="46"/>
  <c r="D47" i="46"/>
  <c r="C47" i="46"/>
  <c r="D46" i="46"/>
  <c r="C46" i="46"/>
  <c r="D45" i="46"/>
  <c r="C45" i="46"/>
  <c r="D44" i="46"/>
  <c r="C44" i="46"/>
  <c r="D43" i="46"/>
  <c r="C43" i="46"/>
  <c r="D41" i="46"/>
  <c r="C41" i="46"/>
  <c r="D40" i="46"/>
  <c r="C40" i="46"/>
  <c r="D39" i="46"/>
  <c r="C39" i="46"/>
  <c r="D38" i="46"/>
  <c r="C38" i="46"/>
  <c r="D37" i="46"/>
  <c r="C37" i="46"/>
  <c r="D35" i="46"/>
  <c r="C35" i="46"/>
  <c r="D34" i="46"/>
  <c r="C34" i="46"/>
  <c r="D33" i="46"/>
  <c r="C33" i="46"/>
  <c r="D32" i="46"/>
  <c r="C32" i="46"/>
  <c r="D31" i="46"/>
  <c r="C31" i="46"/>
  <c r="D25" i="46"/>
  <c r="C25" i="46"/>
  <c r="D24" i="46"/>
  <c r="C24" i="46"/>
  <c r="D23" i="46"/>
  <c r="C23" i="46"/>
  <c r="C22" i="46"/>
  <c r="D21" i="46"/>
  <c r="C21" i="46"/>
  <c r="D19" i="46"/>
  <c r="C19" i="46"/>
  <c r="D18" i="46"/>
  <c r="C18" i="46"/>
  <c r="D17" i="46"/>
  <c r="C17" i="46"/>
  <c r="D16" i="46"/>
  <c r="C16" i="46"/>
  <c r="D15" i="46"/>
  <c r="C15" i="46"/>
  <c r="D13" i="46"/>
  <c r="C13" i="46"/>
  <c r="D12" i="46"/>
  <c r="C12" i="46"/>
  <c r="D11" i="46"/>
  <c r="C11" i="46"/>
  <c r="D10" i="46"/>
  <c r="C10" i="46"/>
  <c r="D9" i="46"/>
  <c r="C9" i="46"/>
  <c r="D203" i="45"/>
  <c r="C203" i="45"/>
  <c r="D202" i="45"/>
  <c r="C202" i="45"/>
  <c r="D201" i="45"/>
  <c r="C201" i="45"/>
  <c r="D200" i="45"/>
  <c r="C200" i="45"/>
  <c r="D199" i="45"/>
  <c r="C199" i="45"/>
  <c r="D197" i="45"/>
  <c r="C197" i="45"/>
  <c r="D196" i="45"/>
  <c r="C196" i="45"/>
  <c r="D195" i="45"/>
  <c r="C195" i="45"/>
  <c r="D194" i="45"/>
  <c r="C194" i="45"/>
  <c r="D193" i="45"/>
  <c r="C193" i="45"/>
  <c r="D191" i="45"/>
  <c r="C191" i="45"/>
  <c r="D190" i="45"/>
  <c r="C190" i="45"/>
  <c r="D189" i="45"/>
  <c r="C189" i="45"/>
  <c r="D188" i="45"/>
  <c r="C188" i="45"/>
  <c r="D187" i="45"/>
  <c r="C187" i="45"/>
  <c r="D185" i="45"/>
  <c r="C185" i="45"/>
  <c r="D184" i="45"/>
  <c r="C184" i="45"/>
  <c r="D183" i="45"/>
  <c r="C183" i="45"/>
  <c r="D182" i="45"/>
  <c r="C182" i="45"/>
  <c r="D181" i="45"/>
  <c r="C181" i="45"/>
  <c r="D179" i="45"/>
  <c r="C179" i="45"/>
  <c r="D178" i="45"/>
  <c r="C178" i="45"/>
  <c r="D177" i="45"/>
  <c r="C177" i="45"/>
  <c r="D176" i="45"/>
  <c r="C176" i="45"/>
  <c r="D175" i="45"/>
  <c r="C175" i="45"/>
  <c r="D169" i="45"/>
  <c r="C169" i="45"/>
  <c r="D168" i="45"/>
  <c r="C168" i="45"/>
  <c r="D167" i="45"/>
  <c r="C167" i="45"/>
  <c r="D166" i="45"/>
  <c r="C166" i="45"/>
  <c r="D165" i="45"/>
  <c r="C165" i="45"/>
  <c r="D163" i="45"/>
  <c r="C163" i="45"/>
  <c r="D162" i="45"/>
  <c r="C162" i="45"/>
  <c r="D161" i="45"/>
  <c r="C161" i="45"/>
  <c r="D160" i="45"/>
  <c r="C160" i="45"/>
  <c r="D159" i="45"/>
  <c r="C159" i="45"/>
  <c r="D157" i="45"/>
  <c r="C157" i="45"/>
  <c r="D156" i="45"/>
  <c r="C156" i="45"/>
  <c r="D155" i="45"/>
  <c r="C155" i="45"/>
  <c r="D154" i="45"/>
  <c r="C154" i="45"/>
  <c r="D153" i="45"/>
  <c r="C153" i="45"/>
  <c r="D151" i="45"/>
  <c r="C151" i="45"/>
  <c r="D150" i="45"/>
  <c r="C150" i="45"/>
  <c r="D149" i="45"/>
  <c r="C149" i="45"/>
  <c r="D148" i="45"/>
  <c r="C148" i="45"/>
  <c r="D147" i="45"/>
  <c r="C147" i="45"/>
  <c r="D141" i="45"/>
  <c r="C141" i="45"/>
  <c r="D140" i="45"/>
  <c r="C140" i="45"/>
  <c r="D139" i="45"/>
  <c r="C139" i="45"/>
  <c r="D138" i="45"/>
  <c r="C138" i="45"/>
  <c r="D137" i="45"/>
  <c r="C137" i="45"/>
  <c r="D135" i="45"/>
  <c r="C135" i="45"/>
  <c r="D134" i="45"/>
  <c r="C134" i="45"/>
  <c r="D133" i="45"/>
  <c r="C133" i="45"/>
  <c r="D132" i="45"/>
  <c r="C132" i="45"/>
  <c r="D131" i="45"/>
  <c r="C131" i="45"/>
  <c r="D129" i="45"/>
  <c r="C129" i="45"/>
  <c r="D128" i="45"/>
  <c r="C128" i="45"/>
  <c r="D127" i="45"/>
  <c r="C127" i="45"/>
  <c r="D126" i="45"/>
  <c r="C126" i="45"/>
  <c r="D125" i="45"/>
  <c r="C125" i="45"/>
  <c r="D119" i="45"/>
  <c r="C119" i="45"/>
  <c r="D118" i="45"/>
  <c r="C118" i="45"/>
  <c r="D117" i="45"/>
  <c r="C117" i="45"/>
  <c r="D116" i="45"/>
  <c r="C116" i="45"/>
  <c r="D115" i="45"/>
  <c r="C115" i="45"/>
  <c r="D113" i="45"/>
  <c r="C113" i="45"/>
  <c r="D112" i="45"/>
  <c r="C112" i="45"/>
  <c r="D111" i="45"/>
  <c r="C111" i="45"/>
  <c r="D110" i="45"/>
  <c r="C110" i="45"/>
  <c r="D109" i="45"/>
  <c r="C109" i="45"/>
  <c r="D107" i="45"/>
  <c r="C107" i="45"/>
  <c r="D106" i="45"/>
  <c r="C106" i="45"/>
  <c r="D105" i="45"/>
  <c r="C105" i="45"/>
  <c r="D104" i="45"/>
  <c r="C104" i="45"/>
  <c r="D103" i="45"/>
  <c r="C103" i="45"/>
  <c r="D101" i="45"/>
  <c r="C101" i="45"/>
  <c r="D100" i="45"/>
  <c r="C100" i="45"/>
  <c r="D99" i="45"/>
  <c r="C99" i="45"/>
  <c r="D98" i="45"/>
  <c r="C98" i="45"/>
  <c r="D97" i="45"/>
  <c r="C97" i="45"/>
  <c r="D91" i="45"/>
  <c r="C91" i="45"/>
  <c r="D90" i="45"/>
  <c r="C90" i="45"/>
  <c r="D89" i="45"/>
  <c r="C89" i="45"/>
  <c r="D88" i="45"/>
  <c r="C88" i="45"/>
  <c r="D87" i="45"/>
  <c r="C87" i="45"/>
  <c r="D81" i="45"/>
  <c r="C81" i="45"/>
  <c r="D80" i="45"/>
  <c r="C80" i="45"/>
  <c r="D79" i="45"/>
  <c r="C79" i="45"/>
  <c r="D78" i="45"/>
  <c r="C78" i="45"/>
  <c r="D77" i="45"/>
  <c r="C77" i="45"/>
  <c r="D71" i="45"/>
  <c r="C71" i="45"/>
  <c r="D70" i="45"/>
  <c r="C70" i="45"/>
  <c r="D69" i="45"/>
  <c r="C69" i="45"/>
  <c r="D68" i="45"/>
  <c r="C68" i="45"/>
  <c r="D67" i="45"/>
  <c r="C67" i="45"/>
  <c r="D65" i="45"/>
  <c r="C65" i="45"/>
  <c r="D64" i="45"/>
  <c r="C64" i="45"/>
  <c r="D63" i="45"/>
  <c r="C63" i="45"/>
  <c r="D62" i="45"/>
  <c r="C62" i="45"/>
  <c r="D61" i="45"/>
  <c r="C61" i="45"/>
  <c r="D47" i="45"/>
  <c r="C47" i="45"/>
  <c r="D46" i="45"/>
  <c r="C46" i="45"/>
  <c r="D45" i="45"/>
  <c r="C45" i="45"/>
  <c r="D44" i="45"/>
  <c r="C44" i="45"/>
  <c r="D43" i="45"/>
  <c r="C43" i="45"/>
  <c r="D41" i="45"/>
  <c r="C41" i="45"/>
  <c r="D40" i="45"/>
  <c r="C40" i="45"/>
  <c r="D39" i="45"/>
  <c r="C39" i="45"/>
  <c r="D38" i="45"/>
  <c r="C38" i="45"/>
  <c r="D37" i="45"/>
  <c r="C37" i="45"/>
  <c r="D35" i="45"/>
  <c r="C35" i="45"/>
  <c r="D34" i="45"/>
  <c r="C34" i="45"/>
  <c r="D33" i="45"/>
  <c r="C33" i="45"/>
  <c r="D32" i="45"/>
  <c r="C32" i="45"/>
  <c r="D31" i="45"/>
  <c r="C31" i="45"/>
  <c r="D25" i="45"/>
  <c r="C25" i="45"/>
  <c r="D24" i="45"/>
  <c r="C24" i="45"/>
  <c r="D23" i="45"/>
  <c r="C23" i="45"/>
  <c r="D22" i="45"/>
  <c r="C22" i="45"/>
  <c r="D21" i="45"/>
  <c r="C21" i="45"/>
  <c r="D19" i="45"/>
  <c r="C19" i="45"/>
  <c r="D18" i="45"/>
  <c r="C18" i="45"/>
  <c r="D17" i="45"/>
  <c r="C17" i="45"/>
  <c r="D16" i="45"/>
  <c r="C16" i="45"/>
  <c r="D15" i="45"/>
  <c r="C15" i="45"/>
  <c r="D13" i="45"/>
  <c r="C13" i="45"/>
  <c r="D12" i="45"/>
  <c r="C12" i="45"/>
  <c r="D11" i="45"/>
  <c r="C11" i="45"/>
  <c r="D10" i="45"/>
  <c r="C10" i="45"/>
  <c r="D9" i="45"/>
  <c r="C9" i="45"/>
  <c r="D203" i="44"/>
  <c r="C203" i="44"/>
  <c r="D202" i="44"/>
  <c r="C202" i="44"/>
  <c r="D201" i="44"/>
  <c r="C201" i="44"/>
  <c r="D200" i="44"/>
  <c r="C200" i="44"/>
  <c r="D199" i="44"/>
  <c r="C199" i="44"/>
  <c r="D197" i="44"/>
  <c r="C197" i="44"/>
  <c r="D196" i="44"/>
  <c r="C196" i="44"/>
  <c r="D195" i="44"/>
  <c r="C195" i="44"/>
  <c r="D194" i="44"/>
  <c r="C194" i="44"/>
  <c r="D193" i="44"/>
  <c r="C193" i="44"/>
  <c r="D191" i="44"/>
  <c r="C191" i="44"/>
  <c r="D190" i="44"/>
  <c r="C190" i="44"/>
  <c r="D189" i="44"/>
  <c r="C189" i="44"/>
  <c r="D188" i="44"/>
  <c r="C188" i="44"/>
  <c r="D187" i="44"/>
  <c r="C187" i="44"/>
  <c r="D185" i="44"/>
  <c r="C185" i="44"/>
  <c r="D184" i="44"/>
  <c r="C184" i="44"/>
  <c r="D183" i="44"/>
  <c r="C183" i="44"/>
  <c r="D182" i="44"/>
  <c r="C182" i="44"/>
  <c r="D181" i="44"/>
  <c r="C181" i="44"/>
  <c r="D179" i="44"/>
  <c r="C179" i="44"/>
  <c r="D178" i="44"/>
  <c r="C178" i="44"/>
  <c r="D177" i="44"/>
  <c r="C177" i="44"/>
  <c r="D176" i="44"/>
  <c r="C176" i="44"/>
  <c r="D175" i="44"/>
  <c r="C175" i="44"/>
  <c r="D169" i="44"/>
  <c r="C169" i="44"/>
  <c r="D168" i="44"/>
  <c r="C168" i="44"/>
  <c r="D167" i="44"/>
  <c r="C167" i="44"/>
  <c r="D166" i="44"/>
  <c r="C166" i="44"/>
  <c r="D165" i="44"/>
  <c r="C165" i="44"/>
  <c r="D163" i="44"/>
  <c r="C163" i="44"/>
  <c r="D162" i="44"/>
  <c r="C162" i="44"/>
  <c r="D161" i="44"/>
  <c r="C161" i="44"/>
  <c r="D160" i="44"/>
  <c r="C160" i="44"/>
  <c r="D159" i="44"/>
  <c r="C159" i="44"/>
  <c r="D157" i="44"/>
  <c r="C157" i="44"/>
  <c r="D156" i="44"/>
  <c r="C156" i="44"/>
  <c r="D155" i="44"/>
  <c r="C155" i="44"/>
  <c r="D154" i="44"/>
  <c r="C154" i="44"/>
  <c r="D153" i="44"/>
  <c r="C153" i="44"/>
  <c r="D151" i="44"/>
  <c r="C151" i="44"/>
  <c r="D150" i="44"/>
  <c r="C150" i="44"/>
  <c r="D149" i="44"/>
  <c r="C149" i="44"/>
  <c r="D148" i="44"/>
  <c r="C148" i="44"/>
  <c r="D147" i="44"/>
  <c r="C147" i="44"/>
  <c r="D141" i="44"/>
  <c r="C141" i="44"/>
  <c r="D140" i="44"/>
  <c r="C140" i="44"/>
  <c r="D139" i="44"/>
  <c r="C139" i="44"/>
  <c r="D138" i="44"/>
  <c r="C138" i="44"/>
  <c r="D137" i="44"/>
  <c r="C137" i="44"/>
  <c r="D135" i="44"/>
  <c r="C135" i="44"/>
  <c r="D134" i="44"/>
  <c r="C134" i="44"/>
  <c r="D133" i="44"/>
  <c r="C133" i="44"/>
  <c r="D132" i="44"/>
  <c r="C132" i="44"/>
  <c r="D131" i="44"/>
  <c r="C131" i="44"/>
  <c r="D129" i="44"/>
  <c r="C129" i="44"/>
  <c r="D128" i="44"/>
  <c r="C128" i="44"/>
  <c r="D127" i="44"/>
  <c r="C127" i="44"/>
  <c r="D126" i="44"/>
  <c r="C126" i="44"/>
  <c r="D125" i="44"/>
  <c r="C125" i="44"/>
  <c r="D119" i="44"/>
  <c r="C119" i="44"/>
  <c r="D118" i="44"/>
  <c r="C118" i="44"/>
  <c r="D117" i="44"/>
  <c r="C117" i="44"/>
  <c r="D116" i="44"/>
  <c r="C116" i="44"/>
  <c r="D115" i="44"/>
  <c r="C115" i="44"/>
  <c r="D113" i="44"/>
  <c r="C113" i="44"/>
  <c r="D112" i="44"/>
  <c r="C112" i="44"/>
  <c r="D111" i="44"/>
  <c r="C111" i="44"/>
  <c r="D110" i="44"/>
  <c r="C110" i="44"/>
  <c r="D109" i="44"/>
  <c r="C109" i="44"/>
  <c r="D107" i="44"/>
  <c r="C107" i="44"/>
  <c r="D106" i="44"/>
  <c r="C106" i="44"/>
  <c r="D105" i="44"/>
  <c r="C105" i="44"/>
  <c r="D104" i="44"/>
  <c r="C104" i="44"/>
  <c r="D103" i="44"/>
  <c r="C103" i="44"/>
  <c r="D101" i="44"/>
  <c r="C101" i="44"/>
  <c r="D100" i="44"/>
  <c r="C100" i="44"/>
  <c r="D99" i="44"/>
  <c r="C99" i="44"/>
  <c r="C98" i="44"/>
  <c r="D97" i="44"/>
  <c r="C97" i="44"/>
  <c r="D91" i="44"/>
  <c r="C91" i="44"/>
  <c r="D90" i="44"/>
  <c r="C90" i="44"/>
  <c r="D89" i="44"/>
  <c r="C89" i="44"/>
  <c r="D88" i="44"/>
  <c r="C88" i="44"/>
  <c r="D87" i="44"/>
  <c r="C87" i="44"/>
  <c r="D81" i="44"/>
  <c r="C81" i="44"/>
  <c r="D80" i="44"/>
  <c r="C80" i="44"/>
  <c r="D79" i="44"/>
  <c r="C79" i="44"/>
  <c r="D78" i="44"/>
  <c r="C78" i="44"/>
  <c r="D77" i="44"/>
  <c r="C77" i="44"/>
  <c r="D71" i="44"/>
  <c r="C71" i="44"/>
  <c r="D70" i="44"/>
  <c r="C70" i="44"/>
  <c r="D69" i="44"/>
  <c r="C69" i="44"/>
  <c r="D68" i="44"/>
  <c r="C68" i="44"/>
  <c r="D67" i="44"/>
  <c r="C67" i="44"/>
  <c r="D65" i="44"/>
  <c r="C65" i="44"/>
  <c r="D64" i="44"/>
  <c r="C64" i="44"/>
  <c r="D63" i="44"/>
  <c r="C63" i="44"/>
  <c r="D62" i="44"/>
  <c r="C62" i="44"/>
  <c r="D61" i="44"/>
  <c r="C61" i="44"/>
  <c r="D47" i="44"/>
  <c r="C47" i="44"/>
  <c r="D46" i="44"/>
  <c r="C46" i="44"/>
  <c r="D45" i="44"/>
  <c r="C45" i="44"/>
  <c r="D44" i="44"/>
  <c r="C44" i="44"/>
  <c r="D43" i="44"/>
  <c r="C43" i="44"/>
  <c r="D41" i="44"/>
  <c r="C41" i="44"/>
  <c r="D40" i="44"/>
  <c r="C40" i="44"/>
  <c r="D39" i="44"/>
  <c r="C39" i="44"/>
  <c r="D38" i="44"/>
  <c r="C38" i="44"/>
  <c r="D37" i="44"/>
  <c r="C37" i="44"/>
  <c r="D35" i="44"/>
  <c r="C35" i="44"/>
  <c r="D34" i="44"/>
  <c r="C34" i="44"/>
  <c r="D33" i="44"/>
  <c r="C33" i="44"/>
  <c r="D32" i="44"/>
  <c r="C32" i="44"/>
  <c r="D31" i="44"/>
  <c r="C31" i="44"/>
  <c r="D25" i="44"/>
  <c r="C25" i="44"/>
  <c r="D24" i="44"/>
  <c r="C24" i="44"/>
  <c r="D23" i="44"/>
  <c r="C23" i="44"/>
  <c r="C22" i="44"/>
  <c r="D21" i="44"/>
  <c r="C21" i="44"/>
  <c r="D19" i="44"/>
  <c r="C19" i="44"/>
  <c r="D18" i="44"/>
  <c r="C18" i="44"/>
  <c r="D17" i="44"/>
  <c r="C17" i="44"/>
  <c r="D16" i="44"/>
  <c r="C16" i="44"/>
  <c r="D15" i="44"/>
  <c r="C15" i="44"/>
  <c r="D13" i="44"/>
  <c r="C13" i="44"/>
  <c r="D12" i="44"/>
  <c r="C12" i="44"/>
  <c r="D11" i="44"/>
  <c r="C11" i="44"/>
  <c r="D10" i="44"/>
  <c r="C10" i="44"/>
  <c r="D9" i="44"/>
  <c r="C9" i="44"/>
  <c r="D203" i="43"/>
  <c r="C203" i="43"/>
  <c r="D202" i="43"/>
  <c r="C202" i="43"/>
  <c r="D201" i="43"/>
  <c r="Y201" i="43" s="1"/>
  <c r="C201" i="43"/>
  <c r="D200" i="43"/>
  <c r="C200" i="43"/>
  <c r="D199" i="43"/>
  <c r="C199" i="43"/>
  <c r="D197" i="43"/>
  <c r="C197" i="43"/>
  <c r="D196" i="43"/>
  <c r="Y196" i="43" s="1"/>
  <c r="C196" i="43"/>
  <c r="D195" i="43"/>
  <c r="C195" i="43"/>
  <c r="D194" i="43"/>
  <c r="C194" i="43"/>
  <c r="D193" i="43"/>
  <c r="C193" i="43"/>
  <c r="D191" i="43"/>
  <c r="C191" i="43"/>
  <c r="D190" i="43"/>
  <c r="C190" i="43"/>
  <c r="D189" i="43"/>
  <c r="C189" i="43"/>
  <c r="D188" i="43"/>
  <c r="Y188" i="43" s="1"/>
  <c r="C188" i="43"/>
  <c r="D185" i="43"/>
  <c r="C185" i="43"/>
  <c r="D184" i="43"/>
  <c r="C184" i="43"/>
  <c r="D183" i="43"/>
  <c r="Y183" i="43" s="1"/>
  <c r="C183" i="43"/>
  <c r="D182" i="43"/>
  <c r="C182" i="43"/>
  <c r="D181" i="43"/>
  <c r="C181" i="43"/>
  <c r="D179" i="43"/>
  <c r="C179" i="43"/>
  <c r="D178" i="43"/>
  <c r="Y178" i="43" s="1"/>
  <c r="C178" i="43"/>
  <c r="D177" i="43"/>
  <c r="C177" i="43"/>
  <c r="D176" i="43"/>
  <c r="C176" i="43"/>
  <c r="D175" i="43"/>
  <c r="C175" i="43"/>
  <c r="D169" i="43"/>
  <c r="Y169" i="43" s="1"/>
  <c r="C169" i="43"/>
  <c r="D168" i="43"/>
  <c r="C168" i="43"/>
  <c r="D167" i="43"/>
  <c r="C167" i="43"/>
  <c r="D166" i="43"/>
  <c r="C166" i="43"/>
  <c r="D165" i="43"/>
  <c r="C165" i="43"/>
  <c r="D163" i="43"/>
  <c r="C163" i="43"/>
  <c r="D162" i="43"/>
  <c r="C162" i="43"/>
  <c r="D161" i="43"/>
  <c r="C161" i="43"/>
  <c r="D160" i="43"/>
  <c r="Y160" i="43" s="1"/>
  <c r="C160" i="43"/>
  <c r="D159" i="43"/>
  <c r="C159" i="43"/>
  <c r="D157" i="43"/>
  <c r="C157" i="43"/>
  <c r="D156" i="43"/>
  <c r="C156" i="43"/>
  <c r="D155" i="43"/>
  <c r="Y155" i="43" s="1"/>
  <c r="C155" i="43"/>
  <c r="D154" i="43"/>
  <c r="C154" i="43"/>
  <c r="D153" i="43"/>
  <c r="C153" i="43"/>
  <c r="D151" i="43"/>
  <c r="C151" i="43"/>
  <c r="D150" i="43"/>
  <c r="Y150" i="43" s="1"/>
  <c r="C150" i="43"/>
  <c r="D149" i="43"/>
  <c r="C149" i="43"/>
  <c r="D148" i="43"/>
  <c r="C148" i="43"/>
  <c r="D147" i="43"/>
  <c r="C147" i="43"/>
  <c r="D141" i="43"/>
  <c r="Y141" i="43" s="1"/>
  <c r="C141" i="43"/>
  <c r="D140" i="43"/>
  <c r="C140" i="43"/>
  <c r="D139" i="43"/>
  <c r="C139" i="43"/>
  <c r="D138" i="43"/>
  <c r="C138" i="43"/>
  <c r="D137" i="43"/>
  <c r="Y137" i="43" s="1"/>
  <c r="C137" i="43"/>
  <c r="D135" i="43"/>
  <c r="C135" i="43"/>
  <c r="D134" i="43"/>
  <c r="C134" i="43"/>
  <c r="D133" i="43"/>
  <c r="C133" i="43"/>
  <c r="D132" i="43"/>
  <c r="C132" i="43"/>
  <c r="D131" i="43"/>
  <c r="C131" i="43"/>
  <c r="D129" i="43"/>
  <c r="C129" i="43"/>
  <c r="D128" i="43"/>
  <c r="C128" i="43"/>
  <c r="D127" i="43"/>
  <c r="Y127" i="43" s="1"/>
  <c r="C127" i="43"/>
  <c r="D126" i="43"/>
  <c r="C126" i="43"/>
  <c r="D125" i="43"/>
  <c r="C125" i="43"/>
  <c r="D119" i="43"/>
  <c r="C119" i="43"/>
  <c r="D118" i="43"/>
  <c r="Y118" i="43" s="1"/>
  <c r="C118" i="43"/>
  <c r="D117" i="43"/>
  <c r="C117" i="43"/>
  <c r="D116" i="43"/>
  <c r="C116" i="43"/>
  <c r="D115" i="43"/>
  <c r="C115" i="43"/>
  <c r="D113" i="43"/>
  <c r="Y113" i="43" s="1"/>
  <c r="C113" i="43"/>
  <c r="D112" i="43"/>
  <c r="C112" i="43"/>
  <c r="D111" i="43"/>
  <c r="C111" i="43"/>
  <c r="D110" i="43"/>
  <c r="C110" i="43"/>
  <c r="D109" i="43"/>
  <c r="C109" i="43"/>
  <c r="D107" i="43"/>
  <c r="C107" i="43"/>
  <c r="D106" i="43"/>
  <c r="C106" i="43"/>
  <c r="D105" i="43"/>
  <c r="C105" i="43"/>
  <c r="D104" i="43"/>
  <c r="Y104" i="43" s="1"/>
  <c r="C104" i="43"/>
  <c r="D103" i="43"/>
  <c r="C103" i="43"/>
  <c r="D101" i="43"/>
  <c r="C101" i="43"/>
  <c r="D100" i="43"/>
  <c r="C100" i="43"/>
  <c r="D99" i="43"/>
  <c r="Y99" i="43" s="1"/>
  <c r="C99" i="43"/>
  <c r="C98" i="43"/>
  <c r="D97" i="43"/>
  <c r="C97" i="43"/>
  <c r="D91" i="43"/>
  <c r="C91" i="43"/>
  <c r="D90" i="43"/>
  <c r="C90" i="43"/>
  <c r="D89" i="43"/>
  <c r="C89" i="43"/>
  <c r="D88" i="43"/>
  <c r="D87" i="43"/>
  <c r="C87" i="43"/>
  <c r="D81" i="43"/>
  <c r="C81" i="43"/>
  <c r="D80" i="43"/>
  <c r="C80" i="43"/>
  <c r="D79" i="43"/>
  <c r="C79" i="43"/>
  <c r="D78" i="43"/>
  <c r="C78" i="43"/>
  <c r="D77" i="43"/>
  <c r="C77" i="43"/>
  <c r="C70" i="43"/>
  <c r="Y69" i="43"/>
  <c r="C69" i="43"/>
  <c r="C68" i="43"/>
  <c r="D67" i="43"/>
  <c r="C67" i="43"/>
  <c r="Y47" i="43"/>
  <c r="C47" i="43"/>
  <c r="C46" i="43"/>
  <c r="C45" i="43"/>
  <c r="C44" i="43"/>
  <c r="C43" i="43"/>
  <c r="C41" i="43"/>
  <c r="C40" i="43"/>
  <c r="C39" i="43"/>
  <c r="C38" i="43"/>
  <c r="C37" i="43"/>
  <c r="C35" i="43"/>
  <c r="C34" i="43"/>
  <c r="C33" i="43"/>
  <c r="C32" i="43"/>
  <c r="C31" i="43"/>
  <c r="C25" i="43"/>
  <c r="Y24" i="43"/>
  <c r="C24" i="43"/>
  <c r="C23" i="43"/>
  <c r="C22" i="43"/>
  <c r="C21" i="43"/>
  <c r="Y19" i="43"/>
  <c r="C19" i="43"/>
  <c r="C18" i="43"/>
  <c r="C17" i="43"/>
  <c r="C16" i="43"/>
  <c r="C15" i="43"/>
  <c r="C10" i="43"/>
  <c r="D10" i="43"/>
  <c r="X10" i="43" s="1"/>
  <c r="C11" i="43"/>
  <c r="D11" i="43"/>
  <c r="Y11" i="43" s="1"/>
  <c r="C12" i="43"/>
  <c r="X12" i="43"/>
  <c r="C13" i="43"/>
  <c r="Y13" i="43"/>
  <c r="D9" i="43"/>
  <c r="X9" i="43" s="1"/>
  <c r="C9" i="43"/>
  <c r="J204" i="48"/>
  <c r="I204" i="48"/>
  <c r="H204" i="48"/>
  <c r="G204" i="48"/>
  <c r="F204" i="48"/>
  <c r="E204" i="48"/>
  <c r="K203" i="48"/>
  <c r="K202" i="48"/>
  <c r="K201" i="48"/>
  <c r="K200" i="48"/>
  <c r="K199" i="48"/>
  <c r="J199" i="25" s="1"/>
  <c r="J198" i="48"/>
  <c r="I198" i="48"/>
  <c r="H198" i="48"/>
  <c r="G198" i="48"/>
  <c r="F198" i="48"/>
  <c r="E198" i="48"/>
  <c r="K197" i="48"/>
  <c r="K196" i="48"/>
  <c r="K195" i="48"/>
  <c r="K194" i="48"/>
  <c r="K193" i="48"/>
  <c r="J192" i="48"/>
  <c r="I192" i="48"/>
  <c r="H192" i="48"/>
  <c r="G192" i="48"/>
  <c r="F192" i="48"/>
  <c r="E192" i="48"/>
  <c r="K191" i="48"/>
  <c r="K190" i="48"/>
  <c r="K189" i="48"/>
  <c r="K188" i="48"/>
  <c r="K187" i="48"/>
  <c r="J186" i="48"/>
  <c r="I186" i="48"/>
  <c r="H186" i="48"/>
  <c r="G186" i="48"/>
  <c r="F186" i="48"/>
  <c r="E186" i="48"/>
  <c r="K185" i="48"/>
  <c r="K184" i="48"/>
  <c r="K183" i="48"/>
  <c r="K182" i="48"/>
  <c r="K181" i="48"/>
  <c r="J180" i="48"/>
  <c r="I180" i="48"/>
  <c r="H180" i="48"/>
  <c r="G180" i="48"/>
  <c r="F180" i="48"/>
  <c r="E180" i="48"/>
  <c r="K179" i="48"/>
  <c r="K178" i="48"/>
  <c r="K177" i="48"/>
  <c r="K176" i="48"/>
  <c r="K175" i="48"/>
  <c r="J170" i="48"/>
  <c r="I170" i="48"/>
  <c r="H170" i="48"/>
  <c r="G170" i="48"/>
  <c r="F170" i="48"/>
  <c r="E170" i="48"/>
  <c r="K169" i="48"/>
  <c r="K168" i="48"/>
  <c r="K167" i="48"/>
  <c r="K166" i="48"/>
  <c r="K165" i="48"/>
  <c r="J164" i="48"/>
  <c r="I164" i="48"/>
  <c r="H164" i="48"/>
  <c r="G164" i="48"/>
  <c r="F164" i="48"/>
  <c r="E164" i="48"/>
  <c r="K163" i="48"/>
  <c r="K162" i="48"/>
  <c r="K161" i="48"/>
  <c r="K160" i="48"/>
  <c r="K159" i="48"/>
  <c r="J158" i="48"/>
  <c r="I158" i="48"/>
  <c r="H158" i="48"/>
  <c r="G158" i="48"/>
  <c r="F158" i="48"/>
  <c r="E158" i="48"/>
  <c r="K157" i="48"/>
  <c r="K156" i="48"/>
  <c r="K155" i="48"/>
  <c r="K154" i="48"/>
  <c r="K153" i="48"/>
  <c r="P153" i="48" s="1"/>
  <c r="J152" i="48"/>
  <c r="I152" i="48"/>
  <c r="H152" i="48"/>
  <c r="G152" i="48"/>
  <c r="F152" i="48"/>
  <c r="E152" i="48"/>
  <c r="K151" i="48"/>
  <c r="K150" i="48"/>
  <c r="K149" i="48"/>
  <c r="K148" i="48"/>
  <c r="P148" i="48" s="1"/>
  <c r="K147" i="48"/>
  <c r="P147" i="48" s="1"/>
  <c r="J142" i="48"/>
  <c r="I142" i="48"/>
  <c r="H142" i="48"/>
  <c r="G142" i="48"/>
  <c r="F142" i="48"/>
  <c r="E142" i="48"/>
  <c r="K141" i="48"/>
  <c r="K140" i="48"/>
  <c r="K139" i="48"/>
  <c r="K138" i="48"/>
  <c r="K137" i="48"/>
  <c r="J136" i="48"/>
  <c r="I136" i="48"/>
  <c r="H136" i="48"/>
  <c r="G136" i="48"/>
  <c r="F136" i="48"/>
  <c r="E136" i="48"/>
  <c r="K135" i="48"/>
  <c r="K134" i="48"/>
  <c r="K133" i="48"/>
  <c r="K132" i="48"/>
  <c r="K131" i="48"/>
  <c r="P131" i="48" s="1"/>
  <c r="J130" i="48"/>
  <c r="I130" i="48"/>
  <c r="H130" i="48"/>
  <c r="G130" i="48"/>
  <c r="F130" i="48"/>
  <c r="E130" i="48"/>
  <c r="K129" i="48"/>
  <c r="K128" i="48"/>
  <c r="K127" i="48"/>
  <c r="K126" i="48"/>
  <c r="P126" i="48" s="1"/>
  <c r="K125" i="48"/>
  <c r="P125" i="48" s="1"/>
  <c r="J120" i="48"/>
  <c r="I120" i="48"/>
  <c r="H120" i="48"/>
  <c r="G120" i="48"/>
  <c r="F120" i="48"/>
  <c r="E120" i="48"/>
  <c r="K119" i="48"/>
  <c r="K118" i="48"/>
  <c r="K117" i="48"/>
  <c r="K116" i="48"/>
  <c r="K115" i="48"/>
  <c r="J114" i="48"/>
  <c r="I114" i="48"/>
  <c r="H114" i="48"/>
  <c r="G114" i="48"/>
  <c r="F114" i="48"/>
  <c r="E114" i="48"/>
  <c r="K113" i="48"/>
  <c r="K112" i="48"/>
  <c r="K111" i="48"/>
  <c r="K110" i="48"/>
  <c r="K109" i="48"/>
  <c r="J108" i="48"/>
  <c r="I108" i="48"/>
  <c r="H108" i="48"/>
  <c r="G108" i="48"/>
  <c r="F108" i="48"/>
  <c r="E108" i="48"/>
  <c r="K107" i="48"/>
  <c r="K106" i="48"/>
  <c r="K105" i="48"/>
  <c r="K104" i="48"/>
  <c r="K103" i="48"/>
  <c r="J102" i="48"/>
  <c r="I102" i="48"/>
  <c r="H102" i="48"/>
  <c r="G102" i="48"/>
  <c r="F102" i="48"/>
  <c r="E102" i="48"/>
  <c r="K101" i="48"/>
  <c r="K100" i="48"/>
  <c r="K99" i="48"/>
  <c r="K98" i="48"/>
  <c r="P98" i="48" s="1"/>
  <c r="K97" i="48"/>
  <c r="P97" i="48" s="1"/>
  <c r="J92" i="48"/>
  <c r="J94" i="48" s="1"/>
  <c r="I92" i="48"/>
  <c r="I94" i="48" s="1"/>
  <c r="H92" i="48"/>
  <c r="H94" i="48" s="1"/>
  <c r="G92" i="48"/>
  <c r="G94" i="48" s="1"/>
  <c r="F92" i="48"/>
  <c r="F94" i="48" s="1"/>
  <c r="E92" i="48"/>
  <c r="E94" i="48" s="1"/>
  <c r="K91" i="48"/>
  <c r="K90" i="48"/>
  <c r="K89" i="48"/>
  <c r="K88" i="48"/>
  <c r="P88" i="48" s="1"/>
  <c r="K87" i="48"/>
  <c r="P87" i="48" s="1"/>
  <c r="J82" i="48"/>
  <c r="J84" i="48" s="1"/>
  <c r="I82" i="48"/>
  <c r="I84" i="48" s="1"/>
  <c r="H82" i="48"/>
  <c r="H84" i="48" s="1"/>
  <c r="G82" i="48"/>
  <c r="G84" i="48" s="1"/>
  <c r="F82" i="48"/>
  <c r="F84" i="48" s="1"/>
  <c r="E82" i="48"/>
  <c r="E84" i="48" s="1"/>
  <c r="K81" i="48"/>
  <c r="K80" i="48"/>
  <c r="K79" i="48"/>
  <c r="J79" i="25" s="1"/>
  <c r="K78" i="48"/>
  <c r="K77" i="48"/>
  <c r="J48" i="48"/>
  <c r="I48" i="48"/>
  <c r="H48" i="48"/>
  <c r="G48" i="48"/>
  <c r="F48" i="48"/>
  <c r="E48" i="48"/>
  <c r="K47" i="48"/>
  <c r="K46" i="48"/>
  <c r="K45" i="48"/>
  <c r="K44" i="48"/>
  <c r="K43" i="48"/>
  <c r="J42" i="48"/>
  <c r="I42" i="48"/>
  <c r="H42" i="48"/>
  <c r="G42" i="48"/>
  <c r="F42" i="48"/>
  <c r="E42" i="48"/>
  <c r="K41" i="48"/>
  <c r="K40" i="48"/>
  <c r="P40" i="48" s="1"/>
  <c r="K39" i="48"/>
  <c r="P39" i="48" s="1"/>
  <c r="K38" i="48"/>
  <c r="K37" i="48"/>
  <c r="J36" i="48"/>
  <c r="I36" i="48"/>
  <c r="H36" i="48"/>
  <c r="G36" i="48"/>
  <c r="F36" i="48"/>
  <c r="E36" i="48"/>
  <c r="K35" i="48"/>
  <c r="K34" i="48"/>
  <c r="K33" i="48"/>
  <c r="K32" i="48"/>
  <c r="K31" i="48"/>
  <c r="J26" i="48"/>
  <c r="I26" i="48"/>
  <c r="H26" i="48"/>
  <c r="G26" i="48"/>
  <c r="F26" i="48"/>
  <c r="E26" i="48"/>
  <c r="K25" i="48"/>
  <c r="K24" i="48"/>
  <c r="K23" i="48"/>
  <c r="K22" i="48"/>
  <c r="P22" i="48" s="1"/>
  <c r="K21" i="48"/>
  <c r="P21" i="48" s="1"/>
  <c r="J20" i="48"/>
  <c r="I20" i="48"/>
  <c r="H20" i="48"/>
  <c r="G20" i="48"/>
  <c r="F20" i="48"/>
  <c r="E20" i="48"/>
  <c r="K19" i="48"/>
  <c r="K18" i="48"/>
  <c r="K17" i="48"/>
  <c r="K16" i="48"/>
  <c r="K15" i="48"/>
  <c r="P15" i="48" s="1"/>
  <c r="J14" i="48"/>
  <c r="I14" i="48"/>
  <c r="H14" i="48"/>
  <c r="G14" i="48"/>
  <c r="F14" i="48"/>
  <c r="E14" i="48"/>
  <c r="K13" i="48"/>
  <c r="K12" i="48"/>
  <c r="K11" i="48"/>
  <c r="K10" i="48"/>
  <c r="K9" i="48"/>
  <c r="P9" i="48" s="1"/>
  <c r="M7" i="48"/>
  <c r="K7" i="48"/>
  <c r="J7" i="25" s="1"/>
  <c r="P204" i="47"/>
  <c r="O204" i="47"/>
  <c r="N204" i="47"/>
  <c r="M204" i="47"/>
  <c r="L204" i="47"/>
  <c r="K204" i="47"/>
  <c r="J204" i="47"/>
  <c r="I204" i="47"/>
  <c r="H204" i="47"/>
  <c r="G204" i="47"/>
  <c r="F204" i="47"/>
  <c r="E204" i="47"/>
  <c r="Q203" i="47"/>
  <c r="Q202" i="47"/>
  <c r="Q201" i="47"/>
  <c r="Q200" i="47"/>
  <c r="Q199" i="47"/>
  <c r="I199" i="25" s="1"/>
  <c r="P198" i="47"/>
  <c r="O198" i="47"/>
  <c r="N198" i="47"/>
  <c r="M198" i="47"/>
  <c r="L198" i="47"/>
  <c r="K198" i="47"/>
  <c r="J198" i="47"/>
  <c r="I198" i="47"/>
  <c r="H198" i="47"/>
  <c r="G198" i="47"/>
  <c r="F198" i="47"/>
  <c r="E198" i="47"/>
  <c r="Q197" i="47"/>
  <c r="Q196" i="47"/>
  <c r="Q195" i="47"/>
  <c r="Q194" i="47"/>
  <c r="Q193" i="47"/>
  <c r="P192" i="47"/>
  <c r="O192" i="47"/>
  <c r="N192" i="47"/>
  <c r="M192" i="47"/>
  <c r="L192" i="47"/>
  <c r="K192" i="47"/>
  <c r="J192" i="47"/>
  <c r="I192" i="47"/>
  <c r="H192" i="47"/>
  <c r="G192" i="47"/>
  <c r="F192" i="47"/>
  <c r="E192" i="47"/>
  <c r="Q191" i="47"/>
  <c r="Q190" i="47"/>
  <c r="Q189" i="47"/>
  <c r="Q188" i="47"/>
  <c r="Q187" i="47"/>
  <c r="P186" i="47"/>
  <c r="O186" i="47"/>
  <c r="N186" i="47"/>
  <c r="M186" i="47"/>
  <c r="L186" i="47"/>
  <c r="K186" i="47"/>
  <c r="J186" i="47"/>
  <c r="I186" i="47"/>
  <c r="H186" i="47"/>
  <c r="G186" i="47"/>
  <c r="F186" i="47"/>
  <c r="E186" i="47"/>
  <c r="Q185" i="47"/>
  <c r="Q184" i="47"/>
  <c r="Q183" i="47"/>
  <c r="Q182" i="47"/>
  <c r="Q181" i="47"/>
  <c r="I181" i="25" s="1"/>
  <c r="P180" i="47"/>
  <c r="O180" i="47"/>
  <c r="O206" i="47" s="1"/>
  <c r="N180" i="47"/>
  <c r="M180" i="47"/>
  <c r="M206" i="47" s="1"/>
  <c r="L180" i="47"/>
  <c r="L206" i="47" s="1"/>
  <c r="K180" i="47"/>
  <c r="J180" i="47"/>
  <c r="I180" i="47"/>
  <c r="H180" i="47"/>
  <c r="G180" i="47"/>
  <c r="F180" i="47"/>
  <c r="E180" i="47"/>
  <c r="Q179" i="47"/>
  <c r="Q178" i="47"/>
  <c r="Q177" i="47"/>
  <c r="Q176" i="47"/>
  <c r="Q175" i="47"/>
  <c r="P170" i="47"/>
  <c r="O170" i="47"/>
  <c r="N170" i="47"/>
  <c r="M170" i="47"/>
  <c r="L170" i="47"/>
  <c r="K170" i="47"/>
  <c r="J170" i="47"/>
  <c r="I170" i="47"/>
  <c r="H170" i="47"/>
  <c r="G170" i="47"/>
  <c r="F170" i="47"/>
  <c r="E170" i="47"/>
  <c r="Q169" i="47"/>
  <c r="Q168" i="47"/>
  <c r="Q167" i="47"/>
  <c r="Q166" i="47"/>
  <c r="Q165" i="47"/>
  <c r="P164" i="47"/>
  <c r="O164" i="47"/>
  <c r="N164" i="47"/>
  <c r="M164" i="47"/>
  <c r="L164" i="47"/>
  <c r="K164" i="47"/>
  <c r="J164" i="47"/>
  <c r="I164" i="47"/>
  <c r="H164" i="47"/>
  <c r="G164" i="47"/>
  <c r="F164" i="47"/>
  <c r="E164" i="47"/>
  <c r="Q163" i="47"/>
  <c r="Q162" i="47"/>
  <c r="Q161" i="47"/>
  <c r="Q160" i="47"/>
  <c r="Q159" i="47"/>
  <c r="P158" i="47"/>
  <c r="O158" i="47"/>
  <c r="N158" i="47"/>
  <c r="M158" i="47"/>
  <c r="L158" i="47"/>
  <c r="K158" i="47"/>
  <c r="J158" i="47"/>
  <c r="I158" i="47"/>
  <c r="H158" i="47"/>
  <c r="G158" i="47"/>
  <c r="F158" i="47"/>
  <c r="E158" i="47"/>
  <c r="Q157" i="47"/>
  <c r="Q156" i="47"/>
  <c r="Q155" i="47"/>
  <c r="Q154" i="47"/>
  <c r="Q153" i="47"/>
  <c r="P152" i="47"/>
  <c r="O152" i="47"/>
  <c r="N152" i="47"/>
  <c r="M152" i="47"/>
  <c r="L152" i="47"/>
  <c r="K152" i="47"/>
  <c r="J152" i="47"/>
  <c r="I152" i="47"/>
  <c r="H152" i="47"/>
  <c r="G152" i="47"/>
  <c r="F152" i="47"/>
  <c r="E152" i="47"/>
  <c r="Q151" i="47"/>
  <c r="Q150" i="47"/>
  <c r="Q149" i="47"/>
  <c r="Q148" i="47"/>
  <c r="Q147" i="47"/>
  <c r="P142" i="47"/>
  <c r="O142" i="47"/>
  <c r="N142" i="47"/>
  <c r="M142" i="47"/>
  <c r="L142" i="47"/>
  <c r="K142" i="47"/>
  <c r="J142" i="47"/>
  <c r="I142" i="47"/>
  <c r="H142" i="47"/>
  <c r="G142" i="47"/>
  <c r="F142" i="47"/>
  <c r="E142" i="47"/>
  <c r="Q141" i="47"/>
  <c r="Q140" i="47"/>
  <c r="Q139" i="47"/>
  <c r="Q138" i="47"/>
  <c r="Q137" i="47"/>
  <c r="P136" i="47"/>
  <c r="O136" i="47"/>
  <c r="N136" i="47"/>
  <c r="M136" i="47"/>
  <c r="L136" i="47"/>
  <c r="K136" i="47"/>
  <c r="J136" i="47"/>
  <c r="I136" i="47"/>
  <c r="H136" i="47"/>
  <c r="G136" i="47"/>
  <c r="F136" i="47"/>
  <c r="E136" i="47"/>
  <c r="Q135" i="47"/>
  <c r="Q134" i="47"/>
  <c r="Q133" i="47"/>
  <c r="Q132" i="47"/>
  <c r="Q131" i="47"/>
  <c r="I131" i="25" s="1"/>
  <c r="P130" i="47"/>
  <c r="O130" i="47"/>
  <c r="N130" i="47"/>
  <c r="M130" i="47"/>
  <c r="L130" i="47"/>
  <c r="K130" i="47"/>
  <c r="J130" i="47"/>
  <c r="I130" i="47"/>
  <c r="H130" i="47"/>
  <c r="G130" i="47"/>
  <c r="F130" i="47"/>
  <c r="E130" i="47"/>
  <c r="Q129" i="47"/>
  <c r="Q128" i="47"/>
  <c r="Q127" i="47"/>
  <c r="Q126" i="47"/>
  <c r="Q125" i="47"/>
  <c r="P120" i="47"/>
  <c r="O120" i="47"/>
  <c r="N120" i="47"/>
  <c r="M120" i="47"/>
  <c r="L120" i="47"/>
  <c r="K120" i="47"/>
  <c r="J120" i="47"/>
  <c r="I120" i="47"/>
  <c r="H120" i="47"/>
  <c r="G120" i="47"/>
  <c r="F120" i="47"/>
  <c r="E120" i="47"/>
  <c r="Q119" i="47"/>
  <c r="Q118" i="47"/>
  <c r="Q117" i="47"/>
  <c r="Q116" i="47"/>
  <c r="Q115" i="47"/>
  <c r="I115" i="25" s="1"/>
  <c r="P114" i="47"/>
  <c r="O114" i="47"/>
  <c r="N114" i="47"/>
  <c r="M114" i="47"/>
  <c r="L114" i="47"/>
  <c r="K114" i="47"/>
  <c r="J114" i="47"/>
  <c r="I114" i="47"/>
  <c r="H114" i="47"/>
  <c r="G114" i="47"/>
  <c r="F114" i="47"/>
  <c r="E114" i="47"/>
  <c r="Q113" i="47"/>
  <c r="Q112" i="47"/>
  <c r="Q111" i="47"/>
  <c r="Q110" i="47"/>
  <c r="Q109" i="47"/>
  <c r="P108" i="47"/>
  <c r="O108" i="47"/>
  <c r="N108" i="47"/>
  <c r="M108" i="47"/>
  <c r="L108" i="47"/>
  <c r="K108" i="47"/>
  <c r="J108" i="47"/>
  <c r="I108" i="47"/>
  <c r="H108" i="47"/>
  <c r="G108" i="47"/>
  <c r="F108" i="47"/>
  <c r="E108" i="47"/>
  <c r="Q107" i="47"/>
  <c r="Q106" i="47"/>
  <c r="Q105" i="47"/>
  <c r="Q104" i="47"/>
  <c r="Q103" i="47"/>
  <c r="P102" i="47"/>
  <c r="O102" i="47"/>
  <c r="N102" i="47"/>
  <c r="M102" i="47"/>
  <c r="L102" i="47"/>
  <c r="K102" i="47"/>
  <c r="J102" i="47"/>
  <c r="I102" i="47"/>
  <c r="H102" i="47"/>
  <c r="G102" i="47"/>
  <c r="F102" i="47"/>
  <c r="E102" i="47"/>
  <c r="Q101" i="47"/>
  <c r="Q100" i="47"/>
  <c r="Q99" i="47"/>
  <c r="Q98" i="47"/>
  <c r="Q97" i="47"/>
  <c r="I97" i="25" s="1"/>
  <c r="P92" i="47"/>
  <c r="P94" i="47" s="1"/>
  <c r="O92" i="47"/>
  <c r="O94" i="47" s="1"/>
  <c r="N92" i="47"/>
  <c r="N94" i="47" s="1"/>
  <c r="M92" i="47"/>
  <c r="M94" i="47" s="1"/>
  <c r="L92" i="47"/>
  <c r="L94" i="47" s="1"/>
  <c r="K92" i="47"/>
  <c r="K94" i="47" s="1"/>
  <c r="J92" i="47"/>
  <c r="J94" i="47" s="1"/>
  <c r="I92" i="47"/>
  <c r="I94" i="47" s="1"/>
  <c r="H92" i="47"/>
  <c r="H94" i="47" s="1"/>
  <c r="G92" i="47"/>
  <c r="G94" i="47" s="1"/>
  <c r="F92" i="47"/>
  <c r="F94" i="47" s="1"/>
  <c r="E92" i="47"/>
  <c r="E94" i="47" s="1"/>
  <c r="Q91" i="47"/>
  <c r="Q90" i="47"/>
  <c r="Q89" i="47"/>
  <c r="Q88" i="47"/>
  <c r="Q87" i="47"/>
  <c r="P82" i="47"/>
  <c r="P84" i="47" s="1"/>
  <c r="O82" i="47"/>
  <c r="O84" i="47" s="1"/>
  <c r="N82" i="47"/>
  <c r="N84" i="47" s="1"/>
  <c r="M82" i="47"/>
  <c r="M84" i="47" s="1"/>
  <c r="L82" i="47"/>
  <c r="L84" i="47" s="1"/>
  <c r="K82" i="47"/>
  <c r="K84" i="47" s="1"/>
  <c r="J82" i="47"/>
  <c r="J84" i="47" s="1"/>
  <c r="I82" i="47"/>
  <c r="I84" i="47" s="1"/>
  <c r="H82" i="47"/>
  <c r="H84" i="47" s="1"/>
  <c r="G82" i="47"/>
  <c r="G84" i="47" s="1"/>
  <c r="F82" i="47"/>
  <c r="F84" i="47" s="1"/>
  <c r="E82" i="47"/>
  <c r="E84" i="47" s="1"/>
  <c r="Q81" i="47"/>
  <c r="Q80" i="47"/>
  <c r="Q79" i="47"/>
  <c r="Q78" i="47"/>
  <c r="Q77" i="47"/>
  <c r="P72" i="47"/>
  <c r="O72" i="47"/>
  <c r="N72" i="47"/>
  <c r="M72" i="47"/>
  <c r="L72" i="47"/>
  <c r="K72" i="47"/>
  <c r="J72" i="47"/>
  <c r="I72" i="47"/>
  <c r="H72" i="47"/>
  <c r="G72" i="47"/>
  <c r="F72" i="47"/>
  <c r="E72" i="47"/>
  <c r="Q71" i="47"/>
  <c r="Q70" i="47"/>
  <c r="Q69" i="47"/>
  <c r="Q68" i="47"/>
  <c r="Q67" i="47"/>
  <c r="P66" i="47"/>
  <c r="O66" i="47"/>
  <c r="N66" i="47"/>
  <c r="M66" i="47"/>
  <c r="L66" i="47"/>
  <c r="K66" i="47"/>
  <c r="J66" i="47"/>
  <c r="I66" i="47"/>
  <c r="H66" i="47"/>
  <c r="G66" i="47"/>
  <c r="F66" i="47"/>
  <c r="E66" i="47"/>
  <c r="Q65" i="47"/>
  <c r="Q64" i="47"/>
  <c r="Q63" i="47"/>
  <c r="Q62" i="47"/>
  <c r="Q61" i="47"/>
  <c r="P48" i="47"/>
  <c r="O48" i="47"/>
  <c r="N48" i="47"/>
  <c r="M48" i="47"/>
  <c r="L48" i="47"/>
  <c r="K48" i="47"/>
  <c r="J48" i="47"/>
  <c r="I48" i="47"/>
  <c r="H48" i="47"/>
  <c r="G48" i="47"/>
  <c r="F48" i="47"/>
  <c r="E48" i="47"/>
  <c r="Q47" i="47"/>
  <c r="Q46" i="47"/>
  <c r="Q45" i="47"/>
  <c r="Q44" i="47"/>
  <c r="Q43" i="47"/>
  <c r="P42" i="47"/>
  <c r="O42" i="47"/>
  <c r="N42" i="47"/>
  <c r="M42" i="47"/>
  <c r="L42" i="47"/>
  <c r="K42" i="47"/>
  <c r="J42" i="47"/>
  <c r="I42" i="47"/>
  <c r="H42" i="47"/>
  <c r="G42" i="47"/>
  <c r="F42" i="47"/>
  <c r="E42" i="47"/>
  <c r="Q41" i="47"/>
  <c r="Q40" i="47"/>
  <c r="Q39" i="47"/>
  <c r="Q38" i="47"/>
  <c r="Q37" i="47"/>
  <c r="I37" i="25" s="1"/>
  <c r="P36" i="47"/>
  <c r="O36" i="47"/>
  <c r="N36" i="47"/>
  <c r="M36" i="47"/>
  <c r="L36" i="47"/>
  <c r="K36" i="47"/>
  <c r="J36" i="47"/>
  <c r="I36" i="47"/>
  <c r="H36" i="47"/>
  <c r="G36" i="47"/>
  <c r="F36" i="47"/>
  <c r="E36" i="47"/>
  <c r="Q35" i="47"/>
  <c r="Q34" i="47"/>
  <c r="Q33" i="47"/>
  <c r="Q32" i="47"/>
  <c r="Q31" i="47"/>
  <c r="P26" i="47"/>
  <c r="O26" i="47"/>
  <c r="N26" i="47"/>
  <c r="M26" i="47"/>
  <c r="L26" i="47"/>
  <c r="K26" i="47"/>
  <c r="J26" i="47"/>
  <c r="I26" i="47"/>
  <c r="H26" i="47"/>
  <c r="G26" i="47"/>
  <c r="F26" i="47"/>
  <c r="E26" i="47"/>
  <c r="Q25" i="47"/>
  <c r="Q24" i="47"/>
  <c r="Q23" i="47"/>
  <c r="Q22" i="47"/>
  <c r="Q21" i="47"/>
  <c r="P20" i="47"/>
  <c r="O20" i="47"/>
  <c r="N20" i="47"/>
  <c r="M20" i="47"/>
  <c r="L20" i="47"/>
  <c r="K20" i="47"/>
  <c r="J20" i="47"/>
  <c r="I20" i="47"/>
  <c r="H20" i="47"/>
  <c r="G20" i="47"/>
  <c r="F20" i="47"/>
  <c r="E20" i="47"/>
  <c r="Q19" i="47"/>
  <c r="Q18" i="47"/>
  <c r="Q17" i="47"/>
  <c r="Q16" i="47"/>
  <c r="Q15" i="47"/>
  <c r="I15" i="25" s="1"/>
  <c r="P14" i="47"/>
  <c r="O14" i="47"/>
  <c r="N14" i="47"/>
  <c r="M14" i="47"/>
  <c r="L14" i="47"/>
  <c r="K14" i="47"/>
  <c r="J14" i="47"/>
  <c r="I14" i="47"/>
  <c r="H14" i="47"/>
  <c r="G14" i="47"/>
  <c r="F14" i="47"/>
  <c r="E14" i="47"/>
  <c r="Q13" i="47"/>
  <c r="Q12" i="47"/>
  <c r="Q11" i="47"/>
  <c r="Q10" i="47"/>
  <c r="Q9" i="47"/>
  <c r="I9" i="25" s="1"/>
  <c r="S7" i="47"/>
  <c r="Q7" i="47"/>
  <c r="I7" i="25" s="1"/>
  <c r="P204" i="46"/>
  <c r="O204" i="46"/>
  <c r="N204" i="46"/>
  <c r="M204" i="46"/>
  <c r="L204" i="46"/>
  <c r="K204" i="46"/>
  <c r="J204" i="46"/>
  <c r="I204" i="46"/>
  <c r="H204" i="46"/>
  <c r="G204" i="46"/>
  <c r="F204" i="46"/>
  <c r="E204" i="46"/>
  <c r="Q203" i="46"/>
  <c r="Q202" i="46"/>
  <c r="Q201" i="46"/>
  <c r="Q200" i="46"/>
  <c r="Q199" i="46"/>
  <c r="P198" i="46"/>
  <c r="O198" i="46"/>
  <c r="N198" i="46"/>
  <c r="M198" i="46"/>
  <c r="L198" i="46"/>
  <c r="K198" i="46"/>
  <c r="J198" i="46"/>
  <c r="I198" i="46"/>
  <c r="H198" i="46"/>
  <c r="G198" i="46"/>
  <c r="F198" i="46"/>
  <c r="E198" i="46"/>
  <c r="Q197" i="46"/>
  <c r="Q196" i="46"/>
  <c r="Q195" i="46"/>
  <c r="Q194" i="46"/>
  <c r="Q193" i="46"/>
  <c r="P192" i="46"/>
  <c r="O192" i="46"/>
  <c r="N192" i="46"/>
  <c r="M192" i="46"/>
  <c r="L192" i="46"/>
  <c r="K192" i="46"/>
  <c r="J192" i="46"/>
  <c r="I192" i="46"/>
  <c r="H192" i="46"/>
  <c r="G192" i="46"/>
  <c r="F192" i="46"/>
  <c r="E192" i="46"/>
  <c r="Q191" i="46"/>
  <c r="H191" i="25" s="1"/>
  <c r="Q190" i="46"/>
  <c r="Q189" i="46"/>
  <c r="Q188" i="46"/>
  <c r="Q187" i="46"/>
  <c r="P186" i="46"/>
  <c r="O186" i="46"/>
  <c r="N186" i="46"/>
  <c r="M186" i="46"/>
  <c r="L186" i="46"/>
  <c r="K186" i="46"/>
  <c r="J186" i="46"/>
  <c r="I186" i="46"/>
  <c r="H186" i="46"/>
  <c r="G186" i="46"/>
  <c r="F186" i="46"/>
  <c r="E186" i="46"/>
  <c r="Q185" i="46"/>
  <c r="Q184" i="46"/>
  <c r="Q183" i="46"/>
  <c r="Q182" i="46"/>
  <c r="Q181" i="46"/>
  <c r="P180" i="46"/>
  <c r="O180" i="46"/>
  <c r="N180" i="46"/>
  <c r="M180" i="46"/>
  <c r="L180" i="46"/>
  <c r="K180" i="46"/>
  <c r="J180" i="46"/>
  <c r="I180" i="46"/>
  <c r="H180" i="46"/>
  <c r="G180" i="46"/>
  <c r="F180" i="46"/>
  <c r="E180" i="46"/>
  <c r="Q179" i="46"/>
  <c r="Q178" i="46"/>
  <c r="Q177" i="46"/>
  <c r="Q176" i="46"/>
  <c r="Q175" i="46"/>
  <c r="P170" i="46"/>
  <c r="O170" i="46"/>
  <c r="N170" i="46"/>
  <c r="M170" i="46"/>
  <c r="L170" i="46"/>
  <c r="K170" i="46"/>
  <c r="J170" i="46"/>
  <c r="I170" i="46"/>
  <c r="H170" i="46"/>
  <c r="G170" i="46"/>
  <c r="F170" i="46"/>
  <c r="E170" i="46"/>
  <c r="Q169" i="46"/>
  <c r="Q168" i="46"/>
  <c r="Q167" i="46"/>
  <c r="Q166" i="46"/>
  <c r="Q165" i="46"/>
  <c r="P164" i="46"/>
  <c r="O164" i="46"/>
  <c r="N164" i="46"/>
  <c r="M164" i="46"/>
  <c r="L164" i="46"/>
  <c r="K164" i="46"/>
  <c r="J164" i="46"/>
  <c r="I164" i="46"/>
  <c r="H164" i="46"/>
  <c r="G164" i="46"/>
  <c r="F164" i="46"/>
  <c r="E164" i="46"/>
  <c r="Q163" i="46"/>
  <c r="Q162" i="46"/>
  <c r="Q161" i="46"/>
  <c r="Q160" i="46"/>
  <c r="Q159" i="46"/>
  <c r="P158" i="46"/>
  <c r="O158" i="46"/>
  <c r="N158" i="46"/>
  <c r="M158" i="46"/>
  <c r="L158" i="46"/>
  <c r="K158" i="46"/>
  <c r="J158" i="46"/>
  <c r="I158" i="46"/>
  <c r="H158" i="46"/>
  <c r="G158" i="46"/>
  <c r="F158" i="46"/>
  <c r="E158" i="46"/>
  <c r="Q157" i="46"/>
  <c r="Q156" i="46"/>
  <c r="Q155" i="46"/>
  <c r="Q154" i="46"/>
  <c r="Q153" i="46"/>
  <c r="P152" i="46"/>
  <c r="O152" i="46"/>
  <c r="N152" i="46"/>
  <c r="M152" i="46"/>
  <c r="L152" i="46"/>
  <c r="K152" i="46"/>
  <c r="J152" i="46"/>
  <c r="I152" i="46"/>
  <c r="H152" i="46"/>
  <c r="G152" i="46"/>
  <c r="F152" i="46"/>
  <c r="E152" i="46"/>
  <c r="Q151" i="46"/>
  <c r="Q150" i="46"/>
  <c r="Q149" i="46"/>
  <c r="Q148" i="46"/>
  <c r="Q147" i="46"/>
  <c r="P142" i="46"/>
  <c r="O142" i="46"/>
  <c r="N142" i="46"/>
  <c r="M142" i="46"/>
  <c r="L142" i="46"/>
  <c r="K142" i="46"/>
  <c r="J142" i="46"/>
  <c r="I142" i="46"/>
  <c r="H142" i="46"/>
  <c r="G142" i="46"/>
  <c r="F142" i="46"/>
  <c r="E142" i="46"/>
  <c r="Q141" i="46"/>
  <c r="Q140" i="46"/>
  <c r="Q139" i="46"/>
  <c r="Q138" i="46"/>
  <c r="Q137" i="46"/>
  <c r="P136" i="46"/>
  <c r="O136" i="46"/>
  <c r="N136" i="46"/>
  <c r="M136" i="46"/>
  <c r="L136" i="46"/>
  <c r="K136" i="46"/>
  <c r="J136" i="46"/>
  <c r="I136" i="46"/>
  <c r="H136" i="46"/>
  <c r="G136" i="46"/>
  <c r="F136" i="46"/>
  <c r="E136" i="46"/>
  <c r="Q135" i="46"/>
  <c r="Q134" i="46"/>
  <c r="Q133" i="46"/>
  <c r="Q132" i="46"/>
  <c r="Q131" i="46"/>
  <c r="P130" i="46"/>
  <c r="O130" i="46"/>
  <c r="N130" i="46"/>
  <c r="M130" i="46"/>
  <c r="L130" i="46"/>
  <c r="K130" i="46"/>
  <c r="J130" i="46"/>
  <c r="I130" i="46"/>
  <c r="H130" i="46"/>
  <c r="G130" i="46"/>
  <c r="F130" i="46"/>
  <c r="E130" i="46"/>
  <c r="Q129" i="46"/>
  <c r="Q128" i="46"/>
  <c r="Q127" i="46"/>
  <c r="Q126" i="46"/>
  <c r="Q125" i="46"/>
  <c r="P120" i="46"/>
  <c r="O120" i="46"/>
  <c r="N120" i="46"/>
  <c r="M120" i="46"/>
  <c r="L120" i="46"/>
  <c r="K120" i="46"/>
  <c r="J120" i="46"/>
  <c r="I120" i="46"/>
  <c r="H120" i="46"/>
  <c r="G120" i="46"/>
  <c r="F120" i="46"/>
  <c r="E120" i="46"/>
  <c r="Q119" i="46"/>
  <c r="Q118" i="46"/>
  <c r="Q117" i="46"/>
  <c r="Q116" i="46"/>
  <c r="Q115" i="46"/>
  <c r="P114" i="46"/>
  <c r="O114" i="46"/>
  <c r="N114" i="46"/>
  <c r="M114" i="46"/>
  <c r="L114" i="46"/>
  <c r="K114" i="46"/>
  <c r="J114" i="46"/>
  <c r="I114" i="46"/>
  <c r="H114" i="46"/>
  <c r="G114" i="46"/>
  <c r="F114" i="46"/>
  <c r="E114" i="46"/>
  <c r="Q113" i="46"/>
  <c r="Q112" i="46"/>
  <c r="Q111" i="46"/>
  <c r="Q110" i="46"/>
  <c r="Q109" i="46"/>
  <c r="P108" i="46"/>
  <c r="O108" i="46"/>
  <c r="N108" i="46"/>
  <c r="M108" i="46"/>
  <c r="L108" i="46"/>
  <c r="K108" i="46"/>
  <c r="J108" i="46"/>
  <c r="I108" i="46"/>
  <c r="H108" i="46"/>
  <c r="G108" i="46"/>
  <c r="F108" i="46"/>
  <c r="E108" i="46"/>
  <c r="Q107" i="46"/>
  <c r="Q106" i="46"/>
  <c r="Q105" i="46"/>
  <c r="Q104" i="46"/>
  <c r="Q103" i="46"/>
  <c r="P102" i="46"/>
  <c r="O102" i="46"/>
  <c r="N102" i="46"/>
  <c r="M102" i="46"/>
  <c r="L102" i="46"/>
  <c r="K102" i="46"/>
  <c r="J102" i="46"/>
  <c r="I102" i="46"/>
  <c r="H102" i="46"/>
  <c r="G102" i="46"/>
  <c r="F102" i="46"/>
  <c r="E102" i="46"/>
  <c r="Q101" i="46"/>
  <c r="Q100" i="46"/>
  <c r="Q99" i="46"/>
  <c r="Q98" i="46"/>
  <c r="Q97" i="46"/>
  <c r="P92" i="46"/>
  <c r="P94" i="46" s="1"/>
  <c r="O92" i="46"/>
  <c r="O94" i="46" s="1"/>
  <c r="N92" i="46"/>
  <c r="N94" i="46" s="1"/>
  <c r="M92" i="46"/>
  <c r="M94" i="46" s="1"/>
  <c r="L92" i="46"/>
  <c r="L94" i="46" s="1"/>
  <c r="K92" i="46"/>
  <c r="K94" i="46" s="1"/>
  <c r="J92" i="46"/>
  <c r="J94" i="46" s="1"/>
  <c r="I92" i="46"/>
  <c r="I94" i="46" s="1"/>
  <c r="H92" i="46"/>
  <c r="H94" i="46" s="1"/>
  <c r="G92" i="46"/>
  <c r="G94" i="46" s="1"/>
  <c r="F92" i="46"/>
  <c r="F94" i="46" s="1"/>
  <c r="E92" i="46"/>
  <c r="E94" i="46" s="1"/>
  <c r="Q91" i="46"/>
  <c r="Q90" i="46"/>
  <c r="Q89" i="46"/>
  <c r="Q88" i="46"/>
  <c r="Q87" i="46"/>
  <c r="P82" i="46"/>
  <c r="P84" i="46" s="1"/>
  <c r="O82" i="46"/>
  <c r="O84" i="46" s="1"/>
  <c r="N82" i="46"/>
  <c r="N84" i="46" s="1"/>
  <c r="M82" i="46"/>
  <c r="M84" i="46" s="1"/>
  <c r="L82" i="46"/>
  <c r="L84" i="46" s="1"/>
  <c r="K82" i="46"/>
  <c r="K84" i="46" s="1"/>
  <c r="J82" i="46"/>
  <c r="J84" i="46" s="1"/>
  <c r="I82" i="46"/>
  <c r="I84" i="46" s="1"/>
  <c r="H82" i="46"/>
  <c r="H84" i="46" s="1"/>
  <c r="G82" i="46"/>
  <c r="G84" i="46" s="1"/>
  <c r="F82" i="46"/>
  <c r="F84" i="46" s="1"/>
  <c r="E82" i="46"/>
  <c r="E84" i="46" s="1"/>
  <c r="Q81" i="46"/>
  <c r="Q80" i="46"/>
  <c r="Q79" i="46"/>
  <c r="Q78" i="46"/>
  <c r="Q77" i="46"/>
  <c r="P72" i="46"/>
  <c r="O72" i="46"/>
  <c r="N72" i="46"/>
  <c r="M72" i="46"/>
  <c r="L72" i="46"/>
  <c r="K72" i="46"/>
  <c r="J72" i="46"/>
  <c r="I72" i="46"/>
  <c r="H72" i="46"/>
  <c r="G72" i="46"/>
  <c r="F72" i="46"/>
  <c r="E72" i="46"/>
  <c r="Q71" i="46"/>
  <c r="Q70" i="46"/>
  <c r="Q69" i="46"/>
  <c r="Q68" i="46"/>
  <c r="Q67" i="46"/>
  <c r="P66" i="46"/>
  <c r="O66" i="46"/>
  <c r="N66" i="46"/>
  <c r="M66" i="46"/>
  <c r="L66" i="46"/>
  <c r="K66" i="46"/>
  <c r="J66" i="46"/>
  <c r="I66" i="46"/>
  <c r="H66" i="46"/>
  <c r="G66" i="46"/>
  <c r="F66" i="46"/>
  <c r="E66" i="46"/>
  <c r="Q65" i="46"/>
  <c r="Q64" i="46"/>
  <c r="Q63" i="46"/>
  <c r="Q62" i="46"/>
  <c r="Q61" i="46"/>
  <c r="P48" i="46"/>
  <c r="O48" i="46"/>
  <c r="N48" i="46"/>
  <c r="M48" i="46"/>
  <c r="L48" i="46"/>
  <c r="K48" i="46"/>
  <c r="J48" i="46"/>
  <c r="I48" i="46"/>
  <c r="H48" i="46"/>
  <c r="G48" i="46"/>
  <c r="F48" i="46"/>
  <c r="E48" i="46"/>
  <c r="Q47" i="46"/>
  <c r="Q46" i="46"/>
  <c r="Q45" i="46"/>
  <c r="Q44" i="46"/>
  <c r="Q43" i="46"/>
  <c r="P42" i="46"/>
  <c r="O42" i="46"/>
  <c r="N42" i="46"/>
  <c r="M42" i="46"/>
  <c r="L42" i="46"/>
  <c r="K42" i="46"/>
  <c r="J42" i="46"/>
  <c r="I42" i="46"/>
  <c r="H42" i="46"/>
  <c r="G42" i="46"/>
  <c r="F42" i="46"/>
  <c r="E42" i="46"/>
  <c r="Q41" i="46"/>
  <c r="Q40" i="46"/>
  <c r="Q39" i="46"/>
  <c r="Q38" i="46"/>
  <c r="Q37" i="46"/>
  <c r="P36" i="46"/>
  <c r="O36" i="46"/>
  <c r="N36" i="46"/>
  <c r="M36" i="46"/>
  <c r="L36" i="46"/>
  <c r="K36" i="46"/>
  <c r="J36" i="46"/>
  <c r="I36" i="46"/>
  <c r="H36" i="46"/>
  <c r="G36" i="46"/>
  <c r="F36" i="46"/>
  <c r="E36" i="46"/>
  <c r="Q35" i="46"/>
  <c r="Q34" i="46"/>
  <c r="Q33" i="46"/>
  <c r="Q32" i="46"/>
  <c r="Q31" i="46"/>
  <c r="P26" i="46"/>
  <c r="O26" i="46"/>
  <c r="N26" i="46"/>
  <c r="M26" i="46"/>
  <c r="L26" i="46"/>
  <c r="K26" i="46"/>
  <c r="J26" i="46"/>
  <c r="I26" i="46"/>
  <c r="H26" i="46"/>
  <c r="G26" i="46"/>
  <c r="F26" i="46"/>
  <c r="E26" i="46"/>
  <c r="Q25" i="46"/>
  <c r="Q24" i="46"/>
  <c r="Q23" i="46"/>
  <c r="Q22" i="46"/>
  <c r="Q21" i="46"/>
  <c r="P20" i="46"/>
  <c r="O20" i="46"/>
  <c r="N20" i="46"/>
  <c r="M20" i="46"/>
  <c r="L20" i="46"/>
  <c r="K20" i="46"/>
  <c r="J20" i="46"/>
  <c r="I20" i="46"/>
  <c r="H20" i="46"/>
  <c r="G20" i="46"/>
  <c r="F20" i="46"/>
  <c r="E20" i="46"/>
  <c r="Q19" i="46"/>
  <c r="Q18" i="46"/>
  <c r="Q17" i="46"/>
  <c r="Q16" i="46"/>
  <c r="Q15" i="46"/>
  <c r="P14" i="46"/>
  <c r="O14" i="46"/>
  <c r="N14" i="46"/>
  <c r="M14" i="46"/>
  <c r="L14" i="46"/>
  <c r="K14" i="46"/>
  <c r="J14" i="46"/>
  <c r="I14" i="46"/>
  <c r="H14" i="46"/>
  <c r="G14" i="46"/>
  <c r="F14" i="46"/>
  <c r="E14" i="46"/>
  <c r="Q13" i="46"/>
  <c r="Q12" i="46"/>
  <c r="Q11" i="46"/>
  <c r="Q10" i="46"/>
  <c r="Q9" i="46"/>
  <c r="S7" i="46"/>
  <c r="Q7" i="46"/>
  <c r="H7" i="25" s="1"/>
  <c r="P204" i="45"/>
  <c r="O204" i="45"/>
  <c r="N204" i="45"/>
  <c r="M204" i="45"/>
  <c r="L204" i="45"/>
  <c r="K204" i="45"/>
  <c r="J204" i="45"/>
  <c r="I204" i="45"/>
  <c r="H204" i="45"/>
  <c r="G204" i="45"/>
  <c r="F204" i="45"/>
  <c r="E204" i="45"/>
  <c r="Q203" i="45"/>
  <c r="Q202" i="45"/>
  <c r="Q201" i="45"/>
  <c r="Q200" i="45"/>
  <c r="Q199" i="45"/>
  <c r="P198" i="45"/>
  <c r="O198" i="45"/>
  <c r="N198" i="45"/>
  <c r="M198" i="45"/>
  <c r="L198" i="45"/>
  <c r="K198" i="45"/>
  <c r="J198" i="45"/>
  <c r="I198" i="45"/>
  <c r="H198" i="45"/>
  <c r="G198" i="45"/>
  <c r="F198" i="45"/>
  <c r="E198" i="45"/>
  <c r="Q197" i="45"/>
  <c r="Q196" i="45"/>
  <c r="Q195" i="45"/>
  <c r="Q194" i="45"/>
  <c r="Q193" i="45"/>
  <c r="P192" i="45"/>
  <c r="O192" i="45"/>
  <c r="N192" i="45"/>
  <c r="M192" i="45"/>
  <c r="L192" i="45"/>
  <c r="K192" i="45"/>
  <c r="J192" i="45"/>
  <c r="I192" i="45"/>
  <c r="H192" i="45"/>
  <c r="G192" i="45"/>
  <c r="F192" i="45"/>
  <c r="E192" i="45"/>
  <c r="Q191" i="45"/>
  <c r="Q190" i="45"/>
  <c r="Q189" i="45"/>
  <c r="Q188" i="45"/>
  <c r="Q187" i="45"/>
  <c r="P186" i="45"/>
  <c r="O186" i="45"/>
  <c r="N186" i="45"/>
  <c r="M186" i="45"/>
  <c r="L186" i="45"/>
  <c r="K186" i="45"/>
  <c r="J186" i="45"/>
  <c r="I186" i="45"/>
  <c r="H186" i="45"/>
  <c r="G186" i="45"/>
  <c r="F186" i="45"/>
  <c r="E186" i="45"/>
  <c r="Q185" i="45"/>
  <c r="Q184" i="45"/>
  <c r="Q183" i="45"/>
  <c r="Q182" i="45"/>
  <c r="Q181" i="45"/>
  <c r="P180" i="45"/>
  <c r="O180" i="45"/>
  <c r="N180" i="45"/>
  <c r="M180" i="45"/>
  <c r="L180" i="45"/>
  <c r="K180" i="45"/>
  <c r="J180" i="45"/>
  <c r="I180" i="45"/>
  <c r="H180" i="45"/>
  <c r="G180" i="45"/>
  <c r="F180" i="45"/>
  <c r="E180" i="45"/>
  <c r="Q179" i="45"/>
  <c r="Q178" i="45"/>
  <c r="Q177" i="45"/>
  <c r="Q176" i="45"/>
  <c r="Q175" i="45"/>
  <c r="P170" i="45"/>
  <c r="O170" i="45"/>
  <c r="N170" i="45"/>
  <c r="M170" i="45"/>
  <c r="L170" i="45"/>
  <c r="K170" i="45"/>
  <c r="J170" i="45"/>
  <c r="I170" i="45"/>
  <c r="H170" i="45"/>
  <c r="G170" i="45"/>
  <c r="F170" i="45"/>
  <c r="E170" i="45"/>
  <c r="Q169" i="45"/>
  <c r="Q168" i="45"/>
  <c r="Q167" i="45"/>
  <c r="Q166" i="45"/>
  <c r="Q165" i="45"/>
  <c r="P164" i="45"/>
  <c r="O164" i="45"/>
  <c r="N164" i="45"/>
  <c r="M164" i="45"/>
  <c r="L164" i="45"/>
  <c r="K164" i="45"/>
  <c r="J164" i="45"/>
  <c r="I164" i="45"/>
  <c r="H164" i="45"/>
  <c r="G164" i="45"/>
  <c r="F164" i="45"/>
  <c r="E164" i="45"/>
  <c r="Q163" i="45"/>
  <c r="Q162" i="45"/>
  <c r="Q161" i="45"/>
  <c r="Q160" i="45"/>
  <c r="Q159" i="45"/>
  <c r="P158" i="45"/>
  <c r="O158" i="45"/>
  <c r="N158" i="45"/>
  <c r="M158" i="45"/>
  <c r="L158" i="45"/>
  <c r="K158" i="45"/>
  <c r="J158" i="45"/>
  <c r="I158" i="45"/>
  <c r="H158" i="45"/>
  <c r="G158" i="45"/>
  <c r="F158" i="45"/>
  <c r="E158" i="45"/>
  <c r="Q157" i="45"/>
  <c r="Q156" i="45"/>
  <c r="Q155" i="45"/>
  <c r="Q154" i="45"/>
  <c r="Q153" i="45"/>
  <c r="P152" i="45"/>
  <c r="O152" i="45"/>
  <c r="N152" i="45"/>
  <c r="M152" i="45"/>
  <c r="L152" i="45"/>
  <c r="K152" i="45"/>
  <c r="J152" i="45"/>
  <c r="I152" i="45"/>
  <c r="H152" i="45"/>
  <c r="G152" i="45"/>
  <c r="F152" i="45"/>
  <c r="E152" i="45"/>
  <c r="Q151" i="45"/>
  <c r="Q150" i="45"/>
  <c r="Q149" i="45"/>
  <c r="Q148" i="45"/>
  <c r="Q147" i="45"/>
  <c r="P142" i="45"/>
  <c r="O142" i="45"/>
  <c r="N142" i="45"/>
  <c r="M142" i="45"/>
  <c r="L142" i="45"/>
  <c r="K142" i="45"/>
  <c r="J142" i="45"/>
  <c r="I142" i="45"/>
  <c r="H142" i="45"/>
  <c r="G142" i="45"/>
  <c r="F142" i="45"/>
  <c r="E142" i="45"/>
  <c r="Q141" i="45"/>
  <c r="Q140" i="45"/>
  <c r="Q139" i="45"/>
  <c r="Q138" i="45"/>
  <c r="Q137" i="45"/>
  <c r="P136" i="45"/>
  <c r="O136" i="45"/>
  <c r="N136" i="45"/>
  <c r="M136" i="45"/>
  <c r="L136" i="45"/>
  <c r="K136" i="45"/>
  <c r="J136" i="45"/>
  <c r="I136" i="45"/>
  <c r="H136" i="45"/>
  <c r="G136" i="45"/>
  <c r="F136" i="45"/>
  <c r="E136" i="45"/>
  <c r="Q135" i="45"/>
  <c r="Q134" i="45"/>
  <c r="Q133" i="45"/>
  <c r="Q132" i="45"/>
  <c r="Q131" i="45"/>
  <c r="P130" i="45"/>
  <c r="O130" i="45"/>
  <c r="N130" i="45"/>
  <c r="M130" i="45"/>
  <c r="L130" i="45"/>
  <c r="K130" i="45"/>
  <c r="J130" i="45"/>
  <c r="I130" i="45"/>
  <c r="H130" i="45"/>
  <c r="G130" i="45"/>
  <c r="F130" i="45"/>
  <c r="E130" i="45"/>
  <c r="Q129" i="45"/>
  <c r="Q128" i="45"/>
  <c r="Q127" i="45"/>
  <c r="Q126" i="45"/>
  <c r="Q125" i="45"/>
  <c r="P120" i="45"/>
  <c r="O120" i="45"/>
  <c r="N120" i="45"/>
  <c r="M120" i="45"/>
  <c r="L120" i="45"/>
  <c r="K120" i="45"/>
  <c r="J120" i="45"/>
  <c r="I120" i="45"/>
  <c r="H120" i="45"/>
  <c r="G120" i="45"/>
  <c r="F120" i="45"/>
  <c r="E120" i="45"/>
  <c r="Q119" i="45"/>
  <c r="Q118" i="45"/>
  <c r="Q117" i="45"/>
  <c r="Q116" i="45"/>
  <c r="Q115" i="45"/>
  <c r="P114" i="45"/>
  <c r="O114" i="45"/>
  <c r="N114" i="45"/>
  <c r="M114" i="45"/>
  <c r="L114" i="45"/>
  <c r="K114" i="45"/>
  <c r="J114" i="45"/>
  <c r="I114" i="45"/>
  <c r="H114" i="45"/>
  <c r="G114" i="45"/>
  <c r="F114" i="45"/>
  <c r="E114" i="45"/>
  <c r="Q113" i="45"/>
  <c r="Q112" i="45"/>
  <c r="Q111" i="45"/>
  <c r="Q110" i="45"/>
  <c r="Q109" i="45"/>
  <c r="P108" i="45"/>
  <c r="O108" i="45"/>
  <c r="N108" i="45"/>
  <c r="M108" i="45"/>
  <c r="L108" i="45"/>
  <c r="K108" i="45"/>
  <c r="J108" i="45"/>
  <c r="I108" i="45"/>
  <c r="H108" i="45"/>
  <c r="G108" i="45"/>
  <c r="F108" i="45"/>
  <c r="E108" i="45"/>
  <c r="Q107" i="45"/>
  <c r="Q106" i="45"/>
  <c r="Q105" i="45"/>
  <c r="Q104" i="45"/>
  <c r="Q103" i="45"/>
  <c r="P102" i="45"/>
  <c r="O102" i="45"/>
  <c r="N102" i="45"/>
  <c r="M102" i="45"/>
  <c r="L102" i="45"/>
  <c r="K102" i="45"/>
  <c r="J102" i="45"/>
  <c r="I102" i="45"/>
  <c r="H102" i="45"/>
  <c r="G102" i="45"/>
  <c r="F102" i="45"/>
  <c r="E102" i="45"/>
  <c r="Q101" i="45"/>
  <c r="Q100" i="45"/>
  <c r="Q99" i="45"/>
  <c r="Q98" i="45"/>
  <c r="Q97" i="45"/>
  <c r="P92" i="45"/>
  <c r="P94" i="45" s="1"/>
  <c r="O92" i="45"/>
  <c r="O94" i="45" s="1"/>
  <c r="N92" i="45"/>
  <c r="N94" i="45" s="1"/>
  <c r="M92" i="45"/>
  <c r="M94" i="45" s="1"/>
  <c r="L92" i="45"/>
  <c r="L94" i="45" s="1"/>
  <c r="K92" i="45"/>
  <c r="K94" i="45" s="1"/>
  <c r="J92" i="45"/>
  <c r="J94" i="45" s="1"/>
  <c r="I92" i="45"/>
  <c r="I94" i="45" s="1"/>
  <c r="H92" i="45"/>
  <c r="H94" i="45" s="1"/>
  <c r="G92" i="45"/>
  <c r="G94" i="45" s="1"/>
  <c r="F92" i="45"/>
  <c r="F94" i="45" s="1"/>
  <c r="E92" i="45"/>
  <c r="E94" i="45" s="1"/>
  <c r="Q91" i="45"/>
  <c r="Q90" i="45"/>
  <c r="Q89" i="45"/>
  <c r="Q88" i="45"/>
  <c r="Q87" i="45"/>
  <c r="P82" i="45"/>
  <c r="P84" i="45" s="1"/>
  <c r="O82" i="45"/>
  <c r="O84" i="45" s="1"/>
  <c r="N82" i="45"/>
  <c r="N84" i="45" s="1"/>
  <c r="M82" i="45"/>
  <c r="M84" i="45" s="1"/>
  <c r="L82" i="45"/>
  <c r="L84" i="45" s="1"/>
  <c r="K82" i="45"/>
  <c r="K84" i="45" s="1"/>
  <c r="J82" i="45"/>
  <c r="J84" i="45" s="1"/>
  <c r="I82" i="45"/>
  <c r="I84" i="45" s="1"/>
  <c r="H82" i="45"/>
  <c r="H84" i="45" s="1"/>
  <c r="G82" i="45"/>
  <c r="G84" i="45" s="1"/>
  <c r="F82" i="45"/>
  <c r="F84" i="45" s="1"/>
  <c r="E82" i="45"/>
  <c r="E84" i="45" s="1"/>
  <c r="Q81" i="45"/>
  <c r="Q80" i="45"/>
  <c r="Q79" i="45"/>
  <c r="Q78" i="45"/>
  <c r="Q77" i="45"/>
  <c r="P72" i="45"/>
  <c r="O72" i="45"/>
  <c r="N72" i="45"/>
  <c r="M72" i="45"/>
  <c r="L72" i="45"/>
  <c r="K72" i="45"/>
  <c r="J72" i="45"/>
  <c r="I72" i="45"/>
  <c r="H72" i="45"/>
  <c r="G72" i="45"/>
  <c r="F72" i="45"/>
  <c r="E72" i="45"/>
  <c r="Q71" i="45"/>
  <c r="Q70" i="45"/>
  <c r="Q69" i="45"/>
  <c r="Q68" i="45"/>
  <c r="Q67" i="45"/>
  <c r="P66" i="45"/>
  <c r="O66" i="45"/>
  <c r="N66" i="45"/>
  <c r="M66" i="45"/>
  <c r="L66" i="45"/>
  <c r="K66" i="45"/>
  <c r="J66" i="45"/>
  <c r="I66" i="45"/>
  <c r="H66" i="45"/>
  <c r="G66" i="45"/>
  <c r="F66" i="45"/>
  <c r="E66" i="45"/>
  <c r="Q65" i="45"/>
  <c r="Q64" i="45"/>
  <c r="Q63" i="45"/>
  <c r="Q62" i="45"/>
  <c r="Q61" i="45"/>
  <c r="P48" i="45"/>
  <c r="O48" i="45"/>
  <c r="N48" i="45"/>
  <c r="M48" i="45"/>
  <c r="L48" i="45"/>
  <c r="K48" i="45"/>
  <c r="J48" i="45"/>
  <c r="I48" i="45"/>
  <c r="H48" i="45"/>
  <c r="G48" i="45"/>
  <c r="F48" i="45"/>
  <c r="E48" i="45"/>
  <c r="Q47" i="45"/>
  <c r="Q46" i="45"/>
  <c r="Q45" i="45"/>
  <c r="Q44" i="45"/>
  <c r="Q43" i="45"/>
  <c r="P42" i="45"/>
  <c r="O42" i="45"/>
  <c r="N42" i="45"/>
  <c r="M42" i="45"/>
  <c r="L42" i="45"/>
  <c r="K42" i="45"/>
  <c r="J42" i="45"/>
  <c r="I42" i="45"/>
  <c r="H42" i="45"/>
  <c r="G42" i="45"/>
  <c r="F42" i="45"/>
  <c r="E42" i="45"/>
  <c r="Q41" i="45"/>
  <c r="Q40" i="45"/>
  <c r="Q39" i="45"/>
  <c r="Q38" i="45"/>
  <c r="Q37" i="45"/>
  <c r="P36" i="45"/>
  <c r="O36" i="45"/>
  <c r="N36" i="45"/>
  <c r="M36" i="45"/>
  <c r="L36" i="45"/>
  <c r="K36" i="45"/>
  <c r="J36" i="45"/>
  <c r="I36" i="45"/>
  <c r="H36" i="45"/>
  <c r="G36" i="45"/>
  <c r="F36" i="45"/>
  <c r="E36" i="45"/>
  <c r="Q35" i="45"/>
  <c r="Q34" i="45"/>
  <c r="Q33" i="45"/>
  <c r="Q32" i="45"/>
  <c r="Q31" i="45"/>
  <c r="P26" i="45"/>
  <c r="O26" i="45"/>
  <c r="N26" i="45"/>
  <c r="M26" i="45"/>
  <c r="L26" i="45"/>
  <c r="K26" i="45"/>
  <c r="J26" i="45"/>
  <c r="I26" i="45"/>
  <c r="H26" i="45"/>
  <c r="G26" i="45"/>
  <c r="F26" i="45"/>
  <c r="E26" i="45"/>
  <c r="Q25" i="45"/>
  <c r="Q24" i="45"/>
  <c r="Q23" i="45"/>
  <c r="Q22" i="45"/>
  <c r="Q21" i="45"/>
  <c r="P20" i="45"/>
  <c r="O20" i="45"/>
  <c r="N20" i="45"/>
  <c r="M20" i="45"/>
  <c r="L20" i="45"/>
  <c r="K20" i="45"/>
  <c r="J20" i="45"/>
  <c r="I20" i="45"/>
  <c r="H20" i="45"/>
  <c r="G20" i="45"/>
  <c r="F20" i="45"/>
  <c r="E20" i="45"/>
  <c r="Q19" i="45"/>
  <c r="Q18" i="45"/>
  <c r="Q17" i="45"/>
  <c r="Q16" i="45"/>
  <c r="Q15" i="45"/>
  <c r="P14" i="45"/>
  <c r="O14" i="45"/>
  <c r="N14" i="45"/>
  <c r="M14" i="45"/>
  <c r="L14" i="45"/>
  <c r="K14" i="45"/>
  <c r="J14" i="45"/>
  <c r="I14" i="45"/>
  <c r="H14" i="45"/>
  <c r="G14" i="45"/>
  <c r="F14" i="45"/>
  <c r="E14" i="45"/>
  <c r="Q13" i="45"/>
  <c r="Q12" i="45"/>
  <c r="Q11" i="45"/>
  <c r="Q10" i="45"/>
  <c r="G10" i="25" s="1"/>
  <c r="Q9" i="45"/>
  <c r="G9" i="25" s="1"/>
  <c r="S7" i="45"/>
  <c r="Q7" i="45"/>
  <c r="G7" i="25" s="1"/>
  <c r="P204" i="44"/>
  <c r="O204" i="44"/>
  <c r="N204" i="44"/>
  <c r="M204" i="44"/>
  <c r="L204" i="44"/>
  <c r="K204" i="44"/>
  <c r="J204" i="44"/>
  <c r="I204" i="44"/>
  <c r="H204" i="44"/>
  <c r="G204" i="44"/>
  <c r="F204" i="44"/>
  <c r="E204" i="44"/>
  <c r="Q203" i="44"/>
  <c r="Q202" i="44"/>
  <c r="Q201" i="44"/>
  <c r="Q200" i="44"/>
  <c r="Q199" i="44"/>
  <c r="P198" i="44"/>
  <c r="O198" i="44"/>
  <c r="N198" i="44"/>
  <c r="M198" i="44"/>
  <c r="L198" i="44"/>
  <c r="K198" i="44"/>
  <c r="J198" i="44"/>
  <c r="I198" i="44"/>
  <c r="H198" i="44"/>
  <c r="G198" i="44"/>
  <c r="F198" i="44"/>
  <c r="E198" i="44"/>
  <c r="Q197" i="44"/>
  <c r="Q196" i="44"/>
  <c r="Q195" i="44"/>
  <c r="Q194" i="44"/>
  <c r="Q193" i="44"/>
  <c r="P192" i="44"/>
  <c r="O192" i="44"/>
  <c r="N192" i="44"/>
  <c r="M192" i="44"/>
  <c r="L192" i="44"/>
  <c r="K192" i="44"/>
  <c r="J192" i="44"/>
  <c r="I192" i="44"/>
  <c r="H192" i="44"/>
  <c r="G192" i="44"/>
  <c r="F192" i="44"/>
  <c r="E192" i="44"/>
  <c r="Q191" i="44"/>
  <c r="Q190" i="44"/>
  <c r="Q189" i="44"/>
  <c r="Q188" i="44"/>
  <c r="Q187" i="44"/>
  <c r="P186" i="44"/>
  <c r="O186" i="44"/>
  <c r="N186" i="44"/>
  <c r="M186" i="44"/>
  <c r="L186" i="44"/>
  <c r="K186" i="44"/>
  <c r="J186" i="44"/>
  <c r="I186" i="44"/>
  <c r="H186" i="44"/>
  <c r="G186" i="44"/>
  <c r="F186" i="44"/>
  <c r="E186" i="44"/>
  <c r="Q185" i="44"/>
  <c r="Q184" i="44"/>
  <c r="Q183" i="44"/>
  <c r="Q182" i="44"/>
  <c r="Q181" i="44"/>
  <c r="P180" i="44"/>
  <c r="O180" i="44"/>
  <c r="N180" i="44"/>
  <c r="M180" i="44"/>
  <c r="L180" i="44"/>
  <c r="K180" i="44"/>
  <c r="J180" i="44"/>
  <c r="I180" i="44"/>
  <c r="H180" i="44"/>
  <c r="G180" i="44"/>
  <c r="F180" i="44"/>
  <c r="E180" i="44"/>
  <c r="Q179" i="44"/>
  <c r="Q178" i="44"/>
  <c r="Q177" i="44"/>
  <c r="Q176" i="44"/>
  <c r="Q175" i="44"/>
  <c r="P170" i="44"/>
  <c r="O170" i="44"/>
  <c r="N170" i="44"/>
  <c r="M170" i="44"/>
  <c r="L170" i="44"/>
  <c r="K170" i="44"/>
  <c r="J170" i="44"/>
  <c r="I170" i="44"/>
  <c r="H170" i="44"/>
  <c r="G170" i="44"/>
  <c r="F170" i="44"/>
  <c r="E170" i="44"/>
  <c r="Q169" i="44"/>
  <c r="Q168" i="44"/>
  <c r="Q167" i="44"/>
  <c r="Q166" i="44"/>
  <c r="Q165" i="44"/>
  <c r="P164" i="44"/>
  <c r="O164" i="44"/>
  <c r="N164" i="44"/>
  <c r="M164" i="44"/>
  <c r="L164" i="44"/>
  <c r="K164" i="44"/>
  <c r="J164" i="44"/>
  <c r="I164" i="44"/>
  <c r="H164" i="44"/>
  <c r="G164" i="44"/>
  <c r="F164" i="44"/>
  <c r="E164" i="44"/>
  <c r="Q163" i="44"/>
  <c r="Q162" i="44"/>
  <c r="Q161" i="44"/>
  <c r="Q160" i="44"/>
  <c r="Q159" i="44"/>
  <c r="P158" i="44"/>
  <c r="O158" i="44"/>
  <c r="N158" i="44"/>
  <c r="M158" i="44"/>
  <c r="L158" i="44"/>
  <c r="K158" i="44"/>
  <c r="J158" i="44"/>
  <c r="I158" i="44"/>
  <c r="H158" i="44"/>
  <c r="G158" i="44"/>
  <c r="F158" i="44"/>
  <c r="E158" i="44"/>
  <c r="Q157" i="44"/>
  <c r="Q156" i="44"/>
  <c r="Q155" i="44"/>
  <c r="Q154" i="44"/>
  <c r="Q153" i="44"/>
  <c r="P152" i="44"/>
  <c r="O152" i="44"/>
  <c r="N152" i="44"/>
  <c r="M152" i="44"/>
  <c r="L152" i="44"/>
  <c r="K152" i="44"/>
  <c r="J152" i="44"/>
  <c r="I152" i="44"/>
  <c r="H152" i="44"/>
  <c r="G152" i="44"/>
  <c r="F152" i="44"/>
  <c r="E152" i="44"/>
  <c r="Q151" i="44"/>
  <c r="Q150" i="44"/>
  <c r="Q149" i="44"/>
  <c r="Q148" i="44"/>
  <c r="Q147" i="44"/>
  <c r="P142" i="44"/>
  <c r="O142" i="44"/>
  <c r="N142" i="44"/>
  <c r="M142" i="44"/>
  <c r="L142" i="44"/>
  <c r="K142" i="44"/>
  <c r="J142" i="44"/>
  <c r="I142" i="44"/>
  <c r="H142" i="44"/>
  <c r="G142" i="44"/>
  <c r="F142" i="44"/>
  <c r="E142" i="44"/>
  <c r="Q141" i="44"/>
  <c r="Q140" i="44"/>
  <c r="Q139" i="44"/>
  <c r="Q138" i="44"/>
  <c r="Q137" i="44"/>
  <c r="P136" i="44"/>
  <c r="O136" i="44"/>
  <c r="N136" i="44"/>
  <c r="M136" i="44"/>
  <c r="L136" i="44"/>
  <c r="K136" i="44"/>
  <c r="J136" i="44"/>
  <c r="I136" i="44"/>
  <c r="H136" i="44"/>
  <c r="G136" i="44"/>
  <c r="F136" i="44"/>
  <c r="E136" i="44"/>
  <c r="Q135" i="44"/>
  <c r="Q134" i="44"/>
  <c r="Q133" i="44"/>
  <c r="Q132" i="44"/>
  <c r="Q131" i="44"/>
  <c r="P130" i="44"/>
  <c r="O130" i="44"/>
  <c r="N130" i="44"/>
  <c r="M130" i="44"/>
  <c r="L130" i="44"/>
  <c r="K130" i="44"/>
  <c r="J130" i="44"/>
  <c r="I130" i="44"/>
  <c r="H130" i="44"/>
  <c r="G130" i="44"/>
  <c r="F130" i="44"/>
  <c r="E130" i="44"/>
  <c r="Q129" i="44"/>
  <c r="Q128" i="44"/>
  <c r="Q127" i="44"/>
  <c r="Q126" i="44"/>
  <c r="Q125" i="44"/>
  <c r="P120" i="44"/>
  <c r="O120" i="44"/>
  <c r="N120" i="44"/>
  <c r="M120" i="44"/>
  <c r="L120" i="44"/>
  <c r="K120" i="44"/>
  <c r="J120" i="44"/>
  <c r="I120" i="44"/>
  <c r="H120" i="44"/>
  <c r="G120" i="44"/>
  <c r="F120" i="44"/>
  <c r="E120" i="44"/>
  <c r="Q119" i="44"/>
  <c r="Q118" i="44"/>
  <c r="Q117" i="44"/>
  <c r="Q116" i="44"/>
  <c r="Q115" i="44"/>
  <c r="P114" i="44"/>
  <c r="O114" i="44"/>
  <c r="N114" i="44"/>
  <c r="M114" i="44"/>
  <c r="L114" i="44"/>
  <c r="K114" i="44"/>
  <c r="J114" i="44"/>
  <c r="I114" i="44"/>
  <c r="H114" i="44"/>
  <c r="G114" i="44"/>
  <c r="F114" i="44"/>
  <c r="E114" i="44"/>
  <c r="Q113" i="44"/>
  <c r="Q112" i="44"/>
  <c r="Q111" i="44"/>
  <c r="Q110" i="44"/>
  <c r="Q109" i="44"/>
  <c r="P108" i="44"/>
  <c r="O108" i="44"/>
  <c r="N108" i="44"/>
  <c r="M108" i="44"/>
  <c r="L108" i="44"/>
  <c r="K108" i="44"/>
  <c r="J108" i="44"/>
  <c r="I108" i="44"/>
  <c r="H108" i="44"/>
  <c r="G108" i="44"/>
  <c r="F108" i="44"/>
  <c r="E108" i="44"/>
  <c r="Q107" i="44"/>
  <c r="Q106" i="44"/>
  <c r="Q105" i="44"/>
  <c r="Q104" i="44"/>
  <c r="Q103" i="44"/>
  <c r="P102" i="44"/>
  <c r="O102" i="44"/>
  <c r="N102" i="44"/>
  <c r="M102" i="44"/>
  <c r="L102" i="44"/>
  <c r="K102" i="44"/>
  <c r="J102" i="44"/>
  <c r="I102" i="44"/>
  <c r="H102" i="44"/>
  <c r="G102" i="44"/>
  <c r="F102" i="44"/>
  <c r="E102" i="44"/>
  <c r="Q101" i="44"/>
  <c r="Q100" i="44"/>
  <c r="Q99" i="44"/>
  <c r="Q98" i="44"/>
  <c r="Q97" i="44"/>
  <c r="P92" i="44"/>
  <c r="P94" i="44" s="1"/>
  <c r="O92" i="44"/>
  <c r="O94" i="44" s="1"/>
  <c r="N92" i="44"/>
  <c r="N94" i="44" s="1"/>
  <c r="M92" i="44"/>
  <c r="M94" i="44" s="1"/>
  <c r="L92" i="44"/>
  <c r="L94" i="44" s="1"/>
  <c r="K92" i="44"/>
  <c r="K94" i="44" s="1"/>
  <c r="J92" i="44"/>
  <c r="J94" i="44" s="1"/>
  <c r="I92" i="44"/>
  <c r="I94" i="44" s="1"/>
  <c r="H92" i="44"/>
  <c r="H94" i="44" s="1"/>
  <c r="G92" i="44"/>
  <c r="G94" i="44" s="1"/>
  <c r="F92" i="44"/>
  <c r="F94" i="44" s="1"/>
  <c r="E92" i="44"/>
  <c r="E94" i="44" s="1"/>
  <c r="Q91" i="44"/>
  <c r="Q90" i="44"/>
  <c r="Q89" i="44"/>
  <c r="Q88" i="44"/>
  <c r="Q87" i="44"/>
  <c r="P82" i="44"/>
  <c r="P84" i="44" s="1"/>
  <c r="O82" i="44"/>
  <c r="O84" i="44" s="1"/>
  <c r="N82" i="44"/>
  <c r="N84" i="44" s="1"/>
  <c r="M82" i="44"/>
  <c r="M84" i="44" s="1"/>
  <c r="L82" i="44"/>
  <c r="L84" i="44" s="1"/>
  <c r="K82" i="44"/>
  <c r="K84" i="44" s="1"/>
  <c r="J82" i="44"/>
  <c r="J84" i="44" s="1"/>
  <c r="I82" i="44"/>
  <c r="I84" i="44" s="1"/>
  <c r="H82" i="44"/>
  <c r="H84" i="44" s="1"/>
  <c r="G82" i="44"/>
  <c r="G84" i="44" s="1"/>
  <c r="F82" i="44"/>
  <c r="F84" i="44" s="1"/>
  <c r="E82" i="44"/>
  <c r="E84" i="44" s="1"/>
  <c r="Q81" i="44"/>
  <c r="Q80" i="44"/>
  <c r="Q79" i="44"/>
  <c r="Q78" i="44"/>
  <c r="Q77" i="44"/>
  <c r="P72" i="44"/>
  <c r="O72" i="44"/>
  <c r="N72" i="44"/>
  <c r="M72" i="44"/>
  <c r="L72" i="44"/>
  <c r="K72" i="44"/>
  <c r="J72" i="44"/>
  <c r="I72" i="44"/>
  <c r="H72" i="44"/>
  <c r="G72" i="44"/>
  <c r="F72" i="44"/>
  <c r="E72" i="44"/>
  <c r="Q71" i="44"/>
  <c r="Q70" i="44"/>
  <c r="Q69" i="44"/>
  <c r="Q68" i="44"/>
  <c r="Q67" i="44"/>
  <c r="P66" i="44"/>
  <c r="O66" i="44"/>
  <c r="N66" i="44"/>
  <c r="M66" i="44"/>
  <c r="L66" i="44"/>
  <c r="K66" i="44"/>
  <c r="J66" i="44"/>
  <c r="I66" i="44"/>
  <c r="H66" i="44"/>
  <c r="G66" i="44"/>
  <c r="F66" i="44"/>
  <c r="E66" i="44"/>
  <c r="Q65" i="44"/>
  <c r="F65" i="25" s="1"/>
  <c r="Q64" i="44"/>
  <c r="F64" i="25" s="1"/>
  <c r="Q63" i="44"/>
  <c r="F63" i="25" s="1"/>
  <c r="Q62" i="44"/>
  <c r="F62" i="25" s="1"/>
  <c r="Q61" i="44"/>
  <c r="F61" i="25" s="1"/>
  <c r="P48" i="44"/>
  <c r="O48" i="44"/>
  <c r="N48" i="44"/>
  <c r="M48" i="44"/>
  <c r="L48" i="44"/>
  <c r="K48" i="44"/>
  <c r="J48" i="44"/>
  <c r="I48" i="44"/>
  <c r="H48" i="44"/>
  <c r="G48" i="44"/>
  <c r="F48" i="44"/>
  <c r="E48" i="44"/>
  <c r="Q47" i="44"/>
  <c r="Q46" i="44"/>
  <c r="Q45" i="44"/>
  <c r="Q44" i="44"/>
  <c r="Q43" i="44"/>
  <c r="P42" i="44"/>
  <c r="O42" i="44"/>
  <c r="N42" i="44"/>
  <c r="M42" i="44"/>
  <c r="L42" i="44"/>
  <c r="K42" i="44"/>
  <c r="J42" i="44"/>
  <c r="I42" i="44"/>
  <c r="H42" i="44"/>
  <c r="G42" i="44"/>
  <c r="F42" i="44"/>
  <c r="E42" i="44"/>
  <c r="Q41" i="44"/>
  <c r="Q40" i="44"/>
  <c r="Q39" i="44"/>
  <c r="Q38" i="44"/>
  <c r="Q37" i="44"/>
  <c r="P36" i="44"/>
  <c r="O36" i="44"/>
  <c r="N36" i="44"/>
  <c r="M36" i="44"/>
  <c r="L36" i="44"/>
  <c r="K36" i="44"/>
  <c r="J36" i="44"/>
  <c r="I36" i="44"/>
  <c r="H36" i="44"/>
  <c r="G36" i="44"/>
  <c r="F36" i="44"/>
  <c r="E36" i="44"/>
  <c r="Q35" i="44"/>
  <c r="Q34" i="44"/>
  <c r="Q33" i="44"/>
  <c r="Q32" i="44"/>
  <c r="Q31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Q25" i="44"/>
  <c r="Q24" i="44"/>
  <c r="Q23" i="44"/>
  <c r="Q22" i="44"/>
  <c r="Q21" i="44"/>
  <c r="P20" i="44"/>
  <c r="O20" i="44"/>
  <c r="N20" i="44"/>
  <c r="M20" i="44"/>
  <c r="L20" i="44"/>
  <c r="K20" i="44"/>
  <c r="J20" i="44"/>
  <c r="I20" i="44"/>
  <c r="H20" i="44"/>
  <c r="G20" i="44"/>
  <c r="F20" i="44"/>
  <c r="E20" i="44"/>
  <c r="Q19" i="44"/>
  <c r="Q18" i="44"/>
  <c r="Q17" i="44"/>
  <c r="Q16" i="44"/>
  <c r="Q15" i="44"/>
  <c r="F15" i="25" s="1"/>
  <c r="P14" i="44"/>
  <c r="O14" i="44"/>
  <c r="N14" i="44"/>
  <c r="M14" i="44"/>
  <c r="L14" i="44"/>
  <c r="K14" i="44"/>
  <c r="J14" i="44"/>
  <c r="I14" i="44"/>
  <c r="H14" i="44"/>
  <c r="G14" i="44"/>
  <c r="F14" i="44"/>
  <c r="E14" i="44"/>
  <c r="Q13" i="44"/>
  <c r="Q12" i="44"/>
  <c r="Q11" i="44"/>
  <c r="Q10" i="44"/>
  <c r="Q9" i="44"/>
  <c r="F9" i="25" s="1"/>
  <c r="S7" i="44"/>
  <c r="Q7" i="44"/>
  <c r="F7" i="25" s="1"/>
  <c r="P204" i="43"/>
  <c r="O204" i="43"/>
  <c r="N204" i="43"/>
  <c r="M204" i="43"/>
  <c r="L204" i="43"/>
  <c r="K204" i="43"/>
  <c r="J204" i="43"/>
  <c r="I204" i="43"/>
  <c r="H204" i="43"/>
  <c r="G204" i="43"/>
  <c r="F204" i="43"/>
  <c r="E204" i="43"/>
  <c r="Q203" i="43"/>
  <c r="Q202" i="43"/>
  <c r="Q201" i="43"/>
  <c r="E201" i="25" s="1"/>
  <c r="Q200" i="43"/>
  <c r="Q199" i="43"/>
  <c r="E199" i="25" s="1"/>
  <c r="P198" i="43"/>
  <c r="O198" i="43"/>
  <c r="N198" i="43"/>
  <c r="M198" i="43"/>
  <c r="L198" i="43"/>
  <c r="K198" i="43"/>
  <c r="J198" i="43"/>
  <c r="I198" i="43"/>
  <c r="H198" i="43"/>
  <c r="G198" i="43"/>
  <c r="F198" i="43"/>
  <c r="E198" i="43"/>
  <c r="Q197" i="43"/>
  <c r="E197" i="25" s="1"/>
  <c r="Q196" i="43"/>
  <c r="Q195" i="43"/>
  <c r="Q194" i="43"/>
  <c r="E194" i="25" s="1"/>
  <c r="Q193" i="43"/>
  <c r="P192" i="43"/>
  <c r="O192" i="43"/>
  <c r="N192" i="43"/>
  <c r="M192" i="43"/>
  <c r="L192" i="43"/>
  <c r="K192" i="43"/>
  <c r="J192" i="43"/>
  <c r="I192" i="43"/>
  <c r="H192" i="43"/>
  <c r="G192" i="43"/>
  <c r="F192" i="43"/>
  <c r="E192" i="43"/>
  <c r="Q191" i="43"/>
  <c r="E191" i="25" s="1"/>
  <c r="Q190" i="43"/>
  <c r="Q189" i="43"/>
  <c r="Q188" i="43"/>
  <c r="E188" i="25" s="1"/>
  <c r="Q187" i="43"/>
  <c r="P186" i="43"/>
  <c r="O186" i="43"/>
  <c r="N186" i="43"/>
  <c r="M186" i="43"/>
  <c r="L186" i="43"/>
  <c r="K186" i="43"/>
  <c r="J186" i="43"/>
  <c r="I186" i="43"/>
  <c r="H186" i="43"/>
  <c r="G186" i="43"/>
  <c r="F186" i="43"/>
  <c r="E186" i="43"/>
  <c r="Q185" i="43"/>
  <c r="Q184" i="43"/>
  <c r="Q183" i="43"/>
  <c r="E183" i="25" s="1"/>
  <c r="Q182" i="43"/>
  <c r="Q181" i="43"/>
  <c r="E181" i="25" s="1"/>
  <c r="P180" i="43"/>
  <c r="O180" i="43"/>
  <c r="N180" i="43"/>
  <c r="M180" i="43"/>
  <c r="L180" i="43"/>
  <c r="K180" i="43"/>
  <c r="J180" i="43"/>
  <c r="I180" i="43"/>
  <c r="H180" i="43"/>
  <c r="G180" i="43"/>
  <c r="F180" i="43"/>
  <c r="E180" i="43"/>
  <c r="Q179" i="43"/>
  <c r="E179" i="25" s="1"/>
  <c r="Q178" i="43"/>
  <c r="Q177" i="43"/>
  <c r="Q176" i="43"/>
  <c r="E176" i="25" s="1"/>
  <c r="Q175" i="43"/>
  <c r="P170" i="43"/>
  <c r="O170" i="43"/>
  <c r="N170" i="43"/>
  <c r="M170" i="43"/>
  <c r="L170" i="43"/>
  <c r="K170" i="43"/>
  <c r="J170" i="43"/>
  <c r="I170" i="43"/>
  <c r="H170" i="43"/>
  <c r="G170" i="43"/>
  <c r="F170" i="43"/>
  <c r="E170" i="43"/>
  <c r="Q169" i="43"/>
  <c r="E169" i="25" s="1"/>
  <c r="Q168" i="43"/>
  <c r="Q167" i="43"/>
  <c r="Q166" i="43"/>
  <c r="Q165" i="43"/>
  <c r="E165" i="25" s="1"/>
  <c r="P164" i="43"/>
  <c r="O164" i="43"/>
  <c r="N164" i="43"/>
  <c r="M164" i="43"/>
  <c r="L164" i="43"/>
  <c r="K164" i="43"/>
  <c r="J164" i="43"/>
  <c r="I164" i="43"/>
  <c r="H164" i="43"/>
  <c r="G164" i="43"/>
  <c r="F164" i="43"/>
  <c r="E164" i="43"/>
  <c r="Q163" i="43"/>
  <c r="Q162" i="43"/>
  <c r="Q161" i="43"/>
  <c r="Q160" i="43"/>
  <c r="Q159" i="43"/>
  <c r="P158" i="43"/>
  <c r="O158" i="43"/>
  <c r="N158" i="43"/>
  <c r="M158" i="43"/>
  <c r="L158" i="43"/>
  <c r="K158" i="43"/>
  <c r="J158" i="43"/>
  <c r="I158" i="43"/>
  <c r="H158" i="43"/>
  <c r="G158" i="43"/>
  <c r="F158" i="43"/>
  <c r="E158" i="43"/>
  <c r="Q157" i="43"/>
  <c r="Q156" i="43"/>
  <c r="E156" i="25" s="1"/>
  <c r="Q155" i="43"/>
  <c r="Q154" i="43"/>
  <c r="E154" i="25" s="1"/>
  <c r="Q153" i="43"/>
  <c r="P152" i="43"/>
  <c r="O152" i="43"/>
  <c r="N152" i="43"/>
  <c r="M152" i="43"/>
  <c r="L152" i="43"/>
  <c r="K152" i="43"/>
  <c r="J152" i="43"/>
  <c r="I152" i="43"/>
  <c r="H152" i="43"/>
  <c r="G152" i="43"/>
  <c r="F152" i="43"/>
  <c r="E152" i="43"/>
  <c r="Q151" i="43"/>
  <c r="Q150" i="43"/>
  <c r="Q149" i="43"/>
  <c r="Q148" i="43"/>
  <c r="E148" i="25" s="1"/>
  <c r="Q147" i="43"/>
  <c r="P142" i="43"/>
  <c r="O142" i="43"/>
  <c r="N142" i="43"/>
  <c r="M142" i="43"/>
  <c r="L142" i="43"/>
  <c r="K142" i="43"/>
  <c r="J142" i="43"/>
  <c r="I142" i="43"/>
  <c r="H142" i="43"/>
  <c r="G142" i="43"/>
  <c r="F142" i="43"/>
  <c r="E142" i="43"/>
  <c r="Q141" i="43"/>
  <c r="Q140" i="43"/>
  <c r="Q139" i="43"/>
  <c r="E139" i="25" s="1"/>
  <c r="Q138" i="43"/>
  <c r="Q137" i="43"/>
  <c r="P136" i="43"/>
  <c r="O136" i="43"/>
  <c r="N136" i="43"/>
  <c r="M136" i="43"/>
  <c r="L136" i="43"/>
  <c r="K136" i="43"/>
  <c r="J136" i="43"/>
  <c r="I136" i="43"/>
  <c r="H136" i="43"/>
  <c r="G136" i="43"/>
  <c r="F136" i="43"/>
  <c r="E136" i="43"/>
  <c r="Q135" i="43"/>
  <c r="Q134" i="43"/>
  <c r="E134" i="25" s="1"/>
  <c r="Q133" i="43"/>
  <c r="Q132" i="43"/>
  <c r="Q131" i="43"/>
  <c r="E131" i="25" s="1"/>
  <c r="P130" i="43"/>
  <c r="O130" i="43"/>
  <c r="N130" i="43"/>
  <c r="M130" i="43"/>
  <c r="L130" i="43"/>
  <c r="K130" i="43"/>
  <c r="J130" i="43"/>
  <c r="I130" i="43"/>
  <c r="H130" i="43"/>
  <c r="G130" i="43"/>
  <c r="F130" i="43"/>
  <c r="E130" i="43"/>
  <c r="Q129" i="43"/>
  <c r="Q128" i="43"/>
  <c r="Q127" i="43"/>
  <c r="Q126" i="43"/>
  <c r="Q125" i="43"/>
  <c r="P120" i="43"/>
  <c r="O120" i="43"/>
  <c r="N120" i="43"/>
  <c r="M120" i="43"/>
  <c r="L120" i="43"/>
  <c r="K120" i="43"/>
  <c r="J120" i="43"/>
  <c r="I120" i="43"/>
  <c r="H120" i="43"/>
  <c r="G120" i="43"/>
  <c r="F120" i="43"/>
  <c r="E120" i="43"/>
  <c r="Q119" i="43"/>
  <c r="E119" i="25" s="1"/>
  <c r="Q118" i="43"/>
  <c r="Q117" i="43"/>
  <c r="Q116" i="43"/>
  <c r="Q115" i="43"/>
  <c r="E115" i="25" s="1"/>
  <c r="P114" i="43"/>
  <c r="O114" i="43"/>
  <c r="N114" i="43"/>
  <c r="M114" i="43"/>
  <c r="L114" i="43"/>
  <c r="K114" i="43"/>
  <c r="J114" i="43"/>
  <c r="I114" i="43"/>
  <c r="H114" i="43"/>
  <c r="G114" i="43"/>
  <c r="F114" i="43"/>
  <c r="E114" i="43"/>
  <c r="Q113" i="43"/>
  <c r="Q112" i="43"/>
  <c r="Q111" i="43"/>
  <c r="E111" i="25" s="1"/>
  <c r="Q110" i="43"/>
  <c r="Q109" i="43"/>
  <c r="E109" i="25" s="1"/>
  <c r="P108" i="43"/>
  <c r="O108" i="43"/>
  <c r="N108" i="43"/>
  <c r="M108" i="43"/>
  <c r="L108" i="43"/>
  <c r="K108" i="43"/>
  <c r="J108" i="43"/>
  <c r="I108" i="43"/>
  <c r="H108" i="43"/>
  <c r="G108" i="43"/>
  <c r="F108" i="43"/>
  <c r="E108" i="43"/>
  <c r="Q107" i="43"/>
  <c r="E107" i="25" s="1"/>
  <c r="Q106" i="43"/>
  <c r="Q105" i="43"/>
  <c r="Q104" i="43"/>
  <c r="Q103" i="43"/>
  <c r="E103" i="25" s="1"/>
  <c r="P102" i="43"/>
  <c r="O102" i="43"/>
  <c r="N102" i="43"/>
  <c r="M102" i="43"/>
  <c r="L102" i="43"/>
  <c r="K102" i="43"/>
  <c r="J102" i="43"/>
  <c r="I102" i="43"/>
  <c r="H102" i="43"/>
  <c r="G102" i="43"/>
  <c r="F102" i="43"/>
  <c r="E102" i="43"/>
  <c r="Q101" i="43"/>
  <c r="Q100" i="43"/>
  <c r="Q99" i="43"/>
  <c r="E99" i="25" s="1"/>
  <c r="Q98" i="43"/>
  <c r="Q97" i="43"/>
  <c r="E97" i="25" s="1"/>
  <c r="P92" i="43"/>
  <c r="P94" i="43" s="1"/>
  <c r="O92" i="43"/>
  <c r="O94" i="43" s="1"/>
  <c r="N92" i="43"/>
  <c r="N94" i="43" s="1"/>
  <c r="M92" i="43"/>
  <c r="M94" i="43" s="1"/>
  <c r="L92" i="43"/>
  <c r="L94" i="43" s="1"/>
  <c r="K92" i="43"/>
  <c r="K94" i="43" s="1"/>
  <c r="J92" i="43"/>
  <c r="J94" i="43" s="1"/>
  <c r="I92" i="43"/>
  <c r="I94" i="43" s="1"/>
  <c r="H92" i="43"/>
  <c r="H94" i="43" s="1"/>
  <c r="G92" i="43"/>
  <c r="G94" i="43" s="1"/>
  <c r="F92" i="43"/>
  <c r="F94" i="43" s="1"/>
  <c r="E92" i="43"/>
  <c r="E94" i="43" s="1"/>
  <c r="Q91" i="43"/>
  <c r="Q90" i="43"/>
  <c r="Q89" i="43"/>
  <c r="Q88" i="43"/>
  <c r="E88" i="25" s="1"/>
  <c r="Q87" i="43"/>
  <c r="P82" i="43"/>
  <c r="P84" i="43" s="1"/>
  <c r="O82" i="43"/>
  <c r="O84" i="43" s="1"/>
  <c r="N82" i="43"/>
  <c r="N84" i="43" s="1"/>
  <c r="M82" i="43"/>
  <c r="M84" i="43" s="1"/>
  <c r="L82" i="43"/>
  <c r="L84" i="43" s="1"/>
  <c r="K82" i="43"/>
  <c r="K84" i="43" s="1"/>
  <c r="J82" i="43"/>
  <c r="J84" i="43" s="1"/>
  <c r="I82" i="43"/>
  <c r="I84" i="43" s="1"/>
  <c r="H82" i="43"/>
  <c r="H84" i="43" s="1"/>
  <c r="G82" i="43"/>
  <c r="G84" i="43" s="1"/>
  <c r="F82" i="43"/>
  <c r="F84" i="43" s="1"/>
  <c r="E82" i="43"/>
  <c r="E84" i="43" s="1"/>
  <c r="Q81" i="43"/>
  <c r="E81" i="25" s="1"/>
  <c r="Q80" i="43"/>
  <c r="Q79" i="43"/>
  <c r="Q78" i="43"/>
  <c r="Q77" i="43"/>
  <c r="E77" i="25" s="1"/>
  <c r="P72" i="43"/>
  <c r="O72" i="43"/>
  <c r="N72" i="43"/>
  <c r="M72" i="43"/>
  <c r="L72" i="43"/>
  <c r="K72" i="43"/>
  <c r="J72" i="43"/>
  <c r="I72" i="43"/>
  <c r="H72" i="43"/>
  <c r="G72" i="43"/>
  <c r="F72" i="43"/>
  <c r="E72" i="43"/>
  <c r="Q71" i="43"/>
  <c r="Q70" i="43"/>
  <c r="Q69" i="43"/>
  <c r="Q68" i="43"/>
  <c r="Q67" i="43"/>
  <c r="E67" i="25" s="1"/>
  <c r="P48" i="43"/>
  <c r="O48" i="43"/>
  <c r="N48" i="43"/>
  <c r="M48" i="43"/>
  <c r="L48" i="43"/>
  <c r="K48" i="43"/>
  <c r="J48" i="43"/>
  <c r="I48" i="43"/>
  <c r="H48" i="43"/>
  <c r="G48" i="43"/>
  <c r="F48" i="43"/>
  <c r="E48" i="43"/>
  <c r="Q47" i="43"/>
  <c r="Q46" i="43"/>
  <c r="Q45" i="43"/>
  <c r="Q44" i="43"/>
  <c r="Q43" i="43"/>
  <c r="E43" i="25" s="1"/>
  <c r="P42" i="43"/>
  <c r="O42" i="43"/>
  <c r="N42" i="43"/>
  <c r="M42" i="43"/>
  <c r="L42" i="43"/>
  <c r="K42" i="43"/>
  <c r="J42" i="43"/>
  <c r="I42" i="43"/>
  <c r="H42" i="43"/>
  <c r="G42" i="43"/>
  <c r="F42" i="43"/>
  <c r="E42" i="43"/>
  <c r="Q41" i="43"/>
  <c r="Q40" i="43"/>
  <c r="Q39" i="43"/>
  <c r="Q38" i="43"/>
  <c r="Q37" i="43"/>
  <c r="P36" i="43"/>
  <c r="O36" i="43"/>
  <c r="N36" i="43"/>
  <c r="M36" i="43"/>
  <c r="L36" i="43"/>
  <c r="K36" i="43"/>
  <c r="J36" i="43"/>
  <c r="I36" i="43"/>
  <c r="H36" i="43"/>
  <c r="G36" i="43"/>
  <c r="F36" i="43"/>
  <c r="E36" i="43"/>
  <c r="Q35" i="43"/>
  <c r="Q34" i="43"/>
  <c r="Q33" i="43"/>
  <c r="X33" i="43" s="1"/>
  <c r="Q32" i="43"/>
  <c r="Q31" i="43"/>
  <c r="E31" i="25" s="1"/>
  <c r="P26" i="43"/>
  <c r="O26" i="43"/>
  <c r="N26" i="43"/>
  <c r="M26" i="43"/>
  <c r="L26" i="43"/>
  <c r="K26" i="43"/>
  <c r="J26" i="43"/>
  <c r="I26" i="43"/>
  <c r="H26" i="43"/>
  <c r="G26" i="43"/>
  <c r="F26" i="43"/>
  <c r="E26" i="43"/>
  <c r="Q25" i="43"/>
  <c r="Q24" i="43"/>
  <c r="Q23" i="43"/>
  <c r="E23" i="25" s="1"/>
  <c r="Q22" i="43"/>
  <c r="Q21" i="43"/>
  <c r="P20" i="43"/>
  <c r="O20" i="43"/>
  <c r="N20" i="43"/>
  <c r="M20" i="43"/>
  <c r="L20" i="43"/>
  <c r="K20" i="43"/>
  <c r="J20" i="43"/>
  <c r="I20" i="43"/>
  <c r="H20" i="43"/>
  <c r="G20" i="43"/>
  <c r="F20" i="43"/>
  <c r="E20" i="43"/>
  <c r="Q19" i="43"/>
  <c r="E19" i="25" s="1"/>
  <c r="Q18" i="43"/>
  <c r="Q17" i="43"/>
  <c r="Q16" i="43"/>
  <c r="Q15" i="43"/>
  <c r="Y15" i="43" s="1"/>
  <c r="P14" i="43"/>
  <c r="O14" i="43"/>
  <c r="N14" i="43"/>
  <c r="M14" i="43"/>
  <c r="L14" i="43"/>
  <c r="K14" i="43"/>
  <c r="J14" i="43"/>
  <c r="I14" i="43"/>
  <c r="H14" i="43"/>
  <c r="G14" i="43"/>
  <c r="F14" i="43"/>
  <c r="E14" i="43"/>
  <c r="Q13" i="43"/>
  <c r="Q12" i="43"/>
  <c r="Q11" i="43"/>
  <c r="E11" i="25" s="1"/>
  <c r="Q10" i="43"/>
  <c r="E10" i="25" s="1"/>
  <c r="Q9" i="43"/>
  <c r="S7" i="43"/>
  <c r="Q7" i="43"/>
  <c r="E7" i="25" s="1"/>
  <c r="J109" i="25" l="1"/>
  <c r="P109" i="48"/>
  <c r="N206" i="43"/>
  <c r="J206" i="48"/>
  <c r="G206" i="48"/>
  <c r="F206" i="48"/>
  <c r="E206" i="48"/>
  <c r="I206" i="48"/>
  <c r="H206" i="48"/>
  <c r="N206" i="47"/>
  <c r="G206" i="47"/>
  <c r="H206" i="47"/>
  <c r="K206" i="47"/>
  <c r="P206" i="47"/>
  <c r="E206" i="47"/>
  <c r="F206" i="47"/>
  <c r="I206" i="47"/>
  <c r="J206" i="47"/>
  <c r="K206" i="46"/>
  <c r="E206" i="46"/>
  <c r="H206" i="46"/>
  <c r="J206" i="46"/>
  <c r="O206" i="46"/>
  <c r="I206" i="46"/>
  <c r="M206" i="46"/>
  <c r="F206" i="46"/>
  <c r="G206" i="46"/>
  <c r="L206" i="46"/>
  <c r="N206" i="46"/>
  <c r="P206" i="46"/>
  <c r="F206" i="45"/>
  <c r="G206" i="45"/>
  <c r="H206" i="45"/>
  <c r="N206" i="45"/>
  <c r="O206" i="45"/>
  <c r="P206" i="45"/>
  <c r="E206" i="45"/>
  <c r="I206" i="45"/>
  <c r="J206" i="45"/>
  <c r="K206" i="45"/>
  <c r="L206" i="45"/>
  <c r="M206" i="45"/>
  <c r="N206" i="44"/>
  <c r="O206" i="44"/>
  <c r="P206" i="44"/>
  <c r="E206" i="44"/>
  <c r="M206" i="44"/>
  <c r="I206" i="44"/>
  <c r="F206" i="44"/>
  <c r="G206" i="44"/>
  <c r="H206" i="44"/>
  <c r="K206" i="44"/>
  <c r="J206" i="44"/>
  <c r="L206" i="44"/>
  <c r="L206" i="43"/>
  <c r="E206" i="43"/>
  <c r="O206" i="43"/>
  <c r="R42" i="28"/>
  <c r="H206" i="43"/>
  <c r="M206" i="43"/>
  <c r="F206" i="43"/>
  <c r="G206" i="43"/>
  <c r="K206" i="43"/>
  <c r="I206" i="43"/>
  <c r="P206" i="43"/>
  <c r="J206" i="43"/>
  <c r="Y165" i="43"/>
  <c r="X132" i="43"/>
  <c r="Y109" i="43"/>
  <c r="Y90" i="43"/>
  <c r="Y78" i="43"/>
  <c r="Y43" i="43"/>
  <c r="R95" i="28"/>
  <c r="R97" i="28" s="1"/>
  <c r="U65" i="25"/>
  <c r="H74" i="45"/>
  <c r="P74" i="45"/>
  <c r="L28" i="45"/>
  <c r="E28" i="46"/>
  <c r="M28" i="46"/>
  <c r="F74" i="46"/>
  <c r="N74" i="46"/>
  <c r="K144" i="46"/>
  <c r="F28" i="46"/>
  <c r="N28" i="46"/>
  <c r="L144" i="46"/>
  <c r="H74" i="47"/>
  <c r="P74" i="47"/>
  <c r="N144" i="47"/>
  <c r="T110" i="28"/>
  <c r="T166" i="28"/>
  <c r="T190" i="28"/>
  <c r="T194" i="28"/>
  <c r="V16" i="43"/>
  <c r="U16" i="43" s="1"/>
  <c r="E16" i="25"/>
  <c r="V21" i="43"/>
  <c r="U21" i="43" s="1"/>
  <c r="E21" i="25"/>
  <c r="V44" i="43"/>
  <c r="U44" i="43" s="1"/>
  <c r="E44" i="25"/>
  <c r="V80" i="43"/>
  <c r="U80" i="43" s="1"/>
  <c r="E80" i="25"/>
  <c r="V117" i="43"/>
  <c r="U117" i="43" s="1"/>
  <c r="E117" i="25"/>
  <c r="V126" i="43"/>
  <c r="U126" i="43" s="1"/>
  <c r="E126" i="25"/>
  <c r="V135" i="43"/>
  <c r="U135" i="43" s="1"/>
  <c r="E135" i="25"/>
  <c r="V149" i="43"/>
  <c r="U149" i="43" s="1"/>
  <c r="E149" i="25"/>
  <c r="V163" i="43"/>
  <c r="U163" i="43" s="1"/>
  <c r="E163" i="25"/>
  <c r="V177" i="43"/>
  <c r="U177" i="43" s="1"/>
  <c r="E177" i="25"/>
  <c r="V200" i="43"/>
  <c r="U200" i="43" s="1"/>
  <c r="E200" i="25"/>
  <c r="V12" i="43"/>
  <c r="U12" i="43" s="1"/>
  <c r="E12" i="25"/>
  <c r="V17" i="43"/>
  <c r="U17" i="43" s="1"/>
  <c r="E17" i="25"/>
  <c r="V22" i="43"/>
  <c r="U22" i="43" s="1"/>
  <c r="E22" i="25"/>
  <c r="V35" i="43"/>
  <c r="U35" i="43" s="1"/>
  <c r="E35" i="25"/>
  <c r="V40" i="43"/>
  <c r="U40" i="43" s="1"/>
  <c r="E40" i="25"/>
  <c r="V45" i="43"/>
  <c r="E45" i="25"/>
  <c r="V68" i="43"/>
  <c r="U68" i="43" s="1"/>
  <c r="E68" i="25"/>
  <c r="V90" i="43"/>
  <c r="U90" i="43" s="1"/>
  <c r="E90" i="25"/>
  <c r="V104" i="43"/>
  <c r="U104" i="43" s="1"/>
  <c r="E104" i="25"/>
  <c r="V113" i="43"/>
  <c r="U113" i="43" s="1"/>
  <c r="E113" i="25"/>
  <c r="V118" i="43"/>
  <c r="U118" i="43" s="1"/>
  <c r="E118" i="25"/>
  <c r="V127" i="43"/>
  <c r="E127" i="25"/>
  <c r="V132" i="43"/>
  <c r="U132" i="43" s="1"/>
  <c r="E132" i="25"/>
  <c r="V137" i="43"/>
  <c r="U137" i="43" s="1"/>
  <c r="E137" i="25"/>
  <c r="V141" i="43"/>
  <c r="E141" i="25"/>
  <c r="V150" i="43"/>
  <c r="U150" i="43" s="1"/>
  <c r="E150" i="25"/>
  <c r="K172" i="43"/>
  <c r="V155" i="43"/>
  <c r="U155" i="43" s="1"/>
  <c r="E155" i="25"/>
  <c r="V160" i="43"/>
  <c r="U160" i="43" s="1"/>
  <c r="E160" i="25"/>
  <c r="V178" i="43"/>
  <c r="E178" i="25"/>
  <c r="V196" i="43"/>
  <c r="U196" i="43" s="1"/>
  <c r="E196" i="25"/>
  <c r="V98" i="43"/>
  <c r="E98" i="25"/>
  <c r="V168" i="43"/>
  <c r="U168" i="43" s="1"/>
  <c r="E168" i="25"/>
  <c r="V187" i="43"/>
  <c r="U187" i="43" s="1"/>
  <c r="E187" i="25"/>
  <c r="V195" i="43"/>
  <c r="E195" i="25"/>
  <c r="V9" i="43"/>
  <c r="E9" i="25"/>
  <c r="V13" i="43"/>
  <c r="E13" i="25"/>
  <c r="V18" i="43"/>
  <c r="U18" i="43" s="1"/>
  <c r="E18" i="25"/>
  <c r="V32" i="43"/>
  <c r="U32" i="43" s="1"/>
  <c r="E32" i="25"/>
  <c r="V37" i="43"/>
  <c r="E37" i="25"/>
  <c r="V41" i="43"/>
  <c r="E41" i="25"/>
  <c r="V46" i="43"/>
  <c r="E46" i="25"/>
  <c r="V69" i="43"/>
  <c r="U69" i="43" s="1"/>
  <c r="E69" i="25"/>
  <c r="V78" i="43"/>
  <c r="U78" i="43" s="1"/>
  <c r="E78" i="25"/>
  <c r="V87" i="43"/>
  <c r="U87" i="43" s="1"/>
  <c r="E87" i="25"/>
  <c r="V91" i="43"/>
  <c r="U91" i="43" s="1"/>
  <c r="E91" i="25"/>
  <c r="V100" i="43"/>
  <c r="U100" i="43" s="1"/>
  <c r="E100" i="25"/>
  <c r="V105" i="43"/>
  <c r="U105" i="43" s="1"/>
  <c r="E105" i="25"/>
  <c r="V110" i="43"/>
  <c r="E110" i="25"/>
  <c r="V128" i="43"/>
  <c r="U128" i="43" s="1"/>
  <c r="E128" i="25"/>
  <c r="V133" i="43"/>
  <c r="U133" i="43" s="1"/>
  <c r="E133" i="25"/>
  <c r="V138" i="43"/>
  <c r="E138" i="25"/>
  <c r="V147" i="43"/>
  <c r="U147" i="43" s="1"/>
  <c r="E147" i="25"/>
  <c r="V151" i="43"/>
  <c r="U151" i="43" s="1"/>
  <c r="E151" i="25"/>
  <c r="V161" i="43"/>
  <c r="U161" i="43" s="1"/>
  <c r="E161" i="25"/>
  <c r="V166" i="43"/>
  <c r="U166" i="43" s="1"/>
  <c r="E166" i="25"/>
  <c r="V175" i="43"/>
  <c r="U175" i="43" s="1"/>
  <c r="E175" i="25"/>
  <c r="V184" i="43"/>
  <c r="U184" i="43" s="1"/>
  <c r="E184" i="25"/>
  <c r="V189" i="43"/>
  <c r="U189" i="43" s="1"/>
  <c r="E189" i="25"/>
  <c r="V193" i="43"/>
  <c r="E193" i="25"/>
  <c r="V202" i="43"/>
  <c r="E202" i="25"/>
  <c r="V25" i="43"/>
  <c r="E25" i="25"/>
  <c r="V34" i="43"/>
  <c r="U34" i="43" s="1"/>
  <c r="E34" i="25"/>
  <c r="V39" i="43"/>
  <c r="U39" i="43" s="1"/>
  <c r="E39" i="25"/>
  <c r="V71" i="43"/>
  <c r="U71" i="43" s="1"/>
  <c r="E71" i="25"/>
  <c r="V89" i="43"/>
  <c r="E89" i="25"/>
  <c r="V112" i="43"/>
  <c r="U112" i="43" s="1"/>
  <c r="E112" i="25"/>
  <c r="V140" i="43"/>
  <c r="E140" i="25"/>
  <c r="V159" i="43"/>
  <c r="U159" i="43" s="1"/>
  <c r="E159" i="25"/>
  <c r="V182" i="43"/>
  <c r="U182" i="43" s="1"/>
  <c r="E182" i="25"/>
  <c r="V15" i="43"/>
  <c r="U15" i="43" s="1"/>
  <c r="E15" i="25"/>
  <c r="V24" i="43"/>
  <c r="U24" i="43" s="1"/>
  <c r="E24" i="25"/>
  <c r="V33" i="43"/>
  <c r="U33" i="43" s="1"/>
  <c r="E33" i="25"/>
  <c r="V38" i="43"/>
  <c r="U38" i="43" s="1"/>
  <c r="E38" i="25"/>
  <c r="V47" i="43"/>
  <c r="U47" i="43" s="1"/>
  <c r="E47" i="25"/>
  <c r="V70" i="43"/>
  <c r="U70" i="43" s="1"/>
  <c r="E70" i="25"/>
  <c r="V79" i="43"/>
  <c r="U79" i="43" s="1"/>
  <c r="E79" i="25"/>
  <c r="V101" i="43"/>
  <c r="U101" i="43" s="1"/>
  <c r="E101" i="25"/>
  <c r="V106" i="43"/>
  <c r="E106" i="25"/>
  <c r="V116" i="43"/>
  <c r="E116" i="25"/>
  <c r="V125" i="43"/>
  <c r="E125" i="25"/>
  <c r="V129" i="43"/>
  <c r="U129" i="43" s="1"/>
  <c r="E129" i="25"/>
  <c r="V153" i="43"/>
  <c r="E153" i="25"/>
  <c r="V157" i="43"/>
  <c r="U157" i="43" s="1"/>
  <c r="E157" i="25"/>
  <c r="V162" i="43"/>
  <c r="E162" i="25"/>
  <c r="V167" i="43"/>
  <c r="U167" i="43" s="1"/>
  <c r="E167" i="25"/>
  <c r="V185" i="43"/>
  <c r="U185" i="43" s="1"/>
  <c r="E185" i="25"/>
  <c r="V190" i="43"/>
  <c r="U190" i="43" s="1"/>
  <c r="E190" i="25"/>
  <c r="V203" i="43"/>
  <c r="E203" i="25"/>
  <c r="V10" i="44"/>
  <c r="F10" i="25"/>
  <c r="V38" i="44"/>
  <c r="F38" i="25"/>
  <c r="V47" i="44"/>
  <c r="F47" i="25"/>
  <c r="V110" i="44"/>
  <c r="F110" i="25"/>
  <c r="V138" i="44"/>
  <c r="F138" i="25"/>
  <c r="V166" i="44"/>
  <c r="F166" i="25"/>
  <c r="V193" i="44"/>
  <c r="F193" i="25"/>
  <c r="V16" i="44"/>
  <c r="U16" i="44" s="1"/>
  <c r="F16" i="25"/>
  <c r="V21" i="44"/>
  <c r="U21" i="44" s="1"/>
  <c r="F21" i="25"/>
  <c r="V34" i="44"/>
  <c r="F34" i="25"/>
  <c r="V79" i="44"/>
  <c r="U79" i="44" s="1"/>
  <c r="F79" i="25"/>
  <c r="V116" i="44"/>
  <c r="F116" i="25"/>
  <c r="V129" i="44"/>
  <c r="F129" i="25"/>
  <c r="V139" i="44"/>
  <c r="F139" i="25"/>
  <c r="V153" i="44"/>
  <c r="U153" i="44" s="1"/>
  <c r="F153" i="25"/>
  <c r="V185" i="44"/>
  <c r="U185" i="44" s="1"/>
  <c r="F185" i="25"/>
  <c r="V19" i="44"/>
  <c r="F19" i="25"/>
  <c r="V78" i="44"/>
  <c r="U78" i="44" s="1"/>
  <c r="F78" i="25"/>
  <c r="V87" i="44"/>
  <c r="U87" i="44" s="1"/>
  <c r="F87" i="25"/>
  <c r="V100" i="44"/>
  <c r="F100" i="25"/>
  <c r="V105" i="44"/>
  <c r="F105" i="25"/>
  <c r="V115" i="44"/>
  <c r="F115" i="25"/>
  <c r="V128" i="44"/>
  <c r="F128" i="25"/>
  <c r="V133" i="44"/>
  <c r="U133" i="44" s="1"/>
  <c r="F133" i="25"/>
  <c r="V151" i="44"/>
  <c r="F151" i="25"/>
  <c r="V161" i="44"/>
  <c r="F161" i="25"/>
  <c r="V179" i="44"/>
  <c r="U179" i="44" s="1"/>
  <c r="F179" i="25"/>
  <c r="V197" i="44"/>
  <c r="F197" i="25"/>
  <c r="V11" i="44"/>
  <c r="U11" i="44" s="1"/>
  <c r="F11" i="25"/>
  <c r="V44" i="44"/>
  <c r="F44" i="25"/>
  <c r="V70" i="44"/>
  <c r="U70" i="44" s="1"/>
  <c r="F70" i="25"/>
  <c r="V97" i="44"/>
  <c r="F97" i="25"/>
  <c r="V106" i="44"/>
  <c r="U106" i="44" s="1"/>
  <c r="F106" i="25"/>
  <c r="V111" i="44"/>
  <c r="U111" i="44" s="1"/>
  <c r="F111" i="25"/>
  <c r="V125" i="44"/>
  <c r="U125" i="44" s="1"/>
  <c r="F125" i="25"/>
  <c r="V134" i="44"/>
  <c r="F134" i="25"/>
  <c r="V148" i="44"/>
  <c r="U148" i="44" s="1"/>
  <c r="F148" i="25"/>
  <c r="V157" i="44"/>
  <c r="F157" i="25"/>
  <c r="V167" i="44"/>
  <c r="U167" i="44" s="1"/>
  <c r="F167" i="25"/>
  <c r="V194" i="44"/>
  <c r="F194" i="25"/>
  <c r="V203" i="44"/>
  <c r="F203" i="25"/>
  <c r="V12" i="44"/>
  <c r="U12" i="44" s="1"/>
  <c r="F12" i="25"/>
  <c r="V17" i="44"/>
  <c r="F17" i="25"/>
  <c r="V22" i="44"/>
  <c r="U22" i="44" s="1"/>
  <c r="F22" i="25"/>
  <c r="V31" i="44"/>
  <c r="U31" i="44" s="1"/>
  <c r="F31" i="25"/>
  <c r="V35" i="44"/>
  <c r="U35" i="44" s="1"/>
  <c r="F35" i="25"/>
  <c r="V40" i="44"/>
  <c r="U40" i="44" s="1"/>
  <c r="F40" i="25"/>
  <c r="V45" i="44"/>
  <c r="F45" i="25"/>
  <c r="V67" i="44"/>
  <c r="U67" i="44" s="1"/>
  <c r="F67" i="25"/>
  <c r="V71" i="44"/>
  <c r="U71" i="44" s="1"/>
  <c r="F71" i="25"/>
  <c r="V80" i="44"/>
  <c r="F80" i="25"/>
  <c r="V89" i="44"/>
  <c r="F89" i="25"/>
  <c r="V98" i="44"/>
  <c r="F98" i="25"/>
  <c r="V103" i="44"/>
  <c r="U103" i="44" s="1"/>
  <c r="F103" i="25"/>
  <c r="V107" i="44"/>
  <c r="F107" i="25"/>
  <c r="V112" i="44"/>
  <c r="F112" i="25"/>
  <c r="V117" i="44"/>
  <c r="U117" i="44" s="1"/>
  <c r="F117" i="25"/>
  <c r="V126" i="44"/>
  <c r="U126" i="44" s="1"/>
  <c r="F126" i="25"/>
  <c r="V131" i="44"/>
  <c r="U131" i="44" s="1"/>
  <c r="F131" i="25"/>
  <c r="V135" i="44"/>
  <c r="F135" i="25"/>
  <c r="V140" i="44"/>
  <c r="F140" i="25"/>
  <c r="V149" i="44"/>
  <c r="U149" i="44" s="1"/>
  <c r="F149" i="25"/>
  <c r="V154" i="44"/>
  <c r="F154" i="25"/>
  <c r="V159" i="44"/>
  <c r="F159" i="25"/>
  <c r="V163" i="44"/>
  <c r="U163" i="44" s="1"/>
  <c r="F163" i="25"/>
  <c r="V168" i="44"/>
  <c r="F168" i="25"/>
  <c r="V177" i="44"/>
  <c r="F177" i="25"/>
  <c r="V182" i="44"/>
  <c r="F182" i="25"/>
  <c r="V187" i="44"/>
  <c r="U187" i="44" s="1"/>
  <c r="F187" i="25"/>
  <c r="V191" i="44"/>
  <c r="U191" i="44" s="1"/>
  <c r="F191" i="25"/>
  <c r="V195" i="44"/>
  <c r="F195" i="25"/>
  <c r="V200" i="44"/>
  <c r="F200" i="25"/>
  <c r="V24" i="44"/>
  <c r="F24" i="25"/>
  <c r="V33" i="44"/>
  <c r="F33" i="25"/>
  <c r="V43" i="44"/>
  <c r="F43" i="25"/>
  <c r="V69" i="44"/>
  <c r="F69" i="25"/>
  <c r="V91" i="44"/>
  <c r="U91" i="44" s="1"/>
  <c r="F91" i="25"/>
  <c r="V119" i="44"/>
  <c r="F119" i="25"/>
  <c r="V147" i="44"/>
  <c r="F147" i="25"/>
  <c r="V156" i="44"/>
  <c r="U156" i="44" s="1"/>
  <c r="F156" i="25"/>
  <c r="V175" i="44"/>
  <c r="U175" i="44" s="1"/>
  <c r="F175" i="25"/>
  <c r="V184" i="44"/>
  <c r="U184" i="44" s="1"/>
  <c r="F184" i="25"/>
  <c r="V189" i="44"/>
  <c r="F189" i="25"/>
  <c r="V202" i="44"/>
  <c r="U202" i="44" s="1"/>
  <c r="F202" i="25"/>
  <c r="V25" i="44"/>
  <c r="U25" i="44" s="1"/>
  <c r="F25" i="25"/>
  <c r="V39" i="44"/>
  <c r="U39" i="44" s="1"/>
  <c r="F39" i="25"/>
  <c r="V88" i="44"/>
  <c r="F88" i="25"/>
  <c r="V101" i="44"/>
  <c r="U101" i="44" s="1"/>
  <c r="F101" i="25"/>
  <c r="V162" i="44"/>
  <c r="U162" i="44" s="1"/>
  <c r="F162" i="25"/>
  <c r="V176" i="44"/>
  <c r="U176" i="44" s="1"/>
  <c r="F176" i="25"/>
  <c r="V181" i="44"/>
  <c r="F181" i="25"/>
  <c r="V190" i="44"/>
  <c r="U190" i="44" s="1"/>
  <c r="F190" i="25"/>
  <c r="V199" i="44"/>
  <c r="U199" i="44" s="1"/>
  <c r="F199" i="25"/>
  <c r="V13" i="44"/>
  <c r="U13" i="44" s="1"/>
  <c r="F13" i="25"/>
  <c r="V18" i="44"/>
  <c r="F18" i="25"/>
  <c r="V23" i="44"/>
  <c r="F23" i="25"/>
  <c r="V32" i="44"/>
  <c r="U32" i="44" s="1"/>
  <c r="F32" i="25"/>
  <c r="V37" i="44"/>
  <c r="F37" i="25"/>
  <c r="V41" i="44"/>
  <c r="F41" i="25"/>
  <c r="V46" i="44"/>
  <c r="U46" i="44" s="1"/>
  <c r="F46" i="25"/>
  <c r="V68" i="44"/>
  <c r="U68" i="44" s="1"/>
  <c r="F68" i="25"/>
  <c r="V77" i="44"/>
  <c r="U77" i="44" s="1"/>
  <c r="F77" i="25"/>
  <c r="V81" i="44"/>
  <c r="F81" i="25"/>
  <c r="V90" i="44"/>
  <c r="U90" i="44" s="1"/>
  <c r="F90" i="25"/>
  <c r="V99" i="44"/>
  <c r="U99" i="44" s="1"/>
  <c r="F99" i="25"/>
  <c r="F122" i="44"/>
  <c r="N122" i="44"/>
  <c r="V104" i="44"/>
  <c r="F104" i="25"/>
  <c r="V109" i="44"/>
  <c r="F109" i="25"/>
  <c r="V113" i="44"/>
  <c r="F113" i="25"/>
  <c r="V118" i="44"/>
  <c r="U118" i="44" s="1"/>
  <c r="F118" i="25"/>
  <c r="V127" i="44"/>
  <c r="F127" i="25"/>
  <c r="J144" i="44"/>
  <c r="V132" i="44"/>
  <c r="F132" i="25"/>
  <c r="V137" i="44"/>
  <c r="U137" i="44" s="1"/>
  <c r="F137" i="25"/>
  <c r="V141" i="44"/>
  <c r="U141" i="44" s="1"/>
  <c r="F141" i="25"/>
  <c r="V150" i="44"/>
  <c r="F150" i="25"/>
  <c r="V155" i="44"/>
  <c r="F155" i="25"/>
  <c r="V160" i="44"/>
  <c r="U160" i="44" s="1"/>
  <c r="F160" i="25"/>
  <c r="V165" i="44"/>
  <c r="U165" i="44" s="1"/>
  <c r="F165" i="25"/>
  <c r="V169" i="44"/>
  <c r="F169" i="25"/>
  <c r="V178" i="44"/>
  <c r="F178" i="25"/>
  <c r="V183" i="44"/>
  <c r="F183" i="25"/>
  <c r="V188" i="44"/>
  <c r="U188" i="44" s="1"/>
  <c r="F188" i="25"/>
  <c r="V196" i="44"/>
  <c r="U196" i="44" s="1"/>
  <c r="F196" i="25"/>
  <c r="V201" i="44"/>
  <c r="U201" i="44" s="1"/>
  <c r="F201" i="25"/>
  <c r="V137" i="45"/>
  <c r="G137" i="25"/>
  <c r="V141" i="45"/>
  <c r="U141" i="45" s="1"/>
  <c r="G141" i="25"/>
  <c r="V150" i="45"/>
  <c r="U150" i="45" s="1"/>
  <c r="G150" i="25"/>
  <c r="V155" i="45"/>
  <c r="U155" i="45" s="1"/>
  <c r="G155" i="25"/>
  <c r="V160" i="45"/>
  <c r="U160" i="45" s="1"/>
  <c r="G160" i="25"/>
  <c r="V165" i="45"/>
  <c r="U165" i="45" s="1"/>
  <c r="G165" i="25"/>
  <c r="V169" i="45"/>
  <c r="U169" i="45" s="1"/>
  <c r="G169" i="25"/>
  <c r="V178" i="45"/>
  <c r="U178" i="45" s="1"/>
  <c r="G178" i="25"/>
  <c r="V183" i="45"/>
  <c r="G183" i="25"/>
  <c r="V188" i="45"/>
  <c r="U188" i="45" s="1"/>
  <c r="G188" i="25"/>
  <c r="V196" i="45"/>
  <c r="G196" i="25"/>
  <c r="V201" i="45"/>
  <c r="U201" i="45" s="1"/>
  <c r="G201" i="25"/>
  <c r="V80" i="45"/>
  <c r="U80" i="45" s="1"/>
  <c r="G80" i="25"/>
  <c r="V13" i="45"/>
  <c r="U13" i="45" s="1"/>
  <c r="G13" i="25"/>
  <c r="V18" i="45"/>
  <c r="G18" i="25"/>
  <c r="E74" i="45"/>
  <c r="V37" i="45"/>
  <c r="U37" i="45" s="1"/>
  <c r="G37" i="25"/>
  <c r="V63" i="45"/>
  <c r="U63" i="45" s="1"/>
  <c r="G63" i="25"/>
  <c r="V68" i="45"/>
  <c r="G68" i="25"/>
  <c r="V77" i="45"/>
  <c r="U77" i="45" s="1"/>
  <c r="G77" i="25"/>
  <c r="V81" i="45"/>
  <c r="U81" i="45" s="1"/>
  <c r="G81" i="25"/>
  <c r="V90" i="45"/>
  <c r="U90" i="45" s="1"/>
  <c r="G90" i="25"/>
  <c r="V109" i="45"/>
  <c r="U109" i="45" s="1"/>
  <c r="G109" i="25"/>
  <c r="V15" i="45"/>
  <c r="U15" i="45" s="1"/>
  <c r="G15" i="25"/>
  <c r="V19" i="45"/>
  <c r="U19" i="45" s="1"/>
  <c r="G19" i="25"/>
  <c r="V24" i="45"/>
  <c r="U24" i="45" s="1"/>
  <c r="G24" i="25"/>
  <c r="V33" i="45"/>
  <c r="U33" i="45" s="1"/>
  <c r="G33" i="25"/>
  <c r="F74" i="45"/>
  <c r="N74" i="45"/>
  <c r="V38" i="45"/>
  <c r="U38" i="45" s="1"/>
  <c r="G38" i="25"/>
  <c r="V43" i="45"/>
  <c r="U43" i="45" s="1"/>
  <c r="G43" i="25"/>
  <c r="V47" i="45"/>
  <c r="U47" i="45" s="1"/>
  <c r="G47" i="25"/>
  <c r="V64" i="45"/>
  <c r="U64" i="45" s="1"/>
  <c r="G64" i="25"/>
  <c r="V69" i="45"/>
  <c r="U69" i="45" s="1"/>
  <c r="G69" i="25"/>
  <c r="V78" i="45"/>
  <c r="U78" i="45" s="1"/>
  <c r="G78" i="25"/>
  <c r="V87" i="45"/>
  <c r="U87" i="45" s="1"/>
  <c r="G87" i="25"/>
  <c r="V91" i="45"/>
  <c r="U91" i="45" s="1"/>
  <c r="G91" i="25"/>
  <c r="V100" i="45"/>
  <c r="U100" i="45" s="1"/>
  <c r="G100" i="25"/>
  <c r="V105" i="45"/>
  <c r="U105" i="45" s="1"/>
  <c r="G105" i="25"/>
  <c r="V110" i="45"/>
  <c r="U110" i="45" s="1"/>
  <c r="G110" i="25"/>
  <c r="V115" i="45"/>
  <c r="U115" i="45" s="1"/>
  <c r="G115" i="25"/>
  <c r="V119" i="45"/>
  <c r="U119" i="45" s="1"/>
  <c r="G119" i="25"/>
  <c r="V128" i="45"/>
  <c r="U128" i="45" s="1"/>
  <c r="G128" i="25"/>
  <c r="V133" i="45"/>
  <c r="U133" i="45" s="1"/>
  <c r="G133" i="25"/>
  <c r="V138" i="45"/>
  <c r="U138" i="45" s="1"/>
  <c r="G138" i="25"/>
  <c r="V147" i="45"/>
  <c r="U147" i="45" s="1"/>
  <c r="G147" i="25"/>
  <c r="V151" i="45"/>
  <c r="U151" i="45" s="1"/>
  <c r="G151" i="25"/>
  <c r="V156" i="45"/>
  <c r="U156" i="45" s="1"/>
  <c r="G156" i="25"/>
  <c r="V161" i="45"/>
  <c r="U161" i="45" s="1"/>
  <c r="G161" i="25"/>
  <c r="V166" i="45"/>
  <c r="U166" i="45" s="1"/>
  <c r="G166" i="25"/>
  <c r="V175" i="45"/>
  <c r="U175" i="45" s="1"/>
  <c r="G175" i="25"/>
  <c r="V179" i="45"/>
  <c r="G179" i="25"/>
  <c r="V184" i="45"/>
  <c r="U184" i="45" s="1"/>
  <c r="G184" i="25"/>
  <c r="V189" i="45"/>
  <c r="U189" i="45" s="1"/>
  <c r="G189" i="25"/>
  <c r="V193" i="45"/>
  <c r="G193" i="25"/>
  <c r="V197" i="45"/>
  <c r="U197" i="45" s="1"/>
  <c r="G197" i="25"/>
  <c r="V202" i="45"/>
  <c r="U202" i="45" s="1"/>
  <c r="G202" i="25"/>
  <c r="V12" i="45"/>
  <c r="U12" i="45" s="1"/>
  <c r="G12" i="25"/>
  <c r="V17" i="45"/>
  <c r="U17" i="45" s="1"/>
  <c r="G17" i="25"/>
  <c r="V22" i="45"/>
  <c r="U22" i="45" s="1"/>
  <c r="G22" i="25"/>
  <c r="V31" i="45"/>
  <c r="U31" i="45" s="1"/>
  <c r="G31" i="25"/>
  <c r="V35" i="45"/>
  <c r="U35" i="45" s="1"/>
  <c r="G35" i="25"/>
  <c r="V40" i="45"/>
  <c r="U40" i="45" s="1"/>
  <c r="G40" i="25"/>
  <c r="V45" i="45"/>
  <c r="U45" i="45" s="1"/>
  <c r="G45" i="25"/>
  <c r="V62" i="45"/>
  <c r="U62" i="45" s="1"/>
  <c r="G62" i="25"/>
  <c r="V67" i="45"/>
  <c r="U67" i="45" s="1"/>
  <c r="G67" i="25"/>
  <c r="V71" i="45"/>
  <c r="U71" i="45" s="1"/>
  <c r="G71" i="25"/>
  <c r="V89" i="45"/>
  <c r="U89" i="45" s="1"/>
  <c r="G89" i="25"/>
  <c r="V98" i="45"/>
  <c r="U98" i="45" s="1"/>
  <c r="G98" i="25"/>
  <c r="V103" i="45"/>
  <c r="U103" i="45" s="1"/>
  <c r="G103" i="25"/>
  <c r="V107" i="45"/>
  <c r="G107" i="25"/>
  <c r="V112" i="45"/>
  <c r="U112" i="45" s="1"/>
  <c r="G112" i="25"/>
  <c r="V117" i="45"/>
  <c r="G117" i="25"/>
  <c r="V126" i="45"/>
  <c r="U126" i="45" s="1"/>
  <c r="G126" i="25"/>
  <c r="V131" i="45"/>
  <c r="G131" i="25"/>
  <c r="V135" i="45"/>
  <c r="G135" i="25"/>
  <c r="V140" i="45"/>
  <c r="G140" i="25"/>
  <c r="V149" i="45"/>
  <c r="U149" i="45" s="1"/>
  <c r="G149" i="25"/>
  <c r="V154" i="45"/>
  <c r="U154" i="45" s="1"/>
  <c r="G154" i="25"/>
  <c r="V159" i="45"/>
  <c r="U159" i="45" s="1"/>
  <c r="G159" i="25"/>
  <c r="V163" i="45"/>
  <c r="U163" i="45" s="1"/>
  <c r="G163" i="25"/>
  <c r="V168" i="45"/>
  <c r="U168" i="45" s="1"/>
  <c r="G168" i="25"/>
  <c r="V177" i="45"/>
  <c r="U177" i="45" s="1"/>
  <c r="G177" i="25"/>
  <c r="V182" i="45"/>
  <c r="U182" i="45" s="1"/>
  <c r="G182" i="25"/>
  <c r="V187" i="45"/>
  <c r="U187" i="45" s="1"/>
  <c r="G187" i="25"/>
  <c r="V191" i="45"/>
  <c r="U191" i="45" s="1"/>
  <c r="G191" i="25"/>
  <c r="V195" i="45"/>
  <c r="U195" i="45" s="1"/>
  <c r="G195" i="25"/>
  <c r="V200" i="45"/>
  <c r="U200" i="45" s="1"/>
  <c r="G200" i="25"/>
  <c r="V23" i="45"/>
  <c r="U23" i="45" s="1"/>
  <c r="G23" i="25"/>
  <c r="V32" i="45"/>
  <c r="U32" i="45" s="1"/>
  <c r="G32" i="25"/>
  <c r="M74" i="45"/>
  <c r="V41" i="45"/>
  <c r="U41" i="45" s="1"/>
  <c r="G41" i="25"/>
  <c r="V46" i="45"/>
  <c r="U46" i="45" s="1"/>
  <c r="G46" i="25"/>
  <c r="V99" i="45"/>
  <c r="U99" i="45" s="1"/>
  <c r="G99" i="25"/>
  <c r="V104" i="45"/>
  <c r="U104" i="45" s="1"/>
  <c r="G104" i="25"/>
  <c r="V113" i="45"/>
  <c r="G113" i="25"/>
  <c r="V118" i="45"/>
  <c r="U118" i="45" s="1"/>
  <c r="G118" i="25"/>
  <c r="V127" i="45"/>
  <c r="U127" i="45" s="1"/>
  <c r="G127" i="25"/>
  <c r="V132" i="45"/>
  <c r="U132" i="45" s="1"/>
  <c r="G132" i="25"/>
  <c r="V11" i="45"/>
  <c r="U11" i="45" s="1"/>
  <c r="G11" i="25"/>
  <c r="V16" i="45"/>
  <c r="U16" i="45" s="1"/>
  <c r="G16" i="25"/>
  <c r="V21" i="45"/>
  <c r="G21" i="25"/>
  <c r="V25" i="45"/>
  <c r="G25" i="25"/>
  <c r="V34" i="45"/>
  <c r="U34" i="45" s="1"/>
  <c r="G34" i="25"/>
  <c r="G74" i="45"/>
  <c r="O74" i="45"/>
  <c r="V39" i="45"/>
  <c r="U39" i="45" s="1"/>
  <c r="G39" i="25"/>
  <c r="V44" i="45"/>
  <c r="G44" i="25"/>
  <c r="V61" i="45"/>
  <c r="U61" i="45" s="1"/>
  <c r="G61" i="25"/>
  <c r="L61" i="25" s="1"/>
  <c r="V65" i="45"/>
  <c r="G65" i="25"/>
  <c r="V70" i="45"/>
  <c r="U70" i="45" s="1"/>
  <c r="G70" i="25"/>
  <c r="V79" i="45"/>
  <c r="G79" i="25"/>
  <c r="V88" i="45"/>
  <c r="U88" i="45" s="1"/>
  <c r="G88" i="25"/>
  <c r="V97" i="45"/>
  <c r="U97" i="45" s="1"/>
  <c r="G97" i="25"/>
  <c r="V101" i="45"/>
  <c r="U101" i="45" s="1"/>
  <c r="G101" i="25"/>
  <c r="V106" i="45"/>
  <c r="G106" i="25"/>
  <c r="V111" i="45"/>
  <c r="U111" i="45" s="1"/>
  <c r="G111" i="25"/>
  <c r="V116" i="45"/>
  <c r="U116" i="45" s="1"/>
  <c r="G116" i="25"/>
  <c r="V125" i="45"/>
  <c r="U125" i="45" s="1"/>
  <c r="G125" i="25"/>
  <c r="V129" i="45"/>
  <c r="G129" i="25"/>
  <c r="V134" i="45"/>
  <c r="G134" i="25"/>
  <c r="V139" i="45"/>
  <c r="U139" i="45" s="1"/>
  <c r="G139" i="25"/>
  <c r="V148" i="45"/>
  <c r="G148" i="25"/>
  <c r="V153" i="45"/>
  <c r="G153" i="25"/>
  <c r="V157" i="45"/>
  <c r="U157" i="45" s="1"/>
  <c r="G157" i="25"/>
  <c r="V162" i="45"/>
  <c r="G162" i="25"/>
  <c r="V167" i="45"/>
  <c r="U167" i="45" s="1"/>
  <c r="G167" i="25"/>
  <c r="V176" i="45"/>
  <c r="U176" i="45" s="1"/>
  <c r="G176" i="25"/>
  <c r="V181" i="45"/>
  <c r="U181" i="45" s="1"/>
  <c r="G181" i="25"/>
  <c r="V185" i="45"/>
  <c r="U185" i="45" s="1"/>
  <c r="G185" i="25"/>
  <c r="V190" i="45"/>
  <c r="U190" i="45" s="1"/>
  <c r="G190" i="25"/>
  <c r="V194" i="45"/>
  <c r="G194" i="25"/>
  <c r="V199" i="45"/>
  <c r="U199" i="45" s="1"/>
  <c r="G199" i="25"/>
  <c r="V203" i="45"/>
  <c r="U203" i="45" s="1"/>
  <c r="G203" i="25"/>
  <c r="V47" i="46"/>
  <c r="H47" i="25"/>
  <c r="V64" i="46"/>
  <c r="H64" i="25"/>
  <c r="V69" i="46"/>
  <c r="U69" i="46" s="1"/>
  <c r="H69" i="25"/>
  <c r="V78" i="46"/>
  <c r="H78" i="25"/>
  <c r="V87" i="46"/>
  <c r="U87" i="46" s="1"/>
  <c r="H87" i="25"/>
  <c r="V91" i="46"/>
  <c r="H91" i="25"/>
  <c r="V100" i="46"/>
  <c r="U100" i="46" s="1"/>
  <c r="H100" i="25"/>
  <c r="V105" i="46"/>
  <c r="H105" i="25"/>
  <c r="V110" i="46"/>
  <c r="U110" i="46" s="1"/>
  <c r="H110" i="25"/>
  <c r="V115" i="46"/>
  <c r="H115" i="25"/>
  <c r="V119" i="46"/>
  <c r="U119" i="46" s="1"/>
  <c r="H119" i="25"/>
  <c r="V128" i="46"/>
  <c r="H128" i="25"/>
  <c r="V151" i="46"/>
  <c r="U151" i="46" s="1"/>
  <c r="H151" i="25"/>
  <c r="V156" i="46"/>
  <c r="H156" i="25"/>
  <c r="V161" i="46"/>
  <c r="U161" i="46" s="1"/>
  <c r="H161" i="25"/>
  <c r="V166" i="46"/>
  <c r="H166" i="25"/>
  <c r="V175" i="46"/>
  <c r="U175" i="46" s="1"/>
  <c r="H175" i="25"/>
  <c r="V184" i="46"/>
  <c r="H184" i="25"/>
  <c r="V189" i="46"/>
  <c r="U189" i="46" s="1"/>
  <c r="H189" i="25"/>
  <c r="V197" i="46"/>
  <c r="U197" i="46" s="1"/>
  <c r="H197" i="25"/>
  <c r="V202" i="46"/>
  <c r="H202" i="25"/>
  <c r="V11" i="46"/>
  <c r="U11" i="46" s="1"/>
  <c r="H11" i="25"/>
  <c r="V16" i="46"/>
  <c r="H16" i="25"/>
  <c r="V21" i="46"/>
  <c r="H21" i="25"/>
  <c r="V25" i="46"/>
  <c r="H25" i="25"/>
  <c r="V34" i="46"/>
  <c r="U34" i="46" s="1"/>
  <c r="H34" i="25"/>
  <c r="G74" i="46"/>
  <c r="O74" i="46"/>
  <c r="V39" i="46"/>
  <c r="H39" i="25"/>
  <c r="V44" i="46"/>
  <c r="U44" i="46" s="1"/>
  <c r="H44" i="25"/>
  <c r="V61" i="46"/>
  <c r="U61" i="46" s="1"/>
  <c r="H61" i="25"/>
  <c r="V65" i="46"/>
  <c r="H65" i="25"/>
  <c r="V70" i="46"/>
  <c r="U70" i="46" s="1"/>
  <c r="H70" i="25"/>
  <c r="V79" i="46"/>
  <c r="H79" i="25"/>
  <c r="V88" i="46"/>
  <c r="U88" i="46" s="1"/>
  <c r="H88" i="25"/>
  <c r="V97" i="46"/>
  <c r="U97" i="46" s="1"/>
  <c r="H97" i="25"/>
  <c r="V101" i="46"/>
  <c r="H101" i="25"/>
  <c r="V106" i="46"/>
  <c r="H106" i="25"/>
  <c r="V111" i="46"/>
  <c r="U111" i="46" s="1"/>
  <c r="H111" i="25"/>
  <c r="V116" i="46"/>
  <c r="H116" i="25"/>
  <c r="V125" i="46"/>
  <c r="H125" i="25"/>
  <c r="V129" i="46"/>
  <c r="H129" i="25"/>
  <c r="V134" i="46"/>
  <c r="U134" i="46" s="1"/>
  <c r="H134" i="25"/>
  <c r="V139" i="46"/>
  <c r="H139" i="25"/>
  <c r="V148" i="46"/>
  <c r="H148" i="25"/>
  <c r="E172" i="46"/>
  <c r="M172" i="46"/>
  <c r="V153" i="46"/>
  <c r="U153" i="46" s="1"/>
  <c r="H153" i="25"/>
  <c r="V157" i="46"/>
  <c r="H157" i="25"/>
  <c r="V162" i="46"/>
  <c r="H162" i="25"/>
  <c r="V167" i="46"/>
  <c r="H167" i="25"/>
  <c r="V176" i="46"/>
  <c r="U176" i="46" s="1"/>
  <c r="H176" i="25"/>
  <c r="V181" i="46"/>
  <c r="U181" i="46" s="1"/>
  <c r="H181" i="25"/>
  <c r="V185" i="46"/>
  <c r="U185" i="46" s="1"/>
  <c r="H185" i="25"/>
  <c r="V190" i="46"/>
  <c r="H190" i="25"/>
  <c r="V194" i="46"/>
  <c r="H194" i="25"/>
  <c r="V199" i="46"/>
  <c r="U199" i="46" s="1"/>
  <c r="H199" i="25"/>
  <c r="V203" i="46"/>
  <c r="U203" i="46" s="1"/>
  <c r="H203" i="25"/>
  <c r="V10" i="46"/>
  <c r="U10" i="46" s="1"/>
  <c r="H10" i="25"/>
  <c r="V15" i="46"/>
  <c r="U15" i="46" s="1"/>
  <c r="H15" i="25"/>
  <c r="V19" i="46"/>
  <c r="U19" i="46" s="1"/>
  <c r="H19" i="25"/>
  <c r="V24" i="46"/>
  <c r="U24" i="46" s="1"/>
  <c r="H24" i="25"/>
  <c r="V33" i="46"/>
  <c r="U33" i="46" s="1"/>
  <c r="H33" i="25"/>
  <c r="V38" i="46"/>
  <c r="U38" i="46" s="1"/>
  <c r="H38" i="25"/>
  <c r="V43" i="46"/>
  <c r="H43" i="25"/>
  <c r="V133" i="46"/>
  <c r="U133" i="46" s="1"/>
  <c r="H133" i="25"/>
  <c r="V138" i="46"/>
  <c r="H138" i="25"/>
  <c r="V147" i="46"/>
  <c r="U147" i="46" s="1"/>
  <c r="H147" i="25"/>
  <c r="V179" i="46"/>
  <c r="H179" i="25"/>
  <c r="V193" i="46"/>
  <c r="U193" i="46" s="1"/>
  <c r="H193" i="25"/>
  <c r="V12" i="46"/>
  <c r="U12" i="46" s="1"/>
  <c r="H12" i="25"/>
  <c r="V17" i="46"/>
  <c r="U17" i="46" s="1"/>
  <c r="H17" i="25"/>
  <c r="V22" i="46"/>
  <c r="H22" i="25"/>
  <c r="V31" i="46"/>
  <c r="U31" i="46" s="1"/>
  <c r="H31" i="25"/>
  <c r="V35" i="46"/>
  <c r="U35" i="46" s="1"/>
  <c r="H35" i="25"/>
  <c r="H74" i="46"/>
  <c r="P74" i="46"/>
  <c r="V40" i="46"/>
  <c r="U40" i="46" s="1"/>
  <c r="H40" i="25"/>
  <c r="V45" i="46"/>
  <c r="U45" i="46" s="1"/>
  <c r="H45" i="25"/>
  <c r="V62" i="46"/>
  <c r="U62" i="46" s="1"/>
  <c r="H62" i="25"/>
  <c r="V67" i="46"/>
  <c r="U67" i="46" s="1"/>
  <c r="H67" i="25"/>
  <c r="V71" i="46"/>
  <c r="U71" i="46" s="1"/>
  <c r="H71" i="25"/>
  <c r="V80" i="46"/>
  <c r="U80" i="46" s="1"/>
  <c r="H80" i="25"/>
  <c r="V89" i="46"/>
  <c r="U89" i="46" s="1"/>
  <c r="H89" i="25"/>
  <c r="V98" i="46"/>
  <c r="U98" i="46" s="1"/>
  <c r="H98" i="25"/>
  <c r="V103" i="46"/>
  <c r="H103" i="25"/>
  <c r="V107" i="46"/>
  <c r="U107" i="46" s="1"/>
  <c r="H107" i="25"/>
  <c r="V112" i="46"/>
  <c r="U112" i="46" s="1"/>
  <c r="H112" i="25"/>
  <c r="V117" i="46"/>
  <c r="H117" i="25"/>
  <c r="V126" i="46"/>
  <c r="H126" i="25"/>
  <c r="V131" i="46"/>
  <c r="U131" i="46" s="1"/>
  <c r="H131" i="25"/>
  <c r="V135" i="46"/>
  <c r="U135" i="46" s="1"/>
  <c r="H135" i="25"/>
  <c r="V140" i="46"/>
  <c r="U140" i="46" s="1"/>
  <c r="H140" i="25"/>
  <c r="V149" i="46"/>
  <c r="U149" i="46" s="1"/>
  <c r="H149" i="25"/>
  <c r="V154" i="46"/>
  <c r="U154" i="46" s="1"/>
  <c r="H154" i="25"/>
  <c r="V159" i="46"/>
  <c r="U159" i="46" s="1"/>
  <c r="H159" i="25"/>
  <c r="V163" i="46"/>
  <c r="U163" i="46" s="1"/>
  <c r="H163" i="25"/>
  <c r="V168" i="46"/>
  <c r="U168" i="46" s="1"/>
  <c r="H168" i="25"/>
  <c r="V177" i="46"/>
  <c r="H177" i="25"/>
  <c r="V182" i="46"/>
  <c r="U182" i="46" s="1"/>
  <c r="H182" i="25"/>
  <c r="V187" i="46"/>
  <c r="U187" i="46" s="1"/>
  <c r="H187" i="25"/>
  <c r="V195" i="46"/>
  <c r="H195" i="25"/>
  <c r="V200" i="46"/>
  <c r="U200" i="46" s="1"/>
  <c r="H200" i="25"/>
  <c r="V9" i="46"/>
  <c r="U9" i="46" s="1"/>
  <c r="H9" i="25"/>
  <c r="V13" i="46"/>
  <c r="U13" i="46" s="1"/>
  <c r="H13" i="25"/>
  <c r="L28" i="46"/>
  <c r="V18" i="46"/>
  <c r="U18" i="46" s="1"/>
  <c r="H18" i="25"/>
  <c r="V23" i="46"/>
  <c r="U23" i="46" s="1"/>
  <c r="H23" i="25"/>
  <c r="V32" i="46"/>
  <c r="U32" i="46" s="1"/>
  <c r="H32" i="25"/>
  <c r="E74" i="46"/>
  <c r="M74" i="46"/>
  <c r="V37" i="46"/>
  <c r="U37" i="46" s="1"/>
  <c r="H37" i="25"/>
  <c r="V41" i="46"/>
  <c r="U41" i="46" s="1"/>
  <c r="H41" i="25"/>
  <c r="V46" i="46"/>
  <c r="U46" i="46" s="1"/>
  <c r="H46" i="25"/>
  <c r="V63" i="46"/>
  <c r="H63" i="25"/>
  <c r="V68" i="46"/>
  <c r="U68" i="46" s="1"/>
  <c r="H68" i="25"/>
  <c r="V77" i="46"/>
  <c r="U77" i="46" s="1"/>
  <c r="H77" i="25"/>
  <c r="V81" i="46"/>
  <c r="H81" i="25"/>
  <c r="V90" i="46"/>
  <c r="U90" i="46" s="1"/>
  <c r="H90" i="25"/>
  <c r="V99" i="46"/>
  <c r="U99" i="46" s="1"/>
  <c r="H99" i="25"/>
  <c r="V104" i="46"/>
  <c r="U104" i="46" s="1"/>
  <c r="H104" i="25"/>
  <c r="V109" i="46"/>
  <c r="U109" i="46" s="1"/>
  <c r="H109" i="25"/>
  <c r="V113" i="46"/>
  <c r="U113" i="46" s="1"/>
  <c r="H113" i="25"/>
  <c r="V118" i="46"/>
  <c r="U118" i="46" s="1"/>
  <c r="H118" i="25"/>
  <c r="V127" i="46"/>
  <c r="U127" i="46" s="1"/>
  <c r="H127" i="25"/>
  <c r="V132" i="46"/>
  <c r="H132" i="25"/>
  <c r="V137" i="46"/>
  <c r="U137" i="46" s="1"/>
  <c r="H137" i="25"/>
  <c r="V141" i="46"/>
  <c r="U141" i="46" s="1"/>
  <c r="H141" i="25"/>
  <c r="V150" i="46"/>
  <c r="H150" i="25"/>
  <c r="V155" i="46"/>
  <c r="U155" i="46" s="1"/>
  <c r="H155" i="25"/>
  <c r="V160" i="46"/>
  <c r="U160" i="46" s="1"/>
  <c r="H160" i="25"/>
  <c r="V165" i="46"/>
  <c r="U165" i="46" s="1"/>
  <c r="H165" i="25"/>
  <c r="V169" i="46"/>
  <c r="H169" i="25"/>
  <c r="V178" i="46"/>
  <c r="H178" i="25"/>
  <c r="V183" i="46"/>
  <c r="H183" i="25"/>
  <c r="V188" i="46"/>
  <c r="U188" i="46" s="1"/>
  <c r="H188" i="25"/>
  <c r="V196" i="46"/>
  <c r="U196" i="46" s="1"/>
  <c r="H196" i="25"/>
  <c r="V201" i="46"/>
  <c r="U201" i="46" s="1"/>
  <c r="H201" i="25"/>
  <c r="V22" i="47"/>
  <c r="U22" i="47" s="1"/>
  <c r="I22" i="25"/>
  <c r="V40" i="47"/>
  <c r="I40" i="25"/>
  <c r="V45" i="47"/>
  <c r="U45" i="47" s="1"/>
  <c r="I45" i="25"/>
  <c r="V62" i="47"/>
  <c r="I62" i="25"/>
  <c r="V67" i="47"/>
  <c r="I67" i="25"/>
  <c r="V80" i="47"/>
  <c r="I80" i="25"/>
  <c r="V98" i="47"/>
  <c r="U98" i="47" s="1"/>
  <c r="I98" i="25"/>
  <c r="V103" i="47"/>
  <c r="U103" i="47" s="1"/>
  <c r="I103" i="25"/>
  <c r="V112" i="47"/>
  <c r="U112" i="47" s="1"/>
  <c r="I112" i="25"/>
  <c r="V117" i="47"/>
  <c r="I117" i="25"/>
  <c r="V135" i="47"/>
  <c r="U135" i="47" s="1"/>
  <c r="I135" i="25"/>
  <c r="V140" i="47"/>
  <c r="U140" i="47" s="1"/>
  <c r="I140" i="25"/>
  <c r="V149" i="47"/>
  <c r="U149" i="47" s="1"/>
  <c r="I149" i="25"/>
  <c r="V154" i="47"/>
  <c r="I154" i="25"/>
  <c r="V159" i="47"/>
  <c r="U159" i="47" s="1"/>
  <c r="I159" i="25"/>
  <c r="V168" i="47"/>
  <c r="U168" i="47" s="1"/>
  <c r="I168" i="25"/>
  <c r="V177" i="47"/>
  <c r="U177" i="47" s="1"/>
  <c r="I177" i="25"/>
  <c r="V182" i="47"/>
  <c r="I182" i="25"/>
  <c r="V187" i="47"/>
  <c r="U187" i="47" s="1"/>
  <c r="I187" i="25"/>
  <c r="V195" i="47"/>
  <c r="U195" i="47" s="1"/>
  <c r="I195" i="25"/>
  <c r="V200" i="47"/>
  <c r="U200" i="47" s="1"/>
  <c r="I200" i="25"/>
  <c r="V13" i="47"/>
  <c r="I13" i="25"/>
  <c r="V18" i="47"/>
  <c r="U18" i="47" s="1"/>
  <c r="I18" i="25"/>
  <c r="V23" i="47"/>
  <c r="U23" i="47" s="1"/>
  <c r="I23" i="25"/>
  <c r="V32" i="47"/>
  <c r="U32" i="47" s="1"/>
  <c r="I32" i="25"/>
  <c r="I74" i="47"/>
  <c r="V41" i="47"/>
  <c r="U41" i="47" s="1"/>
  <c r="I41" i="25"/>
  <c r="V46" i="47"/>
  <c r="U46" i="47" s="1"/>
  <c r="I46" i="25"/>
  <c r="V63" i="47"/>
  <c r="U63" i="47" s="1"/>
  <c r="I63" i="25"/>
  <c r="V68" i="47"/>
  <c r="I68" i="25"/>
  <c r="V77" i="47"/>
  <c r="U77" i="47" s="1"/>
  <c r="I77" i="25"/>
  <c r="V81" i="47"/>
  <c r="I81" i="25"/>
  <c r="V90" i="47"/>
  <c r="U90" i="47" s="1"/>
  <c r="I90" i="25"/>
  <c r="V99" i="47"/>
  <c r="I99" i="25"/>
  <c r="V104" i="47"/>
  <c r="U104" i="47" s="1"/>
  <c r="I104" i="25"/>
  <c r="V109" i="47"/>
  <c r="U109" i="47" s="1"/>
  <c r="I109" i="25"/>
  <c r="V113" i="47"/>
  <c r="I113" i="25"/>
  <c r="V118" i="47"/>
  <c r="I118" i="25"/>
  <c r="V127" i="47"/>
  <c r="I127" i="25"/>
  <c r="V132" i="47"/>
  <c r="I132" i="25"/>
  <c r="V137" i="47"/>
  <c r="I137" i="25"/>
  <c r="V141" i="47"/>
  <c r="I141" i="25"/>
  <c r="V150" i="47"/>
  <c r="I150" i="25"/>
  <c r="O172" i="47"/>
  <c r="V155" i="47"/>
  <c r="U155" i="47" s="1"/>
  <c r="I155" i="25"/>
  <c r="V160" i="47"/>
  <c r="U160" i="47" s="1"/>
  <c r="I160" i="25"/>
  <c r="V165" i="47"/>
  <c r="I165" i="25"/>
  <c r="V169" i="47"/>
  <c r="U169" i="47" s="1"/>
  <c r="I169" i="25"/>
  <c r="V178" i="47"/>
  <c r="U178" i="47" s="1"/>
  <c r="I178" i="25"/>
  <c r="V183" i="47"/>
  <c r="U183" i="47" s="1"/>
  <c r="I183" i="25"/>
  <c r="V188" i="47"/>
  <c r="I188" i="25"/>
  <c r="V196" i="47"/>
  <c r="U196" i="47" s="1"/>
  <c r="I196" i="25"/>
  <c r="V201" i="47"/>
  <c r="U201" i="47" s="1"/>
  <c r="I201" i="25"/>
  <c r="V12" i="47"/>
  <c r="U12" i="47" s="1"/>
  <c r="I12" i="25"/>
  <c r="V17" i="47"/>
  <c r="U17" i="47" s="1"/>
  <c r="I17" i="25"/>
  <c r="V31" i="47"/>
  <c r="U31" i="47" s="1"/>
  <c r="I31" i="25"/>
  <c r="V35" i="47"/>
  <c r="U35" i="47" s="1"/>
  <c r="I35" i="25"/>
  <c r="V71" i="47"/>
  <c r="U71" i="47" s="1"/>
  <c r="I71" i="25"/>
  <c r="V89" i="47"/>
  <c r="U89" i="47" s="1"/>
  <c r="I89" i="25"/>
  <c r="V107" i="47"/>
  <c r="U107" i="47" s="1"/>
  <c r="I107" i="25"/>
  <c r="V126" i="47"/>
  <c r="U126" i="47" s="1"/>
  <c r="I126" i="25"/>
  <c r="V163" i="47"/>
  <c r="U163" i="47" s="1"/>
  <c r="I163" i="25"/>
  <c r="V191" i="47"/>
  <c r="U191" i="47" s="1"/>
  <c r="I191" i="25"/>
  <c r="V10" i="47"/>
  <c r="I10" i="25"/>
  <c r="V19" i="47"/>
  <c r="U19" i="47" s="1"/>
  <c r="I19" i="25"/>
  <c r="V24" i="47"/>
  <c r="U24" i="47" s="1"/>
  <c r="I24" i="25"/>
  <c r="V33" i="47"/>
  <c r="U33" i="47" s="1"/>
  <c r="I33" i="25"/>
  <c r="F74" i="47"/>
  <c r="N74" i="47"/>
  <c r="V38" i="47"/>
  <c r="U38" i="47" s="1"/>
  <c r="I38" i="25"/>
  <c r="V43" i="47"/>
  <c r="U43" i="47" s="1"/>
  <c r="I43" i="25"/>
  <c r="V47" i="47"/>
  <c r="U47" i="47" s="1"/>
  <c r="I47" i="25"/>
  <c r="V64" i="47"/>
  <c r="U64" i="47" s="1"/>
  <c r="I64" i="25"/>
  <c r="V69" i="47"/>
  <c r="U69" i="47" s="1"/>
  <c r="I69" i="25"/>
  <c r="V78" i="47"/>
  <c r="U78" i="47" s="1"/>
  <c r="I78" i="25"/>
  <c r="V87" i="47"/>
  <c r="I87" i="25"/>
  <c r="V91" i="47"/>
  <c r="U91" i="47" s="1"/>
  <c r="I91" i="25"/>
  <c r="V100" i="47"/>
  <c r="U100" i="47" s="1"/>
  <c r="I100" i="25"/>
  <c r="V105" i="47"/>
  <c r="U105" i="47" s="1"/>
  <c r="I105" i="25"/>
  <c r="V110" i="47"/>
  <c r="U110" i="47" s="1"/>
  <c r="I110" i="25"/>
  <c r="V119" i="47"/>
  <c r="U119" i="47" s="1"/>
  <c r="I119" i="25"/>
  <c r="V128" i="47"/>
  <c r="U128" i="47" s="1"/>
  <c r="I128" i="25"/>
  <c r="V133" i="47"/>
  <c r="I133" i="25"/>
  <c r="V138" i="47"/>
  <c r="U138" i="47" s="1"/>
  <c r="I138" i="25"/>
  <c r="V147" i="47"/>
  <c r="I147" i="25"/>
  <c r="V151" i="47"/>
  <c r="U151" i="47" s="1"/>
  <c r="I151" i="25"/>
  <c r="V156" i="47"/>
  <c r="U156" i="47" s="1"/>
  <c r="I156" i="25"/>
  <c r="V161" i="47"/>
  <c r="U161" i="47" s="1"/>
  <c r="I161" i="25"/>
  <c r="V166" i="47"/>
  <c r="I166" i="25"/>
  <c r="V175" i="47"/>
  <c r="I175" i="25"/>
  <c r="V179" i="47"/>
  <c r="I179" i="25"/>
  <c r="V184" i="47"/>
  <c r="U184" i="47" s="1"/>
  <c r="I184" i="25"/>
  <c r="V189" i="47"/>
  <c r="U189" i="47" s="1"/>
  <c r="I189" i="25"/>
  <c r="V193" i="47"/>
  <c r="U193" i="47" s="1"/>
  <c r="I193" i="25"/>
  <c r="V197" i="47"/>
  <c r="U197" i="47" s="1"/>
  <c r="I197" i="25"/>
  <c r="V202" i="47"/>
  <c r="I202" i="25"/>
  <c r="V11" i="47"/>
  <c r="U11" i="47" s="1"/>
  <c r="I11" i="25"/>
  <c r="F28" i="47"/>
  <c r="N28" i="47"/>
  <c r="V16" i="47"/>
  <c r="U16" i="47" s="1"/>
  <c r="I16" i="25"/>
  <c r="V21" i="47"/>
  <c r="I21" i="25"/>
  <c r="V25" i="47"/>
  <c r="U25" i="47" s="1"/>
  <c r="I25" i="25"/>
  <c r="V34" i="47"/>
  <c r="U34" i="47" s="1"/>
  <c r="I34" i="25"/>
  <c r="G74" i="47"/>
  <c r="O74" i="47"/>
  <c r="V39" i="47"/>
  <c r="I39" i="25"/>
  <c r="V44" i="47"/>
  <c r="I44" i="25"/>
  <c r="V61" i="47"/>
  <c r="U61" i="47" s="1"/>
  <c r="I61" i="25"/>
  <c r="V65" i="47"/>
  <c r="U65" i="47" s="1"/>
  <c r="I65" i="25"/>
  <c r="V70" i="47"/>
  <c r="U70" i="47" s="1"/>
  <c r="I70" i="25"/>
  <c r="V79" i="47"/>
  <c r="U79" i="47" s="1"/>
  <c r="I79" i="25"/>
  <c r="V88" i="47"/>
  <c r="U88" i="47" s="1"/>
  <c r="I88" i="25"/>
  <c r="V101" i="47"/>
  <c r="U101" i="47" s="1"/>
  <c r="I101" i="25"/>
  <c r="V106" i="47"/>
  <c r="U106" i="47" s="1"/>
  <c r="I106" i="25"/>
  <c r="V111" i="47"/>
  <c r="U111" i="47" s="1"/>
  <c r="I111" i="25"/>
  <c r="V116" i="47"/>
  <c r="U116" i="47" s="1"/>
  <c r="I116" i="25"/>
  <c r="V125" i="47"/>
  <c r="U125" i="47" s="1"/>
  <c r="I125" i="25"/>
  <c r="V129" i="47"/>
  <c r="U129" i="47" s="1"/>
  <c r="I129" i="25"/>
  <c r="L144" i="47"/>
  <c r="V134" i="47"/>
  <c r="I134" i="25"/>
  <c r="V139" i="47"/>
  <c r="U139" i="47" s="1"/>
  <c r="I139" i="25"/>
  <c r="V148" i="47"/>
  <c r="I148" i="25"/>
  <c r="V153" i="47"/>
  <c r="I153" i="25"/>
  <c r="V157" i="47"/>
  <c r="I157" i="25"/>
  <c r="V162" i="47"/>
  <c r="U162" i="47" s="1"/>
  <c r="I162" i="25"/>
  <c r="V167" i="47"/>
  <c r="I167" i="25"/>
  <c r="V176" i="47"/>
  <c r="U176" i="47" s="1"/>
  <c r="I176" i="25"/>
  <c r="V185" i="47"/>
  <c r="I185" i="25"/>
  <c r="V190" i="47"/>
  <c r="U190" i="47" s="1"/>
  <c r="I190" i="25"/>
  <c r="V194" i="47"/>
  <c r="I194" i="25"/>
  <c r="V203" i="47"/>
  <c r="U203" i="47" s="1"/>
  <c r="I203" i="25"/>
  <c r="O10" i="48"/>
  <c r="J10" i="25"/>
  <c r="J17" i="25"/>
  <c r="O24" i="48"/>
  <c r="J24" i="25"/>
  <c r="O31" i="48"/>
  <c r="J31" i="25"/>
  <c r="O35" i="48"/>
  <c r="J35" i="25"/>
  <c r="O38" i="48"/>
  <c r="J38" i="25"/>
  <c r="J45" i="25"/>
  <c r="J80" i="25"/>
  <c r="J87" i="25"/>
  <c r="O91" i="48"/>
  <c r="J91" i="25"/>
  <c r="J98" i="25"/>
  <c r="J105" i="25"/>
  <c r="O112" i="48"/>
  <c r="J112" i="25"/>
  <c r="O115" i="48"/>
  <c r="J115" i="25"/>
  <c r="J119" i="25"/>
  <c r="O126" i="48"/>
  <c r="J126" i="25"/>
  <c r="O133" i="48"/>
  <c r="J133" i="25"/>
  <c r="O140" i="48"/>
  <c r="J140" i="25"/>
  <c r="J147" i="25"/>
  <c r="J151" i="25"/>
  <c r="O154" i="48"/>
  <c r="J154" i="25"/>
  <c r="J161" i="25"/>
  <c r="O168" i="48"/>
  <c r="J168" i="25"/>
  <c r="O175" i="48"/>
  <c r="J175" i="25"/>
  <c r="O179" i="48"/>
  <c r="J179" i="25"/>
  <c r="O182" i="48"/>
  <c r="J182" i="25"/>
  <c r="O189" i="48"/>
  <c r="J189" i="25"/>
  <c r="O197" i="48"/>
  <c r="J197" i="25"/>
  <c r="O200" i="48"/>
  <c r="J200" i="25"/>
  <c r="O11" i="48"/>
  <c r="J11" i="25"/>
  <c r="J18" i="25"/>
  <c r="O21" i="48"/>
  <c r="J21" i="25"/>
  <c r="J25" i="25"/>
  <c r="O32" i="48"/>
  <c r="J32" i="25"/>
  <c r="O39" i="48"/>
  <c r="J39" i="25"/>
  <c r="O46" i="48"/>
  <c r="J46" i="25"/>
  <c r="O77" i="48"/>
  <c r="J77" i="25"/>
  <c r="O81" i="48"/>
  <c r="J81" i="25"/>
  <c r="J88" i="25"/>
  <c r="O99" i="48"/>
  <c r="J99" i="25"/>
  <c r="J106" i="25"/>
  <c r="O113" i="48"/>
  <c r="J113" i="25"/>
  <c r="J116" i="25"/>
  <c r="O127" i="48"/>
  <c r="J127" i="25"/>
  <c r="J134" i="25"/>
  <c r="O137" i="48"/>
  <c r="J137" i="25"/>
  <c r="J141" i="25"/>
  <c r="O148" i="48"/>
  <c r="J148" i="25"/>
  <c r="J155" i="25"/>
  <c r="O162" i="48"/>
  <c r="J162" i="25"/>
  <c r="O165" i="48"/>
  <c r="J165" i="25"/>
  <c r="O169" i="48"/>
  <c r="J169" i="25"/>
  <c r="O176" i="48"/>
  <c r="J176" i="25"/>
  <c r="O183" i="48"/>
  <c r="J183" i="25"/>
  <c r="J190" i="25"/>
  <c r="O194" i="48"/>
  <c r="J194" i="25"/>
  <c r="J201" i="25"/>
  <c r="J193" i="25"/>
  <c r="J12" i="25"/>
  <c r="O15" i="48"/>
  <c r="J15" i="25"/>
  <c r="J19" i="25"/>
  <c r="O22" i="48"/>
  <c r="J22" i="25"/>
  <c r="J33" i="25"/>
  <c r="O40" i="48"/>
  <c r="J40" i="25"/>
  <c r="O43" i="48"/>
  <c r="J43" i="25"/>
  <c r="P47" i="48"/>
  <c r="O47" i="48" s="1"/>
  <c r="J47" i="25"/>
  <c r="O78" i="48"/>
  <c r="J78" i="25"/>
  <c r="O89" i="48"/>
  <c r="J89" i="25"/>
  <c r="J100" i="25"/>
  <c r="O103" i="48"/>
  <c r="J103" i="25"/>
  <c r="J107" i="25"/>
  <c r="O110" i="48"/>
  <c r="J110" i="25"/>
  <c r="J117" i="25"/>
  <c r="O128" i="48"/>
  <c r="J128" i="25"/>
  <c r="O131" i="48"/>
  <c r="J131" i="25"/>
  <c r="O135" i="48"/>
  <c r="J135" i="25"/>
  <c r="J138" i="25"/>
  <c r="O149" i="48"/>
  <c r="J149" i="25"/>
  <c r="J156" i="25"/>
  <c r="O159" i="48"/>
  <c r="J159" i="25"/>
  <c r="J163" i="25"/>
  <c r="O166" i="48"/>
  <c r="J166" i="25"/>
  <c r="J177" i="25"/>
  <c r="O184" i="48"/>
  <c r="J184" i="25"/>
  <c r="O187" i="48"/>
  <c r="J187" i="25"/>
  <c r="O191" i="48"/>
  <c r="J191" i="25"/>
  <c r="O195" i="48"/>
  <c r="J195" i="25"/>
  <c r="O202" i="48"/>
  <c r="J202" i="25"/>
  <c r="J9" i="25"/>
  <c r="O13" i="48"/>
  <c r="J13" i="25"/>
  <c r="O16" i="48"/>
  <c r="J16" i="25"/>
  <c r="O23" i="48"/>
  <c r="J23" i="25"/>
  <c r="O34" i="48"/>
  <c r="J34" i="25"/>
  <c r="O37" i="48"/>
  <c r="J37" i="25"/>
  <c r="O41" i="48"/>
  <c r="J41" i="25"/>
  <c r="O44" i="48"/>
  <c r="J44" i="25"/>
  <c r="O90" i="48"/>
  <c r="J90" i="25"/>
  <c r="O97" i="48"/>
  <c r="J97" i="25"/>
  <c r="O101" i="48"/>
  <c r="J101" i="25"/>
  <c r="J104" i="25"/>
  <c r="O111" i="48"/>
  <c r="J111" i="25"/>
  <c r="J118" i="25"/>
  <c r="O125" i="48"/>
  <c r="J125" i="25"/>
  <c r="O129" i="48"/>
  <c r="J129" i="25"/>
  <c r="J132" i="25"/>
  <c r="O139" i="48"/>
  <c r="J139" i="25"/>
  <c r="O150" i="48"/>
  <c r="J150" i="25"/>
  <c r="O153" i="48"/>
  <c r="J153" i="25"/>
  <c r="O157" i="48"/>
  <c r="J157" i="25"/>
  <c r="O160" i="48"/>
  <c r="J160" i="25"/>
  <c r="O167" i="48"/>
  <c r="J167" i="25"/>
  <c r="O178" i="48"/>
  <c r="J178" i="25"/>
  <c r="J181" i="25"/>
  <c r="O185" i="48"/>
  <c r="J185" i="25"/>
  <c r="J188" i="25"/>
  <c r="O196" i="48"/>
  <c r="J196" i="25"/>
  <c r="J203" i="25"/>
  <c r="U100" i="25"/>
  <c r="U110" i="25"/>
  <c r="U119" i="25"/>
  <c r="U156" i="25"/>
  <c r="U161" i="25"/>
  <c r="T138" i="28"/>
  <c r="T162" i="28"/>
  <c r="T102" i="28"/>
  <c r="T104" i="28"/>
  <c r="T114" i="28"/>
  <c r="T119" i="28"/>
  <c r="T132" i="28"/>
  <c r="T142" i="28"/>
  <c r="T158" i="28"/>
  <c r="T160" i="28"/>
  <c r="T163" i="28"/>
  <c r="T170" i="28"/>
  <c r="T172" i="28"/>
  <c r="T188" i="28"/>
  <c r="T199" i="28"/>
  <c r="T206" i="28"/>
  <c r="E144" i="48"/>
  <c r="H172" i="48"/>
  <c r="E74" i="48"/>
  <c r="J172" i="48"/>
  <c r="G74" i="43"/>
  <c r="O74" i="43"/>
  <c r="G74" i="44"/>
  <c r="O74" i="44"/>
  <c r="U107" i="44"/>
  <c r="U112" i="44"/>
  <c r="U22" i="46"/>
  <c r="U81" i="47"/>
  <c r="T34" i="28"/>
  <c r="T103" i="28"/>
  <c r="T113" i="28"/>
  <c r="T121" i="28"/>
  <c r="U47" i="25"/>
  <c r="U185" i="25"/>
  <c r="U203" i="25"/>
  <c r="O53" i="48"/>
  <c r="O49" i="48"/>
  <c r="O56" i="48"/>
  <c r="O55" i="48"/>
  <c r="O58" i="48"/>
  <c r="O57" i="48"/>
  <c r="O52" i="48"/>
  <c r="O51" i="48"/>
  <c r="O50" i="48"/>
  <c r="O59" i="48"/>
  <c r="G28" i="48"/>
  <c r="T17" i="28"/>
  <c r="T154" i="28"/>
  <c r="T182" i="28"/>
  <c r="T200" i="28"/>
  <c r="H74" i="44"/>
  <c r="T18" i="28"/>
  <c r="P74" i="43"/>
  <c r="K74" i="43"/>
  <c r="J122" i="43"/>
  <c r="U56" i="44"/>
  <c r="U53" i="44"/>
  <c r="U52" i="44"/>
  <c r="U57" i="44"/>
  <c r="U51" i="44"/>
  <c r="U49" i="44"/>
  <c r="U59" i="44"/>
  <c r="U55" i="44"/>
  <c r="U58" i="44"/>
  <c r="U50" i="44"/>
  <c r="V62" i="44"/>
  <c r="L62" i="25"/>
  <c r="Q62" i="25" s="1"/>
  <c r="I74" i="45"/>
  <c r="U194" i="45"/>
  <c r="I74" i="46"/>
  <c r="J74" i="47"/>
  <c r="R20" i="28"/>
  <c r="L74" i="44"/>
  <c r="V63" i="44"/>
  <c r="L63" i="25"/>
  <c r="Q63" i="25" s="1"/>
  <c r="J74" i="45"/>
  <c r="G122" i="45"/>
  <c r="O122" i="45"/>
  <c r="F122" i="45"/>
  <c r="J74" i="46"/>
  <c r="U195" i="46"/>
  <c r="K74" i="47"/>
  <c r="U134" i="47"/>
  <c r="K144" i="47"/>
  <c r="T116" i="28"/>
  <c r="T143" i="28"/>
  <c r="V61" i="44"/>
  <c r="U61" i="44" s="1"/>
  <c r="V64" i="44"/>
  <c r="L64" i="25"/>
  <c r="Q64" i="25" s="1"/>
  <c r="I122" i="44"/>
  <c r="K74" i="45"/>
  <c r="J122" i="45"/>
  <c r="F144" i="45"/>
  <c r="U58" i="46"/>
  <c r="U53" i="46"/>
  <c r="U55" i="46"/>
  <c r="U56" i="46"/>
  <c r="U57" i="46"/>
  <c r="U52" i="46"/>
  <c r="U51" i="46"/>
  <c r="U50" i="46"/>
  <c r="U49" i="46"/>
  <c r="U59" i="46"/>
  <c r="K74" i="46"/>
  <c r="F144" i="46"/>
  <c r="U59" i="47"/>
  <c r="U51" i="47"/>
  <c r="U52" i="47"/>
  <c r="U58" i="47"/>
  <c r="U55" i="47"/>
  <c r="U56" i="47"/>
  <c r="U49" i="47"/>
  <c r="U53" i="47"/>
  <c r="U57" i="47"/>
  <c r="U50" i="47"/>
  <c r="L74" i="47"/>
  <c r="T25" i="28"/>
  <c r="T181" i="28"/>
  <c r="P74" i="44"/>
  <c r="U24" i="25"/>
  <c r="J28" i="44"/>
  <c r="P28" i="44"/>
  <c r="V65" i="44"/>
  <c r="L65" i="25"/>
  <c r="Q65" i="25" s="1"/>
  <c r="U53" i="45"/>
  <c r="U51" i="45"/>
  <c r="U50" i="45"/>
  <c r="U55" i="45"/>
  <c r="U57" i="45"/>
  <c r="U52" i="45"/>
  <c r="U59" i="45"/>
  <c r="U49" i="45"/>
  <c r="U58" i="45"/>
  <c r="U56" i="45"/>
  <c r="O28" i="45"/>
  <c r="L74" i="45"/>
  <c r="K122" i="45"/>
  <c r="G144" i="45"/>
  <c r="O144" i="45"/>
  <c r="H28" i="46"/>
  <c r="P28" i="46"/>
  <c r="G28" i="46"/>
  <c r="O28" i="46"/>
  <c r="L74" i="46"/>
  <c r="G144" i="46"/>
  <c r="O144" i="46"/>
  <c r="L172" i="46"/>
  <c r="H28" i="47"/>
  <c r="P28" i="47"/>
  <c r="E74" i="47"/>
  <c r="M74" i="47"/>
  <c r="F144" i="47"/>
  <c r="I144" i="48"/>
  <c r="F172" i="48"/>
  <c r="T66" i="28"/>
  <c r="T71" i="28"/>
  <c r="E74" i="44"/>
  <c r="I74" i="44"/>
  <c r="M74" i="44"/>
  <c r="F74" i="44"/>
  <c r="J74" i="44"/>
  <c r="N74" i="44"/>
  <c r="E74" i="43"/>
  <c r="I74" i="43"/>
  <c r="F74" i="43"/>
  <c r="T19" i="28"/>
  <c r="T109" i="28"/>
  <c r="T131" i="28"/>
  <c r="T197" i="28"/>
  <c r="T187" i="28"/>
  <c r="T191" i="28"/>
  <c r="T165" i="28"/>
  <c r="T23" i="28"/>
  <c r="T65" i="28"/>
  <c r="T70" i="28"/>
  <c r="T81" i="28"/>
  <c r="T130" i="28"/>
  <c r="T122" i="28"/>
  <c r="T144" i="28"/>
  <c r="T171" i="28"/>
  <c r="T180" i="28"/>
  <c r="J74" i="43"/>
  <c r="K74" i="44"/>
  <c r="L74" i="43"/>
  <c r="M74" i="43"/>
  <c r="N74" i="43"/>
  <c r="H74" i="43"/>
  <c r="Y38" i="43"/>
  <c r="O62" i="48"/>
  <c r="O64" i="48"/>
  <c r="O63" i="48"/>
  <c r="O70" i="48"/>
  <c r="O71" i="48"/>
  <c r="O61" i="48"/>
  <c r="O68" i="48"/>
  <c r="O67" i="48"/>
  <c r="O65" i="48"/>
  <c r="O69" i="48"/>
  <c r="H28" i="48"/>
  <c r="J28" i="48"/>
  <c r="F144" i="48"/>
  <c r="E28" i="48"/>
  <c r="K180" i="48"/>
  <c r="G28" i="47"/>
  <c r="U99" i="47"/>
  <c r="K122" i="47"/>
  <c r="J122" i="47"/>
  <c r="H172" i="47"/>
  <c r="P172" i="47"/>
  <c r="U68" i="47"/>
  <c r="L122" i="47"/>
  <c r="H144" i="47"/>
  <c r="P144" i="47"/>
  <c r="U202" i="47"/>
  <c r="U13" i="47"/>
  <c r="L28" i="47"/>
  <c r="J28" i="47"/>
  <c r="F122" i="47"/>
  <c r="N122" i="47"/>
  <c r="U157" i="47"/>
  <c r="U167" i="47"/>
  <c r="E28" i="47"/>
  <c r="M28" i="47"/>
  <c r="U133" i="47"/>
  <c r="F172" i="47"/>
  <c r="N172" i="47"/>
  <c r="K122" i="46"/>
  <c r="U117" i="46"/>
  <c r="U156" i="46"/>
  <c r="K172" i="46"/>
  <c r="U166" i="46"/>
  <c r="U128" i="46"/>
  <c r="U138" i="46"/>
  <c r="K28" i="46"/>
  <c r="O122" i="46"/>
  <c r="U129" i="46"/>
  <c r="U139" i="46"/>
  <c r="I122" i="46"/>
  <c r="G122" i="46"/>
  <c r="F122" i="46"/>
  <c r="U47" i="46"/>
  <c r="U78" i="46"/>
  <c r="J122" i="46"/>
  <c r="U190" i="46"/>
  <c r="U194" i="46"/>
  <c r="U18" i="45"/>
  <c r="U196" i="45"/>
  <c r="K172" i="45"/>
  <c r="E172" i="45"/>
  <c r="M172" i="45"/>
  <c r="K144" i="45"/>
  <c r="U129" i="45"/>
  <c r="L144" i="45"/>
  <c r="U134" i="45"/>
  <c r="U194" i="44"/>
  <c r="F28" i="44"/>
  <c r="N28" i="44"/>
  <c r="J172" i="44"/>
  <c r="U154" i="44"/>
  <c r="U159" i="44"/>
  <c r="G28" i="44"/>
  <c r="O28" i="44"/>
  <c r="U13" i="25"/>
  <c r="U23" i="25"/>
  <c r="U68" i="25"/>
  <c r="U191" i="25"/>
  <c r="H28" i="44"/>
  <c r="G144" i="44"/>
  <c r="O144" i="44"/>
  <c r="L172" i="44"/>
  <c r="E122" i="44"/>
  <c r="M122" i="44"/>
  <c r="G28" i="43"/>
  <c r="Y12" i="43"/>
  <c r="Z12" i="43" s="1"/>
  <c r="U65" i="43"/>
  <c r="U50" i="43"/>
  <c r="U59" i="43"/>
  <c r="U58" i="43"/>
  <c r="U62" i="43"/>
  <c r="U51" i="43"/>
  <c r="U64" i="43"/>
  <c r="U57" i="43"/>
  <c r="U63" i="43"/>
  <c r="U55" i="43"/>
  <c r="U49" i="43"/>
  <c r="U52" i="43"/>
  <c r="U56" i="43"/>
  <c r="U53" i="43"/>
  <c r="U61" i="43"/>
  <c r="X13" i="43"/>
  <c r="Z13" i="43" s="1"/>
  <c r="I144" i="43"/>
  <c r="E28" i="43"/>
  <c r="Y33" i="43"/>
  <c r="Z33" i="43" s="1"/>
  <c r="N144" i="43"/>
  <c r="U71" i="25"/>
  <c r="U167" i="25"/>
  <c r="O28" i="43"/>
  <c r="Y132" i="43"/>
  <c r="X178" i="43"/>
  <c r="Z178" i="43" s="1"/>
  <c r="U99" i="25"/>
  <c r="Q92" i="43"/>
  <c r="L122" i="43"/>
  <c r="F144" i="43"/>
  <c r="X155" i="43"/>
  <c r="Z155" i="43" s="1"/>
  <c r="F28" i="43"/>
  <c r="N28" i="43"/>
  <c r="F172" i="43"/>
  <c r="I28" i="43"/>
  <c r="G144" i="43"/>
  <c r="O144" i="43"/>
  <c r="H172" i="43"/>
  <c r="P172" i="43"/>
  <c r="U17" i="25"/>
  <c r="K28" i="43"/>
  <c r="F122" i="43"/>
  <c r="Y9" i="43"/>
  <c r="Z9" i="43" s="1"/>
  <c r="X109" i="43"/>
  <c r="N122" i="43"/>
  <c r="J144" i="43"/>
  <c r="U104" i="25"/>
  <c r="U118" i="25"/>
  <c r="U127" i="25"/>
  <c r="U141" i="25"/>
  <c r="U150" i="25"/>
  <c r="U188" i="25"/>
  <c r="U201" i="25"/>
  <c r="U62" i="25"/>
  <c r="U80" i="25"/>
  <c r="U151" i="25"/>
  <c r="U106" i="25"/>
  <c r="U116" i="25"/>
  <c r="U129" i="25"/>
  <c r="U63" i="25"/>
  <c r="U168" i="25"/>
  <c r="K82" i="48"/>
  <c r="O79" i="48"/>
  <c r="I172" i="43"/>
  <c r="K36" i="48"/>
  <c r="V115" i="47"/>
  <c r="U115" i="47" s="1"/>
  <c r="Q120" i="47"/>
  <c r="I120" i="25" s="1"/>
  <c r="Q26" i="45"/>
  <c r="G26" i="25" s="1"/>
  <c r="Q198" i="44"/>
  <c r="F198" i="25" s="1"/>
  <c r="V139" i="43"/>
  <c r="U139" i="43" s="1"/>
  <c r="Q142" i="43"/>
  <c r="E142" i="25" s="1"/>
  <c r="Q108" i="45"/>
  <c r="G108" i="25" s="1"/>
  <c r="Q180" i="47"/>
  <c r="Q192" i="46"/>
  <c r="H192" i="25" s="1"/>
  <c r="V191" i="46"/>
  <c r="U191" i="46" s="1"/>
  <c r="Y34" i="43"/>
  <c r="X34" i="43"/>
  <c r="Y156" i="43"/>
  <c r="X156" i="43"/>
  <c r="Y39" i="44"/>
  <c r="X39" i="44"/>
  <c r="Y61" i="44"/>
  <c r="X61" i="44"/>
  <c r="X105" i="44"/>
  <c r="Y105" i="44"/>
  <c r="X11" i="45"/>
  <c r="Y11" i="45"/>
  <c r="Y21" i="45"/>
  <c r="X21" i="45"/>
  <c r="X34" i="45"/>
  <c r="Y34" i="45"/>
  <c r="Y133" i="45"/>
  <c r="X133" i="45"/>
  <c r="Y25" i="46"/>
  <c r="X25" i="46"/>
  <c r="Y105" i="46"/>
  <c r="X105" i="46"/>
  <c r="U37" i="44"/>
  <c r="U113" i="44"/>
  <c r="Q186" i="47"/>
  <c r="I186" i="25" s="1"/>
  <c r="V181" i="47"/>
  <c r="U181" i="47" s="1"/>
  <c r="O141" i="48"/>
  <c r="X19" i="44"/>
  <c r="Y19" i="44"/>
  <c r="Y33" i="44"/>
  <c r="X33" i="44"/>
  <c r="Y155" i="44"/>
  <c r="X155" i="44"/>
  <c r="Y165" i="44"/>
  <c r="X165" i="44"/>
  <c r="Y178" i="44"/>
  <c r="X178" i="44"/>
  <c r="Y38" i="45"/>
  <c r="X38" i="45"/>
  <c r="Y69" i="45"/>
  <c r="X69" i="45"/>
  <c r="Y137" i="45"/>
  <c r="X137" i="45"/>
  <c r="Y19" i="46"/>
  <c r="X19" i="46"/>
  <c r="X33" i="46"/>
  <c r="Y33" i="46"/>
  <c r="Y43" i="46"/>
  <c r="X43" i="46"/>
  <c r="X99" i="46"/>
  <c r="Y99" i="46"/>
  <c r="X109" i="46"/>
  <c r="Y109" i="46"/>
  <c r="Q14" i="44"/>
  <c r="F14" i="25" s="1"/>
  <c r="V9" i="44"/>
  <c r="U9" i="44" s="1"/>
  <c r="U38" i="44"/>
  <c r="U43" i="44"/>
  <c r="U80" i="44"/>
  <c r="G122" i="44"/>
  <c r="O122" i="44"/>
  <c r="U119" i="44"/>
  <c r="H144" i="44"/>
  <c r="P144" i="44"/>
  <c r="F144" i="44"/>
  <c r="N144" i="44"/>
  <c r="U151" i="44"/>
  <c r="K172" i="44"/>
  <c r="U161" i="44"/>
  <c r="U166" i="44"/>
  <c r="U200" i="44"/>
  <c r="E28" i="45"/>
  <c r="M28" i="45"/>
  <c r="U65" i="45"/>
  <c r="L122" i="45"/>
  <c r="U106" i="45"/>
  <c r="E144" i="45"/>
  <c r="M144" i="45"/>
  <c r="U135" i="45"/>
  <c r="F172" i="45"/>
  <c r="N172" i="45"/>
  <c r="U162" i="45"/>
  <c r="U25" i="46"/>
  <c r="U64" i="46"/>
  <c r="U105" i="46"/>
  <c r="E144" i="46"/>
  <c r="M144" i="46"/>
  <c r="F172" i="46"/>
  <c r="N172" i="46"/>
  <c r="U157" i="46"/>
  <c r="U162" i="46"/>
  <c r="U167" i="46"/>
  <c r="U117" i="47"/>
  <c r="U141" i="47"/>
  <c r="G172" i="47"/>
  <c r="O107" i="48"/>
  <c r="O117" i="48"/>
  <c r="G144" i="48"/>
  <c r="I172" i="48"/>
  <c r="Y18" i="43"/>
  <c r="X18" i="43"/>
  <c r="Y32" i="43"/>
  <c r="X32" i="43"/>
  <c r="Y41" i="43"/>
  <c r="X41" i="43"/>
  <c r="Y77" i="43"/>
  <c r="X77" i="43"/>
  <c r="Y98" i="43"/>
  <c r="X98" i="43"/>
  <c r="Y107" i="43"/>
  <c r="X107" i="43"/>
  <c r="Y117" i="43"/>
  <c r="X117" i="43"/>
  <c r="Y131" i="43"/>
  <c r="X131" i="43"/>
  <c r="Y140" i="43"/>
  <c r="X140" i="43"/>
  <c r="Y154" i="43"/>
  <c r="X154" i="43"/>
  <c r="Y163" i="43"/>
  <c r="X163" i="43"/>
  <c r="Y177" i="43"/>
  <c r="X177" i="43"/>
  <c r="Y187" i="43"/>
  <c r="X187" i="43"/>
  <c r="Y200" i="43"/>
  <c r="X200" i="43"/>
  <c r="Y13" i="44"/>
  <c r="X13" i="44"/>
  <c r="X23" i="44"/>
  <c r="Y23" i="44"/>
  <c r="Y37" i="44"/>
  <c r="X37" i="44"/>
  <c r="X46" i="44"/>
  <c r="Y46" i="44"/>
  <c r="Y68" i="44"/>
  <c r="X68" i="44"/>
  <c r="Y81" i="44"/>
  <c r="X81" i="44"/>
  <c r="Y89" i="44"/>
  <c r="X89" i="44"/>
  <c r="X103" i="44"/>
  <c r="Y103" i="44"/>
  <c r="Y112" i="44"/>
  <c r="X112" i="44"/>
  <c r="Y126" i="44"/>
  <c r="X126" i="44"/>
  <c r="Y135" i="44"/>
  <c r="X135" i="44"/>
  <c r="Y149" i="44"/>
  <c r="X149" i="44"/>
  <c r="X159" i="44"/>
  <c r="Y159" i="44"/>
  <c r="Y168" i="44"/>
  <c r="X168" i="44"/>
  <c r="Y182" i="44"/>
  <c r="X182" i="44"/>
  <c r="X191" i="44"/>
  <c r="Y191" i="44"/>
  <c r="Y195" i="44"/>
  <c r="X195" i="44"/>
  <c r="Y9" i="45"/>
  <c r="X9" i="45"/>
  <c r="Y18" i="45"/>
  <c r="X18" i="45"/>
  <c r="X32" i="45"/>
  <c r="Y32" i="45"/>
  <c r="Y41" i="45"/>
  <c r="X41" i="45"/>
  <c r="Y63" i="45"/>
  <c r="X63" i="45"/>
  <c r="Y77" i="45"/>
  <c r="X77" i="45"/>
  <c r="X98" i="45"/>
  <c r="Y98" i="45"/>
  <c r="Y107" i="45"/>
  <c r="X107" i="45"/>
  <c r="Y117" i="45"/>
  <c r="X117" i="45"/>
  <c r="Y131" i="45"/>
  <c r="X131" i="45"/>
  <c r="Y140" i="45"/>
  <c r="X140" i="45"/>
  <c r="Y154" i="45"/>
  <c r="X154" i="45"/>
  <c r="Y163" i="45"/>
  <c r="X163" i="45"/>
  <c r="Y177" i="45"/>
  <c r="X177" i="45"/>
  <c r="X187" i="45"/>
  <c r="Y187" i="45"/>
  <c r="Y200" i="45"/>
  <c r="X200" i="45"/>
  <c r="X13" i="46"/>
  <c r="Y13" i="46"/>
  <c r="Y23" i="46"/>
  <c r="X23" i="46"/>
  <c r="Y37" i="46"/>
  <c r="X37" i="46"/>
  <c r="Y46" i="46"/>
  <c r="X46" i="46"/>
  <c r="X68" i="46"/>
  <c r="Y68" i="46"/>
  <c r="X81" i="46"/>
  <c r="Y81" i="46"/>
  <c r="Y89" i="46"/>
  <c r="X89" i="46"/>
  <c r="X103" i="46"/>
  <c r="Y103" i="46"/>
  <c r="Y112" i="46"/>
  <c r="X112" i="46"/>
  <c r="X126" i="46"/>
  <c r="Y126" i="46"/>
  <c r="X15" i="43"/>
  <c r="Z15" i="43" s="1"/>
  <c r="X38" i="43"/>
  <c r="X69" i="43"/>
  <c r="Z69" i="43" s="1"/>
  <c r="X90" i="43"/>
  <c r="X113" i="43"/>
  <c r="Z113" i="43" s="1"/>
  <c r="X137" i="43"/>
  <c r="Z137" i="43" s="1"/>
  <c r="X160" i="43"/>
  <c r="Z160" i="43" s="1"/>
  <c r="X183" i="43"/>
  <c r="Z183" i="43" s="1"/>
  <c r="X196" i="43"/>
  <c r="Z196" i="43" s="1"/>
  <c r="Y110" i="43"/>
  <c r="X110" i="43"/>
  <c r="Y147" i="43"/>
  <c r="X147" i="43"/>
  <c r="Y179" i="43"/>
  <c r="X179" i="43"/>
  <c r="X25" i="44"/>
  <c r="Y25" i="44"/>
  <c r="Y70" i="44"/>
  <c r="X70" i="44"/>
  <c r="Y151" i="44"/>
  <c r="X151" i="44"/>
  <c r="Y175" i="44"/>
  <c r="X175" i="44"/>
  <c r="Y184" i="44"/>
  <c r="X184" i="44"/>
  <c r="Y197" i="44"/>
  <c r="X197" i="44"/>
  <c r="Y44" i="45"/>
  <c r="X44" i="45"/>
  <c r="U150" i="44"/>
  <c r="O116" i="48"/>
  <c r="Y10" i="44"/>
  <c r="X10" i="44"/>
  <c r="Q102" i="43"/>
  <c r="E102" i="25" s="1"/>
  <c r="K122" i="43"/>
  <c r="K144" i="43"/>
  <c r="L172" i="43"/>
  <c r="Q20" i="44"/>
  <c r="F20" i="25" s="1"/>
  <c r="V15" i="44"/>
  <c r="U15" i="44" s="1"/>
  <c r="U34" i="44"/>
  <c r="U44" i="44"/>
  <c r="U81" i="44"/>
  <c r="U97" i="44"/>
  <c r="E172" i="44"/>
  <c r="M172" i="44"/>
  <c r="U157" i="44"/>
  <c r="U197" i="44"/>
  <c r="F28" i="45"/>
  <c r="N28" i="45"/>
  <c r="U25" i="45"/>
  <c r="Q36" i="45"/>
  <c r="G36" i="25" s="1"/>
  <c r="U79" i="45"/>
  <c r="U107" i="45"/>
  <c r="U65" i="46"/>
  <c r="U101" i="46"/>
  <c r="L122" i="46"/>
  <c r="U106" i="46"/>
  <c r="U116" i="46"/>
  <c r="U202" i="46"/>
  <c r="O28" i="47"/>
  <c r="Q42" i="47"/>
  <c r="I42" i="25" s="1"/>
  <c r="V37" i="47"/>
  <c r="U80" i="47"/>
  <c r="U118" i="47"/>
  <c r="U148" i="47"/>
  <c r="I172" i="47"/>
  <c r="U179" i="47"/>
  <c r="Q192" i="47"/>
  <c r="I192" i="25" s="1"/>
  <c r="I28" i="48"/>
  <c r="F122" i="48"/>
  <c r="O118" i="48"/>
  <c r="H144" i="48"/>
  <c r="J144" i="48"/>
  <c r="K158" i="48"/>
  <c r="J158" i="25" s="1"/>
  <c r="Y22" i="43"/>
  <c r="X22" i="43"/>
  <c r="Y35" i="43"/>
  <c r="X35" i="43"/>
  <c r="Y45" i="43"/>
  <c r="X45" i="43"/>
  <c r="Y67" i="43"/>
  <c r="X67" i="43"/>
  <c r="Y80" i="43"/>
  <c r="X80" i="43"/>
  <c r="Y88" i="43"/>
  <c r="X88" i="43"/>
  <c r="Y101" i="43"/>
  <c r="X101" i="43"/>
  <c r="Y111" i="43"/>
  <c r="X111" i="43"/>
  <c r="Y125" i="43"/>
  <c r="X125" i="43"/>
  <c r="Y134" i="43"/>
  <c r="X134" i="43"/>
  <c r="Y148" i="43"/>
  <c r="X148" i="43"/>
  <c r="Y157" i="43"/>
  <c r="X157" i="43"/>
  <c r="Y167" i="43"/>
  <c r="X167" i="43"/>
  <c r="Y181" i="43"/>
  <c r="X181" i="43"/>
  <c r="Y190" i="43"/>
  <c r="X190" i="43"/>
  <c r="Y194" i="43"/>
  <c r="X194" i="43"/>
  <c r="Y203" i="43"/>
  <c r="X203" i="43"/>
  <c r="Y17" i="44"/>
  <c r="X17" i="44"/>
  <c r="Y31" i="44"/>
  <c r="X31" i="44"/>
  <c r="Y40" i="44"/>
  <c r="X40" i="44"/>
  <c r="Y62" i="44"/>
  <c r="X62" i="44"/>
  <c r="Y71" i="44"/>
  <c r="X71" i="44"/>
  <c r="Y97" i="44"/>
  <c r="X97" i="44"/>
  <c r="Y106" i="44"/>
  <c r="X106" i="44"/>
  <c r="Y116" i="44"/>
  <c r="X116" i="44"/>
  <c r="Y129" i="44"/>
  <c r="X129" i="44"/>
  <c r="Y139" i="44"/>
  <c r="X139" i="44"/>
  <c r="X153" i="44"/>
  <c r="Y153" i="44"/>
  <c r="Y162" i="44"/>
  <c r="X162" i="44"/>
  <c r="Y176" i="44"/>
  <c r="X176" i="44"/>
  <c r="Y185" i="44"/>
  <c r="X185" i="44"/>
  <c r="X199" i="44"/>
  <c r="Y199" i="44"/>
  <c r="Y12" i="45"/>
  <c r="X12" i="45"/>
  <c r="X22" i="45"/>
  <c r="Y22" i="45"/>
  <c r="Y35" i="45"/>
  <c r="X35" i="45"/>
  <c r="X45" i="45"/>
  <c r="Y45" i="45"/>
  <c r="Y67" i="45"/>
  <c r="X67" i="45"/>
  <c r="X80" i="45"/>
  <c r="Y80" i="45"/>
  <c r="Y88" i="45"/>
  <c r="X88" i="45"/>
  <c r="Y101" i="45"/>
  <c r="X101" i="45"/>
  <c r="Y111" i="45"/>
  <c r="X111" i="45"/>
  <c r="X125" i="45"/>
  <c r="Y125" i="45"/>
  <c r="Y134" i="45"/>
  <c r="X134" i="45"/>
  <c r="Y148" i="45"/>
  <c r="X148" i="45"/>
  <c r="Y157" i="45"/>
  <c r="X157" i="45"/>
  <c r="Y167" i="45"/>
  <c r="X167" i="45"/>
  <c r="Y181" i="45"/>
  <c r="X181" i="45"/>
  <c r="Y190" i="45"/>
  <c r="X190" i="45"/>
  <c r="X194" i="45"/>
  <c r="Y194" i="45"/>
  <c r="Y203" i="45"/>
  <c r="X203" i="45"/>
  <c r="Y17" i="46"/>
  <c r="X17" i="46"/>
  <c r="X31" i="46"/>
  <c r="Y31" i="46"/>
  <c r="Y40" i="46"/>
  <c r="X40" i="46"/>
  <c r="Y62" i="46"/>
  <c r="X62" i="46"/>
  <c r="Y71" i="46"/>
  <c r="X71" i="46"/>
  <c r="Y97" i="46"/>
  <c r="X97" i="46"/>
  <c r="Y106" i="46"/>
  <c r="X106" i="46"/>
  <c r="Y116" i="46"/>
  <c r="X116" i="46"/>
  <c r="Y44" i="43"/>
  <c r="X44" i="43"/>
  <c r="Y115" i="44"/>
  <c r="X115" i="44"/>
  <c r="Y138" i="44"/>
  <c r="X138" i="44"/>
  <c r="Y161" i="44"/>
  <c r="X161" i="44"/>
  <c r="X16" i="46"/>
  <c r="Y16" i="46"/>
  <c r="U195" i="44"/>
  <c r="O33" i="48"/>
  <c r="O80" i="48"/>
  <c r="O106" i="48"/>
  <c r="O177" i="48"/>
  <c r="P122" i="43"/>
  <c r="E172" i="43"/>
  <c r="Q66" i="44"/>
  <c r="F66" i="25" s="1"/>
  <c r="U127" i="44"/>
  <c r="F172" i="44"/>
  <c r="U168" i="44"/>
  <c r="H172" i="45"/>
  <c r="U183" i="45"/>
  <c r="E122" i="46"/>
  <c r="M122" i="46"/>
  <c r="H172" i="46"/>
  <c r="P172" i="46"/>
  <c r="U177" i="46"/>
  <c r="V9" i="47"/>
  <c r="U9" i="47" s="1"/>
  <c r="G122" i="47"/>
  <c r="O122" i="47"/>
  <c r="J172" i="47"/>
  <c r="U154" i="47"/>
  <c r="O12" i="48"/>
  <c r="O17" i="48"/>
  <c r="O155" i="48"/>
  <c r="Y16" i="43"/>
  <c r="X16" i="43"/>
  <c r="Y25" i="43"/>
  <c r="X25" i="43"/>
  <c r="Y39" i="43"/>
  <c r="X39" i="43"/>
  <c r="Y70" i="43"/>
  <c r="X70" i="43"/>
  <c r="Y91" i="43"/>
  <c r="X91" i="43"/>
  <c r="Y105" i="43"/>
  <c r="X105" i="43"/>
  <c r="Y115" i="43"/>
  <c r="X115" i="43"/>
  <c r="Y128" i="43"/>
  <c r="X128" i="43"/>
  <c r="Y138" i="43"/>
  <c r="X138" i="43"/>
  <c r="Y151" i="43"/>
  <c r="X151" i="43"/>
  <c r="Y161" i="43"/>
  <c r="X161" i="43"/>
  <c r="Y175" i="43"/>
  <c r="X175" i="43"/>
  <c r="Y184" i="43"/>
  <c r="X184" i="43"/>
  <c r="Y197" i="43"/>
  <c r="X197" i="43"/>
  <c r="Y11" i="44"/>
  <c r="X11" i="44"/>
  <c r="Y21" i="44"/>
  <c r="X21" i="44"/>
  <c r="Y34" i="44"/>
  <c r="X34" i="44"/>
  <c r="Y44" i="44"/>
  <c r="X44" i="44"/>
  <c r="Y65" i="44"/>
  <c r="X65" i="44"/>
  <c r="X79" i="44"/>
  <c r="Y79" i="44"/>
  <c r="Y87" i="44"/>
  <c r="X87" i="44"/>
  <c r="X100" i="44"/>
  <c r="Y100" i="44"/>
  <c r="Y110" i="44"/>
  <c r="X110" i="44"/>
  <c r="X119" i="44"/>
  <c r="Y119" i="44"/>
  <c r="Y133" i="44"/>
  <c r="X133" i="44"/>
  <c r="X147" i="44"/>
  <c r="Y147" i="44"/>
  <c r="Y156" i="44"/>
  <c r="X156" i="44"/>
  <c r="Y166" i="44"/>
  <c r="X166" i="44"/>
  <c r="Y179" i="44"/>
  <c r="X179" i="44"/>
  <c r="Y189" i="44"/>
  <c r="X189" i="44"/>
  <c r="Y193" i="44"/>
  <c r="X193" i="44"/>
  <c r="Y202" i="44"/>
  <c r="X202" i="44"/>
  <c r="Y16" i="45"/>
  <c r="X16" i="45"/>
  <c r="Y25" i="45"/>
  <c r="X25" i="45"/>
  <c r="Y39" i="45"/>
  <c r="X39" i="45"/>
  <c r="Y61" i="45"/>
  <c r="X61" i="45"/>
  <c r="X70" i="45"/>
  <c r="Y70" i="45"/>
  <c r="X91" i="45"/>
  <c r="Y91" i="45"/>
  <c r="Y105" i="45"/>
  <c r="X105" i="45"/>
  <c r="Y115" i="45"/>
  <c r="X115" i="45"/>
  <c r="Y128" i="45"/>
  <c r="X128" i="45"/>
  <c r="X138" i="45"/>
  <c r="Y138" i="45"/>
  <c r="Y151" i="45"/>
  <c r="X151" i="45"/>
  <c r="X161" i="45"/>
  <c r="Y161" i="45"/>
  <c r="Y175" i="45"/>
  <c r="X175" i="45"/>
  <c r="X184" i="45"/>
  <c r="Y184" i="45"/>
  <c r="Y197" i="45"/>
  <c r="X197" i="45"/>
  <c r="X11" i="46"/>
  <c r="Y11" i="46"/>
  <c r="Y21" i="46"/>
  <c r="X21" i="46"/>
  <c r="Y34" i="46"/>
  <c r="X34" i="46"/>
  <c r="Y44" i="46"/>
  <c r="X44" i="46"/>
  <c r="X65" i="46"/>
  <c r="Y65" i="46"/>
  <c r="X79" i="46"/>
  <c r="Y79" i="46"/>
  <c r="Y87" i="46"/>
  <c r="X87" i="46"/>
  <c r="X100" i="46"/>
  <c r="Y100" i="46"/>
  <c r="Y110" i="46"/>
  <c r="X110" i="46"/>
  <c r="Y119" i="46"/>
  <c r="X119" i="46"/>
  <c r="X133" i="46"/>
  <c r="Y133" i="46"/>
  <c r="X147" i="46"/>
  <c r="Y147" i="46"/>
  <c r="X156" i="46"/>
  <c r="Y156" i="46"/>
  <c r="Y166" i="46"/>
  <c r="X166" i="46"/>
  <c r="Y179" i="46"/>
  <c r="X179" i="46"/>
  <c r="Y189" i="46"/>
  <c r="X189" i="46"/>
  <c r="Y193" i="46"/>
  <c r="X193" i="46"/>
  <c r="X202" i="46"/>
  <c r="Y202" i="46"/>
  <c r="Y16" i="47"/>
  <c r="X16" i="47"/>
  <c r="Y25" i="47"/>
  <c r="X25" i="47"/>
  <c r="X39" i="47"/>
  <c r="Y39" i="47"/>
  <c r="Y61" i="47"/>
  <c r="X61" i="47"/>
  <c r="X70" i="47"/>
  <c r="Y70" i="47"/>
  <c r="X91" i="47"/>
  <c r="Y91" i="47"/>
  <c r="Y105" i="47"/>
  <c r="X105" i="47"/>
  <c r="Y115" i="47"/>
  <c r="X115" i="47"/>
  <c r="Y128" i="47"/>
  <c r="X128" i="47"/>
  <c r="Y138" i="47"/>
  <c r="X138" i="47"/>
  <c r="Y151" i="47"/>
  <c r="X151" i="47"/>
  <c r="Y161" i="47"/>
  <c r="X161" i="47"/>
  <c r="Y175" i="47"/>
  <c r="X175" i="47"/>
  <c r="Y184" i="47"/>
  <c r="X184" i="47"/>
  <c r="X197" i="47"/>
  <c r="Y197" i="47"/>
  <c r="S11" i="48"/>
  <c r="R11" i="48"/>
  <c r="S21" i="48"/>
  <c r="R21" i="48"/>
  <c r="S34" i="48"/>
  <c r="R34" i="48"/>
  <c r="S44" i="48"/>
  <c r="R44" i="48"/>
  <c r="S79" i="48"/>
  <c r="R79" i="48"/>
  <c r="S87" i="48"/>
  <c r="R87" i="48"/>
  <c r="S100" i="48"/>
  <c r="R100" i="48"/>
  <c r="S110" i="48"/>
  <c r="R110" i="48"/>
  <c r="R119" i="48"/>
  <c r="S119" i="48"/>
  <c r="R133" i="48"/>
  <c r="S133" i="48"/>
  <c r="S147" i="48"/>
  <c r="R147" i="48"/>
  <c r="S156" i="48"/>
  <c r="R156" i="48"/>
  <c r="R166" i="48"/>
  <c r="S166" i="48"/>
  <c r="S179" i="48"/>
  <c r="R179" i="48"/>
  <c r="S189" i="48"/>
  <c r="R189" i="48"/>
  <c r="S193" i="48"/>
  <c r="R193" i="48"/>
  <c r="S202" i="48"/>
  <c r="R202" i="48"/>
  <c r="X19" i="43"/>
  <c r="Z19" i="43" s="1"/>
  <c r="X43" i="43"/>
  <c r="Z43" i="43" s="1"/>
  <c r="X78" i="43"/>
  <c r="X99" i="43"/>
  <c r="Z99" i="43" s="1"/>
  <c r="X118" i="43"/>
  <c r="Z118" i="43" s="1"/>
  <c r="X141" i="43"/>
  <c r="Z141" i="43" s="1"/>
  <c r="X165" i="43"/>
  <c r="Z165" i="43" s="1"/>
  <c r="X188" i="43"/>
  <c r="Z188" i="43" s="1"/>
  <c r="X201" i="43"/>
  <c r="Z201" i="43" s="1"/>
  <c r="O100" i="48"/>
  <c r="Y21" i="43"/>
  <c r="X21" i="43"/>
  <c r="Y87" i="43"/>
  <c r="X87" i="43"/>
  <c r="Y166" i="43"/>
  <c r="X166" i="43"/>
  <c r="Y202" i="43"/>
  <c r="X202" i="43"/>
  <c r="Y79" i="45"/>
  <c r="X79" i="45"/>
  <c r="Y119" i="45"/>
  <c r="X119" i="45"/>
  <c r="Y147" i="45"/>
  <c r="X147" i="45"/>
  <c r="Y156" i="45"/>
  <c r="X156" i="45"/>
  <c r="Y166" i="45"/>
  <c r="X166" i="45"/>
  <c r="Y189" i="45"/>
  <c r="X189" i="45"/>
  <c r="Y202" i="45"/>
  <c r="X202" i="45"/>
  <c r="Y39" i="46"/>
  <c r="X39" i="46"/>
  <c r="X115" i="46"/>
  <c r="Y115" i="46"/>
  <c r="Q130" i="43"/>
  <c r="E130" i="25" s="1"/>
  <c r="K28" i="45"/>
  <c r="O203" i="48"/>
  <c r="Y118" i="44"/>
  <c r="X118" i="44"/>
  <c r="X104" i="45"/>
  <c r="Y104" i="45"/>
  <c r="Y113" i="45"/>
  <c r="X113" i="45"/>
  <c r="X127" i="45"/>
  <c r="Y127" i="45"/>
  <c r="Y150" i="45"/>
  <c r="X150" i="45"/>
  <c r="Y160" i="45"/>
  <c r="X160" i="45"/>
  <c r="Y169" i="45"/>
  <c r="X169" i="45"/>
  <c r="Y183" i="45"/>
  <c r="X183" i="45"/>
  <c r="Y196" i="45"/>
  <c r="X196" i="45"/>
  <c r="H122" i="43"/>
  <c r="M172" i="43"/>
  <c r="J172" i="43"/>
  <c r="U45" i="44"/>
  <c r="M144" i="43"/>
  <c r="K28" i="44"/>
  <c r="U17" i="44"/>
  <c r="Q26" i="44"/>
  <c r="F26" i="25" s="1"/>
  <c r="U41" i="44"/>
  <c r="U88" i="44"/>
  <c r="J122" i="44"/>
  <c r="U104" i="44"/>
  <c r="U128" i="44"/>
  <c r="K144" i="44"/>
  <c r="U138" i="44"/>
  <c r="U169" i="44"/>
  <c r="U177" i="44"/>
  <c r="U182" i="44"/>
  <c r="U203" i="44"/>
  <c r="V9" i="45"/>
  <c r="U9" i="45" s="1"/>
  <c r="H28" i="45"/>
  <c r="P28" i="45"/>
  <c r="G28" i="45"/>
  <c r="U113" i="45"/>
  <c r="H144" i="45"/>
  <c r="P144" i="45"/>
  <c r="I172" i="45"/>
  <c r="Q152" i="45"/>
  <c r="G152" i="25" s="1"/>
  <c r="G172" i="45"/>
  <c r="O172" i="45"/>
  <c r="U179" i="45"/>
  <c r="I28" i="46"/>
  <c r="U43" i="46"/>
  <c r="U79" i="46"/>
  <c r="U91" i="46"/>
  <c r="U125" i="46"/>
  <c r="P144" i="46"/>
  <c r="I172" i="46"/>
  <c r="Q152" i="46"/>
  <c r="H152" i="25" s="1"/>
  <c r="G172" i="46"/>
  <c r="O172" i="46"/>
  <c r="U10" i="47"/>
  <c r="I28" i="47"/>
  <c r="Q20" i="47"/>
  <c r="I20" i="25" s="1"/>
  <c r="V15" i="47"/>
  <c r="U15" i="47" s="1"/>
  <c r="U39" i="47"/>
  <c r="Q102" i="47"/>
  <c r="I102" i="25" s="1"/>
  <c r="V97" i="47"/>
  <c r="U97" i="47" s="1"/>
  <c r="H122" i="47"/>
  <c r="P122" i="47"/>
  <c r="Q136" i="47"/>
  <c r="I136" i="25" s="1"/>
  <c r="V131" i="47"/>
  <c r="U131" i="47" s="1"/>
  <c r="U150" i="47"/>
  <c r="U165" i="47"/>
  <c r="U185" i="47"/>
  <c r="O18" i="48"/>
  <c r="O156" i="48"/>
  <c r="O190" i="48"/>
  <c r="K204" i="48"/>
  <c r="J204" i="25" s="1"/>
  <c r="Y15" i="44"/>
  <c r="X15" i="44"/>
  <c r="Y24" i="44"/>
  <c r="X24" i="44"/>
  <c r="Y38" i="44"/>
  <c r="X38" i="44"/>
  <c r="Y47" i="44"/>
  <c r="X47" i="44"/>
  <c r="X69" i="44"/>
  <c r="Y69" i="44"/>
  <c r="Y90" i="44"/>
  <c r="X90" i="44"/>
  <c r="Y104" i="44"/>
  <c r="X104" i="44"/>
  <c r="Y113" i="44"/>
  <c r="X113" i="44"/>
  <c r="Y127" i="44"/>
  <c r="X127" i="44"/>
  <c r="Y137" i="44"/>
  <c r="X137" i="44"/>
  <c r="X150" i="44"/>
  <c r="Y150" i="44"/>
  <c r="Y160" i="44"/>
  <c r="X160" i="44"/>
  <c r="Y169" i="44"/>
  <c r="X169" i="44"/>
  <c r="X183" i="44"/>
  <c r="Y183" i="44"/>
  <c r="X196" i="44"/>
  <c r="Y196" i="44"/>
  <c r="Y10" i="45"/>
  <c r="X10" i="45"/>
  <c r="X19" i="45"/>
  <c r="Y19" i="45"/>
  <c r="Y33" i="45"/>
  <c r="X33" i="45"/>
  <c r="Y43" i="45"/>
  <c r="X43" i="45"/>
  <c r="Y64" i="45"/>
  <c r="X64" i="45"/>
  <c r="Y78" i="45"/>
  <c r="X78" i="45"/>
  <c r="Y99" i="45"/>
  <c r="X99" i="45"/>
  <c r="Y109" i="45"/>
  <c r="X109" i="45"/>
  <c r="Y118" i="45"/>
  <c r="X118" i="45"/>
  <c r="Y132" i="45"/>
  <c r="X132" i="45"/>
  <c r="Y141" i="45"/>
  <c r="X141" i="45"/>
  <c r="Y155" i="45"/>
  <c r="X155" i="45"/>
  <c r="Y165" i="45"/>
  <c r="X165" i="45"/>
  <c r="Y178" i="45"/>
  <c r="X178" i="45"/>
  <c r="Y188" i="45"/>
  <c r="X188" i="45"/>
  <c r="Y201" i="45"/>
  <c r="X201" i="45"/>
  <c r="Y15" i="46"/>
  <c r="X15" i="46"/>
  <c r="Y24" i="46"/>
  <c r="X24" i="46"/>
  <c r="X38" i="46"/>
  <c r="Y38" i="46"/>
  <c r="Y47" i="46"/>
  <c r="X47" i="46"/>
  <c r="Y69" i="46"/>
  <c r="X69" i="46"/>
  <c r="Y90" i="46"/>
  <c r="X90" i="46"/>
  <c r="X104" i="46"/>
  <c r="Y104" i="46"/>
  <c r="Y113" i="46"/>
  <c r="X113" i="46"/>
  <c r="X127" i="46"/>
  <c r="Y127" i="46"/>
  <c r="Y137" i="46"/>
  <c r="X137" i="46"/>
  <c r="Y150" i="46"/>
  <c r="X150" i="46"/>
  <c r="Y160" i="46"/>
  <c r="X160" i="46"/>
  <c r="Y169" i="46"/>
  <c r="X169" i="46"/>
  <c r="Y183" i="46"/>
  <c r="X183" i="46"/>
  <c r="X196" i="46"/>
  <c r="Y196" i="46"/>
  <c r="Y10" i="47"/>
  <c r="X10" i="47"/>
  <c r="Y19" i="47"/>
  <c r="X19" i="47"/>
  <c r="X33" i="47"/>
  <c r="Y33" i="47"/>
  <c r="Y43" i="47"/>
  <c r="X43" i="47"/>
  <c r="Y64" i="47"/>
  <c r="X64" i="47"/>
  <c r="X78" i="47"/>
  <c r="Y78" i="47"/>
  <c r="Y99" i="47"/>
  <c r="X99" i="47"/>
  <c r="Y109" i="47"/>
  <c r="X109" i="47"/>
  <c r="X118" i="47"/>
  <c r="Y118" i="47"/>
  <c r="Y132" i="47"/>
  <c r="X132" i="47"/>
  <c r="X141" i="47"/>
  <c r="Y141" i="47"/>
  <c r="Y155" i="47"/>
  <c r="X155" i="47"/>
  <c r="X165" i="47"/>
  <c r="Y165" i="47"/>
  <c r="Y178" i="47"/>
  <c r="X178" i="47"/>
  <c r="Y188" i="47"/>
  <c r="X188" i="47"/>
  <c r="Y201" i="47"/>
  <c r="X201" i="47"/>
  <c r="R15" i="48"/>
  <c r="S15" i="48"/>
  <c r="S24" i="48"/>
  <c r="R24" i="48"/>
  <c r="S38" i="48"/>
  <c r="R38" i="48"/>
  <c r="S47" i="48"/>
  <c r="R47" i="48"/>
  <c r="S90" i="48"/>
  <c r="R90" i="48"/>
  <c r="R104" i="48"/>
  <c r="S104" i="48"/>
  <c r="S113" i="48"/>
  <c r="R113" i="48"/>
  <c r="S127" i="48"/>
  <c r="R127" i="48"/>
  <c r="S137" i="48"/>
  <c r="R137" i="48"/>
  <c r="S150" i="48"/>
  <c r="R150" i="48"/>
  <c r="S160" i="48"/>
  <c r="R160" i="48"/>
  <c r="S169" i="48"/>
  <c r="R169" i="48"/>
  <c r="S183" i="48"/>
  <c r="R183" i="48"/>
  <c r="S196" i="48"/>
  <c r="R196" i="48"/>
  <c r="Y133" i="43"/>
  <c r="X133" i="43"/>
  <c r="Y189" i="43"/>
  <c r="X189" i="43"/>
  <c r="Y16" i="44"/>
  <c r="X16" i="44"/>
  <c r="Y91" i="44"/>
  <c r="X91" i="44"/>
  <c r="Y87" i="45"/>
  <c r="X87" i="45"/>
  <c r="Y100" i="45"/>
  <c r="X100" i="45"/>
  <c r="Y179" i="45"/>
  <c r="X179" i="45"/>
  <c r="X70" i="46"/>
  <c r="Y70" i="46"/>
  <c r="X91" i="46"/>
  <c r="Y91" i="46"/>
  <c r="O88" i="48"/>
  <c r="K120" i="48"/>
  <c r="J120" i="25" s="1"/>
  <c r="Y43" i="44"/>
  <c r="X43" i="44"/>
  <c r="Y64" i="44"/>
  <c r="X64" i="44"/>
  <c r="Y78" i="44"/>
  <c r="X78" i="44"/>
  <c r="Y99" i="44"/>
  <c r="X99" i="44"/>
  <c r="Y109" i="44"/>
  <c r="X109" i="44"/>
  <c r="Y132" i="44"/>
  <c r="X132" i="44"/>
  <c r="Y141" i="44"/>
  <c r="X141" i="44"/>
  <c r="Y188" i="44"/>
  <c r="X188" i="44"/>
  <c r="X201" i="44"/>
  <c r="Y201" i="44"/>
  <c r="Y15" i="45"/>
  <c r="X15" i="45"/>
  <c r="Y24" i="45"/>
  <c r="X24" i="45"/>
  <c r="X47" i="45"/>
  <c r="Y47" i="45"/>
  <c r="Y90" i="45"/>
  <c r="X90" i="45"/>
  <c r="Y10" i="46"/>
  <c r="X10" i="46"/>
  <c r="Y64" i="46"/>
  <c r="X64" i="46"/>
  <c r="Y78" i="46"/>
  <c r="X78" i="46"/>
  <c r="Y118" i="46"/>
  <c r="X118" i="46"/>
  <c r="L28" i="43"/>
  <c r="M28" i="43"/>
  <c r="J28" i="43"/>
  <c r="U140" i="43"/>
  <c r="O172" i="43"/>
  <c r="L28" i="44"/>
  <c r="U18" i="44"/>
  <c r="U47" i="44"/>
  <c r="U89" i="44"/>
  <c r="U100" i="44"/>
  <c r="K122" i="44"/>
  <c r="U105" i="44"/>
  <c r="U115" i="44"/>
  <c r="U129" i="44"/>
  <c r="L144" i="44"/>
  <c r="U134" i="44"/>
  <c r="U139" i="44"/>
  <c r="U147" i="44"/>
  <c r="H172" i="44"/>
  <c r="P172" i="44"/>
  <c r="G172" i="44"/>
  <c r="O172" i="44"/>
  <c r="V10" i="45"/>
  <c r="U10" i="45" s="1"/>
  <c r="I28" i="45"/>
  <c r="U44" i="45"/>
  <c r="H122" i="45"/>
  <c r="P122" i="45"/>
  <c r="I144" i="45"/>
  <c r="J172" i="45"/>
  <c r="J28" i="46"/>
  <c r="U16" i="46"/>
  <c r="U21" i="46"/>
  <c r="U39" i="46"/>
  <c r="Q48" i="46"/>
  <c r="H48" i="25" s="1"/>
  <c r="N122" i="46"/>
  <c r="U126" i="46"/>
  <c r="I144" i="46"/>
  <c r="J172" i="46"/>
  <c r="U179" i="46"/>
  <c r="U184" i="46"/>
  <c r="U21" i="47"/>
  <c r="U40" i="47"/>
  <c r="U62" i="47"/>
  <c r="U87" i="47"/>
  <c r="J144" i="47"/>
  <c r="L172" i="47"/>
  <c r="K172" i="47"/>
  <c r="U166" i="47"/>
  <c r="U194" i="47"/>
  <c r="Q204" i="47"/>
  <c r="I204" i="25" s="1"/>
  <c r="V199" i="47"/>
  <c r="U199" i="47" s="1"/>
  <c r="O19" i="48"/>
  <c r="I122" i="48"/>
  <c r="H122" i="48"/>
  <c r="J122" i="48"/>
  <c r="O138" i="48"/>
  <c r="E172" i="48"/>
  <c r="O161" i="48"/>
  <c r="Y23" i="43"/>
  <c r="X23" i="43"/>
  <c r="Y37" i="43"/>
  <c r="X37" i="43"/>
  <c r="Y46" i="43"/>
  <c r="X46" i="43"/>
  <c r="Y68" i="43"/>
  <c r="X68" i="43"/>
  <c r="Y81" i="43"/>
  <c r="X81" i="43"/>
  <c r="Y89" i="43"/>
  <c r="X89" i="43"/>
  <c r="Y103" i="43"/>
  <c r="X103" i="43"/>
  <c r="Y112" i="43"/>
  <c r="X112" i="43"/>
  <c r="Y126" i="43"/>
  <c r="X126" i="43"/>
  <c r="Y135" i="43"/>
  <c r="X135" i="43"/>
  <c r="Y149" i="43"/>
  <c r="X149" i="43"/>
  <c r="Y159" i="43"/>
  <c r="X159" i="43"/>
  <c r="Y168" i="43"/>
  <c r="X168" i="43"/>
  <c r="Y182" i="43"/>
  <c r="X182" i="43"/>
  <c r="Y191" i="43"/>
  <c r="X191" i="43"/>
  <c r="Y195" i="43"/>
  <c r="X195" i="43"/>
  <c r="X9" i="44"/>
  <c r="Y9" i="44"/>
  <c r="Y18" i="44"/>
  <c r="X18" i="44"/>
  <c r="Y32" i="44"/>
  <c r="X32" i="44"/>
  <c r="Y41" i="44"/>
  <c r="X41" i="44"/>
  <c r="Y63" i="44"/>
  <c r="X63" i="44"/>
  <c r="Y77" i="44"/>
  <c r="X77" i="44"/>
  <c r="X98" i="44"/>
  <c r="Y98" i="44"/>
  <c r="Y107" i="44"/>
  <c r="X107" i="44"/>
  <c r="Y117" i="44"/>
  <c r="X117" i="44"/>
  <c r="Y131" i="44"/>
  <c r="X131" i="44"/>
  <c r="X140" i="44"/>
  <c r="Y140" i="44"/>
  <c r="Y154" i="44"/>
  <c r="X154" i="44"/>
  <c r="Y163" i="44"/>
  <c r="X163" i="44"/>
  <c r="X177" i="44"/>
  <c r="Y177" i="44"/>
  <c r="Y187" i="44"/>
  <c r="X187" i="44"/>
  <c r="Y200" i="44"/>
  <c r="X200" i="44"/>
  <c r="X13" i="45"/>
  <c r="Y13" i="45"/>
  <c r="Y23" i="45"/>
  <c r="X23" i="45"/>
  <c r="X37" i="45"/>
  <c r="Y37" i="45"/>
  <c r="Y46" i="45"/>
  <c r="X46" i="45"/>
  <c r="X68" i="45"/>
  <c r="Y68" i="45"/>
  <c r="Y81" i="45"/>
  <c r="X81" i="45"/>
  <c r="Y89" i="45"/>
  <c r="X89" i="45"/>
  <c r="Y103" i="45"/>
  <c r="X103" i="45"/>
  <c r="X112" i="45"/>
  <c r="Y112" i="45"/>
  <c r="Y126" i="45"/>
  <c r="X126" i="45"/>
  <c r="Y135" i="45"/>
  <c r="X135" i="45"/>
  <c r="Y149" i="45"/>
  <c r="X149" i="45"/>
  <c r="X159" i="45"/>
  <c r="Y159" i="45"/>
  <c r="Y168" i="45"/>
  <c r="X168" i="45"/>
  <c r="Y182" i="45"/>
  <c r="X182" i="45"/>
  <c r="Y191" i="45"/>
  <c r="X191" i="45"/>
  <c r="Y195" i="45"/>
  <c r="X195" i="45"/>
  <c r="X9" i="46"/>
  <c r="Y9" i="46"/>
  <c r="Y18" i="46"/>
  <c r="X18" i="46"/>
  <c r="Y32" i="46"/>
  <c r="X32" i="46"/>
  <c r="Y41" i="46"/>
  <c r="X41" i="46"/>
  <c r="Y63" i="46"/>
  <c r="X63" i="46"/>
  <c r="X77" i="46"/>
  <c r="Y77" i="46"/>
  <c r="Y98" i="46"/>
  <c r="X98" i="46"/>
  <c r="Y107" i="46"/>
  <c r="X107" i="46"/>
  <c r="X117" i="46"/>
  <c r="Y117" i="46"/>
  <c r="X24" i="43"/>
  <c r="Z24" i="43" s="1"/>
  <c r="X47" i="43"/>
  <c r="Z47" i="43" s="1"/>
  <c r="X104" i="43"/>
  <c r="Z104" i="43" s="1"/>
  <c r="X127" i="43"/>
  <c r="Z127" i="43" s="1"/>
  <c r="X150" i="43"/>
  <c r="Z150" i="43" s="1"/>
  <c r="X169" i="43"/>
  <c r="Z169" i="43" s="1"/>
  <c r="O105" i="48"/>
  <c r="O163" i="48"/>
  <c r="Y79" i="43"/>
  <c r="X79" i="43"/>
  <c r="Y100" i="43"/>
  <c r="X100" i="43"/>
  <c r="Y119" i="43"/>
  <c r="X119" i="43"/>
  <c r="Y193" i="43"/>
  <c r="X193" i="43"/>
  <c r="Y128" i="44"/>
  <c r="X128" i="44"/>
  <c r="Y65" i="45"/>
  <c r="X65" i="45"/>
  <c r="Y110" i="45"/>
  <c r="X110" i="45"/>
  <c r="Y193" i="45"/>
  <c r="X193" i="45"/>
  <c r="Y61" i="46"/>
  <c r="X61" i="46"/>
  <c r="Q114" i="43"/>
  <c r="E114" i="25" s="1"/>
  <c r="U19" i="44"/>
  <c r="U24" i="44"/>
  <c r="U69" i="44"/>
  <c r="U116" i="44"/>
  <c r="U135" i="44"/>
  <c r="U140" i="44"/>
  <c r="I172" i="44"/>
  <c r="U189" i="44"/>
  <c r="U193" i="44"/>
  <c r="J28" i="45"/>
  <c r="J144" i="45"/>
  <c r="U137" i="45"/>
  <c r="H122" i="46"/>
  <c r="P122" i="46"/>
  <c r="J144" i="46"/>
  <c r="K28" i="47"/>
  <c r="Q142" i="47"/>
  <c r="I142" i="25" s="1"/>
  <c r="E172" i="47"/>
  <c r="M172" i="47"/>
  <c r="F28" i="48"/>
  <c r="O25" i="48"/>
  <c r="O104" i="48"/>
  <c r="K114" i="48"/>
  <c r="J114" i="25" s="1"/>
  <c r="O109" i="48"/>
  <c r="O134" i="48"/>
  <c r="O201" i="48"/>
  <c r="Y17" i="43"/>
  <c r="X17" i="43"/>
  <c r="Y31" i="43"/>
  <c r="X31" i="43"/>
  <c r="Y40" i="43"/>
  <c r="X40" i="43"/>
  <c r="Y71" i="43"/>
  <c r="X71" i="43"/>
  <c r="Y97" i="43"/>
  <c r="X97" i="43"/>
  <c r="Y106" i="43"/>
  <c r="X106" i="43"/>
  <c r="Y116" i="43"/>
  <c r="X116" i="43"/>
  <c r="Y129" i="43"/>
  <c r="X129" i="43"/>
  <c r="Y139" i="43"/>
  <c r="X139" i="43"/>
  <c r="Y153" i="43"/>
  <c r="X153" i="43"/>
  <c r="Y162" i="43"/>
  <c r="X162" i="43"/>
  <c r="Y176" i="43"/>
  <c r="X176" i="43"/>
  <c r="Y185" i="43"/>
  <c r="X185" i="43"/>
  <c r="Y199" i="43"/>
  <c r="X199" i="43"/>
  <c r="Y12" i="44"/>
  <c r="X12" i="44"/>
  <c r="Y22" i="44"/>
  <c r="X22" i="44"/>
  <c r="X35" i="44"/>
  <c r="Y35" i="44"/>
  <c r="Y45" i="44"/>
  <c r="X45" i="44"/>
  <c r="X67" i="44"/>
  <c r="Y67" i="44"/>
  <c r="Y80" i="44"/>
  <c r="X80" i="44"/>
  <c r="Y88" i="44"/>
  <c r="X88" i="44"/>
  <c r="Y101" i="44"/>
  <c r="X101" i="44"/>
  <c r="X111" i="44"/>
  <c r="Y111" i="44"/>
  <c r="Y125" i="44"/>
  <c r="X125" i="44"/>
  <c r="X134" i="44"/>
  <c r="Y134" i="44"/>
  <c r="Y148" i="44"/>
  <c r="X148" i="44"/>
  <c r="Y157" i="44"/>
  <c r="X157" i="44"/>
  <c r="X167" i="44"/>
  <c r="Y167" i="44"/>
  <c r="Y181" i="44"/>
  <c r="X181" i="44"/>
  <c r="Y190" i="44"/>
  <c r="X190" i="44"/>
  <c r="Y194" i="44"/>
  <c r="X194" i="44"/>
  <c r="Y203" i="44"/>
  <c r="X203" i="44"/>
  <c r="Y17" i="45"/>
  <c r="X17" i="45"/>
  <c r="Y31" i="45"/>
  <c r="X31" i="45"/>
  <c r="Y40" i="45"/>
  <c r="X40" i="45"/>
  <c r="Y62" i="45"/>
  <c r="X62" i="45"/>
  <c r="Y71" i="45"/>
  <c r="X71" i="45"/>
  <c r="Y97" i="45"/>
  <c r="X97" i="45"/>
  <c r="X106" i="45"/>
  <c r="Y106" i="45"/>
  <c r="Y116" i="45"/>
  <c r="X116" i="45"/>
  <c r="Y129" i="45"/>
  <c r="X129" i="45"/>
  <c r="Y139" i="45"/>
  <c r="X139" i="45"/>
  <c r="X153" i="45"/>
  <c r="Y153" i="45"/>
  <c r="Y162" i="45"/>
  <c r="X162" i="45"/>
  <c r="X176" i="45"/>
  <c r="Y176" i="45"/>
  <c r="Y185" i="45"/>
  <c r="X185" i="45"/>
  <c r="X199" i="45"/>
  <c r="Y199" i="45"/>
  <c r="Y12" i="46"/>
  <c r="X12" i="46"/>
  <c r="Y22" i="46"/>
  <c r="X22" i="46"/>
  <c r="X35" i="46"/>
  <c r="Y35" i="46"/>
  <c r="Y45" i="46"/>
  <c r="X45" i="46"/>
  <c r="Y67" i="46"/>
  <c r="X67" i="46"/>
  <c r="Y80" i="46"/>
  <c r="X80" i="46"/>
  <c r="Y88" i="46"/>
  <c r="X88" i="46"/>
  <c r="X101" i="46"/>
  <c r="Y101" i="46"/>
  <c r="Y111" i="46"/>
  <c r="X111" i="46"/>
  <c r="X125" i="46"/>
  <c r="Y125" i="46"/>
  <c r="T24" i="28"/>
  <c r="S73" i="28"/>
  <c r="T72" i="28"/>
  <c r="T108" i="28"/>
  <c r="R123" i="28"/>
  <c r="S145" i="28"/>
  <c r="T152" i="28"/>
  <c r="T164" i="28"/>
  <c r="T192" i="28"/>
  <c r="X89" i="47"/>
  <c r="Z89" i="47" s="1"/>
  <c r="U113" i="25"/>
  <c r="U140" i="25"/>
  <c r="Y131" i="46"/>
  <c r="X131" i="46"/>
  <c r="Y140" i="46"/>
  <c r="X140" i="46"/>
  <c r="Y154" i="46"/>
  <c r="X154" i="46"/>
  <c r="Y163" i="46"/>
  <c r="X163" i="46"/>
  <c r="X177" i="46"/>
  <c r="Y177" i="46"/>
  <c r="Y187" i="46"/>
  <c r="X187" i="46"/>
  <c r="Y200" i="46"/>
  <c r="X200" i="46"/>
  <c r="Y13" i="47"/>
  <c r="X13" i="47"/>
  <c r="Y23" i="47"/>
  <c r="X23" i="47"/>
  <c r="Y37" i="47"/>
  <c r="X37" i="47"/>
  <c r="Y46" i="47"/>
  <c r="X46" i="47"/>
  <c r="X68" i="47"/>
  <c r="Y68" i="47"/>
  <c r="Y81" i="47"/>
  <c r="X81" i="47"/>
  <c r="Y103" i="47"/>
  <c r="X103" i="47"/>
  <c r="Y112" i="47"/>
  <c r="X112" i="47"/>
  <c r="Y126" i="47"/>
  <c r="X126" i="47"/>
  <c r="Y135" i="47"/>
  <c r="X135" i="47"/>
  <c r="Y149" i="47"/>
  <c r="X149" i="47"/>
  <c r="Y159" i="47"/>
  <c r="X159" i="47"/>
  <c r="Y168" i="47"/>
  <c r="X168" i="47"/>
  <c r="Y182" i="47"/>
  <c r="X182" i="47"/>
  <c r="Y191" i="47"/>
  <c r="X191" i="47"/>
  <c r="Y195" i="47"/>
  <c r="X195" i="47"/>
  <c r="R9" i="48"/>
  <c r="S9" i="48"/>
  <c r="S18" i="48"/>
  <c r="R18" i="48"/>
  <c r="S32" i="48"/>
  <c r="R32" i="48"/>
  <c r="S41" i="48"/>
  <c r="R41" i="48"/>
  <c r="S77" i="48"/>
  <c r="R77" i="48"/>
  <c r="S98" i="48"/>
  <c r="R98" i="48"/>
  <c r="S107" i="48"/>
  <c r="R107" i="48"/>
  <c r="S117" i="48"/>
  <c r="R117" i="48"/>
  <c r="R131" i="48"/>
  <c r="S131" i="48"/>
  <c r="S140" i="48"/>
  <c r="R140" i="48"/>
  <c r="S154" i="48"/>
  <c r="R154" i="48"/>
  <c r="R163" i="48"/>
  <c r="S163" i="48"/>
  <c r="S177" i="48"/>
  <c r="R177" i="48"/>
  <c r="S187" i="48"/>
  <c r="R187" i="48"/>
  <c r="S200" i="48"/>
  <c r="R200" i="48"/>
  <c r="S72" i="25"/>
  <c r="T32" i="28"/>
  <c r="T69" i="28"/>
  <c r="R82" i="28"/>
  <c r="R84" i="28" s="1"/>
  <c r="T80" i="28"/>
  <c r="T101" i="28"/>
  <c r="T141" i="28"/>
  <c r="T153" i="28"/>
  <c r="R195" i="28"/>
  <c r="T193" i="28"/>
  <c r="T204" i="28"/>
  <c r="X139" i="46"/>
  <c r="Z139" i="46" s="1"/>
  <c r="S37" i="48"/>
  <c r="T37" i="48" s="1"/>
  <c r="X134" i="46"/>
  <c r="Y134" i="46"/>
  <c r="Y148" i="46"/>
  <c r="X148" i="46"/>
  <c r="Y157" i="46"/>
  <c r="X157" i="46"/>
  <c r="X167" i="46"/>
  <c r="Y167" i="46"/>
  <c r="Y181" i="46"/>
  <c r="X181" i="46"/>
  <c r="Y190" i="46"/>
  <c r="X190" i="46"/>
  <c r="X194" i="46"/>
  <c r="Y194" i="46"/>
  <c r="Y203" i="46"/>
  <c r="X203" i="46"/>
  <c r="Y17" i="47"/>
  <c r="X17" i="47"/>
  <c r="X31" i="47"/>
  <c r="Y31" i="47"/>
  <c r="Y40" i="47"/>
  <c r="X40" i="47"/>
  <c r="X62" i="47"/>
  <c r="Y62" i="47"/>
  <c r="Y71" i="47"/>
  <c r="X71" i="47"/>
  <c r="Y97" i="47"/>
  <c r="X97" i="47"/>
  <c r="X106" i="47"/>
  <c r="Y106" i="47"/>
  <c r="Y116" i="47"/>
  <c r="X116" i="47"/>
  <c r="Y129" i="47"/>
  <c r="X129" i="47"/>
  <c r="Y139" i="47"/>
  <c r="X139" i="47"/>
  <c r="X153" i="47"/>
  <c r="Y153" i="47"/>
  <c r="Y162" i="47"/>
  <c r="X162" i="47"/>
  <c r="Y176" i="47"/>
  <c r="X176" i="47"/>
  <c r="Y185" i="47"/>
  <c r="X185" i="47"/>
  <c r="Y199" i="47"/>
  <c r="X199" i="47"/>
  <c r="R12" i="48"/>
  <c r="S12" i="48"/>
  <c r="S22" i="48"/>
  <c r="R22" i="48"/>
  <c r="R35" i="48"/>
  <c r="S35" i="48"/>
  <c r="S45" i="48"/>
  <c r="R45" i="48"/>
  <c r="S80" i="48"/>
  <c r="R80" i="48"/>
  <c r="S88" i="48"/>
  <c r="R88" i="48"/>
  <c r="S101" i="48"/>
  <c r="R101" i="48"/>
  <c r="S111" i="48"/>
  <c r="R111" i="48"/>
  <c r="R125" i="48"/>
  <c r="S125" i="48"/>
  <c r="S134" i="48"/>
  <c r="R134" i="48"/>
  <c r="S148" i="48"/>
  <c r="R148" i="48"/>
  <c r="S157" i="48"/>
  <c r="R157" i="48"/>
  <c r="S167" i="48"/>
  <c r="R167" i="48"/>
  <c r="S181" i="48"/>
  <c r="R181" i="48"/>
  <c r="S190" i="48"/>
  <c r="R190" i="48"/>
  <c r="S194" i="48"/>
  <c r="R194" i="48"/>
  <c r="S203" i="48"/>
  <c r="R203" i="48"/>
  <c r="U105" i="25"/>
  <c r="U155" i="25"/>
  <c r="U169" i="25"/>
  <c r="U195" i="25"/>
  <c r="S67" i="28"/>
  <c r="R155" i="28"/>
  <c r="S195" i="28"/>
  <c r="R201" i="28"/>
  <c r="Y128" i="46"/>
  <c r="X128" i="46"/>
  <c r="Y138" i="46"/>
  <c r="X138" i="46"/>
  <c r="Y151" i="46"/>
  <c r="X151" i="46"/>
  <c r="Y161" i="46"/>
  <c r="X161" i="46"/>
  <c r="Y175" i="46"/>
  <c r="X175" i="46"/>
  <c r="Y184" i="46"/>
  <c r="X184" i="46"/>
  <c r="Y197" i="46"/>
  <c r="X197" i="46"/>
  <c r="X11" i="47"/>
  <c r="Y11" i="47"/>
  <c r="Y21" i="47"/>
  <c r="X21" i="47"/>
  <c r="Y34" i="47"/>
  <c r="X34" i="47"/>
  <c r="Y44" i="47"/>
  <c r="X44" i="47"/>
  <c r="Y79" i="47"/>
  <c r="X79" i="47"/>
  <c r="Y87" i="47"/>
  <c r="X87" i="47"/>
  <c r="X100" i="47"/>
  <c r="Y100" i="47"/>
  <c r="X110" i="47"/>
  <c r="Y110" i="47"/>
  <c r="Y119" i="47"/>
  <c r="X119" i="47"/>
  <c r="Y133" i="47"/>
  <c r="X133" i="47"/>
  <c r="Y147" i="47"/>
  <c r="X147" i="47"/>
  <c r="Y156" i="47"/>
  <c r="X156" i="47"/>
  <c r="Y166" i="47"/>
  <c r="X166" i="47"/>
  <c r="X179" i="47"/>
  <c r="Y179" i="47"/>
  <c r="X189" i="47"/>
  <c r="Y189" i="47"/>
  <c r="Y193" i="47"/>
  <c r="X193" i="47"/>
  <c r="Y202" i="47"/>
  <c r="X202" i="47"/>
  <c r="S16" i="48"/>
  <c r="R16" i="48"/>
  <c r="S25" i="48"/>
  <c r="R25" i="48"/>
  <c r="R39" i="48"/>
  <c r="S39" i="48"/>
  <c r="R91" i="48"/>
  <c r="S91" i="48"/>
  <c r="R105" i="48"/>
  <c r="S105" i="48"/>
  <c r="S115" i="48"/>
  <c r="R115" i="48"/>
  <c r="S128" i="48"/>
  <c r="R128" i="48"/>
  <c r="S138" i="48"/>
  <c r="R138" i="48"/>
  <c r="S151" i="48"/>
  <c r="R151" i="48"/>
  <c r="S161" i="48"/>
  <c r="R161" i="48"/>
  <c r="S175" i="48"/>
  <c r="R175" i="48"/>
  <c r="S184" i="48"/>
  <c r="R184" i="48"/>
  <c r="S197" i="48"/>
  <c r="R197" i="48"/>
  <c r="U128" i="25"/>
  <c r="S201" i="28"/>
  <c r="Y185" i="46"/>
  <c r="Z185" i="46" s="1"/>
  <c r="Y132" i="46"/>
  <c r="X132" i="46"/>
  <c r="X141" i="46"/>
  <c r="Y141" i="46"/>
  <c r="Y155" i="46"/>
  <c r="X155" i="46"/>
  <c r="X165" i="46"/>
  <c r="Y165" i="46"/>
  <c r="Y178" i="46"/>
  <c r="X178" i="46"/>
  <c r="Y188" i="46"/>
  <c r="X188" i="46"/>
  <c r="Y201" i="46"/>
  <c r="X201" i="46"/>
  <c r="Y15" i="47"/>
  <c r="X15" i="47"/>
  <c r="X24" i="47"/>
  <c r="Y24" i="47"/>
  <c r="Y38" i="47"/>
  <c r="X38" i="47"/>
  <c r="X47" i="47"/>
  <c r="Y47" i="47"/>
  <c r="Y69" i="47"/>
  <c r="X69" i="47"/>
  <c r="Y90" i="47"/>
  <c r="X90" i="47"/>
  <c r="Y104" i="47"/>
  <c r="X104" i="47"/>
  <c r="Y113" i="47"/>
  <c r="X113" i="47"/>
  <c r="Y127" i="47"/>
  <c r="X127" i="47"/>
  <c r="Y137" i="47"/>
  <c r="X137" i="47"/>
  <c r="Y150" i="47"/>
  <c r="X150" i="47"/>
  <c r="Y160" i="47"/>
  <c r="X160" i="47"/>
  <c r="Y169" i="47"/>
  <c r="X169" i="47"/>
  <c r="Y183" i="47"/>
  <c r="X183" i="47"/>
  <c r="Y196" i="47"/>
  <c r="X196" i="47"/>
  <c r="R10" i="48"/>
  <c r="S10" i="48"/>
  <c r="S19" i="48"/>
  <c r="R19" i="48"/>
  <c r="R33" i="48"/>
  <c r="S33" i="48"/>
  <c r="S43" i="48"/>
  <c r="R43" i="48"/>
  <c r="R78" i="48"/>
  <c r="S78" i="48"/>
  <c r="S99" i="48"/>
  <c r="R99" i="48"/>
  <c r="S109" i="48"/>
  <c r="R109" i="48"/>
  <c r="S118" i="48"/>
  <c r="R118" i="48"/>
  <c r="R132" i="48"/>
  <c r="S132" i="48"/>
  <c r="S141" i="48"/>
  <c r="R141" i="48"/>
  <c r="R155" i="48"/>
  <c r="S155" i="48"/>
  <c r="S165" i="48"/>
  <c r="R165" i="48"/>
  <c r="S178" i="48"/>
  <c r="R178" i="48"/>
  <c r="R188" i="48"/>
  <c r="S188" i="48"/>
  <c r="S201" i="48"/>
  <c r="R201" i="48"/>
  <c r="S20" i="25"/>
  <c r="U19" i="25"/>
  <c r="U178" i="25"/>
  <c r="T33" i="28"/>
  <c r="T63" i="28"/>
  <c r="T205" i="28"/>
  <c r="X135" i="46"/>
  <c r="Y135" i="46"/>
  <c r="Y149" i="46"/>
  <c r="X149" i="46"/>
  <c r="X159" i="46"/>
  <c r="Y159" i="46"/>
  <c r="Y168" i="46"/>
  <c r="X168" i="46"/>
  <c r="Y182" i="46"/>
  <c r="X182" i="46"/>
  <c r="X191" i="46"/>
  <c r="Y191" i="46"/>
  <c r="Y195" i="46"/>
  <c r="X195" i="46"/>
  <c r="X9" i="47"/>
  <c r="Y9" i="47"/>
  <c r="Y18" i="47"/>
  <c r="X18" i="47"/>
  <c r="Y32" i="47"/>
  <c r="X32" i="47"/>
  <c r="Y41" i="47"/>
  <c r="X41" i="47"/>
  <c r="Y63" i="47"/>
  <c r="X63" i="47"/>
  <c r="Y77" i="47"/>
  <c r="X77" i="47"/>
  <c r="X98" i="47"/>
  <c r="Y98" i="47"/>
  <c r="Y107" i="47"/>
  <c r="X107" i="47"/>
  <c r="Y117" i="47"/>
  <c r="X117" i="47"/>
  <c r="X131" i="47"/>
  <c r="Y131" i="47"/>
  <c r="Y140" i="47"/>
  <c r="X140" i="47"/>
  <c r="X154" i="47"/>
  <c r="Y154" i="47"/>
  <c r="Y163" i="47"/>
  <c r="X163" i="47"/>
  <c r="Y177" i="47"/>
  <c r="X177" i="47"/>
  <c r="X187" i="47"/>
  <c r="Y187" i="47"/>
  <c r="Y200" i="47"/>
  <c r="X200" i="47"/>
  <c r="S13" i="48"/>
  <c r="R13" i="48"/>
  <c r="S23" i="48"/>
  <c r="R23" i="48"/>
  <c r="R46" i="48"/>
  <c r="S46" i="48"/>
  <c r="R81" i="48"/>
  <c r="S81" i="48"/>
  <c r="R89" i="48"/>
  <c r="S89" i="48"/>
  <c r="S103" i="48"/>
  <c r="R103" i="48"/>
  <c r="S112" i="48"/>
  <c r="R112" i="48"/>
  <c r="S126" i="48"/>
  <c r="R126" i="48"/>
  <c r="S135" i="48"/>
  <c r="R135" i="48"/>
  <c r="S149" i="48"/>
  <c r="R149" i="48"/>
  <c r="S159" i="48"/>
  <c r="R159" i="48"/>
  <c r="R168" i="48"/>
  <c r="S168" i="48"/>
  <c r="S182" i="48"/>
  <c r="R182" i="48"/>
  <c r="S191" i="48"/>
  <c r="R191" i="48"/>
  <c r="S195" i="48"/>
  <c r="R195" i="48"/>
  <c r="U64" i="25"/>
  <c r="U112" i="25"/>
  <c r="U157" i="25"/>
  <c r="U179" i="25"/>
  <c r="U184" i="25"/>
  <c r="U189" i="25"/>
  <c r="U196" i="25"/>
  <c r="T107" i="28"/>
  <c r="T115" i="28"/>
  <c r="Y129" i="46"/>
  <c r="X129" i="46"/>
  <c r="Y153" i="46"/>
  <c r="X153" i="46"/>
  <c r="Y162" i="46"/>
  <c r="X162" i="46"/>
  <c r="Y176" i="46"/>
  <c r="X176" i="46"/>
  <c r="X199" i="46"/>
  <c r="Y199" i="46"/>
  <c r="Y12" i="47"/>
  <c r="X12" i="47"/>
  <c r="Y22" i="47"/>
  <c r="X22" i="47"/>
  <c r="Y35" i="47"/>
  <c r="X35" i="47"/>
  <c r="X45" i="47"/>
  <c r="Y45" i="47"/>
  <c r="Y67" i="47"/>
  <c r="X67" i="47"/>
  <c r="X80" i="47"/>
  <c r="Y80" i="47"/>
  <c r="Y88" i="47"/>
  <c r="X88" i="47"/>
  <c r="Y101" i="47"/>
  <c r="X101" i="47"/>
  <c r="Y111" i="47"/>
  <c r="X111" i="47"/>
  <c r="X125" i="47"/>
  <c r="Y125" i="47"/>
  <c r="Y134" i="47"/>
  <c r="X134" i="47"/>
  <c r="Y148" i="47"/>
  <c r="X148" i="47"/>
  <c r="Y157" i="47"/>
  <c r="X157" i="47"/>
  <c r="Y167" i="47"/>
  <c r="X167" i="47"/>
  <c r="Y181" i="47"/>
  <c r="X181" i="47"/>
  <c r="X190" i="47"/>
  <c r="Y190" i="47"/>
  <c r="Y194" i="47"/>
  <c r="X194" i="47"/>
  <c r="Y203" i="47"/>
  <c r="X203" i="47"/>
  <c r="R17" i="48"/>
  <c r="S17" i="48"/>
  <c r="S31" i="48"/>
  <c r="R31" i="48"/>
  <c r="S40" i="48"/>
  <c r="R40" i="48"/>
  <c r="R97" i="48"/>
  <c r="S97" i="48"/>
  <c r="R106" i="48"/>
  <c r="S106" i="48"/>
  <c r="S116" i="48"/>
  <c r="R116" i="48"/>
  <c r="S129" i="48"/>
  <c r="R129" i="48"/>
  <c r="S139" i="48"/>
  <c r="R139" i="48"/>
  <c r="R153" i="48"/>
  <c r="S153" i="48"/>
  <c r="S162" i="48"/>
  <c r="R162" i="48"/>
  <c r="S176" i="48"/>
  <c r="R176" i="48"/>
  <c r="S185" i="48"/>
  <c r="R185" i="48"/>
  <c r="S199" i="48"/>
  <c r="R199" i="48"/>
  <c r="U25" i="25"/>
  <c r="U135" i="25"/>
  <c r="U197" i="25"/>
  <c r="T16" i="28"/>
  <c r="T64" i="28"/>
  <c r="R73" i="28"/>
  <c r="S111" i="28"/>
  <c r="R117" i="28"/>
  <c r="T159" i="28"/>
  <c r="S167" i="28"/>
  <c r="T198" i="28"/>
  <c r="X65" i="47"/>
  <c r="Z65" i="47" s="1"/>
  <c r="O147" i="48"/>
  <c r="V108" i="47"/>
  <c r="U132" i="47"/>
  <c r="U147" i="47"/>
  <c r="U182" i="47"/>
  <c r="U103" i="46"/>
  <c r="U115" i="46"/>
  <c r="U148" i="46"/>
  <c r="U153" i="45"/>
  <c r="V158" i="45"/>
  <c r="V114" i="45"/>
  <c r="U10" i="44"/>
  <c r="U181" i="44"/>
  <c r="U98" i="44"/>
  <c r="U110" i="44"/>
  <c r="U13" i="43"/>
  <c r="U37" i="43"/>
  <c r="U41" i="43"/>
  <c r="U98" i="43"/>
  <c r="U45" i="43"/>
  <c r="U162" i="43"/>
  <c r="U9" i="43"/>
  <c r="U25" i="43"/>
  <c r="U125" i="43"/>
  <c r="U141" i="43"/>
  <c r="U46" i="43"/>
  <c r="U106" i="43"/>
  <c r="U110" i="43"/>
  <c r="U193" i="43"/>
  <c r="T196" i="28"/>
  <c r="R167" i="28"/>
  <c r="R133" i="28"/>
  <c r="T120" i="28"/>
  <c r="R105" i="28"/>
  <c r="T68" i="28"/>
  <c r="T11" i="28"/>
  <c r="T13" i="28"/>
  <c r="R14" i="28"/>
  <c r="T12" i="28"/>
  <c r="U202" i="25"/>
  <c r="U194" i="25"/>
  <c r="U190" i="25"/>
  <c r="U177" i="25"/>
  <c r="U163" i="25"/>
  <c r="U162" i="25"/>
  <c r="S152" i="25"/>
  <c r="U149" i="25"/>
  <c r="U138" i="25"/>
  <c r="T142" i="25"/>
  <c r="U139" i="25"/>
  <c r="U117" i="25"/>
  <c r="S114" i="25"/>
  <c r="U111" i="25"/>
  <c r="T108" i="25"/>
  <c r="U107" i="25"/>
  <c r="U101" i="25"/>
  <c r="S102" i="25"/>
  <c r="S82" i="25"/>
  <c r="S84" i="25" s="1"/>
  <c r="U81" i="25"/>
  <c r="U70" i="25"/>
  <c r="U69" i="25"/>
  <c r="T66" i="25"/>
  <c r="U16" i="25"/>
  <c r="U18" i="25"/>
  <c r="U12" i="25"/>
  <c r="S120" i="25"/>
  <c r="S130" i="25"/>
  <c r="S198" i="25"/>
  <c r="S192" i="25"/>
  <c r="H28" i="43"/>
  <c r="P28" i="43"/>
  <c r="V11" i="43"/>
  <c r="U11" i="43" s="1"/>
  <c r="X11" i="43"/>
  <c r="Z11" i="43" s="1"/>
  <c r="V10" i="43"/>
  <c r="U10" i="43" s="1"/>
  <c r="Y10" i="43"/>
  <c r="Z10" i="43" s="1"/>
  <c r="K14" i="48"/>
  <c r="J14" i="25" s="1"/>
  <c r="K170" i="48"/>
  <c r="J170" i="25" s="1"/>
  <c r="K192" i="48"/>
  <c r="J192" i="25" s="1"/>
  <c r="K48" i="48"/>
  <c r="J48" i="25" s="1"/>
  <c r="E122" i="48"/>
  <c r="K102" i="48"/>
  <c r="J102" i="25" s="1"/>
  <c r="K20" i="48"/>
  <c r="J20" i="25" s="1"/>
  <c r="K26" i="48"/>
  <c r="J26" i="25" s="1"/>
  <c r="K42" i="48"/>
  <c r="J42" i="25" s="1"/>
  <c r="J74" i="48"/>
  <c r="G122" i="48"/>
  <c r="K108" i="48"/>
  <c r="J108" i="25" s="1"/>
  <c r="K152" i="48"/>
  <c r="J152" i="25" s="1"/>
  <c r="G172" i="48"/>
  <c r="K92" i="48"/>
  <c r="K130" i="48"/>
  <c r="J130" i="25" s="1"/>
  <c r="K136" i="48"/>
  <c r="J136" i="25" s="1"/>
  <c r="K142" i="48"/>
  <c r="J142" i="25" s="1"/>
  <c r="K198" i="48"/>
  <c r="J198" i="25" s="1"/>
  <c r="K186" i="48"/>
  <c r="J186" i="25" s="1"/>
  <c r="K164" i="48"/>
  <c r="J164" i="25" s="1"/>
  <c r="Q14" i="47"/>
  <c r="I14" i="25" s="1"/>
  <c r="Q26" i="47"/>
  <c r="I26" i="25" s="1"/>
  <c r="Q36" i="47"/>
  <c r="I36" i="25" s="1"/>
  <c r="Q66" i="47"/>
  <c r="I66" i="25" s="1"/>
  <c r="Q48" i="47"/>
  <c r="I48" i="25" s="1"/>
  <c r="Q92" i="47"/>
  <c r="Q72" i="47"/>
  <c r="I72" i="25" s="1"/>
  <c r="Q82" i="47"/>
  <c r="Q130" i="47"/>
  <c r="I130" i="25" s="1"/>
  <c r="Q108" i="47"/>
  <c r="I108" i="25" s="1"/>
  <c r="Q114" i="47"/>
  <c r="G144" i="47"/>
  <c r="O144" i="47"/>
  <c r="Q164" i="47"/>
  <c r="I164" i="25" s="1"/>
  <c r="E122" i="47"/>
  <c r="I122" i="47"/>
  <c r="M122" i="47"/>
  <c r="E144" i="47"/>
  <c r="I144" i="47"/>
  <c r="M144" i="47"/>
  <c r="Q152" i="47"/>
  <c r="I152" i="25" s="1"/>
  <c r="Q170" i="47"/>
  <c r="I170" i="25" s="1"/>
  <c r="Q158" i="47"/>
  <c r="I158" i="25" s="1"/>
  <c r="Q198" i="47"/>
  <c r="I198" i="25" s="1"/>
  <c r="Q164" i="46"/>
  <c r="H164" i="25" s="1"/>
  <c r="Q14" i="46"/>
  <c r="H14" i="25" s="1"/>
  <c r="Q108" i="46"/>
  <c r="H108" i="25" s="1"/>
  <c r="Q120" i="46"/>
  <c r="H120" i="25" s="1"/>
  <c r="Q66" i="46"/>
  <c r="H66" i="25" s="1"/>
  <c r="Q142" i="46"/>
  <c r="H142" i="25" s="1"/>
  <c r="Q92" i="46"/>
  <c r="Q102" i="46"/>
  <c r="H102" i="25" s="1"/>
  <c r="Q198" i="46"/>
  <c r="H198" i="25" s="1"/>
  <c r="Q82" i="46"/>
  <c r="H144" i="46"/>
  <c r="Q186" i="46"/>
  <c r="H186" i="25" s="1"/>
  <c r="Q26" i="46"/>
  <c r="H26" i="25" s="1"/>
  <c r="Q36" i="46"/>
  <c r="H36" i="25" s="1"/>
  <c r="Q42" i="46"/>
  <c r="H42" i="25" s="1"/>
  <c r="Q72" i="46"/>
  <c r="H72" i="25" s="1"/>
  <c r="Q130" i="46"/>
  <c r="H130" i="25" s="1"/>
  <c r="Q136" i="46"/>
  <c r="H136" i="25" s="1"/>
  <c r="Q180" i="46"/>
  <c r="Q20" i="46"/>
  <c r="H20" i="25" s="1"/>
  <c r="Q114" i="46"/>
  <c r="H114" i="25" s="1"/>
  <c r="N144" i="46"/>
  <c r="Q204" i="46"/>
  <c r="H204" i="25" s="1"/>
  <c r="Q158" i="46"/>
  <c r="H158" i="25" s="1"/>
  <c r="Q170" i="46"/>
  <c r="H170" i="25" s="1"/>
  <c r="Q130" i="45"/>
  <c r="G130" i="25" s="1"/>
  <c r="Q142" i="45"/>
  <c r="G142" i="25" s="1"/>
  <c r="Q14" i="45"/>
  <c r="G14" i="25" s="1"/>
  <c r="Q42" i="45"/>
  <c r="G42" i="25" s="1"/>
  <c r="Q20" i="45"/>
  <c r="G20" i="25" s="1"/>
  <c r="Q72" i="45"/>
  <c r="G72" i="25" s="1"/>
  <c r="Q164" i="45"/>
  <c r="G164" i="25" s="1"/>
  <c r="Q198" i="45"/>
  <c r="G198" i="25" s="1"/>
  <c r="Q48" i="45"/>
  <c r="G48" i="25" s="1"/>
  <c r="Q66" i="45"/>
  <c r="G66" i="25" s="1"/>
  <c r="N122" i="45"/>
  <c r="Q120" i="45"/>
  <c r="G120" i="25" s="1"/>
  <c r="L172" i="45"/>
  <c r="P172" i="45"/>
  <c r="Q204" i="45"/>
  <c r="G204" i="25" s="1"/>
  <c r="Q82" i="45"/>
  <c r="Q92" i="45"/>
  <c r="E122" i="45"/>
  <c r="I122" i="45"/>
  <c r="M122" i="45"/>
  <c r="Q102" i="45"/>
  <c r="G102" i="25" s="1"/>
  <c r="Q186" i="45"/>
  <c r="G186" i="25" s="1"/>
  <c r="Q192" i="45"/>
  <c r="G192" i="25" s="1"/>
  <c r="Q136" i="45"/>
  <c r="G136" i="25" s="1"/>
  <c r="Q180" i="45"/>
  <c r="Q114" i="45"/>
  <c r="G114" i="25" s="1"/>
  <c r="N144" i="45"/>
  <c r="Q158" i="45"/>
  <c r="G158" i="25" s="1"/>
  <c r="Q170" i="45"/>
  <c r="G170" i="25" s="1"/>
  <c r="Q102" i="44"/>
  <c r="F102" i="25" s="1"/>
  <c r="Q82" i="44"/>
  <c r="Q36" i="44"/>
  <c r="F36" i="25" s="1"/>
  <c r="Q42" i="44"/>
  <c r="F42" i="25" s="1"/>
  <c r="E28" i="44"/>
  <c r="I28" i="44"/>
  <c r="M28" i="44"/>
  <c r="Q114" i="44"/>
  <c r="F114" i="25" s="1"/>
  <c r="N172" i="44"/>
  <c r="Q48" i="44"/>
  <c r="F48" i="25" s="1"/>
  <c r="Q72" i="44"/>
  <c r="F72" i="25" s="1"/>
  <c r="Q108" i="44"/>
  <c r="F108" i="25" s="1"/>
  <c r="Q120" i="44"/>
  <c r="F120" i="25" s="1"/>
  <c r="Q152" i="44"/>
  <c r="F152" i="25" s="1"/>
  <c r="Q158" i="44"/>
  <c r="F158" i="25" s="1"/>
  <c r="Q164" i="44"/>
  <c r="F164" i="25" s="1"/>
  <c r="Q170" i="44"/>
  <c r="F170" i="25" s="1"/>
  <c r="Q136" i="44"/>
  <c r="F136" i="25" s="1"/>
  <c r="H122" i="44"/>
  <c r="L122" i="44"/>
  <c r="P122" i="44"/>
  <c r="Q142" i="44"/>
  <c r="F142" i="25" s="1"/>
  <c r="Q92" i="44"/>
  <c r="E144" i="44"/>
  <c r="I144" i="44"/>
  <c r="M144" i="44"/>
  <c r="Q130" i="44"/>
  <c r="F130" i="25" s="1"/>
  <c r="Q180" i="44"/>
  <c r="Q192" i="44"/>
  <c r="F192" i="25" s="1"/>
  <c r="Q186" i="44"/>
  <c r="F186" i="25" s="1"/>
  <c r="Q204" i="44"/>
  <c r="F204" i="25" s="1"/>
  <c r="V115" i="43"/>
  <c r="V23" i="43"/>
  <c r="U23" i="43" s="1"/>
  <c r="Q36" i="43"/>
  <c r="E36" i="25" s="1"/>
  <c r="V31" i="43"/>
  <c r="Q48" i="43"/>
  <c r="E48" i="25" s="1"/>
  <c r="V43" i="43"/>
  <c r="Q72" i="43"/>
  <c r="E72" i="25" s="1"/>
  <c r="V67" i="43"/>
  <c r="V134" i="43"/>
  <c r="U134" i="43" s="1"/>
  <c r="Q42" i="43"/>
  <c r="E42" i="25" s="1"/>
  <c r="V81" i="43"/>
  <c r="U81" i="43" s="1"/>
  <c r="Q82" i="43"/>
  <c r="V103" i="43"/>
  <c r="V119" i="43"/>
  <c r="U119" i="43" s="1"/>
  <c r="Q120" i="43"/>
  <c r="E120" i="25" s="1"/>
  <c r="V156" i="43"/>
  <c r="U156" i="43" s="1"/>
  <c r="V19" i="43"/>
  <c r="U19" i="43" s="1"/>
  <c r="Q20" i="43"/>
  <c r="E20" i="25" s="1"/>
  <c r="V77" i="43"/>
  <c r="G122" i="43"/>
  <c r="O122" i="43"/>
  <c r="V107" i="43"/>
  <c r="U107" i="43" s="1"/>
  <c r="Q108" i="43"/>
  <c r="E108" i="25" s="1"/>
  <c r="V148" i="43"/>
  <c r="U148" i="43" s="1"/>
  <c r="Q152" i="43"/>
  <c r="E152" i="25" s="1"/>
  <c r="E144" i="43"/>
  <c r="U153" i="43"/>
  <c r="V154" i="43"/>
  <c r="U154" i="43" s="1"/>
  <c r="Q158" i="43"/>
  <c r="E158" i="25" s="1"/>
  <c r="Q170" i="43"/>
  <c r="E170" i="25" s="1"/>
  <c r="V165" i="43"/>
  <c r="V201" i="43"/>
  <c r="U201" i="43" s="1"/>
  <c r="G172" i="43"/>
  <c r="Q14" i="43"/>
  <c r="E14" i="25" s="1"/>
  <c r="Q26" i="43"/>
  <c r="E26" i="25" s="1"/>
  <c r="E122" i="43"/>
  <c r="I122" i="43"/>
  <c r="M122" i="43"/>
  <c r="U116" i="43"/>
  <c r="U138" i="43"/>
  <c r="V183" i="43"/>
  <c r="U183" i="43" s="1"/>
  <c r="V188" i="43"/>
  <c r="U188" i="43" s="1"/>
  <c r="V191" i="43"/>
  <c r="U191" i="43" s="1"/>
  <c r="V194" i="43"/>
  <c r="U194" i="43" s="1"/>
  <c r="V197" i="43"/>
  <c r="U197" i="43" s="1"/>
  <c r="V88" i="43"/>
  <c r="U89" i="43"/>
  <c r="V99" i="43"/>
  <c r="U99" i="43" s="1"/>
  <c r="V111" i="43"/>
  <c r="U111" i="43" s="1"/>
  <c r="H144" i="43"/>
  <c r="L144" i="43"/>
  <c r="P144" i="43"/>
  <c r="Q136" i="43"/>
  <c r="E136" i="25" s="1"/>
  <c r="V131" i="43"/>
  <c r="N172" i="43"/>
  <c r="V169" i="43"/>
  <c r="U169" i="43" s="1"/>
  <c r="V176" i="43"/>
  <c r="U178" i="43"/>
  <c r="V179" i="43"/>
  <c r="U179" i="43" s="1"/>
  <c r="U195" i="43"/>
  <c r="U202" i="43"/>
  <c r="U203" i="43"/>
  <c r="V97" i="43"/>
  <c r="V109" i="43"/>
  <c r="Q180" i="43"/>
  <c r="Q192" i="43"/>
  <c r="E192" i="25" s="1"/>
  <c r="Q198" i="43"/>
  <c r="E198" i="25" s="1"/>
  <c r="Q164" i="43"/>
  <c r="E164" i="25" s="1"/>
  <c r="Q186" i="43"/>
  <c r="E186" i="25" s="1"/>
  <c r="V181" i="43"/>
  <c r="Q204" i="43"/>
  <c r="E204" i="25" s="1"/>
  <c r="V199" i="43"/>
  <c r="V26" i="44" l="1"/>
  <c r="J36" i="25"/>
  <c r="K74" i="48"/>
  <c r="J74" i="25" s="1"/>
  <c r="P136" i="48"/>
  <c r="V20" i="46"/>
  <c r="Z78" i="43"/>
  <c r="Z109" i="43"/>
  <c r="Z90" i="43"/>
  <c r="Z132" i="43"/>
  <c r="Q61" i="25"/>
  <c r="S61" i="25"/>
  <c r="E180" i="25"/>
  <c r="Q206" i="43"/>
  <c r="F180" i="25"/>
  <c r="Q206" i="44"/>
  <c r="G180" i="25"/>
  <c r="Q206" i="45"/>
  <c r="G206" i="25" s="1"/>
  <c r="H180" i="25"/>
  <c r="Q206" i="46"/>
  <c r="I180" i="25"/>
  <c r="Q206" i="47"/>
  <c r="J180" i="25"/>
  <c r="K206" i="48"/>
  <c r="J206" i="25" s="1"/>
  <c r="P152" i="48"/>
  <c r="V120" i="46"/>
  <c r="V114" i="44"/>
  <c r="V42" i="44"/>
  <c r="V72" i="44"/>
  <c r="V36" i="44"/>
  <c r="P42" i="48"/>
  <c r="P74" i="48" s="1"/>
  <c r="O151" i="48"/>
  <c r="P186" i="48"/>
  <c r="P14" i="48"/>
  <c r="V170" i="47"/>
  <c r="V152" i="46"/>
  <c r="V26" i="46"/>
  <c r="V186" i="44"/>
  <c r="V82" i="44"/>
  <c r="V84" i="44" s="1"/>
  <c r="V92" i="44"/>
  <c r="V94" i="44" s="1"/>
  <c r="U33" i="44"/>
  <c r="U36" i="44" s="1"/>
  <c r="V48" i="44"/>
  <c r="V130" i="44"/>
  <c r="V102" i="44"/>
  <c r="V120" i="44"/>
  <c r="Y170" i="43"/>
  <c r="U109" i="44"/>
  <c r="U114" i="44" s="1"/>
  <c r="V180" i="44"/>
  <c r="V158" i="44"/>
  <c r="V136" i="44"/>
  <c r="V48" i="47"/>
  <c r="V180" i="47"/>
  <c r="V186" i="46"/>
  <c r="V66" i="46"/>
  <c r="V102" i="46"/>
  <c r="U23" i="44"/>
  <c r="U26" i="44" s="1"/>
  <c r="P192" i="48"/>
  <c r="P120" i="48"/>
  <c r="V158" i="47"/>
  <c r="V152" i="44"/>
  <c r="V108" i="44"/>
  <c r="V72" i="46"/>
  <c r="P170" i="48"/>
  <c r="V152" i="45"/>
  <c r="V26" i="45"/>
  <c r="V170" i="46"/>
  <c r="L183" i="25"/>
  <c r="Z148" i="47"/>
  <c r="Z101" i="47"/>
  <c r="L67" i="25"/>
  <c r="L109" i="25"/>
  <c r="L169" i="25"/>
  <c r="Q169" i="25" s="1"/>
  <c r="Z41" i="47"/>
  <c r="V130" i="43"/>
  <c r="L196" i="25"/>
  <c r="Q196" i="25" s="1"/>
  <c r="L160" i="25"/>
  <c r="G208" i="43"/>
  <c r="V142" i="43"/>
  <c r="V42" i="43"/>
  <c r="U127" i="43"/>
  <c r="U130" i="43" s="1"/>
  <c r="N208" i="43"/>
  <c r="E208" i="43"/>
  <c r="K208" i="43"/>
  <c r="J208" i="43"/>
  <c r="M208" i="43"/>
  <c r="Z38" i="43"/>
  <c r="F208" i="43"/>
  <c r="L71" i="25"/>
  <c r="E208" i="44"/>
  <c r="U178" i="44"/>
  <c r="U180" i="44" s="1"/>
  <c r="L208" i="44"/>
  <c r="U155" i="44"/>
  <c r="N208" i="44"/>
  <c r="F208" i="44"/>
  <c r="L47" i="25"/>
  <c r="Q47" i="25" s="1"/>
  <c r="L81" i="25"/>
  <c r="L46" i="25"/>
  <c r="L179" i="25"/>
  <c r="Q179" i="25" s="1"/>
  <c r="L87" i="25"/>
  <c r="L69" i="25"/>
  <c r="L79" i="25"/>
  <c r="T79" i="25" s="1"/>
  <c r="U79" i="25" s="1"/>
  <c r="V192" i="44"/>
  <c r="H208" i="44"/>
  <c r="O208" i="44"/>
  <c r="V204" i="44"/>
  <c r="P208" i="44"/>
  <c r="V66" i="44"/>
  <c r="V74" i="44" s="1"/>
  <c r="V170" i="44"/>
  <c r="V142" i="44"/>
  <c r="M208" i="44"/>
  <c r="I208" i="44"/>
  <c r="K208" i="44"/>
  <c r="U132" i="44"/>
  <c r="G208" i="44"/>
  <c r="J208" i="44"/>
  <c r="L187" i="25"/>
  <c r="L163" i="25"/>
  <c r="Q163" i="25" s="1"/>
  <c r="L131" i="25"/>
  <c r="L107" i="25"/>
  <c r="L31" i="25"/>
  <c r="T31" i="25" s="1"/>
  <c r="U31" i="25" s="1"/>
  <c r="G208" i="45"/>
  <c r="U21" i="45"/>
  <c r="U26" i="45" s="1"/>
  <c r="I208" i="45"/>
  <c r="M208" i="45"/>
  <c r="U130" i="45"/>
  <c r="V130" i="45"/>
  <c r="E208" i="45"/>
  <c r="L184" i="25"/>
  <c r="L15" i="25"/>
  <c r="T15" i="25" s="1"/>
  <c r="L197" i="25"/>
  <c r="L112" i="25"/>
  <c r="V170" i="45"/>
  <c r="V48" i="45"/>
  <c r="U148" i="45"/>
  <c r="U152" i="45" s="1"/>
  <c r="H208" i="45"/>
  <c r="N208" i="45"/>
  <c r="V186" i="45"/>
  <c r="O208" i="45"/>
  <c r="P208" i="45"/>
  <c r="L208" i="45"/>
  <c r="J208" i="45"/>
  <c r="K208" i="45"/>
  <c r="F208" i="45"/>
  <c r="L97" i="25"/>
  <c r="T97" i="25" s="1"/>
  <c r="L44" i="25"/>
  <c r="Q44" i="25" s="1"/>
  <c r="V164" i="45"/>
  <c r="V142" i="45"/>
  <c r="V136" i="45"/>
  <c r="V120" i="45"/>
  <c r="V108" i="45"/>
  <c r="V66" i="45"/>
  <c r="V198" i="45"/>
  <c r="U92" i="45"/>
  <c r="U94" i="45" s="1"/>
  <c r="V82" i="45"/>
  <c r="V84" i="45" s="1"/>
  <c r="V72" i="45"/>
  <c r="I208" i="46"/>
  <c r="L37" i="25"/>
  <c r="V180" i="46"/>
  <c r="V136" i="46"/>
  <c r="V164" i="46"/>
  <c r="U92" i="46"/>
  <c r="U94" i="46" s="1"/>
  <c r="V92" i="46"/>
  <c r="V94" i="46" s="1"/>
  <c r="V108" i="46"/>
  <c r="U183" i="46"/>
  <c r="U186" i="46" s="1"/>
  <c r="V130" i="46"/>
  <c r="U169" i="46"/>
  <c r="H208" i="46"/>
  <c r="L199" i="25"/>
  <c r="T199" i="25" s="1"/>
  <c r="N208" i="46"/>
  <c r="P208" i="46"/>
  <c r="V198" i="46"/>
  <c r="J208" i="46"/>
  <c r="V42" i="46"/>
  <c r="U198" i="46"/>
  <c r="U63" i="46"/>
  <c r="U66" i="46" s="1"/>
  <c r="K208" i="46"/>
  <c r="O208" i="46"/>
  <c r="U150" i="46"/>
  <c r="U152" i="46" s="1"/>
  <c r="L138" i="25"/>
  <c r="L19" i="25"/>
  <c r="Q19" i="25" s="1"/>
  <c r="L134" i="25"/>
  <c r="S134" i="25" s="1"/>
  <c r="U134" i="25" s="1"/>
  <c r="L200" i="25"/>
  <c r="S200" i="25" s="1"/>
  <c r="L151" i="25"/>
  <c r="Q151" i="25" s="1"/>
  <c r="V192" i="46"/>
  <c r="V82" i="46"/>
  <c r="V84" i="46" s="1"/>
  <c r="F208" i="46"/>
  <c r="M208" i="46"/>
  <c r="G208" i="46"/>
  <c r="L208" i="46"/>
  <c r="E208" i="46"/>
  <c r="L150" i="25"/>
  <c r="L127" i="25"/>
  <c r="V72" i="47"/>
  <c r="L137" i="25"/>
  <c r="L90" i="25"/>
  <c r="U175" i="47"/>
  <c r="U44" i="47"/>
  <c r="U48" i="47" s="1"/>
  <c r="U67" i="47"/>
  <c r="U72" i="47" s="1"/>
  <c r="V82" i="47"/>
  <c r="V84" i="47" s="1"/>
  <c r="K208" i="47"/>
  <c r="I208" i="47"/>
  <c r="O208" i="47"/>
  <c r="M208" i="47"/>
  <c r="G208" i="47"/>
  <c r="P208" i="47"/>
  <c r="V198" i="47"/>
  <c r="N208" i="47"/>
  <c r="L189" i="25"/>
  <c r="Q189" i="25" s="1"/>
  <c r="L119" i="25"/>
  <c r="L191" i="25"/>
  <c r="L89" i="25"/>
  <c r="L35" i="25"/>
  <c r="S35" i="25" s="1"/>
  <c r="U35" i="25" s="1"/>
  <c r="V142" i="47"/>
  <c r="V130" i="47"/>
  <c r="V114" i="47"/>
  <c r="V92" i="47"/>
  <c r="V94" i="47" s="1"/>
  <c r="L168" i="25"/>
  <c r="L103" i="25"/>
  <c r="S103" i="25" s="1"/>
  <c r="L32" i="25"/>
  <c r="L18" i="25"/>
  <c r="Q18" i="25" s="1"/>
  <c r="L162" i="25"/>
  <c r="L24" i="25"/>
  <c r="L159" i="25"/>
  <c r="T159" i="25" s="1"/>
  <c r="L135" i="25"/>
  <c r="L194" i="25"/>
  <c r="Q194" i="25" s="1"/>
  <c r="L100" i="25"/>
  <c r="L110" i="25"/>
  <c r="Q110" i="25" s="1"/>
  <c r="U186" i="47"/>
  <c r="E208" i="47"/>
  <c r="L208" i="47"/>
  <c r="H208" i="47"/>
  <c r="L190" i="25"/>
  <c r="L176" i="25"/>
  <c r="L77" i="25"/>
  <c r="T77" i="25" s="1"/>
  <c r="V36" i="47"/>
  <c r="F208" i="47"/>
  <c r="V152" i="47"/>
  <c r="V192" i="47"/>
  <c r="V186" i="47"/>
  <c r="Z140" i="47"/>
  <c r="V26" i="47"/>
  <c r="U66" i="47"/>
  <c r="J208" i="47"/>
  <c r="P198" i="48"/>
  <c r="P92" i="48"/>
  <c r="P94" i="48" s="1"/>
  <c r="O181" i="48"/>
  <c r="O186" i="48" s="1"/>
  <c r="P158" i="48"/>
  <c r="P142" i="48"/>
  <c r="P164" i="48"/>
  <c r="P102" i="48"/>
  <c r="P48" i="48"/>
  <c r="I208" i="48"/>
  <c r="O87" i="48"/>
  <c r="O92" i="48" s="1"/>
  <c r="O94" i="48" s="1"/>
  <c r="O132" i="48"/>
  <c r="O136" i="48" s="1"/>
  <c r="P108" i="48"/>
  <c r="P36" i="48"/>
  <c r="O9" i="48"/>
  <c r="O14" i="48" s="1"/>
  <c r="O119" i="48"/>
  <c r="O120" i="48" s="1"/>
  <c r="O188" i="48"/>
  <c r="P130" i="48"/>
  <c r="P20" i="48"/>
  <c r="J208" i="48"/>
  <c r="L98" i="25"/>
  <c r="T98" i="25" s="1"/>
  <c r="U98" i="25" s="1"/>
  <c r="L156" i="25"/>
  <c r="Q156" i="25" s="1"/>
  <c r="L128" i="25"/>
  <c r="L157" i="25"/>
  <c r="L111" i="25"/>
  <c r="Q111" i="25" s="1"/>
  <c r="L101" i="25"/>
  <c r="O193" i="48"/>
  <c r="O198" i="48" s="1"/>
  <c r="H208" i="48"/>
  <c r="G208" i="48"/>
  <c r="P26" i="48"/>
  <c r="P180" i="48"/>
  <c r="F208" i="48"/>
  <c r="O98" i="48"/>
  <c r="O102" i="48" s="1"/>
  <c r="O45" i="48"/>
  <c r="O48" i="48" s="1"/>
  <c r="E208" i="48"/>
  <c r="L132" i="25"/>
  <c r="S132" i="25" s="1"/>
  <c r="V14" i="46"/>
  <c r="V28" i="46" s="1"/>
  <c r="H208" i="43"/>
  <c r="L208" i="43"/>
  <c r="I208" i="43"/>
  <c r="P208" i="43"/>
  <c r="O208" i="43"/>
  <c r="T73" i="28"/>
  <c r="L40" i="25"/>
  <c r="T40" i="25" s="1"/>
  <c r="U40" i="25" s="1"/>
  <c r="L104" i="25"/>
  <c r="Q104" i="25" s="1"/>
  <c r="L68" i="25"/>
  <c r="L149" i="25"/>
  <c r="Q149" i="25" s="1"/>
  <c r="L22" i="25"/>
  <c r="S22" i="25" s="1"/>
  <c r="Q84" i="43"/>
  <c r="E84" i="25" s="1"/>
  <c r="E82" i="25"/>
  <c r="V164" i="43"/>
  <c r="Q94" i="43"/>
  <c r="E94" i="25" s="1"/>
  <c r="E92" i="25"/>
  <c r="L203" i="25"/>
  <c r="Q203" i="25" s="1"/>
  <c r="L153" i="25"/>
  <c r="T153" i="25" s="1"/>
  <c r="L118" i="25"/>
  <c r="L177" i="25"/>
  <c r="Q177" i="25" s="1"/>
  <c r="L33" i="25"/>
  <c r="S33" i="25" s="1"/>
  <c r="L141" i="25"/>
  <c r="L193" i="25"/>
  <c r="T193" i="25" s="1"/>
  <c r="U198" i="44"/>
  <c r="V198" i="44"/>
  <c r="L185" i="25"/>
  <c r="L139" i="25"/>
  <c r="L25" i="25"/>
  <c r="Q25" i="25" s="1"/>
  <c r="L175" i="25"/>
  <c r="T175" i="25" s="1"/>
  <c r="L161" i="25"/>
  <c r="L115" i="25"/>
  <c r="T115" i="25" s="1"/>
  <c r="L38" i="25"/>
  <c r="Q38" i="25" s="1"/>
  <c r="L45" i="25"/>
  <c r="L167" i="25"/>
  <c r="L16" i="25"/>
  <c r="Q16" i="25" s="1"/>
  <c r="L181" i="25"/>
  <c r="L148" i="25"/>
  <c r="T148" i="25" s="1"/>
  <c r="U148" i="25" s="1"/>
  <c r="L125" i="25"/>
  <c r="T125" i="25" s="1"/>
  <c r="L113" i="25"/>
  <c r="L99" i="25"/>
  <c r="Q99" i="25" s="1"/>
  <c r="L41" i="25"/>
  <c r="S41" i="25" s="1"/>
  <c r="V20" i="44"/>
  <c r="V164" i="44"/>
  <c r="Q94" i="44"/>
  <c r="F94" i="25" s="1"/>
  <c r="F92" i="25"/>
  <c r="Q84" i="44"/>
  <c r="F84" i="25" s="1"/>
  <c r="F82" i="25"/>
  <c r="U142" i="44"/>
  <c r="U183" i="44"/>
  <c r="U186" i="44" s="1"/>
  <c r="U114" i="45"/>
  <c r="U102" i="45"/>
  <c r="Q94" i="45"/>
  <c r="G94" i="25" s="1"/>
  <c r="G92" i="25"/>
  <c r="V102" i="45"/>
  <c r="V122" i="45" s="1"/>
  <c r="V92" i="45"/>
  <c r="V94" i="45" s="1"/>
  <c r="U158" i="45"/>
  <c r="V36" i="45"/>
  <c r="U193" i="45"/>
  <c r="U198" i="45" s="1"/>
  <c r="V20" i="45"/>
  <c r="U140" i="45"/>
  <c r="U66" i="45"/>
  <c r="Q84" i="45"/>
  <c r="G84" i="25" s="1"/>
  <c r="G82" i="25"/>
  <c r="V192" i="45"/>
  <c r="V180" i="45"/>
  <c r="U131" i="45"/>
  <c r="U136" i="45" s="1"/>
  <c r="V42" i="45"/>
  <c r="U117" i="45"/>
  <c r="U120" i="45" s="1"/>
  <c r="U68" i="45"/>
  <c r="U72" i="45" s="1"/>
  <c r="U20" i="45"/>
  <c r="V204" i="45"/>
  <c r="L70" i="25"/>
  <c r="L34" i="25"/>
  <c r="T34" i="25" s="1"/>
  <c r="U34" i="25" s="1"/>
  <c r="L21" i="25"/>
  <c r="T21" i="25" s="1"/>
  <c r="L188" i="25"/>
  <c r="U204" i="46"/>
  <c r="V204" i="46"/>
  <c r="V48" i="46"/>
  <c r="V142" i="46"/>
  <c r="U132" i="46"/>
  <c r="U136" i="46" s="1"/>
  <c r="U81" i="46"/>
  <c r="U82" i="46" s="1"/>
  <c r="U84" i="46" s="1"/>
  <c r="Q94" i="46"/>
  <c r="H94" i="25" s="1"/>
  <c r="H92" i="25"/>
  <c r="V36" i="46"/>
  <c r="V114" i="46"/>
  <c r="V158" i="46"/>
  <c r="Z195" i="46"/>
  <c r="Q84" i="46"/>
  <c r="H84" i="25" s="1"/>
  <c r="H82" i="25"/>
  <c r="U114" i="46"/>
  <c r="Z153" i="46"/>
  <c r="U178" i="46"/>
  <c r="U180" i="46" s="1"/>
  <c r="L202" i="25"/>
  <c r="L166" i="25"/>
  <c r="S166" i="25" s="1"/>
  <c r="L147" i="25"/>
  <c r="T147" i="25" s="1"/>
  <c r="L133" i="25"/>
  <c r="S133" i="25" s="1"/>
  <c r="U133" i="25" s="1"/>
  <c r="L195" i="25"/>
  <c r="L154" i="25"/>
  <c r="S154" i="25" s="1"/>
  <c r="U108" i="47"/>
  <c r="Q122" i="47"/>
  <c r="I122" i="25" s="1"/>
  <c r="I114" i="25"/>
  <c r="U127" i="47"/>
  <c r="U130" i="47" s="1"/>
  <c r="V66" i="47"/>
  <c r="V164" i="47"/>
  <c r="U153" i="47"/>
  <c r="U158" i="47" s="1"/>
  <c r="L178" i="25"/>
  <c r="Q178" i="25" s="1"/>
  <c r="L129" i="25"/>
  <c r="L23" i="25"/>
  <c r="L117" i="25"/>
  <c r="L78" i="25"/>
  <c r="L43" i="25"/>
  <c r="T43" i="25" s="1"/>
  <c r="U43" i="25" s="1"/>
  <c r="L201" i="25"/>
  <c r="L165" i="25"/>
  <c r="L155" i="25"/>
  <c r="L116" i="25"/>
  <c r="L106" i="25"/>
  <c r="L88" i="25"/>
  <c r="L39" i="25"/>
  <c r="T39" i="25" s="1"/>
  <c r="U39" i="25" s="1"/>
  <c r="L182" i="25"/>
  <c r="S182" i="25" s="1"/>
  <c r="L140" i="25"/>
  <c r="L126" i="25"/>
  <c r="L105" i="25"/>
  <c r="L91" i="25"/>
  <c r="T91" i="25" s="1"/>
  <c r="U91" i="25" s="1"/>
  <c r="L80" i="25"/>
  <c r="L17" i="25"/>
  <c r="Q94" i="47"/>
  <c r="I94" i="25" s="1"/>
  <c r="I92" i="25"/>
  <c r="U137" i="47"/>
  <c r="U142" i="47" s="1"/>
  <c r="U188" i="47"/>
  <c r="U192" i="47" s="1"/>
  <c r="U113" i="47"/>
  <c r="U114" i="47" s="1"/>
  <c r="Q84" i="47"/>
  <c r="I84" i="25" s="1"/>
  <c r="I82" i="25"/>
  <c r="V136" i="47"/>
  <c r="U26" i="47"/>
  <c r="K94" i="48"/>
  <c r="J94" i="25" s="1"/>
  <c r="J92" i="25"/>
  <c r="K84" i="48"/>
  <c r="J84" i="25" s="1"/>
  <c r="J82" i="25"/>
  <c r="Q100" i="25"/>
  <c r="Z195" i="47"/>
  <c r="Z182" i="47"/>
  <c r="Z159" i="47"/>
  <c r="Z135" i="47"/>
  <c r="Z112" i="47"/>
  <c r="Z81" i="47"/>
  <c r="Z46" i="47"/>
  <c r="Z23" i="47"/>
  <c r="Z200" i="46"/>
  <c r="Z187" i="46"/>
  <c r="Z163" i="46"/>
  <c r="Z140" i="46"/>
  <c r="Z111" i="46"/>
  <c r="Z67" i="46"/>
  <c r="Z12" i="46"/>
  <c r="Z129" i="45"/>
  <c r="Z31" i="45"/>
  <c r="Z194" i="44"/>
  <c r="Z157" i="44"/>
  <c r="Z12" i="44"/>
  <c r="Z176" i="43"/>
  <c r="Z129" i="43"/>
  <c r="Z17" i="43"/>
  <c r="Y114" i="45"/>
  <c r="Z71" i="46"/>
  <c r="Z148" i="45"/>
  <c r="Z162" i="44"/>
  <c r="Z71" i="44"/>
  <c r="Z148" i="43"/>
  <c r="Z177" i="45"/>
  <c r="Z200" i="43"/>
  <c r="Z117" i="43"/>
  <c r="Z41" i="43"/>
  <c r="Z38" i="45"/>
  <c r="Z34" i="43"/>
  <c r="T185" i="48"/>
  <c r="T139" i="48"/>
  <c r="Z181" i="47"/>
  <c r="Z134" i="47"/>
  <c r="Z88" i="47"/>
  <c r="Z35" i="47"/>
  <c r="Z129" i="46"/>
  <c r="T175" i="48"/>
  <c r="T128" i="48"/>
  <c r="Z202" i="47"/>
  <c r="Z166" i="47"/>
  <c r="Z119" i="47"/>
  <c r="Z79" i="47"/>
  <c r="Z175" i="46"/>
  <c r="Z151" i="46"/>
  <c r="Z128" i="46"/>
  <c r="T200" i="48"/>
  <c r="T117" i="48"/>
  <c r="T77" i="48"/>
  <c r="Z168" i="47"/>
  <c r="Z126" i="47"/>
  <c r="Z13" i="47"/>
  <c r="Z131" i="46"/>
  <c r="Z109" i="44"/>
  <c r="Z43" i="44"/>
  <c r="Z16" i="44"/>
  <c r="T196" i="48"/>
  <c r="T113" i="48"/>
  <c r="Z201" i="47"/>
  <c r="Z19" i="47"/>
  <c r="Z137" i="46"/>
  <c r="Z201" i="45"/>
  <c r="Z118" i="45"/>
  <c r="Z137" i="44"/>
  <c r="Z160" i="45"/>
  <c r="Z202" i="45"/>
  <c r="Z147" i="45"/>
  <c r="Z166" i="43"/>
  <c r="T21" i="48"/>
  <c r="Z138" i="47"/>
  <c r="Z119" i="46"/>
  <c r="Y92" i="43"/>
  <c r="Y94" i="43" s="1"/>
  <c r="Z169" i="47"/>
  <c r="Z127" i="47"/>
  <c r="Z188" i="46"/>
  <c r="Z199" i="47"/>
  <c r="Z185" i="47"/>
  <c r="Z162" i="47"/>
  <c r="Z139" i="47"/>
  <c r="Z116" i="47"/>
  <c r="Z71" i="47"/>
  <c r="Z40" i="47"/>
  <c r="Z17" i="47"/>
  <c r="Z181" i="46"/>
  <c r="Z157" i="46"/>
  <c r="Z80" i="46"/>
  <c r="Z22" i="46"/>
  <c r="Z185" i="45"/>
  <c r="Z21" i="46"/>
  <c r="Z39" i="45"/>
  <c r="Z202" i="44"/>
  <c r="Z21" i="44"/>
  <c r="Z138" i="43"/>
  <c r="Z25" i="43"/>
  <c r="Z40" i="46"/>
  <c r="Z203" i="45"/>
  <c r="Z139" i="44"/>
  <c r="Z40" i="44"/>
  <c r="Z203" i="43"/>
  <c r="Z125" i="43"/>
  <c r="Z156" i="43"/>
  <c r="Z139" i="45"/>
  <c r="Z97" i="45"/>
  <c r="Z40" i="45"/>
  <c r="Z203" i="44"/>
  <c r="Z125" i="44"/>
  <c r="Z80" i="44"/>
  <c r="Z22" i="44"/>
  <c r="Z185" i="43"/>
  <c r="Z139" i="43"/>
  <c r="Z97" i="43"/>
  <c r="Z31" i="43"/>
  <c r="Z78" i="46"/>
  <c r="Z128" i="47"/>
  <c r="Z25" i="47"/>
  <c r="Z193" i="46"/>
  <c r="Z110" i="46"/>
  <c r="Z128" i="45"/>
  <c r="Z25" i="45"/>
  <c r="Z193" i="44"/>
  <c r="Z110" i="44"/>
  <c r="Z11" i="44"/>
  <c r="Z128" i="43"/>
  <c r="Z16" i="43"/>
  <c r="Z115" i="44"/>
  <c r="Z157" i="45"/>
  <c r="Z67" i="45"/>
  <c r="Z176" i="44"/>
  <c r="Z157" i="43"/>
  <c r="Z67" i="43"/>
  <c r="Z22" i="43"/>
  <c r="Z175" i="44"/>
  <c r="Z179" i="43"/>
  <c r="Z23" i="46"/>
  <c r="Z140" i="45"/>
  <c r="Z41" i="45"/>
  <c r="Z68" i="44"/>
  <c r="Z177" i="43"/>
  <c r="Z19" i="46"/>
  <c r="Z69" i="45"/>
  <c r="Z165" i="44"/>
  <c r="Z61" i="46"/>
  <c r="Z110" i="45"/>
  <c r="Z32" i="46"/>
  <c r="Z191" i="45"/>
  <c r="Z149" i="45"/>
  <c r="Z103" i="45"/>
  <c r="Z46" i="45"/>
  <c r="Z200" i="44"/>
  <c r="Z163" i="44"/>
  <c r="Z117" i="44"/>
  <c r="Z77" i="44"/>
  <c r="Z18" i="44"/>
  <c r="Z182" i="43"/>
  <c r="Z135" i="43"/>
  <c r="Z89" i="43"/>
  <c r="Z46" i="43"/>
  <c r="Z44" i="45"/>
  <c r="Z151" i="44"/>
  <c r="Z147" i="43"/>
  <c r="Z46" i="46"/>
  <c r="Z163" i="45"/>
  <c r="Z77" i="45"/>
  <c r="Z182" i="44"/>
  <c r="Z89" i="44"/>
  <c r="Z107" i="43"/>
  <c r="Z32" i="43"/>
  <c r="T31" i="48"/>
  <c r="T191" i="48"/>
  <c r="T149" i="48"/>
  <c r="T103" i="48"/>
  <c r="T23" i="48"/>
  <c r="T154" i="48"/>
  <c r="T107" i="48"/>
  <c r="T41" i="48"/>
  <c r="T18" i="48"/>
  <c r="T201" i="48"/>
  <c r="T165" i="48"/>
  <c r="T118" i="48"/>
  <c r="T194" i="48"/>
  <c r="T181" i="48"/>
  <c r="T157" i="48"/>
  <c r="T134" i="48"/>
  <c r="T111" i="48"/>
  <c r="T88" i="48"/>
  <c r="T45" i="48"/>
  <c r="T22" i="48"/>
  <c r="T202" i="48"/>
  <c r="T11" i="48"/>
  <c r="U102" i="44"/>
  <c r="U164" i="44"/>
  <c r="T168" i="48"/>
  <c r="T81" i="48"/>
  <c r="T46" i="48"/>
  <c r="Z154" i="47"/>
  <c r="Z135" i="46"/>
  <c r="T105" i="48"/>
  <c r="T91" i="48"/>
  <c r="Z179" i="47"/>
  <c r="T125" i="48"/>
  <c r="T35" i="48"/>
  <c r="T12" i="48"/>
  <c r="Z153" i="47"/>
  <c r="Z106" i="47"/>
  <c r="Z62" i="47"/>
  <c r="Z31" i="47"/>
  <c r="Z167" i="46"/>
  <c r="Z101" i="46"/>
  <c r="Z199" i="45"/>
  <c r="Z106" i="45"/>
  <c r="Z117" i="46"/>
  <c r="Z37" i="45"/>
  <c r="Z140" i="44"/>
  <c r="T15" i="48"/>
  <c r="Z33" i="47"/>
  <c r="Z104" i="46"/>
  <c r="Z150" i="44"/>
  <c r="Z197" i="47"/>
  <c r="Z70" i="47"/>
  <c r="Z147" i="46"/>
  <c r="Z133" i="46"/>
  <c r="Z100" i="46"/>
  <c r="Z161" i="45"/>
  <c r="Z70" i="45"/>
  <c r="Z147" i="44"/>
  <c r="Z100" i="44"/>
  <c r="Z16" i="46"/>
  <c r="Z153" i="44"/>
  <c r="Z23" i="44"/>
  <c r="Z33" i="46"/>
  <c r="U54" i="43"/>
  <c r="U136" i="47"/>
  <c r="U82" i="47"/>
  <c r="U84" i="47" s="1"/>
  <c r="U54" i="47"/>
  <c r="Z119" i="43"/>
  <c r="Z182" i="45"/>
  <c r="Z89" i="45"/>
  <c r="Z107" i="44"/>
  <c r="Z126" i="43"/>
  <c r="Z80" i="47"/>
  <c r="T33" i="48"/>
  <c r="Z196" i="46"/>
  <c r="Z65" i="46"/>
  <c r="Z199" i="44"/>
  <c r="Z103" i="46"/>
  <c r="Z112" i="45"/>
  <c r="Z13" i="45"/>
  <c r="Z47" i="45"/>
  <c r="Z91" i="46"/>
  <c r="Z125" i="47"/>
  <c r="T188" i="48"/>
  <c r="Z47" i="47"/>
  <c r="Z165" i="46"/>
  <c r="T131" i="48"/>
  <c r="Z201" i="44"/>
  <c r="T166" i="48"/>
  <c r="Z156" i="46"/>
  <c r="Z25" i="44"/>
  <c r="Z109" i="46"/>
  <c r="T182" i="48"/>
  <c r="T135" i="48"/>
  <c r="T13" i="48"/>
  <c r="Z177" i="47"/>
  <c r="Z32" i="47"/>
  <c r="Z149" i="46"/>
  <c r="T132" i="48"/>
  <c r="T197" i="48"/>
  <c r="T161" i="48"/>
  <c r="T115" i="48"/>
  <c r="Z193" i="47"/>
  <c r="Z156" i="47"/>
  <c r="Z44" i="47"/>
  <c r="Z197" i="46"/>
  <c r="Z35" i="46"/>
  <c r="Z153" i="45"/>
  <c r="Z134" i="44"/>
  <c r="Z35" i="44"/>
  <c r="Z98" i="44"/>
  <c r="Z141" i="47"/>
  <c r="Z109" i="47"/>
  <c r="Z10" i="47"/>
  <c r="Z24" i="46"/>
  <c r="Z109" i="45"/>
  <c r="Z10" i="45"/>
  <c r="Z127" i="44"/>
  <c r="Z69" i="44"/>
  <c r="Z24" i="44"/>
  <c r="Z183" i="45"/>
  <c r="Z118" i="44"/>
  <c r="Z166" i="45"/>
  <c r="Z79" i="45"/>
  <c r="Z21" i="43"/>
  <c r="T179" i="48"/>
  <c r="T87" i="48"/>
  <c r="Z184" i="47"/>
  <c r="Z166" i="46"/>
  <c r="Z166" i="44"/>
  <c r="Z184" i="43"/>
  <c r="Z91" i="43"/>
  <c r="Z161" i="44"/>
  <c r="Z111" i="45"/>
  <c r="Z12" i="45"/>
  <c r="Z129" i="44"/>
  <c r="Z31" i="44"/>
  <c r="Z194" i="43"/>
  <c r="Z111" i="43"/>
  <c r="Z112" i="46"/>
  <c r="Z131" i="45"/>
  <c r="Z149" i="44"/>
  <c r="Z163" i="43"/>
  <c r="Z77" i="43"/>
  <c r="Z43" i="46"/>
  <c r="Z137" i="45"/>
  <c r="T109" i="48"/>
  <c r="T43" i="48"/>
  <c r="Z196" i="47"/>
  <c r="Z160" i="47"/>
  <c r="Z113" i="47"/>
  <c r="Z69" i="47"/>
  <c r="Z15" i="47"/>
  <c r="Z178" i="46"/>
  <c r="Z132" i="46"/>
  <c r="Z189" i="47"/>
  <c r="Z100" i="47"/>
  <c r="T187" i="48"/>
  <c r="T140" i="48"/>
  <c r="T98" i="48"/>
  <c r="T32" i="48"/>
  <c r="Z191" i="47"/>
  <c r="Z149" i="47"/>
  <c r="Z103" i="47"/>
  <c r="Z37" i="47"/>
  <c r="Z154" i="46"/>
  <c r="Z159" i="45"/>
  <c r="Z68" i="45"/>
  <c r="Z177" i="44"/>
  <c r="Z15" i="45"/>
  <c r="Z141" i="44"/>
  <c r="Z78" i="44"/>
  <c r="Z91" i="44"/>
  <c r="Z133" i="43"/>
  <c r="T160" i="48"/>
  <c r="T47" i="48"/>
  <c r="Z183" i="46"/>
  <c r="Z90" i="46"/>
  <c r="Z165" i="45"/>
  <c r="Z78" i="45"/>
  <c r="Z90" i="44"/>
  <c r="Z97" i="46"/>
  <c r="Z167" i="45"/>
  <c r="Z185" i="44"/>
  <c r="Z97" i="44"/>
  <c r="Z167" i="43"/>
  <c r="Z80" i="43"/>
  <c r="Z35" i="43"/>
  <c r="Z197" i="44"/>
  <c r="Z70" i="44"/>
  <c r="Z110" i="43"/>
  <c r="Z195" i="44"/>
  <c r="Z112" i="44"/>
  <c r="Z13" i="44"/>
  <c r="Z131" i="43"/>
  <c r="Z105" i="46"/>
  <c r="Z61" i="44"/>
  <c r="Q74" i="46"/>
  <c r="H74" i="25" s="1"/>
  <c r="T89" i="48"/>
  <c r="Z131" i="47"/>
  <c r="Z191" i="46"/>
  <c r="T39" i="48"/>
  <c r="Z110" i="47"/>
  <c r="U164" i="46"/>
  <c r="U64" i="44"/>
  <c r="P64" i="25" s="1"/>
  <c r="U120" i="46"/>
  <c r="T153" i="48"/>
  <c r="T106" i="48"/>
  <c r="Z190" i="47"/>
  <c r="Z45" i="47"/>
  <c r="Z199" i="46"/>
  <c r="T126" i="48"/>
  <c r="Z200" i="47"/>
  <c r="Z163" i="47"/>
  <c r="Z117" i="47"/>
  <c r="Z77" i="47"/>
  <c r="Z18" i="47"/>
  <c r="Z182" i="46"/>
  <c r="T78" i="48"/>
  <c r="Z24" i="47"/>
  <c r="Z141" i="46"/>
  <c r="T151" i="48"/>
  <c r="T25" i="48"/>
  <c r="Z147" i="47"/>
  <c r="Z34" i="47"/>
  <c r="X102" i="47"/>
  <c r="Z97" i="47"/>
  <c r="Y130" i="46"/>
  <c r="Z176" i="45"/>
  <c r="Z67" i="44"/>
  <c r="T97" i="48"/>
  <c r="T17" i="48"/>
  <c r="T195" i="48"/>
  <c r="T159" i="48"/>
  <c r="T112" i="48"/>
  <c r="Z107" i="47"/>
  <c r="Z63" i="47"/>
  <c r="Z168" i="46"/>
  <c r="T155" i="48"/>
  <c r="T184" i="48"/>
  <c r="T138" i="48"/>
  <c r="T16" i="48"/>
  <c r="Z133" i="47"/>
  <c r="Z87" i="47"/>
  <c r="Z21" i="47"/>
  <c r="U65" i="44"/>
  <c r="P65" i="25" s="1"/>
  <c r="U63" i="44"/>
  <c r="P63" i="25" s="1"/>
  <c r="U62" i="44"/>
  <c r="T176" i="48"/>
  <c r="T129" i="48"/>
  <c r="Z203" i="47"/>
  <c r="Z167" i="47"/>
  <c r="Z22" i="47"/>
  <c r="Z176" i="46"/>
  <c r="T141" i="48"/>
  <c r="T99" i="48"/>
  <c r="Z150" i="47"/>
  <c r="Z104" i="47"/>
  <c r="Z201" i="46"/>
  <c r="T177" i="48"/>
  <c r="Q74" i="45"/>
  <c r="G74" i="25" s="1"/>
  <c r="Q74" i="47"/>
  <c r="I74" i="25" s="1"/>
  <c r="T167" i="28"/>
  <c r="T199" i="48"/>
  <c r="T162" i="48"/>
  <c r="T116" i="48"/>
  <c r="T40" i="48"/>
  <c r="Z194" i="47"/>
  <c r="Z157" i="47"/>
  <c r="Z111" i="47"/>
  <c r="Z67" i="47"/>
  <c r="Z12" i="47"/>
  <c r="Z162" i="46"/>
  <c r="Z187" i="47"/>
  <c r="Z98" i="47"/>
  <c r="Z159" i="46"/>
  <c r="T178" i="48"/>
  <c r="T19" i="48"/>
  <c r="Z183" i="47"/>
  <c r="Z137" i="47"/>
  <c r="Z90" i="47"/>
  <c r="Z38" i="47"/>
  <c r="Z155" i="46"/>
  <c r="Z194" i="46"/>
  <c r="Z125" i="46"/>
  <c r="Z88" i="46"/>
  <c r="Z181" i="44"/>
  <c r="Z88" i="44"/>
  <c r="Z106" i="43"/>
  <c r="O114" i="48"/>
  <c r="Z193" i="43"/>
  <c r="Z41" i="46"/>
  <c r="Z191" i="43"/>
  <c r="Z103" i="43"/>
  <c r="Z10" i="46"/>
  <c r="Z87" i="45"/>
  <c r="T169" i="48"/>
  <c r="Z178" i="47"/>
  <c r="Z118" i="47"/>
  <c r="Z38" i="46"/>
  <c r="Z178" i="45"/>
  <c r="Z19" i="45"/>
  <c r="Z104" i="44"/>
  <c r="U198" i="47"/>
  <c r="U170" i="47"/>
  <c r="Z104" i="45"/>
  <c r="T189" i="48"/>
  <c r="T133" i="48"/>
  <c r="T100" i="48"/>
  <c r="Z105" i="47"/>
  <c r="Z39" i="47"/>
  <c r="Z202" i="46"/>
  <c r="Z179" i="46"/>
  <c r="Z87" i="46"/>
  <c r="Z138" i="45"/>
  <c r="Z105" i="45"/>
  <c r="Z179" i="44"/>
  <c r="Z119" i="44"/>
  <c r="Z87" i="44"/>
  <c r="Z105" i="43"/>
  <c r="Z68" i="46"/>
  <c r="Z191" i="44"/>
  <c r="Z103" i="44"/>
  <c r="Z19" i="44"/>
  <c r="Z184" i="46"/>
  <c r="Z138" i="46"/>
  <c r="T203" i="48"/>
  <c r="T167" i="48"/>
  <c r="T80" i="48"/>
  <c r="Z176" i="47"/>
  <c r="Z129" i="47"/>
  <c r="Z190" i="46"/>
  <c r="Z148" i="46"/>
  <c r="Z45" i="46"/>
  <c r="Z162" i="45"/>
  <c r="Z71" i="45"/>
  <c r="Z148" i="44"/>
  <c r="Z45" i="44"/>
  <c r="Z162" i="43"/>
  <c r="Z71" i="43"/>
  <c r="U142" i="46"/>
  <c r="Z65" i="45"/>
  <c r="Z107" i="46"/>
  <c r="Z126" i="45"/>
  <c r="Z23" i="45"/>
  <c r="Z41" i="44"/>
  <c r="Z159" i="43"/>
  <c r="Z68" i="43"/>
  <c r="Z23" i="43"/>
  <c r="Z24" i="45"/>
  <c r="Z188" i="44"/>
  <c r="Z99" i="44"/>
  <c r="Z189" i="43"/>
  <c r="T137" i="48"/>
  <c r="T24" i="48"/>
  <c r="Z43" i="47"/>
  <c r="Z160" i="46"/>
  <c r="Z69" i="46"/>
  <c r="Z141" i="45"/>
  <c r="Z43" i="45"/>
  <c r="Z160" i="44"/>
  <c r="Z196" i="45"/>
  <c r="Z150" i="45"/>
  <c r="U170" i="44"/>
  <c r="Z189" i="45"/>
  <c r="Z119" i="45"/>
  <c r="Z87" i="43"/>
  <c r="T156" i="48"/>
  <c r="T44" i="48"/>
  <c r="Z161" i="47"/>
  <c r="Z44" i="46"/>
  <c r="Z44" i="44"/>
  <c r="Z161" i="43"/>
  <c r="Z70" i="43"/>
  <c r="U186" i="45"/>
  <c r="U92" i="44"/>
  <c r="U94" i="44" s="1"/>
  <c r="Z44" i="43"/>
  <c r="Z106" i="46"/>
  <c r="Z181" i="45"/>
  <c r="Z125" i="45"/>
  <c r="Z88" i="45"/>
  <c r="Z22" i="45"/>
  <c r="Z106" i="44"/>
  <c r="Z181" i="43"/>
  <c r="Z88" i="43"/>
  <c r="Z45" i="43"/>
  <c r="Z126" i="46"/>
  <c r="Z89" i="46"/>
  <c r="Z107" i="45"/>
  <c r="Z159" i="44"/>
  <c r="Z126" i="44"/>
  <c r="Z140" i="43"/>
  <c r="Z99" i="46"/>
  <c r="Z155" i="44"/>
  <c r="Z133" i="45"/>
  <c r="U60" i="47"/>
  <c r="Z111" i="44"/>
  <c r="Z77" i="46"/>
  <c r="Z70" i="46"/>
  <c r="T104" i="48"/>
  <c r="Z127" i="46"/>
  <c r="T119" i="48"/>
  <c r="Z11" i="46"/>
  <c r="Z45" i="45"/>
  <c r="Z105" i="44"/>
  <c r="P61" i="25"/>
  <c r="U60" i="45"/>
  <c r="U54" i="44"/>
  <c r="O60" i="48"/>
  <c r="Z11" i="47"/>
  <c r="Z134" i="46"/>
  <c r="Z62" i="45"/>
  <c r="Z167" i="44"/>
  <c r="Z153" i="43"/>
  <c r="Z40" i="43"/>
  <c r="Z100" i="43"/>
  <c r="Z98" i="46"/>
  <c r="Z195" i="45"/>
  <c r="Z131" i="44"/>
  <c r="Z32" i="44"/>
  <c r="Z149" i="43"/>
  <c r="Z64" i="46"/>
  <c r="Z90" i="45"/>
  <c r="Z179" i="45"/>
  <c r="T127" i="48"/>
  <c r="Z165" i="47"/>
  <c r="Z132" i="47"/>
  <c r="Z78" i="47"/>
  <c r="Z150" i="46"/>
  <c r="Z47" i="46"/>
  <c r="Z132" i="45"/>
  <c r="Z33" i="45"/>
  <c r="Z183" i="44"/>
  <c r="Z47" i="44"/>
  <c r="Z127" i="45"/>
  <c r="Z115" i="46"/>
  <c r="T147" i="48"/>
  <c r="T34" i="48"/>
  <c r="Z151" i="47"/>
  <c r="Z91" i="47"/>
  <c r="Z61" i="47"/>
  <c r="Z79" i="46"/>
  <c r="Z34" i="46"/>
  <c r="Z184" i="45"/>
  <c r="Z151" i="45"/>
  <c r="Z91" i="45"/>
  <c r="Z61" i="45"/>
  <c r="Z133" i="44"/>
  <c r="Z79" i="44"/>
  <c r="Z34" i="44"/>
  <c r="Z151" i="43"/>
  <c r="Z39" i="43"/>
  <c r="U192" i="46"/>
  <c r="Z31" i="46"/>
  <c r="Z194" i="45"/>
  <c r="O130" i="48"/>
  <c r="Z13" i="46"/>
  <c r="Z32" i="45"/>
  <c r="Z46" i="44"/>
  <c r="U60" i="46"/>
  <c r="Z161" i="46"/>
  <c r="T190" i="48"/>
  <c r="T148" i="48"/>
  <c r="T101" i="48"/>
  <c r="Z203" i="46"/>
  <c r="T163" i="48"/>
  <c r="Z68" i="47"/>
  <c r="Z177" i="46"/>
  <c r="Z116" i="45"/>
  <c r="Z17" i="45"/>
  <c r="Z190" i="44"/>
  <c r="Z101" i="44"/>
  <c r="Z199" i="43"/>
  <c r="Z116" i="43"/>
  <c r="Z193" i="45"/>
  <c r="Z128" i="44"/>
  <c r="Z63" i="46"/>
  <c r="Z168" i="45"/>
  <c r="Z81" i="45"/>
  <c r="Z187" i="44"/>
  <c r="Z195" i="43"/>
  <c r="Z112" i="43"/>
  <c r="U92" i="47"/>
  <c r="U94" i="47" s="1"/>
  <c r="Z132" i="44"/>
  <c r="Z64" i="44"/>
  <c r="T183" i="48"/>
  <c r="T90" i="48"/>
  <c r="Z188" i="47"/>
  <c r="Z99" i="47"/>
  <c r="Z113" i="46"/>
  <c r="Z15" i="46"/>
  <c r="Z188" i="45"/>
  <c r="Z99" i="45"/>
  <c r="Z113" i="44"/>
  <c r="Z15" i="44"/>
  <c r="Z169" i="45"/>
  <c r="Z113" i="45"/>
  <c r="Z39" i="46"/>
  <c r="Z156" i="45"/>
  <c r="Z202" i="43"/>
  <c r="T193" i="48"/>
  <c r="T110" i="48"/>
  <c r="Z115" i="47"/>
  <c r="Z16" i="47"/>
  <c r="Z189" i="46"/>
  <c r="Z197" i="45"/>
  <c r="Z115" i="45"/>
  <c r="Z16" i="45"/>
  <c r="Z189" i="44"/>
  <c r="Z197" i="43"/>
  <c r="Z115" i="43"/>
  <c r="Z138" i="44"/>
  <c r="Z62" i="46"/>
  <c r="Z134" i="45"/>
  <c r="Z80" i="45"/>
  <c r="Z35" i="45"/>
  <c r="Z62" i="44"/>
  <c r="Z134" i="43"/>
  <c r="Z10" i="44"/>
  <c r="Z81" i="46"/>
  <c r="Z37" i="46"/>
  <c r="Z187" i="45"/>
  <c r="Z154" i="45"/>
  <c r="Z98" i="45"/>
  <c r="Z63" i="45"/>
  <c r="Z168" i="44"/>
  <c r="Z81" i="44"/>
  <c r="Z187" i="43"/>
  <c r="Z98" i="43"/>
  <c r="Z18" i="43"/>
  <c r="U180" i="45"/>
  <c r="Z178" i="44"/>
  <c r="Z33" i="44"/>
  <c r="Z34" i="45"/>
  <c r="U36" i="46"/>
  <c r="U54" i="45"/>
  <c r="U60" i="44"/>
  <c r="O54" i="48"/>
  <c r="Z79" i="43"/>
  <c r="Z18" i="46"/>
  <c r="Z135" i="45"/>
  <c r="Z154" i="44"/>
  <c r="Z63" i="44"/>
  <c r="Z168" i="43"/>
  <c r="Z81" i="43"/>
  <c r="Z37" i="43"/>
  <c r="Z118" i="46"/>
  <c r="Z100" i="45"/>
  <c r="T150" i="48"/>
  <c r="Z155" i="47"/>
  <c r="Z64" i="47"/>
  <c r="Z169" i="46"/>
  <c r="Y192" i="45"/>
  <c r="Z155" i="45"/>
  <c r="Y102" i="45"/>
  <c r="Z64" i="45"/>
  <c r="X198" i="44"/>
  <c r="Z196" i="44"/>
  <c r="Z169" i="44"/>
  <c r="T79" i="48"/>
  <c r="Z175" i="47"/>
  <c r="Z175" i="45"/>
  <c r="Z156" i="44"/>
  <c r="Z65" i="44"/>
  <c r="Z175" i="43"/>
  <c r="Z116" i="46"/>
  <c r="Z17" i="46"/>
  <c r="Z190" i="45"/>
  <c r="Z101" i="45"/>
  <c r="Z116" i="44"/>
  <c r="Z17" i="44"/>
  <c r="Z190" i="43"/>
  <c r="Z101" i="43"/>
  <c r="Z184" i="44"/>
  <c r="Z200" i="45"/>
  <c r="Z117" i="45"/>
  <c r="Z18" i="45"/>
  <c r="Z135" i="44"/>
  <c r="Z37" i="44"/>
  <c r="Z154" i="43"/>
  <c r="Z25" i="46"/>
  <c r="Z21" i="45"/>
  <c r="Z39" i="44"/>
  <c r="O66" i="48"/>
  <c r="U54" i="46"/>
  <c r="T38" i="48"/>
  <c r="Z9" i="47"/>
  <c r="Z38" i="44"/>
  <c r="Z9" i="44"/>
  <c r="Z9" i="45"/>
  <c r="Z11" i="45"/>
  <c r="Z9" i="46"/>
  <c r="T9" i="48"/>
  <c r="T10" i="48"/>
  <c r="T195" i="28"/>
  <c r="Q74" i="44"/>
  <c r="F74" i="25" s="1"/>
  <c r="U42" i="44"/>
  <c r="Q74" i="43"/>
  <c r="E74" i="25" s="1"/>
  <c r="S44" i="25"/>
  <c r="U14" i="47"/>
  <c r="Y164" i="43"/>
  <c r="X48" i="45"/>
  <c r="X136" i="43"/>
  <c r="O164" i="48"/>
  <c r="O72" i="48"/>
  <c r="O170" i="48"/>
  <c r="O180" i="48"/>
  <c r="S82" i="48"/>
  <c r="S84" i="48" s="1"/>
  <c r="P114" i="48"/>
  <c r="O108" i="48"/>
  <c r="S14" i="48"/>
  <c r="O82" i="48"/>
  <c r="O84" i="48" s="1"/>
  <c r="O158" i="48"/>
  <c r="R180" i="48"/>
  <c r="R102" i="48"/>
  <c r="S164" i="48"/>
  <c r="P82" i="48"/>
  <c r="P84" i="48" s="1"/>
  <c r="O42" i="48"/>
  <c r="O74" i="48" s="1"/>
  <c r="U120" i="47"/>
  <c r="V102" i="47"/>
  <c r="X36" i="47"/>
  <c r="Q28" i="47"/>
  <c r="U152" i="47"/>
  <c r="Y26" i="47"/>
  <c r="Q144" i="47"/>
  <c r="I144" i="25" s="1"/>
  <c r="V14" i="47"/>
  <c r="I206" i="25"/>
  <c r="Y192" i="47"/>
  <c r="U180" i="47"/>
  <c r="Y72" i="47"/>
  <c r="Y142" i="47"/>
  <c r="X92" i="46"/>
  <c r="X94" i="46" s="1"/>
  <c r="U14" i="46"/>
  <c r="X180" i="46"/>
  <c r="U26" i="46"/>
  <c r="U130" i="46"/>
  <c r="Y114" i="46"/>
  <c r="U72" i="46"/>
  <c r="U204" i="45"/>
  <c r="U82" i="45"/>
  <c r="U84" i="45" s="1"/>
  <c r="U36" i="45"/>
  <c r="Y66" i="45"/>
  <c r="U142" i="45"/>
  <c r="U14" i="45"/>
  <c r="U42" i="45"/>
  <c r="Y36" i="44"/>
  <c r="Q28" i="44"/>
  <c r="U192" i="44"/>
  <c r="Y198" i="44"/>
  <c r="U14" i="44"/>
  <c r="Y114" i="44"/>
  <c r="Y20" i="44"/>
  <c r="S170" i="48"/>
  <c r="X142" i="44"/>
  <c r="X198" i="45"/>
  <c r="X142" i="46"/>
  <c r="Y120" i="47"/>
  <c r="Y180" i="47"/>
  <c r="Y180" i="45"/>
  <c r="X108" i="44"/>
  <c r="S180" i="48"/>
  <c r="Y158" i="46"/>
  <c r="Y36" i="46"/>
  <c r="Y152" i="45"/>
  <c r="Y42" i="44"/>
  <c r="Y92" i="47"/>
  <c r="Y94" i="47" s="1"/>
  <c r="X114" i="44"/>
  <c r="Y108" i="44"/>
  <c r="X26" i="46"/>
  <c r="R142" i="48"/>
  <c r="X192" i="45"/>
  <c r="X14" i="46"/>
  <c r="X48" i="46"/>
  <c r="R170" i="48"/>
  <c r="Y130" i="47"/>
  <c r="Y136" i="47"/>
  <c r="Y170" i="46"/>
  <c r="Y170" i="47"/>
  <c r="X120" i="44"/>
  <c r="Y120" i="45"/>
  <c r="X14" i="44"/>
  <c r="X130" i="45"/>
  <c r="Y198" i="47"/>
  <c r="Y204" i="47"/>
  <c r="Y170" i="45"/>
  <c r="Y108" i="45"/>
  <c r="Y170" i="44"/>
  <c r="Y136" i="43"/>
  <c r="Y72" i="43"/>
  <c r="Y192" i="43"/>
  <c r="U60" i="43"/>
  <c r="Y142" i="43"/>
  <c r="Y198" i="43"/>
  <c r="Y108" i="43"/>
  <c r="U66" i="43"/>
  <c r="Y42" i="43"/>
  <c r="X92" i="43"/>
  <c r="X94" i="43" s="1"/>
  <c r="X102" i="43"/>
  <c r="Y158" i="43"/>
  <c r="X186" i="43"/>
  <c r="Y14" i="43"/>
  <c r="Y204" i="43"/>
  <c r="Y130" i="43"/>
  <c r="Y102" i="43"/>
  <c r="Y26" i="43"/>
  <c r="Y120" i="43"/>
  <c r="Y180" i="43"/>
  <c r="Y20" i="43"/>
  <c r="X72" i="43"/>
  <c r="X164" i="43"/>
  <c r="Y186" i="43"/>
  <c r="Y36" i="43"/>
  <c r="Y152" i="43"/>
  <c r="Y48" i="43"/>
  <c r="Q144" i="43"/>
  <c r="E144" i="25" s="1"/>
  <c r="Y82" i="43"/>
  <c r="Y84" i="43" s="1"/>
  <c r="Y114" i="43"/>
  <c r="V198" i="43"/>
  <c r="X130" i="43"/>
  <c r="X198" i="43"/>
  <c r="U42" i="43"/>
  <c r="X170" i="44"/>
  <c r="X42" i="44"/>
  <c r="X114" i="45"/>
  <c r="X72" i="45"/>
  <c r="U102" i="46"/>
  <c r="X164" i="46"/>
  <c r="U108" i="46"/>
  <c r="U158" i="46"/>
  <c r="X72" i="46"/>
  <c r="U204" i="47"/>
  <c r="U20" i="47"/>
  <c r="X48" i="47"/>
  <c r="S102" i="48"/>
  <c r="X72" i="47"/>
  <c r="S130" i="48"/>
  <c r="S136" i="48"/>
  <c r="X198" i="47"/>
  <c r="T201" i="28"/>
  <c r="X204" i="47"/>
  <c r="X186" i="46"/>
  <c r="Y158" i="45"/>
  <c r="X36" i="44"/>
  <c r="X92" i="45"/>
  <c r="Y48" i="47"/>
  <c r="X14" i="45"/>
  <c r="Y66" i="47"/>
  <c r="X186" i="45"/>
  <c r="X26" i="45"/>
  <c r="O26" i="48"/>
  <c r="X42" i="46"/>
  <c r="X102" i="45"/>
  <c r="X114" i="46"/>
  <c r="S142" i="48"/>
  <c r="U48" i="46"/>
  <c r="X180" i="47"/>
  <c r="Y114" i="47"/>
  <c r="Y92" i="45"/>
  <c r="Y94" i="45" s="1"/>
  <c r="V42" i="47"/>
  <c r="U37" i="47"/>
  <c r="U42" i="47" s="1"/>
  <c r="U136" i="44"/>
  <c r="X180" i="44"/>
  <c r="Q172" i="46"/>
  <c r="H172" i="25" s="1"/>
  <c r="X152" i="43"/>
  <c r="U204" i="44"/>
  <c r="X170" i="45"/>
  <c r="X142" i="47"/>
  <c r="X42" i="47"/>
  <c r="R186" i="48"/>
  <c r="Y158" i="47"/>
  <c r="O142" i="48"/>
  <c r="U20" i="44"/>
  <c r="Y204" i="45"/>
  <c r="X26" i="43"/>
  <c r="X158" i="45"/>
  <c r="X108" i="47"/>
  <c r="X82" i="47"/>
  <c r="X84" i="47" s="1"/>
  <c r="X120" i="47"/>
  <c r="R152" i="48"/>
  <c r="S36" i="48"/>
  <c r="X204" i="46"/>
  <c r="X158" i="46"/>
  <c r="Y82" i="47"/>
  <c r="Y84" i="47" s="1"/>
  <c r="Y186" i="46"/>
  <c r="Y152" i="47"/>
  <c r="S92" i="48"/>
  <c r="S94" i="48" s="1"/>
  <c r="X66" i="47"/>
  <c r="R136" i="48"/>
  <c r="Y108" i="47"/>
  <c r="Y42" i="47"/>
  <c r="Y72" i="46"/>
  <c r="U120" i="44"/>
  <c r="X42" i="45"/>
  <c r="Y158" i="44"/>
  <c r="R20" i="48"/>
  <c r="Y136" i="45"/>
  <c r="X20" i="44"/>
  <c r="U48" i="45"/>
  <c r="X108" i="45"/>
  <c r="Y26" i="46"/>
  <c r="X92" i="44"/>
  <c r="Y26" i="44"/>
  <c r="X102" i="46"/>
  <c r="Y164" i="44"/>
  <c r="X72" i="44"/>
  <c r="Y164" i="47"/>
  <c r="X192" i="44"/>
  <c r="X180" i="45"/>
  <c r="R198" i="48"/>
  <c r="U48" i="44"/>
  <c r="U164" i="43"/>
  <c r="X102" i="44"/>
  <c r="X26" i="44"/>
  <c r="U170" i="46"/>
  <c r="U164" i="47"/>
  <c r="V20" i="43"/>
  <c r="X20" i="43"/>
  <c r="X82" i="43"/>
  <c r="X192" i="43"/>
  <c r="U26" i="43"/>
  <c r="X120" i="45"/>
  <c r="X36" i="45"/>
  <c r="X192" i="46"/>
  <c r="V120" i="47"/>
  <c r="O152" i="48"/>
  <c r="O36" i="48"/>
  <c r="R204" i="48"/>
  <c r="R120" i="48"/>
  <c r="X186" i="47"/>
  <c r="S108" i="48"/>
  <c r="X92" i="47"/>
  <c r="X26" i="47"/>
  <c r="Y130" i="44"/>
  <c r="X66" i="46"/>
  <c r="Y164" i="45"/>
  <c r="Y72" i="45"/>
  <c r="Y204" i="44"/>
  <c r="U102" i="47"/>
  <c r="Y20" i="45"/>
  <c r="Y82" i="44"/>
  <c r="Y84" i="44" s="1"/>
  <c r="R42" i="48"/>
  <c r="Y20" i="46"/>
  <c r="U20" i="46"/>
  <c r="Y152" i="46"/>
  <c r="Y92" i="46"/>
  <c r="Y94" i="46" s="1"/>
  <c r="Y152" i="44"/>
  <c r="Y92" i="44"/>
  <c r="Y94" i="44" s="1"/>
  <c r="X48" i="44"/>
  <c r="Y102" i="46"/>
  <c r="Y102" i="44"/>
  <c r="V14" i="44"/>
  <c r="Y48" i="45"/>
  <c r="Y72" i="44"/>
  <c r="Y66" i="44"/>
  <c r="X136" i="47"/>
  <c r="X170" i="46"/>
  <c r="S192" i="48"/>
  <c r="Y204" i="46"/>
  <c r="R164" i="48"/>
  <c r="X204" i="45"/>
  <c r="U72" i="44"/>
  <c r="X158" i="43"/>
  <c r="X204" i="43"/>
  <c r="X114" i="43"/>
  <c r="X48" i="43"/>
  <c r="Q28" i="45"/>
  <c r="X120" i="43"/>
  <c r="X180" i="43"/>
  <c r="X158" i="44"/>
  <c r="U164" i="45"/>
  <c r="U170" i="45"/>
  <c r="X82" i="46"/>
  <c r="X198" i="46"/>
  <c r="R130" i="48"/>
  <c r="R192" i="48"/>
  <c r="R92" i="48"/>
  <c r="R26" i="48"/>
  <c r="Y186" i="47"/>
  <c r="X158" i="47"/>
  <c r="X14" i="47"/>
  <c r="S114" i="48"/>
  <c r="S120" i="48"/>
  <c r="S20" i="48"/>
  <c r="S26" i="48"/>
  <c r="Y102" i="47"/>
  <c r="S204" i="48"/>
  <c r="Y192" i="46"/>
  <c r="Y186" i="44"/>
  <c r="X152" i="44"/>
  <c r="Y14" i="46"/>
  <c r="X164" i="45"/>
  <c r="X136" i="44"/>
  <c r="Y42" i="46"/>
  <c r="U108" i="44"/>
  <c r="S152" i="48"/>
  <c r="X152" i="46"/>
  <c r="Y48" i="44"/>
  <c r="Y66" i="46"/>
  <c r="U192" i="45"/>
  <c r="Y14" i="45"/>
  <c r="U130" i="44"/>
  <c r="Y48" i="46"/>
  <c r="Y26" i="45"/>
  <c r="Y14" i="47"/>
  <c r="X136" i="46"/>
  <c r="S42" i="48"/>
  <c r="R36" i="48"/>
  <c r="X108" i="46"/>
  <c r="Q172" i="47"/>
  <c r="I172" i="25" s="1"/>
  <c r="U108" i="45"/>
  <c r="X170" i="43"/>
  <c r="Q122" i="43"/>
  <c r="E122" i="25" s="1"/>
  <c r="Q172" i="45"/>
  <c r="G172" i="25" s="1"/>
  <c r="U82" i="44"/>
  <c r="U84" i="44" s="1"/>
  <c r="X186" i="44"/>
  <c r="X152" i="45"/>
  <c r="X142" i="45"/>
  <c r="X164" i="47"/>
  <c r="O20" i="48"/>
  <c r="S158" i="48"/>
  <c r="S186" i="48"/>
  <c r="Y164" i="46"/>
  <c r="X20" i="47"/>
  <c r="X170" i="47"/>
  <c r="Y36" i="47"/>
  <c r="R158" i="48"/>
  <c r="V204" i="47"/>
  <c r="Y82" i="46"/>
  <c r="Y84" i="46" s="1"/>
  <c r="Y14" i="44"/>
  <c r="Y136" i="44"/>
  <c r="R108" i="48"/>
  <c r="Y142" i="46"/>
  <c r="Y108" i="46"/>
  <c r="Y142" i="44"/>
  <c r="P204" i="48"/>
  <c r="O199" i="48"/>
  <c r="O204" i="48" s="1"/>
  <c r="S198" i="48"/>
  <c r="Y198" i="46"/>
  <c r="Y120" i="46"/>
  <c r="X204" i="44"/>
  <c r="Y120" i="44"/>
  <c r="X42" i="43"/>
  <c r="X136" i="45"/>
  <c r="Y82" i="45"/>
  <c r="Y84" i="45" s="1"/>
  <c r="Y36" i="45"/>
  <c r="O192" i="48"/>
  <c r="Y142" i="45"/>
  <c r="Y42" i="45"/>
  <c r="X120" i="46"/>
  <c r="X36" i="46"/>
  <c r="R48" i="48"/>
  <c r="X108" i="43"/>
  <c r="Y192" i="44"/>
  <c r="Y180" i="44"/>
  <c r="X130" i="46"/>
  <c r="X36" i="43"/>
  <c r="Q144" i="44"/>
  <c r="F144" i="25" s="1"/>
  <c r="X14" i="43"/>
  <c r="U152" i="44"/>
  <c r="X130" i="44"/>
  <c r="X66" i="44"/>
  <c r="X82" i="45"/>
  <c r="V14" i="45"/>
  <c r="X20" i="45"/>
  <c r="X20" i="46"/>
  <c r="X152" i="47"/>
  <c r="X114" i="47"/>
  <c r="U36" i="47"/>
  <c r="R114" i="48"/>
  <c r="R82" i="48"/>
  <c r="R14" i="48"/>
  <c r="X130" i="47"/>
  <c r="X192" i="47"/>
  <c r="S48" i="48"/>
  <c r="Y20" i="47"/>
  <c r="Y136" i="46"/>
  <c r="Y180" i="46"/>
  <c r="U158" i="44"/>
  <c r="Y198" i="45"/>
  <c r="Y186" i="45"/>
  <c r="X82" i="44"/>
  <c r="V20" i="47"/>
  <c r="X164" i="44"/>
  <c r="X66" i="45"/>
  <c r="U42" i="46"/>
  <c r="Y130" i="45"/>
  <c r="U198" i="43"/>
  <c r="U192" i="43"/>
  <c r="U20" i="43"/>
  <c r="V14" i="43"/>
  <c r="U14" i="43"/>
  <c r="X142" i="43"/>
  <c r="K28" i="48"/>
  <c r="K172" i="48"/>
  <c r="J172" i="25" s="1"/>
  <c r="K122" i="48"/>
  <c r="J122" i="25" s="1"/>
  <c r="K144" i="48"/>
  <c r="J144" i="25" s="1"/>
  <c r="Q28" i="46"/>
  <c r="Q144" i="46"/>
  <c r="H144" i="25" s="1"/>
  <c r="H206" i="25"/>
  <c r="Q122" i="46"/>
  <c r="H122" i="25" s="1"/>
  <c r="Q122" i="45"/>
  <c r="G122" i="25" s="1"/>
  <c r="Q144" i="45"/>
  <c r="G144" i="25" s="1"/>
  <c r="F206" i="25"/>
  <c r="Q122" i="44"/>
  <c r="F122" i="25" s="1"/>
  <c r="Q172" i="44"/>
  <c r="F172" i="25" s="1"/>
  <c r="V136" i="43"/>
  <c r="U131" i="43"/>
  <c r="U136" i="43" s="1"/>
  <c r="Q28" i="43"/>
  <c r="U158" i="43"/>
  <c r="U152" i="43"/>
  <c r="V82" i="43"/>
  <c r="V84" i="43" s="1"/>
  <c r="U77" i="43"/>
  <c r="U82" i="43" s="1"/>
  <c r="U84" i="43" s="1"/>
  <c r="V72" i="43"/>
  <c r="U67" i="43"/>
  <c r="U72" i="43" s="1"/>
  <c r="V120" i="43"/>
  <c r="U115" i="43"/>
  <c r="U120" i="43" s="1"/>
  <c r="V170" i="43"/>
  <c r="U165" i="43"/>
  <c r="U170" i="43" s="1"/>
  <c r="V108" i="43"/>
  <c r="U103" i="43"/>
  <c r="U108" i="43" s="1"/>
  <c r="U199" i="43"/>
  <c r="U204" i="43" s="1"/>
  <c r="V204" i="43"/>
  <c r="V186" i="43"/>
  <c r="U181" i="43"/>
  <c r="U186" i="43" s="1"/>
  <c r="V114" i="43"/>
  <c r="U109" i="43"/>
  <c r="U114" i="43" s="1"/>
  <c r="U176" i="43"/>
  <c r="U180" i="43" s="1"/>
  <c r="V180" i="43"/>
  <c r="U88" i="43"/>
  <c r="U92" i="43" s="1"/>
  <c r="U94" i="43" s="1"/>
  <c r="V92" i="43"/>
  <c r="V94" i="43" s="1"/>
  <c r="U142" i="43"/>
  <c r="V158" i="43"/>
  <c r="Q172" i="43"/>
  <c r="E172" i="25" s="1"/>
  <c r="V152" i="43"/>
  <c r="V192" i="43"/>
  <c r="V48" i="43"/>
  <c r="U43" i="43"/>
  <c r="U48" i="43" s="1"/>
  <c r="E206" i="25"/>
  <c r="V102" i="43"/>
  <c r="U97" i="43"/>
  <c r="U102" i="43" s="1"/>
  <c r="V26" i="43"/>
  <c r="V36" i="43"/>
  <c r="U31" i="43"/>
  <c r="U36" i="43" s="1"/>
  <c r="P172" i="48" l="1"/>
  <c r="P122" i="48"/>
  <c r="V172" i="45"/>
  <c r="P144" i="48"/>
  <c r="T38" i="25"/>
  <c r="U38" i="25" s="1"/>
  <c r="T198" i="25"/>
  <c r="U198" i="25" s="1"/>
  <c r="U193" i="25"/>
  <c r="Q187" i="25"/>
  <c r="T187" i="25"/>
  <c r="U206" i="43"/>
  <c r="S204" i="25"/>
  <c r="U200" i="25"/>
  <c r="T204" i="25"/>
  <c r="U199" i="25"/>
  <c r="Q181" i="25"/>
  <c r="T181" i="25"/>
  <c r="Q182" i="25"/>
  <c r="T182" i="25"/>
  <c r="U182" i="25" s="1"/>
  <c r="Q183" i="25"/>
  <c r="S183" i="25"/>
  <c r="T180" i="25"/>
  <c r="U175" i="25"/>
  <c r="Q176" i="25"/>
  <c r="S176" i="25"/>
  <c r="Q165" i="25"/>
  <c r="T165" i="25"/>
  <c r="S170" i="25"/>
  <c r="U166" i="25"/>
  <c r="Q160" i="25"/>
  <c r="S160" i="25"/>
  <c r="U159" i="25"/>
  <c r="T164" i="25"/>
  <c r="S158" i="25"/>
  <c r="U154" i="25"/>
  <c r="T158" i="25"/>
  <c r="U153" i="25"/>
  <c r="U147" i="25"/>
  <c r="T152" i="25"/>
  <c r="Q137" i="25"/>
  <c r="S137" i="25"/>
  <c r="Q131" i="25"/>
  <c r="T131" i="25"/>
  <c r="U132" i="25"/>
  <c r="S136" i="25"/>
  <c r="Q126" i="25"/>
  <c r="T126" i="25"/>
  <c r="U126" i="25" s="1"/>
  <c r="U125" i="25"/>
  <c r="U115" i="25"/>
  <c r="T120" i="25"/>
  <c r="U120" i="25" s="1"/>
  <c r="Q109" i="25"/>
  <c r="T109" i="25"/>
  <c r="S108" i="25"/>
  <c r="U103" i="25"/>
  <c r="U97" i="25"/>
  <c r="T102" i="25"/>
  <c r="Q88" i="25"/>
  <c r="T88" i="25"/>
  <c r="U88" i="25" s="1"/>
  <c r="Q89" i="25"/>
  <c r="S89" i="25"/>
  <c r="Q87" i="25"/>
  <c r="T87" i="25"/>
  <c r="Q90" i="25"/>
  <c r="T90" i="25"/>
  <c r="U90" i="25" s="1"/>
  <c r="Q78" i="25"/>
  <c r="T78" i="25"/>
  <c r="U78" i="25" s="1"/>
  <c r="U77" i="25"/>
  <c r="Q67" i="25"/>
  <c r="T67" i="25"/>
  <c r="S66" i="25"/>
  <c r="U66" i="25" s="1"/>
  <c r="U61" i="25"/>
  <c r="Q45" i="25"/>
  <c r="S45" i="25"/>
  <c r="U45" i="25" s="1"/>
  <c r="Q46" i="25"/>
  <c r="S46" i="25"/>
  <c r="U46" i="25" s="1"/>
  <c r="T44" i="25"/>
  <c r="T48" i="25" s="1"/>
  <c r="Q37" i="25"/>
  <c r="T37" i="25"/>
  <c r="U37" i="25" s="1"/>
  <c r="U41" i="25"/>
  <c r="S42" i="25"/>
  <c r="T32" i="25"/>
  <c r="T36" i="25" s="1"/>
  <c r="S32" i="25"/>
  <c r="S36" i="25" s="1"/>
  <c r="S26" i="25"/>
  <c r="U22" i="25"/>
  <c r="T26" i="25"/>
  <c r="U21" i="25"/>
  <c r="U15" i="25"/>
  <c r="T20" i="25"/>
  <c r="U20" i="25" s="1"/>
  <c r="X206" i="43"/>
  <c r="V206" i="43"/>
  <c r="S206" i="48"/>
  <c r="U206" i="47"/>
  <c r="R206" i="48"/>
  <c r="O206" i="48"/>
  <c r="U206" i="45"/>
  <c r="U206" i="46"/>
  <c r="V206" i="45"/>
  <c r="P206" i="48"/>
  <c r="P28" i="48"/>
  <c r="V206" i="46"/>
  <c r="V144" i="45"/>
  <c r="U206" i="44"/>
  <c r="V206" i="47"/>
  <c r="V206" i="44"/>
  <c r="V122" i="44"/>
  <c r="Z170" i="43"/>
  <c r="Y206" i="45"/>
  <c r="X206" i="45"/>
  <c r="X206" i="44"/>
  <c r="X206" i="47"/>
  <c r="X206" i="46"/>
  <c r="Y206" i="46"/>
  <c r="Y206" i="44"/>
  <c r="Y206" i="43"/>
  <c r="Y206" i="47"/>
  <c r="Q35" i="25"/>
  <c r="V172" i="47"/>
  <c r="V122" i="46"/>
  <c r="V172" i="46"/>
  <c r="V144" i="44"/>
  <c r="V172" i="44"/>
  <c r="V122" i="47"/>
  <c r="V144" i="43"/>
  <c r="Z180" i="47"/>
  <c r="Q31" i="25"/>
  <c r="Q79" i="25"/>
  <c r="Q184" i="25"/>
  <c r="Q201" i="25"/>
  <c r="Q107" i="25"/>
  <c r="Q71" i="25"/>
  <c r="Q197" i="25"/>
  <c r="Q69" i="25"/>
  <c r="Q112" i="25"/>
  <c r="Q81" i="25"/>
  <c r="U66" i="44"/>
  <c r="U74" i="44" s="1"/>
  <c r="Q162" i="25"/>
  <c r="Q98" i="25"/>
  <c r="Q150" i="25"/>
  <c r="Q138" i="25"/>
  <c r="U28" i="45"/>
  <c r="Q190" i="25"/>
  <c r="Q135" i="25"/>
  <c r="V28" i="45"/>
  <c r="U144" i="45"/>
  <c r="Z114" i="45"/>
  <c r="Q15" i="25"/>
  <c r="Q97" i="25"/>
  <c r="V74" i="45"/>
  <c r="Z204" i="45"/>
  <c r="Q103" i="25"/>
  <c r="Q24" i="25"/>
  <c r="U172" i="46"/>
  <c r="Q91" i="25"/>
  <c r="Q134" i="25"/>
  <c r="Q77" i="25"/>
  <c r="Q127" i="25"/>
  <c r="Q191" i="25"/>
  <c r="V144" i="46"/>
  <c r="Z152" i="46"/>
  <c r="Q199" i="25"/>
  <c r="Q200" i="25"/>
  <c r="Q202" i="25"/>
  <c r="Q68" i="25"/>
  <c r="Z198" i="47"/>
  <c r="Q32" i="25"/>
  <c r="Q159" i="25"/>
  <c r="Q80" i="25"/>
  <c r="U144" i="47"/>
  <c r="Q119" i="25"/>
  <c r="Q193" i="25"/>
  <c r="Q101" i="25"/>
  <c r="Q40" i="25"/>
  <c r="Q168" i="25"/>
  <c r="Q22" i="25"/>
  <c r="Q118" i="25"/>
  <c r="Z158" i="47"/>
  <c r="V74" i="47"/>
  <c r="V144" i="47"/>
  <c r="Q157" i="25"/>
  <c r="Q195" i="25"/>
  <c r="Q132" i="25"/>
  <c r="Q21" i="25"/>
  <c r="Q133" i="25"/>
  <c r="Q113" i="25"/>
  <c r="Q116" i="25"/>
  <c r="Q128" i="25"/>
  <c r="Q23" i="25"/>
  <c r="Q115" i="25"/>
  <c r="T114" i="48"/>
  <c r="T192" i="48"/>
  <c r="U28" i="46"/>
  <c r="Q34" i="25"/>
  <c r="Q33" i="25"/>
  <c r="U33" i="25"/>
  <c r="J28" i="25"/>
  <c r="K208" i="48"/>
  <c r="J208" i="25" s="1"/>
  <c r="I28" i="25"/>
  <c r="Q208" i="47"/>
  <c r="I208" i="25" s="1"/>
  <c r="H28" i="25"/>
  <c r="Q208" i="46"/>
  <c r="H208" i="25" s="1"/>
  <c r="G28" i="25"/>
  <c r="Q208" i="45"/>
  <c r="G208" i="25" s="1"/>
  <c r="F28" i="25"/>
  <c r="Q208" i="44"/>
  <c r="F208" i="25" s="1"/>
  <c r="E28" i="25"/>
  <c r="Q208" i="43"/>
  <c r="E208" i="25" s="1"/>
  <c r="Q175" i="25"/>
  <c r="Q148" i="25"/>
  <c r="Q153" i="25"/>
  <c r="Q141" i="25"/>
  <c r="Q41" i="25"/>
  <c r="Q185" i="25"/>
  <c r="Q39" i="25"/>
  <c r="Q125" i="25"/>
  <c r="Q167" i="25"/>
  <c r="Q161" i="25"/>
  <c r="Q155" i="25"/>
  <c r="V28" i="44"/>
  <c r="Q129" i="25"/>
  <c r="Q188" i="25"/>
  <c r="Q139" i="25"/>
  <c r="U28" i="44"/>
  <c r="Q43" i="25"/>
  <c r="Q70" i="25"/>
  <c r="Q147" i="25"/>
  <c r="Q105" i="25"/>
  <c r="Q106" i="25"/>
  <c r="Q154" i="25"/>
  <c r="Q17" i="25"/>
  <c r="Q166" i="25"/>
  <c r="V74" i="46"/>
  <c r="Q117" i="25"/>
  <c r="Q140" i="25"/>
  <c r="O122" i="48"/>
  <c r="Z94" i="43"/>
  <c r="Z120" i="45"/>
  <c r="Z114" i="46"/>
  <c r="Y144" i="43"/>
  <c r="Z92" i="43"/>
  <c r="Z82" i="44"/>
  <c r="Z84" i="44" s="1"/>
  <c r="Z20" i="46"/>
  <c r="Z180" i="45"/>
  <c r="Z66" i="45"/>
  <c r="Z36" i="43"/>
  <c r="Z120" i="46"/>
  <c r="T92" i="48"/>
  <c r="Z92" i="47"/>
  <c r="Z26" i="44"/>
  <c r="Z158" i="46"/>
  <c r="Z204" i="44"/>
  <c r="Z120" i="47"/>
  <c r="Z102" i="45"/>
  <c r="Z198" i="43"/>
  <c r="Z192" i="47"/>
  <c r="Z20" i="45"/>
  <c r="Z130" i="46"/>
  <c r="Z82" i="43"/>
  <c r="Z84" i="43" s="1"/>
  <c r="Z26" i="47"/>
  <c r="Z164" i="47"/>
  <c r="Z36" i="44"/>
  <c r="Z204" i="47"/>
  <c r="T82" i="48"/>
  <c r="T84" i="48" s="1"/>
  <c r="O144" i="48"/>
  <c r="U122" i="47"/>
  <c r="P62" i="25"/>
  <c r="U122" i="44"/>
  <c r="V74" i="43"/>
  <c r="Z186" i="47"/>
  <c r="Z82" i="47"/>
  <c r="Z84" i="47" s="1"/>
  <c r="Z48" i="47"/>
  <c r="Z72" i="45"/>
  <c r="Z102" i="43"/>
  <c r="Y144" i="47"/>
  <c r="Z198" i="45"/>
  <c r="Z94" i="46"/>
  <c r="U172" i="47"/>
  <c r="Z198" i="44"/>
  <c r="Z108" i="43"/>
  <c r="Z108" i="44"/>
  <c r="Z180" i="46"/>
  <c r="Z142" i="47"/>
  <c r="Z66" i="44"/>
  <c r="Z14" i="43"/>
  <c r="Z36" i="46"/>
  <c r="Z20" i="47"/>
  <c r="T36" i="48"/>
  <c r="Z180" i="43"/>
  <c r="Z20" i="44"/>
  <c r="Z66" i="47"/>
  <c r="Z204" i="46"/>
  <c r="Z26" i="43"/>
  <c r="Z170" i="45"/>
  <c r="Z26" i="45"/>
  <c r="Z158" i="44"/>
  <c r="Z158" i="45"/>
  <c r="Z130" i="47"/>
  <c r="Z130" i="44"/>
  <c r="Z114" i="43"/>
  <c r="Z170" i="44"/>
  <c r="Z130" i="45"/>
  <c r="Z120" i="43"/>
  <c r="Z152" i="47"/>
  <c r="Z136" i="45"/>
  <c r="Z152" i="45"/>
  <c r="Z204" i="43"/>
  <c r="T42" i="48"/>
  <c r="Z36" i="45"/>
  <c r="Z102" i="44"/>
  <c r="T152" i="48"/>
  <c r="T142" i="48"/>
  <c r="X84" i="46"/>
  <c r="Z82" i="46"/>
  <c r="Z84" i="46" s="1"/>
  <c r="Z158" i="43"/>
  <c r="O172" i="48"/>
  <c r="Z142" i="43"/>
  <c r="U74" i="47"/>
  <c r="Z142" i="45"/>
  <c r="T130" i="48"/>
  <c r="Z170" i="46"/>
  <c r="T198" i="48"/>
  <c r="Z186" i="45"/>
  <c r="Z164" i="43"/>
  <c r="Z192" i="45"/>
  <c r="Z114" i="44"/>
  <c r="Z142" i="44"/>
  <c r="Z92" i="46"/>
  <c r="T102" i="48"/>
  <c r="U74" i="46"/>
  <c r="Z92" i="44"/>
  <c r="Z114" i="47"/>
  <c r="T108" i="48"/>
  <c r="Z136" i="46"/>
  <c r="Z152" i="44"/>
  <c r="Z198" i="46"/>
  <c r="Z136" i="47"/>
  <c r="Z48" i="44"/>
  <c r="Z192" i="46"/>
  <c r="Z192" i="43"/>
  <c r="Z72" i="44"/>
  <c r="Z152" i="43"/>
  <c r="Z92" i="45"/>
  <c r="Z42" i="44"/>
  <c r="Z72" i="43"/>
  <c r="Z186" i="43"/>
  <c r="Z120" i="44"/>
  <c r="T180" i="48"/>
  <c r="Z72" i="46"/>
  <c r="Z136" i="44"/>
  <c r="Z20" i="43"/>
  <c r="T158" i="48"/>
  <c r="Z186" i="44"/>
  <c r="Z66" i="46"/>
  <c r="T120" i="48"/>
  <c r="T186" i="48"/>
  <c r="Z180" i="44"/>
  <c r="Z72" i="47"/>
  <c r="Z26" i="46"/>
  <c r="Z36" i="47"/>
  <c r="T20" i="48"/>
  <c r="Z164" i="45"/>
  <c r="Y122" i="47"/>
  <c r="T26" i="48"/>
  <c r="T164" i="48"/>
  <c r="T204" i="48"/>
  <c r="Z192" i="44"/>
  <c r="Z102" i="46"/>
  <c r="Z108" i="45"/>
  <c r="Z108" i="47"/>
  <c r="Z42" i="47"/>
  <c r="Z42" i="46"/>
  <c r="Z14" i="45"/>
  <c r="Z186" i="46"/>
  <c r="Z164" i="46"/>
  <c r="Z130" i="43"/>
  <c r="Y122" i="45"/>
  <c r="T170" i="48"/>
  <c r="U74" i="45"/>
  <c r="U144" i="46"/>
  <c r="V28" i="47"/>
  <c r="Z164" i="44"/>
  <c r="X84" i="45"/>
  <c r="Z82" i="45"/>
  <c r="Z84" i="45" s="1"/>
  <c r="T48" i="48"/>
  <c r="Z170" i="47"/>
  <c r="Z108" i="46"/>
  <c r="Y28" i="46"/>
  <c r="T136" i="48"/>
  <c r="Z48" i="46"/>
  <c r="Z142" i="46"/>
  <c r="Z136" i="43"/>
  <c r="Z102" i="47"/>
  <c r="Z48" i="45"/>
  <c r="Z48" i="43"/>
  <c r="X74" i="46"/>
  <c r="Z42" i="45"/>
  <c r="T14" i="48"/>
  <c r="Z14" i="46"/>
  <c r="Z42" i="43"/>
  <c r="Z14" i="44"/>
  <c r="Z14" i="47"/>
  <c r="U28" i="47"/>
  <c r="U74" i="43"/>
  <c r="R74" i="48"/>
  <c r="Y172" i="45"/>
  <c r="X74" i="44"/>
  <c r="X74" i="47"/>
  <c r="Y74" i="46"/>
  <c r="X74" i="45"/>
  <c r="Y74" i="45"/>
  <c r="Y74" i="47"/>
  <c r="S74" i="48"/>
  <c r="Y74" i="44"/>
  <c r="O28" i="48"/>
  <c r="R94" i="48"/>
  <c r="T94" i="48" s="1"/>
  <c r="S28" i="48"/>
  <c r="S144" i="48"/>
  <c r="S172" i="48"/>
  <c r="U122" i="46"/>
  <c r="U122" i="45"/>
  <c r="Y28" i="44"/>
  <c r="X122" i="44"/>
  <c r="U144" i="44"/>
  <c r="Y172" i="46"/>
  <c r="Y74" i="43"/>
  <c r="X74" i="43"/>
  <c r="R172" i="48"/>
  <c r="Y122" i="44"/>
  <c r="X172" i="44"/>
  <c r="Y172" i="44"/>
  <c r="Y28" i="43"/>
  <c r="R144" i="48"/>
  <c r="Y122" i="46"/>
  <c r="Y122" i="43"/>
  <c r="V28" i="43"/>
  <c r="Y172" i="43"/>
  <c r="X144" i="43"/>
  <c r="V122" i="43"/>
  <c r="X122" i="43"/>
  <c r="X84" i="43"/>
  <c r="X94" i="44"/>
  <c r="Z94" i="44" s="1"/>
  <c r="X28" i="44"/>
  <c r="X172" i="46"/>
  <c r="X122" i="47"/>
  <c r="X122" i="46"/>
  <c r="Y172" i="47"/>
  <c r="R122" i="48"/>
  <c r="X144" i="46"/>
  <c r="R28" i="48"/>
  <c r="Y144" i="45"/>
  <c r="X28" i="47"/>
  <c r="X172" i="43"/>
  <c r="X144" i="44"/>
  <c r="X172" i="45"/>
  <c r="X172" i="47"/>
  <c r="R84" i="48"/>
  <c r="U172" i="44"/>
  <c r="X94" i="45"/>
  <c r="Z94" i="45" s="1"/>
  <c r="X28" i="43"/>
  <c r="S122" i="48"/>
  <c r="X28" i="45"/>
  <c r="X144" i="45"/>
  <c r="X28" i="46"/>
  <c r="X84" i="44"/>
  <c r="U172" i="45"/>
  <c r="Y28" i="47"/>
  <c r="Y28" i="45"/>
  <c r="X122" i="45"/>
  <c r="Y144" i="46"/>
  <c r="X144" i="47"/>
  <c r="Y144" i="44"/>
  <c r="X94" i="47"/>
  <c r="Z94" i="47" s="1"/>
  <c r="U28" i="43"/>
  <c r="U144" i="43"/>
  <c r="V172" i="43"/>
  <c r="U172" i="43"/>
  <c r="U122" i="43"/>
  <c r="P208" i="48" l="1"/>
  <c r="V208" i="47"/>
  <c r="T192" i="25"/>
  <c r="U192" i="25" s="1"/>
  <c r="U187" i="25"/>
  <c r="T130" i="25"/>
  <c r="U130" i="25" s="1"/>
  <c r="V208" i="44"/>
  <c r="T82" i="25"/>
  <c r="T84" i="25" s="1"/>
  <c r="U44" i="25"/>
  <c r="S48" i="25"/>
  <c r="U48" i="25" s="1"/>
  <c r="T42" i="25"/>
  <c r="U42" i="25" s="1"/>
  <c r="U204" i="25"/>
  <c r="U183" i="25"/>
  <c r="S186" i="25"/>
  <c r="T186" i="25"/>
  <c r="U181" i="25"/>
  <c r="U176" i="25"/>
  <c r="S180" i="25"/>
  <c r="T170" i="25"/>
  <c r="U170" i="25" s="1"/>
  <c r="U165" i="25"/>
  <c r="U160" i="25"/>
  <c r="S164" i="25"/>
  <c r="U164" i="25" s="1"/>
  <c r="U158" i="25"/>
  <c r="U152" i="25"/>
  <c r="S142" i="25"/>
  <c r="U142" i="25" s="1"/>
  <c r="U137" i="25"/>
  <c r="T136" i="25"/>
  <c r="U136" i="25" s="1"/>
  <c r="U131" i="25"/>
  <c r="T114" i="25"/>
  <c r="U114" i="25" s="1"/>
  <c r="U109" i="25"/>
  <c r="U108" i="25"/>
  <c r="S122" i="25"/>
  <c r="U102" i="25"/>
  <c r="T92" i="25"/>
  <c r="T94" i="25" s="1"/>
  <c r="U87" i="25"/>
  <c r="U89" i="25"/>
  <c r="S92" i="25"/>
  <c r="T72" i="25"/>
  <c r="U72" i="25" s="1"/>
  <c r="U67" i="25"/>
  <c r="U32" i="25"/>
  <c r="U26" i="25"/>
  <c r="Z144" i="43"/>
  <c r="Z144" i="47"/>
  <c r="U36" i="25"/>
  <c r="V208" i="46"/>
  <c r="U208" i="44"/>
  <c r="U208" i="45"/>
  <c r="Y208" i="45"/>
  <c r="V208" i="45"/>
  <c r="U208" i="46"/>
  <c r="U208" i="47"/>
  <c r="T144" i="48"/>
  <c r="O208" i="48"/>
  <c r="Y208" i="47"/>
  <c r="U208" i="43"/>
  <c r="V208" i="43"/>
  <c r="X208" i="45"/>
  <c r="X208" i="46"/>
  <c r="X208" i="43"/>
  <c r="R208" i="48"/>
  <c r="X208" i="44"/>
  <c r="Y208" i="43"/>
  <c r="Y208" i="44"/>
  <c r="Y208" i="46"/>
  <c r="X208" i="47"/>
  <c r="S208" i="48"/>
  <c r="Z206" i="44"/>
  <c r="Z206" i="47"/>
  <c r="Z172" i="47"/>
  <c r="Z206" i="45"/>
  <c r="Z122" i="45"/>
  <c r="T206" i="48"/>
  <c r="T122" i="48"/>
  <c r="Z28" i="46"/>
  <c r="Z122" i="47"/>
  <c r="Z122" i="46"/>
  <c r="Z144" i="45"/>
  <c r="Z172" i="43"/>
  <c r="Z172" i="45"/>
  <c r="Z144" i="44"/>
  <c r="Z172" i="44"/>
  <c r="Z144" i="46"/>
  <c r="Z122" i="43"/>
  <c r="T172" i="48"/>
  <c r="Z122" i="44"/>
  <c r="Z206" i="46"/>
  <c r="Z172" i="46"/>
  <c r="Z74" i="45"/>
  <c r="Z206" i="43"/>
  <c r="Z74" i="43"/>
  <c r="T74" i="48"/>
  <c r="Z74" i="46"/>
  <c r="Z74" i="47"/>
  <c r="T28" i="48"/>
  <c r="Z28" i="43"/>
  <c r="Z74" i="44"/>
  <c r="Z28" i="44"/>
  <c r="Z28" i="45"/>
  <c r="Z28" i="47"/>
  <c r="Z208" i="43" l="1"/>
  <c r="T206" i="25"/>
  <c r="S172" i="25"/>
  <c r="T144" i="25"/>
  <c r="U82" i="25"/>
  <c r="U84" i="25" s="1"/>
  <c r="S144" i="25"/>
  <c r="S74" i="25"/>
  <c r="T172" i="25"/>
  <c r="U172" i="25" s="1"/>
  <c r="T122" i="25"/>
  <c r="U122" i="25" s="1"/>
  <c r="T74" i="25"/>
  <c r="U186" i="25"/>
  <c r="U180" i="25"/>
  <c r="S206" i="25"/>
  <c r="U206" i="25" s="1"/>
  <c r="U92" i="25"/>
  <c r="S94" i="25"/>
  <c r="U94" i="25" s="1"/>
  <c r="Z208" i="45"/>
  <c r="Z208" i="47"/>
  <c r="Z208" i="44"/>
  <c r="Z208" i="46"/>
  <c r="T208" i="48"/>
  <c r="J82" i="28"/>
  <c r="J84" i="28" s="1"/>
  <c r="I82" i="28"/>
  <c r="I84" i="28" s="1"/>
  <c r="H82" i="28"/>
  <c r="H84" i="28" s="1"/>
  <c r="G82" i="28"/>
  <c r="G84" i="28" s="1"/>
  <c r="F82" i="28"/>
  <c r="F84" i="28" s="1"/>
  <c r="E82" i="28"/>
  <c r="E84" i="28" s="1"/>
  <c r="K81" i="28"/>
  <c r="P81" i="28" s="1"/>
  <c r="K80" i="28"/>
  <c r="P80" i="28" s="1"/>
  <c r="K79" i="28"/>
  <c r="P79" i="28" s="1"/>
  <c r="K78" i="28"/>
  <c r="P78" i="28" s="1"/>
  <c r="K77" i="28"/>
  <c r="S77" i="28" l="1"/>
  <c r="T77" i="28" s="1"/>
  <c r="P77" i="28"/>
  <c r="U144" i="25"/>
  <c r="U74" i="25"/>
  <c r="S78" i="28"/>
  <c r="T78" i="28" s="1"/>
  <c r="S79" i="28"/>
  <c r="T79" i="28" s="1"/>
  <c r="L164" i="25"/>
  <c r="L136" i="25"/>
  <c r="L48" i="25"/>
  <c r="Q48" i="25" s="1"/>
  <c r="L36" i="25"/>
  <c r="L42" i="25"/>
  <c r="Q42" i="25" s="1"/>
  <c r="L72" i="25"/>
  <c r="L102" i="25"/>
  <c r="L152" i="25"/>
  <c r="L198" i="25"/>
  <c r="Q198" i="25" s="1"/>
  <c r="L66" i="25"/>
  <c r="L82" i="25"/>
  <c r="Q82" i="25" s="1"/>
  <c r="L114" i="25"/>
  <c r="L192" i="25"/>
  <c r="L92" i="25"/>
  <c r="Q92" i="25" s="1"/>
  <c r="L108" i="25"/>
  <c r="L120" i="25"/>
  <c r="L180" i="25"/>
  <c r="L130" i="25"/>
  <c r="Q130" i="25" s="1"/>
  <c r="L142" i="25"/>
  <c r="L158" i="25"/>
  <c r="L170" i="25"/>
  <c r="L186" i="25"/>
  <c r="L204" i="25"/>
  <c r="K82" i="28"/>
  <c r="K84" i="28" s="1"/>
  <c r="S82" i="28" l="1"/>
  <c r="L206" i="25"/>
  <c r="Q36" i="25"/>
  <c r="Q120" i="25"/>
  <c r="Q142" i="25"/>
  <c r="Q72" i="25"/>
  <c r="Q170" i="25"/>
  <c r="Q192" i="25"/>
  <c r="Q152" i="25"/>
  <c r="Q136" i="25"/>
  <c r="Q186" i="25"/>
  <c r="Q108" i="25"/>
  <c r="Q204" i="25"/>
  <c r="Q158" i="25"/>
  <c r="Q180" i="25"/>
  <c r="Q114" i="25"/>
  <c r="Q66" i="25"/>
  <c r="Q102" i="25"/>
  <c r="Q164" i="25"/>
  <c r="L74" i="25"/>
  <c r="Q74" i="25" s="1"/>
  <c r="L144" i="25"/>
  <c r="Q144" i="25" s="1"/>
  <c r="L94" i="25"/>
  <c r="Q94" i="25" s="1"/>
  <c r="L84" i="25"/>
  <c r="Q84" i="25" s="1"/>
  <c r="P82" i="28"/>
  <c r="P84" i="28" s="1"/>
  <c r="L122" i="25"/>
  <c r="Q122" i="25" s="1"/>
  <c r="L172" i="25"/>
  <c r="Q172" i="25" s="1"/>
  <c r="Q206" i="25" l="1"/>
  <c r="S84" i="28"/>
  <c r="T84" i="28" s="1"/>
  <c r="T82" i="28"/>
  <c r="J207" i="28"/>
  <c r="I207" i="28"/>
  <c r="H207" i="28"/>
  <c r="G207" i="28"/>
  <c r="F207" i="28"/>
  <c r="E207" i="28"/>
  <c r="K206" i="28"/>
  <c r="P206" i="28" s="1"/>
  <c r="K205" i="28"/>
  <c r="P205" i="28" s="1"/>
  <c r="K204" i="28"/>
  <c r="P204" i="28" s="1"/>
  <c r="K203" i="28"/>
  <c r="K202" i="28"/>
  <c r="P202" i="28" s="1"/>
  <c r="J201" i="28"/>
  <c r="I201" i="28"/>
  <c r="H201" i="28"/>
  <c r="G201" i="28"/>
  <c r="F201" i="28"/>
  <c r="E201" i="28"/>
  <c r="K200" i="28"/>
  <c r="P200" i="28" s="1"/>
  <c r="K199" i="28"/>
  <c r="P199" i="28" s="1"/>
  <c r="K198" i="28"/>
  <c r="P198" i="28" s="1"/>
  <c r="K197" i="28"/>
  <c r="P197" i="28" s="1"/>
  <c r="K196" i="28"/>
  <c r="P196" i="28" s="1"/>
  <c r="J195" i="28"/>
  <c r="I195" i="28"/>
  <c r="H195" i="28"/>
  <c r="G195" i="28"/>
  <c r="F195" i="28"/>
  <c r="E195" i="28"/>
  <c r="K194" i="28"/>
  <c r="P194" i="28" s="1"/>
  <c r="K193" i="28"/>
  <c r="P193" i="28" s="1"/>
  <c r="K192" i="28"/>
  <c r="P192" i="28" s="1"/>
  <c r="K191" i="28"/>
  <c r="P191" i="28" s="1"/>
  <c r="K190" i="28"/>
  <c r="P190" i="28" s="1"/>
  <c r="J189" i="28"/>
  <c r="I189" i="28"/>
  <c r="H189" i="28"/>
  <c r="G189" i="28"/>
  <c r="F189" i="28"/>
  <c r="E189" i="28"/>
  <c r="K188" i="28"/>
  <c r="P188" i="28" s="1"/>
  <c r="K187" i="28"/>
  <c r="P187" i="28" s="1"/>
  <c r="K186" i="28"/>
  <c r="K185" i="28"/>
  <c r="K184" i="28"/>
  <c r="P184" i="28" s="1"/>
  <c r="J183" i="28"/>
  <c r="I183" i="28"/>
  <c r="H183" i="28"/>
  <c r="G183" i="28"/>
  <c r="F183" i="28"/>
  <c r="E183" i="28"/>
  <c r="K182" i="28"/>
  <c r="P182" i="28" s="1"/>
  <c r="K181" i="28"/>
  <c r="P181" i="28" s="1"/>
  <c r="K180" i="28"/>
  <c r="P180" i="28" s="1"/>
  <c r="K179" i="28"/>
  <c r="K178" i="28"/>
  <c r="J173" i="28"/>
  <c r="I173" i="28"/>
  <c r="H173" i="28"/>
  <c r="G173" i="28"/>
  <c r="F173" i="28"/>
  <c r="E173" i="28"/>
  <c r="K172" i="28"/>
  <c r="P172" i="28" s="1"/>
  <c r="K171" i="28"/>
  <c r="P171" i="28" s="1"/>
  <c r="K170" i="28"/>
  <c r="P170" i="28" s="1"/>
  <c r="K169" i="28"/>
  <c r="K168" i="28"/>
  <c r="J167" i="28"/>
  <c r="I167" i="28"/>
  <c r="H167" i="28"/>
  <c r="G167" i="28"/>
  <c r="F167" i="28"/>
  <c r="E167" i="28"/>
  <c r="K166" i="28"/>
  <c r="P166" i="28" s="1"/>
  <c r="K165" i="28"/>
  <c r="P165" i="28" s="1"/>
  <c r="K164" i="28"/>
  <c r="P164" i="28" s="1"/>
  <c r="K163" i="28"/>
  <c r="P163" i="28" s="1"/>
  <c r="K162" i="28"/>
  <c r="P162" i="28" s="1"/>
  <c r="J161" i="28"/>
  <c r="I161" i="28"/>
  <c r="H161" i="28"/>
  <c r="G161" i="28"/>
  <c r="F161" i="28"/>
  <c r="E161" i="28"/>
  <c r="K160" i="28"/>
  <c r="P160" i="28" s="1"/>
  <c r="K159" i="28"/>
  <c r="P159" i="28" s="1"/>
  <c r="K158" i="28"/>
  <c r="P158" i="28" s="1"/>
  <c r="K157" i="28"/>
  <c r="K156" i="28"/>
  <c r="J155" i="28"/>
  <c r="I155" i="28"/>
  <c r="H155" i="28"/>
  <c r="G155" i="28"/>
  <c r="F155" i="28"/>
  <c r="E155" i="28"/>
  <c r="K154" i="28"/>
  <c r="P154" i="28" s="1"/>
  <c r="K153" i="28"/>
  <c r="P153" i="28" s="1"/>
  <c r="K152" i="28"/>
  <c r="P152" i="28" s="1"/>
  <c r="K151" i="28"/>
  <c r="K150" i="28"/>
  <c r="P150" i="28" s="1"/>
  <c r="J145" i="28"/>
  <c r="I145" i="28"/>
  <c r="H145" i="28"/>
  <c r="G145" i="28"/>
  <c r="F145" i="28"/>
  <c r="E145" i="28"/>
  <c r="K144" i="28"/>
  <c r="P144" i="28" s="1"/>
  <c r="K143" i="28"/>
  <c r="P143" i="28" s="1"/>
  <c r="K142" i="28"/>
  <c r="P142" i="28" s="1"/>
  <c r="K141" i="28"/>
  <c r="P141" i="28" s="1"/>
  <c r="K140" i="28"/>
  <c r="P140" i="28" s="1"/>
  <c r="J139" i="28"/>
  <c r="I139" i="28"/>
  <c r="H139" i="28"/>
  <c r="G139" i="28"/>
  <c r="F139" i="28"/>
  <c r="E139" i="28"/>
  <c r="K138" i="28"/>
  <c r="P138" i="28" s="1"/>
  <c r="K137" i="28"/>
  <c r="K136" i="28"/>
  <c r="K135" i="28"/>
  <c r="K134" i="28"/>
  <c r="P134" i="28" s="1"/>
  <c r="J133" i="28"/>
  <c r="I133" i="28"/>
  <c r="H133" i="28"/>
  <c r="G133" i="28"/>
  <c r="F133" i="28"/>
  <c r="E133" i="28"/>
  <c r="K132" i="28"/>
  <c r="P132" i="28" s="1"/>
  <c r="K131" i="28"/>
  <c r="P131" i="28" s="1"/>
  <c r="K130" i="28"/>
  <c r="P130" i="28" s="1"/>
  <c r="K129" i="28"/>
  <c r="K128" i="28"/>
  <c r="P128" i="28" s="1"/>
  <c r="J123" i="28"/>
  <c r="I123" i="28"/>
  <c r="H123" i="28"/>
  <c r="G123" i="28"/>
  <c r="F123" i="28"/>
  <c r="E123" i="28"/>
  <c r="K122" i="28"/>
  <c r="P122" i="28" s="1"/>
  <c r="K121" i="28"/>
  <c r="P121" i="28" s="1"/>
  <c r="K120" i="28"/>
  <c r="P120" i="28" s="1"/>
  <c r="K119" i="28"/>
  <c r="P119" i="28" s="1"/>
  <c r="K118" i="28"/>
  <c r="J117" i="28"/>
  <c r="I117" i="28"/>
  <c r="H117" i="28"/>
  <c r="G117" i="28"/>
  <c r="F117" i="28"/>
  <c r="E117" i="28"/>
  <c r="K116" i="28"/>
  <c r="P116" i="28" s="1"/>
  <c r="K115" i="28"/>
  <c r="P115" i="28" s="1"/>
  <c r="K114" i="28"/>
  <c r="P114" i="28" s="1"/>
  <c r="K113" i="28"/>
  <c r="P113" i="28" s="1"/>
  <c r="K112" i="28"/>
  <c r="J111" i="28"/>
  <c r="I111" i="28"/>
  <c r="H111" i="28"/>
  <c r="G111" i="28"/>
  <c r="F111" i="28"/>
  <c r="E111" i="28"/>
  <c r="K110" i="28"/>
  <c r="P110" i="28" s="1"/>
  <c r="K109" i="28"/>
  <c r="P109" i="28" s="1"/>
  <c r="K108" i="28"/>
  <c r="P108" i="28" s="1"/>
  <c r="K107" i="28"/>
  <c r="P107" i="28" s="1"/>
  <c r="K106" i="28"/>
  <c r="J105" i="28"/>
  <c r="I105" i="28"/>
  <c r="H105" i="28"/>
  <c r="G105" i="28"/>
  <c r="F105" i="28"/>
  <c r="E105" i="28"/>
  <c r="K104" i="28"/>
  <c r="P104" i="28" s="1"/>
  <c r="K103" i="28"/>
  <c r="P103" i="28" s="1"/>
  <c r="K102" i="28"/>
  <c r="P102" i="28" s="1"/>
  <c r="K101" i="28"/>
  <c r="P101" i="28" s="1"/>
  <c r="K100" i="28"/>
  <c r="J97" i="28"/>
  <c r="I97" i="28"/>
  <c r="H97" i="28"/>
  <c r="G97" i="28"/>
  <c r="F97" i="28"/>
  <c r="E97" i="28"/>
  <c r="K91" i="28"/>
  <c r="K90" i="28"/>
  <c r="K89" i="28"/>
  <c r="K88" i="28"/>
  <c r="K87" i="28"/>
  <c r="P87" i="28" s="1"/>
  <c r="J73" i="28"/>
  <c r="I73" i="28"/>
  <c r="H73" i="28"/>
  <c r="G73" i="28"/>
  <c r="F73" i="28"/>
  <c r="E73" i="28"/>
  <c r="K72" i="28"/>
  <c r="P72" i="28" s="1"/>
  <c r="K71" i="28"/>
  <c r="P71" i="28" s="1"/>
  <c r="K70" i="28"/>
  <c r="P70" i="28" s="1"/>
  <c r="K69" i="28"/>
  <c r="P69" i="28" s="1"/>
  <c r="K68" i="28"/>
  <c r="P68" i="28" s="1"/>
  <c r="J67" i="28"/>
  <c r="I67" i="28"/>
  <c r="H67" i="28"/>
  <c r="G67" i="28"/>
  <c r="F67" i="28"/>
  <c r="E67" i="28"/>
  <c r="K66" i="28"/>
  <c r="P66" i="28" s="1"/>
  <c r="K65" i="28"/>
  <c r="P65" i="28" s="1"/>
  <c r="K64" i="28"/>
  <c r="P64" i="28" s="1"/>
  <c r="K63" i="28"/>
  <c r="P63" i="28" s="1"/>
  <c r="K62" i="28"/>
  <c r="P62" i="28" s="1"/>
  <c r="K47" i="28"/>
  <c r="K46" i="28"/>
  <c r="K45" i="28"/>
  <c r="K44" i="28"/>
  <c r="K43" i="28"/>
  <c r="P43" i="28" s="1"/>
  <c r="K40" i="28"/>
  <c r="K39" i="28"/>
  <c r="K38" i="28"/>
  <c r="K37" i="28"/>
  <c r="K36" i="28"/>
  <c r="P36" i="28" s="1"/>
  <c r="J35" i="28"/>
  <c r="I35" i="28"/>
  <c r="H35" i="28"/>
  <c r="G35" i="28"/>
  <c r="G74" i="28" s="1"/>
  <c r="F35" i="28"/>
  <c r="E35" i="28"/>
  <c r="E74" i="28" s="1"/>
  <c r="K34" i="28"/>
  <c r="P34" i="28" s="1"/>
  <c r="K33" i="28"/>
  <c r="P33" i="28" s="1"/>
  <c r="K32" i="28"/>
  <c r="P32" i="28" s="1"/>
  <c r="K31" i="28"/>
  <c r="K30" i="28"/>
  <c r="J26" i="28"/>
  <c r="I26" i="28"/>
  <c r="H26" i="28"/>
  <c r="G26" i="28"/>
  <c r="F26" i="28"/>
  <c r="E26" i="28"/>
  <c r="K25" i="28"/>
  <c r="P25" i="28" s="1"/>
  <c r="K24" i="28"/>
  <c r="P24" i="28" s="1"/>
  <c r="K23" i="28"/>
  <c r="P23" i="28" s="1"/>
  <c r="K22" i="28"/>
  <c r="K21" i="28"/>
  <c r="J20" i="28"/>
  <c r="I20" i="28"/>
  <c r="H20" i="28"/>
  <c r="G20" i="28"/>
  <c r="F20" i="28"/>
  <c r="E20" i="28"/>
  <c r="K19" i="28"/>
  <c r="P19" i="28" s="1"/>
  <c r="K18" i="28"/>
  <c r="P18" i="28" s="1"/>
  <c r="K17" i="28"/>
  <c r="P17" i="28" s="1"/>
  <c r="K16" i="28"/>
  <c r="P16" i="28" s="1"/>
  <c r="K15" i="28"/>
  <c r="J14" i="28"/>
  <c r="I14" i="28"/>
  <c r="H14" i="28"/>
  <c r="G14" i="28"/>
  <c r="F14" i="28"/>
  <c r="E14" i="28"/>
  <c r="K13" i="28"/>
  <c r="P13" i="28" s="1"/>
  <c r="K12" i="28"/>
  <c r="P12" i="28" s="1"/>
  <c r="K11" i="28"/>
  <c r="P11" i="28" s="1"/>
  <c r="K10" i="28"/>
  <c r="K9" i="28"/>
  <c r="H74" i="28" l="1"/>
  <c r="I74" i="28"/>
  <c r="R46" i="28"/>
  <c r="T46" i="28" s="1"/>
  <c r="P46" i="28"/>
  <c r="S89" i="28"/>
  <c r="T89" i="28" s="1"/>
  <c r="P89" i="28"/>
  <c r="R169" i="28"/>
  <c r="T169" i="28" s="1"/>
  <c r="P169" i="28"/>
  <c r="S10" i="28"/>
  <c r="T10" i="28" s="1"/>
  <c r="P10" i="28"/>
  <c r="S44" i="28"/>
  <c r="T44" i="28" s="1"/>
  <c r="P44" i="28"/>
  <c r="R106" i="28"/>
  <c r="R111" i="28" s="1"/>
  <c r="P106" i="28"/>
  <c r="F74" i="28"/>
  <c r="R45" i="28"/>
  <c r="P45" i="28"/>
  <c r="S100" i="28"/>
  <c r="T100" i="28" s="1"/>
  <c r="P100" i="28"/>
  <c r="S178" i="28"/>
  <c r="T178" i="28" s="1"/>
  <c r="P178" i="28"/>
  <c r="R47" i="28"/>
  <c r="T47" i="28" s="1"/>
  <c r="P47" i="28"/>
  <c r="J74" i="28"/>
  <c r="S156" i="28"/>
  <c r="P156" i="28"/>
  <c r="S91" i="28"/>
  <c r="T91" i="28" s="1"/>
  <c r="P91" i="28"/>
  <c r="R157" i="28"/>
  <c r="P157" i="28"/>
  <c r="S88" i="28"/>
  <c r="T88" i="28" s="1"/>
  <c r="P88" i="28"/>
  <c r="S186" i="28"/>
  <c r="T186" i="28" s="1"/>
  <c r="P186" i="28"/>
  <c r="S30" i="28"/>
  <c r="T30" i="28" s="1"/>
  <c r="P30" i="28"/>
  <c r="S37" i="28"/>
  <c r="T37" i="28" s="1"/>
  <c r="P37" i="28"/>
  <c r="S151" i="28"/>
  <c r="T151" i="28" s="1"/>
  <c r="P151" i="28"/>
  <c r="S90" i="28"/>
  <c r="T90" i="28" s="1"/>
  <c r="P90" i="28"/>
  <c r="S21" i="28"/>
  <c r="T21" i="28" s="1"/>
  <c r="P21" i="28"/>
  <c r="R31" i="28"/>
  <c r="R35" i="28" s="1"/>
  <c r="P31" i="28"/>
  <c r="S38" i="28"/>
  <c r="T38" i="28" s="1"/>
  <c r="P38" i="28"/>
  <c r="S185" i="28"/>
  <c r="T185" i="28" s="1"/>
  <c r="P185" i="28"/>
  <c r="R179" i="28"/>
  <c r="T179" i="28" s="1"/>
  <c r="P179" i="28"/>
  <c r="S15" i="28"/>
  <c r="T15" i="28" s="1"/>
  <c r="P15" i="28"/>
  <c r="S39" i="28"/>
  <c r="T39" i="28" s="1"/>
  <c r="P39" i="28"/>
  <c r="R135" i="28"/>
  <c r="T135" i="28" s="1"/>
  <c r="P135" i="28"/>
  <c r="S9" i="28"/>
  <c r="S14" i="28" s="1"/>
  <c r="P9" i="28"/>
  <c r="S40" i="28"/>
  <c r="T40" i="28" s="1"/>
  <c r="P40" i="28"/>
  <c r="S118" i="28"/>
  <c r="S123" i="28" s="1"/>
  <c r="T123" i="28" s="1"/>
  <c r="P118" i="28"/>
  <c r="S129" i="28"/>
  <c r="T129" i="28" s="1"/>
  <c r="P129" i="28"/>
  <c r="R136" i="28"/>
  <c r="T136" i="28" s="1"/>
  <c r="P136" i="28"/>
  <c r="S112" i="28"/>
  <c r="S117" i="28" s="1"/>
  <c r="T117" i="28" s="1"/>
  <c r="P112" i="28"/>
  <c r="R137" i="28"/>
  <c r="T137" i="28" s="1"/>
  <c r="P137" i="28"/>
  <c r="S203" i="28"/>
  <c r="P203" i="28"/>
  <c r="R22" i="28"/>
  <c r="P22" i="28"/>
  <c r="S168" i="28"/>
  <c r="S173" i="28" s="1"/>
  <c r="P168" i="28"/>
  <c r="S207" i="28"/>
  <c r="T203" i="28"/>
  <c r="R202" i="28"/>
  <c r="R184" i="28"/>
  <c r="S189" i="28"/>
  <c r="R183" i="28"/>
  <c r="T168" i="28"/>
  <c r="S161" i="28"/>
  <c r="T156" i="28"/>
  <c r="T157" i="28"/>
  <c r="R161" i="28"/>
  <c r="S150" i="28"/>
  <c r="R140" i="28"/>
  <c r="S134" i="28"/>
  <c r="S128" i="28"/>
  <c r="T118" i="28"/>
  <c r="K95" i="28"/>
  <c r="K97" i="28" s="1"/>
  <c r="S87" i="28"/>
  <c r="R62" i="28"/>
  <c r="K49" i="28"/>
  <c r="S43" i="28"/>
  <c r="T45" i="28"/>
  <c r="K42" i="28"/>
  <c r="S36" i="28"/>
  <c r="E209" i="28"/>
  <c r="F209" i="28"/>
  <c r="H209" i="28"/>
  <c r="I209" i="28"/>
  <c r="J209" i="28"/>
  <c r="G209" i="28"/>
  <c r="T22" i="28"/>
  <c r="R26" i="28"/>
  <c r="R27" i="28" s="1"/>
  <c r="S26" i="28"/>
  <c r="S20" i="28"/>
  <c r="T20" i="28" s="1"/>
  <c r="E147" i="28"/>
  <c r="F147" i="28"/>
  <c r="I147" i="28"/>
  <c r="J147" i="28"/>
  <c r="G147" i="28"/>
  <c r="H147" i="28"/>
  <c r="K35" i="28"/>
  <c r="G175" i="28"/>
  <c r="H27" i="28"/>
  <c r="I27" i="28"/>
  <c r="E125" i="28"/>
  <c r="E27" i="28"/>
  <c r="K20" i="28"/>
  <c r="F27" i="28"/>
  <c r="G125" i="28"/>
  <c r="K117" i="28"/>
  <c r="H125" i="28"/>
  <c r="K105" i="28"/>
  <c r="K111" i="28"/>
  <c r="H175" i="28"/>
  <c r="G27" i="28"/>
  <c r="F125" i="28"/>
  <c r="K123" i="28"/>
  <c r="E175" i="28"/>
  <c r="J27" i="28"/>
  <c r="I125" i="28"/>
  <c r="K133" i="28"/>
  <c r="K155" i="28"/>
  <c r="F175" i="28"/>
  <c r="K207" i="28"/>
  <c r="K14" i="28"/>
  <c r="K67" i="28"/>
  <c r="J125" i="28"/>
  <c r="K189" i="28"/>
  <c r="K73" i="28"/>
  <c r="P73" i="28" s="1"/>
  <c r="K139" i="28"/>
  <c r="K26" i="28"/>
  <c r="K145" i="28"/>
  <c r="I175" i="28"/>
  <c r="J175" i="28"/>
  <c r="K195" i="28"/>
  <c r="K201" i="28"/>
  <c r="K183" i="28"/>
  <c r="K161" i="28"/>
  <c r="K167" i="28"/>
  <c r="K173" i="28"/>
  <c r="K74" i="28" l="1"/>
  <c r="S105" i="28"/>
  <c r="S125" i="28" s="1"/>
  <c r="T125" i="28" s="1"/>
  <c r="T106" i="28"/>
  <c r="R173" i="28"/>
  <c r="T173" i="28" s="1"/>
  <c r="R49" i="28"/>
  <c r="K27" i="28"/>
  <c r="E211" i="28"/>
  <c r="S42" i="28"/>
  <c r="T42" i="28" s="1"/>
  <c r="T112" i="28"/>
  <c r="T31" i="28"/>
  <c r="T9" i="28"/>
  <c r="R139" i="28"/>
  <c r="S35" i="28"/>
  <c r="T35" i="28" s="1"/>
  <c r="S183" i="28"/>
  <c r="S209" i="28" s="1"/>
  <c r="R207" i="28"/>
  <c r="T207" i="28" s="1"/>
  <c r="T202" i="28"/>
  <c r="R189" i="28"/>
  <c r="T189" i="28" s="1"/>
  <c r="T184" i="28"/>
  <c r="T183" i="28"/>
  <c r="T161" i="28"/>
  <c r="R175" i="28"/>
  <c r="S155" i="28"/>
  <c r="T150" i="28"/>
  <c r="R145" i="28"/>
  <c r="T145" i="28" s="1"/>
  <c r="T140" i="28"/>
  <c r="T134" i="28"/>
  <c r="S139" i="28"/>
  <c r="S133" i="28"/>
  <c r="T128" i="28"/>
  <c r="T111" i="28"/>
  <c r="R125" i="28"/>
  <c r="T105" i="28"/>
  <c r="P95" i="28"/>
  <c r="S95" i="28"/>
  <c r="T87" i="28"/>
  <c r="T26" i="28"/>
  <c r="R67" i="28"/>
  <c r="T67" i="28" s="1"/>
  <c r="T62" i="28"/>
  <c r="S49" i="28"/>
  <c r="T49" i="28" s="1"/>
  <c r="T43" i="28"/>
  <c r="P49" i="28"/>
  <c r="P42" i="28"/>
  <c r="T36" i="28"/>
  <c r="K209" i="28"/>
  <c r="T14" i="28"/>
  <c r="S27" i="28"/>
  <c r="G211" i="28"/>
  <c r="J211" i="28"/>
  <c r="F211" i="28"/>
  <c r="I211" i="28"/>
  <c r="H211" i="28"/>
  <c r="K147" i="28"/>
  <c r="P189" i="28"/>
  <c r="P139" i="28"/>
  <c r="K125" i="28"/>
  <c r="P145" i="28"/>
  <c r="P133" i="28"/>
  <c r="P97" i="28"/>
  <c r="P14" i="28"/>
  <c r="P161" i="28"/>
  <c r="P26" i="28"/>
  <c r="P111" i="28"/>
  <c r="P20" i="28"/>
  <c r="P155" i="28"/>
  <c r="P35" i="28"/>
  <c r="P207" i="28"/>
  <c r="P201" i="28"/>
  <c r="P167" i="28"/>
  <c r="P67" i="28"/>
  <c r="P173" i="28"/>
  <c r="P117" i="28"/>
  <c r="P123" i="28"/>
  <c r="P195" i="28"/>
  <c r="P105" i="28"/>
  <c r="P183" i="28"/>
  <c r="K175" i="28"/>
  <c r="T139" i="28" l="1"/>
  <c r="P74" i="28"/>
  <c r="R209" i="28"/>
  <c r="T209" i="28" s="1"/>
  <c r="S74" i="28"/>
  <c r="R147" i="28"/>
  <c r="R74" i="28"/>
  <c r="T74" i="28" s="1"/>
  <c r="S175" i="28"/>
  <c r="T175" i="28" s="1"/>
  <c r="T155" i="28"/>
  <c r="T133" i="28"/>
  <c r="S147" i="28"/>
  <c r="S97" i="28"/>
  <c r="T97" i="28" s="1"/>
  <c r="T95" i="28"/>
  <c r="P209" i="28"/>
  <c r="T27" i="28"/>
  <c r="P147" i="28"/>
  <c r="K211" i="28"/>
  <c r="P125" i="28"/>
  <c r="P27" i="28"/>
  <c r="P175" i="28"/>
  <c r="T147" i="28" l="1"/>
  <c r="R211" i="28"/>
  <c r="S211" i="28"/>
  <c r="P211" i="28"/>
  <c r="T211" i="28" l="1"/>
  <c r="L10" i="25"/>
  <c r="L11" i="25"/>
  <c r="Q11" i="25" l="1"/>
  <c r="Q10" i="25"/>
  <c r="T10" i="25"/>
  <c r="U10" i="25" s="1"/>
  <c r="S11" i="25"/>
  <c r="U11" i="25" l="1"/>
  <c r="S14" i="25"/>
  <c r="S28" i="25" s="1"/>
  <c r="S208" i="25" s="1"/>
  <c r="L12" i="25" l="1"/>
  <c r="Q12" i="25" l="1"/>
  <c r="M7" i="28" l="1"/>
  <c r="K7" i="28"/>
  <c r="O92" i="28" l="1"/>
  <c r="O94" i="28"/>
  <c r="O93" i="28"/>
  <c r="O41" i="28"/>
  <c r="O48" i="28"/>
  <c r="O57" i="28"/>
  <c r="O53" i="28"/>
  <c r="O51" i="28"/>
  <c r="O56" i="28"/>
  <c r="O50" i="28"/>
  <c r="O59" i="28"/>
  <c r="O60" i="28"/>
  <c r="O58" i="28"/>
  <c r="O52" i="28"/>
  <c r="O54" i="28"/>
  <c r="O78" i="28"/>
  <c r="O79" i="28"/>
  <c r="O81" i="28"/>
  <c r="O77" i="28"/>
  <c r="O80" i="28"/>
  <c r="O191" i="28"/>
  <c r="O187" i="28"/>
  <c r="O68" i="28"/>
  <c r="O121" i="28"/>
  <c r="O185" i="28"/>
  <c r="O88" i="28"/>
  <c r="O36" i="28"/>
  <c r="O164" i="28"/>
  <c r="O12" i="28"/>
  <c r="O134" i="28"/>
  <c r="O18" i="28"/>
  <c r="O158" i="28"/>
  <c r="O140" i="28"/>
  <c r="O120" i="28"/>
  <c r="O101" i="28"/>
  <c r="O202" i="28"/>
  <c r="O62" i="28"/>
  <c r="O154" i="28"/>
  <c r="O63" i="28"/>
  <c r="O170" i="28"/>
  <c r="O103" i="28"/>
  <c r="O24" i="28"/>
  <c r="O178" i="28"/>
  <c r="O110" i="28"/>
  <c r="O192" i="28"/>
  <c r="O150" i="28"/>
  <c r="O159" i="28"/>
  <c r="O179" i="28"/>
  <c r="O184" i="28"/>
  <c r="O118" i="28"/>
  <c r="O25" i="28"/>
  <c r="O113" i="28"/>
  <c r="O37" i="28"/>
  <c r="O129" i="28"/>
  <c r="O128" i="28"/>
  <c r="O144" i="28"/>
  <c r="O196" i="28"/>
  <c r="O30" i="28"/>
  <c r="O157" i="28"/>
  <c r="O141" i="28"/>
  <c r="O193" i="28"/>
  <c r="O163" i="28"/>
  <c r="O43" i="28"/>
  <c r="O169" i="28"/>
  <c r="O16" i="28"/>
  <c r="O72" i="28"/>
  <c r="O100" i="28"/>
  <c r="O151" i="28"/>
  <c r="O132" i="28"/>
  <c r="O102" i="28"/>
  <c r="O22" i="28"/>
  <c r="O19" i="28"/>
  <c r="O108" i="28"/>
  <c r="O34" i="28"/>
  <c r="O45" i="28"/>
  <c r="O64" i="28"/>
  <c r="O32" i="28"/>
  <c r="O17" i="28"/>
  <c r="O91" i="28"/>
  <c r="O142" i="28"/>
  <c r="O204" i="28"/>
  <c r="O198" i="28"/>
  <c r="O182" i="28"/>
  <c r="O69" i="28"/>
  <c r="O168" i="28"/>
  <c r="O194" i="28"/>
  <c r="O152" i="28"/>
  <c r="O180" i="28"/>
  <c r="O116" i="28"/>
  <c r="O38" i="28"/>
  <c r="O112" i="28"/>
  <c r="O181" i="28"/>
  <c r="O106" i="28"/>
  <c r="O10" i="28"/>
  <c r="O13" i="28"/>
  <c r="O109" i="28"/>
  <c r="O197" i="28"/>
  <c r="O143" i="28"/>
  <c r="O114" i="28"/>
  <c r="O70" i="28"/>
  <c r="O165" i="28"/>
  <c r="O107" i="28"/>
  <c r="O47" i="28"/>
  <c r="O89" i="28"/>
  <c r="O87" i="28"/>
  <c r="O40" i="28"/>
  <c r="O90" i="28"/>
  <c r="O206" i="28"/>
  <c r="O66" i="28"/>
  <c r="O153" i="28"/>
  <c r="O166" i="28"/>
  <c r="O190" i="28"/>
  <c r="O71" i="28"/>
  <c r="O172" i="28"/>
  <c r="O160" i="28"/>
  <c r="O162" i="28"/>
  <c r="O138" i="28"/>
  <c r="O200" i="28"/>
  <c r="O65" i="28"/>
  <c r="O205" i="28"/>
  <c r="O171" i="28"/>
  <c r="O9" i="28"/>
  <c r="O131" i="28"/>
  <c r="O115" i="28"/>
  <c r="O33" i="28"/>
  <c r="O130" i="28"/>
  <c r="O137" i="28"/>
  <c r="O186" i="28"/>
  <c r="O119" i="28"/>
  <c r="O46" i="28"/>
  <c r="O15" i="28"/>
  <c r="O122" i="28"/>
  <c r="O31" i="28"/>
  <c r="O156" i="28"/>
  <c r="O39" i="28"/>
  <c r="O104" i="28"/>
  <c r="O21" i="28"/>
  <c r="O203" i="28"/>
  <c r="O188" i="28"/>
  <c r="O136" i="28"/>
  <c r="O199" i="28"/>
  <c r="O135" i="28"/>
  <c r="O11" i="28"/>
  <c r="O44" i="28"/>
  <c r="O23" i="28"/>
  <c r="O42" i="28" l="1"/>
  <c r="O95" i="28"/>
  <c r="O97" i="28" s="1"/>
  <c r="O49" i="28"/>
  <c r="O55" i="28"/>
  <c r="O61" i="28"/>
  <c r="O195" i="28"/>
  <c r="O82" i="28"/>
  <c r="O84" i="28" s="1"/>
  <c r="O173" i="28"/>
  <c r="O201" i="28"/>
  <c r="O133" i="28"/>
  <c r="O183" i="28"/>
  <c r="O155" i="28"/>
  <c r="O145" i="28"/>
  <c r="O161" i="28"/>
  <c r="O117" i="28"/>
  <c r="O207" i="28"/>
  <c r="O167" i="28"/>
  <c r="O35" i="28"/>
  <c r="O105" i="28"/>
  <c r="O139" i="28"/>
  <c r="O73" i="28"/>
  <c r="O20" i="28"/>
  <c r="O123" i="28"/>
  <c r="O67" i="28"/>
  <c r="O26" i="28"/>
  <c r="O14" i="28"/>
  <c r="O111" i="28"/>
  <c r="O189" i="28"/>
  <c r="O74" i="28" l="1"/>
  <c r="O209" i="28"/>
  <c r="O147" i="28"/>
  <c r="O175" i="28"/>
  <c r="O27" i="28"/>
  <c r="O125" i="28"/>
  <c r="O211" i="28" l="1"/>
  <c r="L20" i="25"/>
  <c r="L13" i="25"/>
  <c r="Q13" i="25" l="1"/>
  <c r="Q20" i="25"/>
  <c r="P66" i="25"/>
  <c r="L26" i="25"/>
  <c r="Q26" i="25" l="1"/>
  <c r="L7" i="25" l="1"/>
  <c r="N7" i="25" s="1"/>
  <c r="P52" i="25" l="1"/>
  <c r="P57" i="25"/>
  <c r="P49" i="25"/>
  <c r="P90" i="25"/>
  <c r="P141" i="25"/>
  <c r="P183" i="25"/>
  <c r="P41" i="25"/>
  <c r="P32" i="25"/>
  <c r="P47" i="25"/>
  <c r="P34" i="25"/>
  <c r="P133" i="25"/>
  <c r="P154" i="25"/>
  <c r="P201" i="25"/>
  <c r="P176" i="25"/>
  <c r="P131" i="25"/>
  <c r="P177" i="25"/>
  <c r="P111" i="25"/>
  <c r="P109" i="25"/>
  <c r="P37" i="25"/>
  <c r="P188" i="25"/>
  <c r="P115" i="25"/>
  <c r="P126" i="25"/>
  <c r="P185" i="25"/>
  <c r="P69" i="25"/>
  <c r="P79" i="25"/>
  <c r="P116" i="25"/>
  <c r="P166" i="25"/>
  <c r="P203" i="25"/>
  <c r="P104" i="25"/>
  <c r="P196" i="25"/>
  <c r="P16" i="25"/>
  <c r="P24" i="25"/>
  <c r="P23" i="25"/>
  <c r="P18" i="25"/>
  <c r="P59" i="25"/>
  <c r="P125" i="25"/>
  <c r="P40" i="25"/>
  <c r="P89" i="25"/>
  <c r="P181" i="25"/>
  <c r="P179" i="25"/>
  <c r="P178" i="25"/>
  <c r="P137" i="25"/>
  <c r="P139" i="25"/>
  <c r="P169" i="25"/>
  <c r="P149" i="25"/>
  <c r="P189" i="25"/>
  <c r="P150" i="25"/>
  <c r="P148" i="25"/>
  <c r="P160" i="25"/>
  <c r="P103" i="25"/>
  <c r="P10" i="25"/>
  <c r="P51" i="25"/>
  <c r="P43" i="25"/>
  <c r="P165" i="25"/>
  <c r="P39" i="25"/>
  <c r="P77" i="25"/>
  <c r="P70" i="25"/>
  <c r="P194" i="25"/>
  <c r="P100" i="25"/>
  <c r="P159" i="25"/>
  <c r="P138" i="25"/>
  <c r="P38" i="25"/>
  <c r="P135" i="25"/>
  <c r="P195" i="25"/>
  <c r="P67" i="25"/>
  <c r="P105" i="25"/>
  <c r="P197" i="25"/>
  <c r="P17" i="25"/>
  <c r="P25" i="25"/>
  <c r="P56" i="25"/>
  <c r="P58" i="25"/>
  <c r="P55" i="25"/>
  <c r="P45" i="25"/>
  <c r="P190" i="25"/>
  <c r="P71" i="25"/>
  <c r="P35" i="25"/>
  <c r="P46" i="25"/>
  <c r="P153" i="25"/>
  <c r="P129" i="25"/>
  <c r="P167" i="25"/>
  <c r="P31" i="25"/>
  <c r="P199" i="25"/>
  <c r="P140" i="25"/>
  <c r="P155" i="25"/>
  <c r="P78" i="25"/>
  <c r="P175" i="25"/>
  <c r="P162" i="25"/>
  <c r="P200" i="25"/>
  <c r="P193" i="25"/>
  <c r="P184" i="25"/>
  <c r="P101" i="25"/>
  <c r="P202" i="25"/>
  <c r="P128" i="25"/>
  <c r="P151" i="25"/>
  <c r="P112" i="25"/>
  <c r="P81" i="25"/>
  <c r="P163" i="25"/>
  <c r="P168" i="25"/>
  <c r="P113" i="25"/>
  <c r="P117" i="25"/>
  <c r="P88" i="25"/>
  <c r="P11" i="25"/>
  <c r="P50" i="25"/>
  <c r="P33" i="25"/>
  <c r="P87" i="25"/>
  <c r="P134" i="25"/>
  <c r="P98" i="25"/>
  <c r="P161" i="25"/>
  <c r="P127" i="25"/>
  <c r="P182" i="25"/>
  <c r="P132" i="25"/>
  <c r="P147" i="25"/>
  <c r="P191" i="25"/>
  <c r="P80" i="25"/>
  <c r="P99" i="25"/>
  <c r="P22" i="25"/>
  <c r="P12" i="25"/>
  <c r="P53" i="25"/>
  <c r="P118" i="25"/>
  <c r="P44" i="25"/>
  <c r="P110" i="25"/>
  <c r="P106" i="25"/>
  <c r="P119" i="25"/>
  <c r="P156" i="25"/>
  <c r="P68" i="25"/>
  <c r="P107" i="25"/>
  <c r="P157" i="25"/>
  <c r="P187" i="25"/>
  <c r="P97" i="25"/>
  <c r="P91" i="25"/>
  <c r="P19" i="25"/>
  <c r="P21" i="25"/>
  <c r="P13" i="25"/>
  <c r="P15" i="25"/>
  <c r="P102" i="25" l="1"/>
  <c r="P192" i="25"/>
  <c r="P180" i="25"/>
  <c r="P204" i="25"/>
  <c r="P142" i="25"/>
  <c r="P114" i="25"/>
  <c r="P72" i="25"/>
  <c r="P158" i="25"/>
  <c r="P108" i="25"/>
  <c r="P36" i="25"/>
  <c r="P54" i="25"/>
  <c r="P136" i="25"/>
  <c r="P48" i="25"/>
  <c r="P120" i="25"/>
  <c r="P152" i="25"/>
  <c r="P60" i="25"/>
  <c r="P164" i="25"/>
  <c r="P82" i="25"/>
  <c r="P84" i="25" s="1"/>
  <c r="P130" i="25"/>
  <c r="P170" i="25"/>
  <c r="P20" i="25"/>
  <c r="P92" i="25"/>
  <c r="P94" i="25" s="1"/>
  <c r="P198" i="25"/>
  <c r="P26" i="25"/>
  <c r="P186" i="25"/>
  <c r="P42" i="25"/>
  <c r="L9" i="25"/>
  <c r="Q9" i="25" s="1"/>
  <c r="P206" i="25" l="1"/>
  <c r="P122" i="25"/>
  <c r="P74" i="25"/>
  <c r="P144" i="25"/>
  <c r="P172" i="25"/>
  <c r="T9" i="25"/>
  <c r="U9" i="25" s="1"/>
  <c r="L14" i="25"/>
  <c r="Q14" i="25" l="1"/>
  <c r="T14" i="25"/>
  <c r="U14" i="25" s="1"/>
  <c r="L28" i="25"/>
  <c r="L208" i="25" s="1"/>
  <c r="P9" i="25"/>
  <c r="Q28" i="25" l="1"/>
  <c r="Q208" i="25" s="1"/>
  <c r="T28" i="25"/>
  <c r="T208" i="25" s="1"/>
  <c r="U208" i="25" s="1"/>
  <c r="P14" i="25"/>
  <c r="P28" i="25" s="1"/>
  <c r="P208" i="25" s="1"/>
  <c r="U28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tc={84C40875-5FDF-44CE-9C18-BFF797677A3B}</author>
    <author>tc={E6532C30-A135-4D55-BD86-6B13C7A4A1ED}</author>
    <author>tc={26FFEFDA-F994-483F-A2CA-CC2C3E4E2CDE}</author>
    <author>tc={46A8E15F-3972-41C3-A1EF-7AD0A6C1DD87}</author>
    <author>tc={FDB803CA-093D-427F-A1E9-DFA61C42206A}</author>
    <author>tc={E9212D8F-5FA7-46D0-918E-D074B5C2D8E3}</author>
    <author>tc={15F544E6-FBC4-45C2-956B-B95D62F046EF}</author>
    <author>tc={E44EF7F3-58F6-4A81-9B32-329C50B30271}</author>
    <author>tc={8B819371-9692-415A-9927-20B8EC3DE838}</author>
    <author>tc={27DACF7F-CF81-4C12-A0F8-16B34435146E}</author>
    <author>tc={C552A6E9-9ABA-4FF1-A018-62D823DD4864}</author>
    <author>tc={52670A54-B1FF-4CC4-9A77-E1FACF1CA1B8}</author>
  </authors>
  <commentList>
    <comment ref="P5" authorId="0" shapeId="0" xr:uid="{84C40875-5FDF-44CE-9C18-BFF797677A3B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in Column P to divide the Total BenefitsCal Transition-In Hours by 6 instead of 12</t>
      </text>
    </comment>
    <comment ref="E74" authorId="1" shapeId="0" xr:uid="{E6532C30-A135-4D55-BD86-6B13C7A4A1ED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include all SCR subtotals.</t>
      </text>
    </comment>
    <comment ref="F74" authorId="2" shapeId="0" xr:uid="{26FFEFDA-F994-483F-A2CA-CC2C3E4E2CDE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include all SCR subtotals.</t>
      </text>
    </comment>
    <comment ref="G74" authorId="3" shapeId="0" xr:uid="{46A8E15F-3972-41C3-A1EF-7AD0A6C1DD87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include all SCR subtotals.</t>
      </text>
    </comment>
    <comment ref="H74" authorId="4" shapeId="0" xr:uid="{FDB803CA-093D-427F-A1E9-DFA61C42206A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include all SCR subtotals.</t>
      </text>
    </comment>
    <comment ref="I74" authorId="5" shapeId="0" xr:uid="{E9212D8F-5FA7-46D0-918E-D074B5C2D8E3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include all SCR subtotals.</t>
      </text>
    </comment>
    <comment ref="J74" authorId="6" shapeId="0" xr:uid="{15F544E6-FBC4-45C2-956B-B95D62F046EF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include all SCR subtotals.</t>
      </text>
    </comment>
    <comment ref="K74" authorId="7" shapeId="0" xr:uid="{E44EF7F3-58F6-4A81-9B32-329C50B30271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K74 to include all subtotals</t>
      </text>
    </comment>
    <comment ref="O74" authorId="8" shapeId="0" xr:uid="{8B819371-9692-415A-9927-20B8EC3DE838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in O74 to include all subtotals</t>
      </text>
    </comment>
    <comment ref="P74" authorId="9" shapeId="0" xr:uid="{27DACF7F-CF81-4C12-A0F8-16B34435146E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in P74 to include all subtotals</t>
      </text>
    </comment>
    <comment ref="R74" authorId="10" shapeId="0" xr:uid="{C552A6E9-9ABA-4FF1-A018-62D823DD4864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include all SCR subtotals.</t>
      </text>
    </comment>
    <comment ref="S74" authorId="11" shapeId="0" xr:uid="{52670A54-B1FF-4CC4-9A77-E1FACF1CA1B8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include all SCR subtotals.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tc={0EC373FF-67A8-4F3E-A33E-6EB402BA917A}</author>
  </authors>
  <commentList>
    <comment ref="L61" authorId="0" shapeId="0" xr:uid="{0EC373FF-67A8-4F3E-A33E-6EB402BA917A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L61 to map to sum of E61 to K61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tc={DC18BD0D-D671-4406-8FDA-A28C51A6E484}</author>
    <author>tc={5F16873A-20BE-4134-83D5-67E2A3FAF44E}</author>
    <author>tc={B88AB59B-32BC-4E9E-BB39-3AE4FE20E16D}</author>
    <author>tc={78AEF6D3-BFFF-4431-9B69-61D60C415E44}</author>
    <author>tc={D67CFFA3-CC6A-4871-A974-345233F98388}</author>
    <author>tc={ACEFAE3F-46B9-4F8A-8148-F1AC13DC8CC1}</author>
    <author>tc={FD4FA382-A3A9-421A-A77B-08345FC461D4}</author>
    <author>tc={112E5F3F-BDAE-4920-9EC7-B1799FBBB49A}</author>
    <author>tc={36E0400C-F5B8-4AA7-B9A5-E90822BDEFBC}</author>
    <author>tc={33194609-6D96-41FD-973E-0781F087A159}</author>
    <author>tc={8822FB35-2EC4-455A-9D2F-9989D238B3FD}</author>
    <author>tc={FCC5D7DC-83BC-4F27-A886-F8F8E5C1AA46}</author>
    <author>tc={2665E58D-F907-47DC-A5F9-A9C90F2838C0}</author>
    <author>tc={EEF9912B-66A8-470A-A49F-5F7B18F02E4F}</author>
    <author>tc={28499E75-C071-4294-9A4A-38C01817D7A2}</author>
    <author>tc={4B5CBA39-7C31-411F-96B4-8CE475961B64}</author>
    <author>tc={8A1C1882-D8CF-4D42-BA7B-85CFA04E1F15}</author>
    <author>tc={E3734F6F-B4DF-4648-8118-5A7CB1749EE7}</author>
    <author>tc={3281028C-8047-4263-AB04-7DEC17568C08}</author>
    <author>tc={8A2D8D79-3ADD-41D5-98C9-666EB21865FC}</author>
    <author>tc={2BA6C08D-F928-4B9D-9810-A59AD3953B04}</author>
    <author>tc={67FE5391-2445-41C3-B88F-411C7788E445}</author>
    <author>tc={02BCC10C-53A5-4514-84BB-8B5753397752}</author>
    <author>tc={476E5AF6-2E61-40AE-AAC8-82B6DFAB14E7}</author>
    <author>tc={5FE56BEA-D6B2-400A-BE9A-7121EF67F4AE}</author>
    <author>tc={59C8E6E6-081E-41AC-8530-9B9C74EAA3AF}</author>
    <author>tc={26F49462-EAF4-4B25-A5D2-F32DA20027B9}</author>
    <author>tc={B521B583-EB65-4EFE-BC3F-42D20B8084C4}</author>
    <author>tc={82ECEA21-3BF7-442E-B471-7CAFC1C9517F}</author>
    <author>tc={CC409480-2E09-46AA-BFB3-8028AB6EDB9E}</author>
    <author>tc={EA363331-4CF9-4399-8D84-E92046B51C79}</author>
    <author>tc={BEC268B2-66EC-4EB5-AEB9-5E028ECC7039}</author>
    <author>tc={1E9B0161-699B-4E4E-A87C-E871F91E8EF8}</author>
    <author>tc={74482856-E179-4143-A1BD-2161728F0874}</author>
    <author>tc={50A04E8D-A8B1-4956-8676-AC2C02D206CF}</author>
    <author>tc={6F610725-34EE-4BB9-A146-2CF914D776A1}</author>
    <author>tc={31906652-355E-4B92-AD5C-349FF03F8E39}</author>
    <author>tc={6A31ED58-9C0C-4081-B286-7FE991CA2B8A}</author>
    <author>tc={75F3DC77-325D-497F-8AD6-3BD91EE078DC}</author>
    <author>tc={61B1FCAF-F1CD-4BBC-A5DF-0D8533B6F63A}</author>
  </authors>
  <commentList>
    <comment ref="C49" authorId="0" shapeId="0" xr:uid="{DC18BD0D-D671-4406-8FDA-A28C51A6E48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C49 to pick up correct rows from Tab "3. Staff Loading" </t>
      </text>
    </comment>
    <comment ref="D49" authorId="1" shapeId="0" xr:uid="{5F16873A-20BE-4134-83D5-67E2A3FAF44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D49 to pick up correct rows from Tab "3. Staff Loading" 
</t>
      </text>
    </comment>
    <comment ref="C50" authorId="2" shapeId="0" xr:uid="{B88AB59B-32BC-4E9E-BB39-3AE4FE20E16D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C50 to pick up correct rows from Tab "3. Staff Loading" 
</t>
      </text>
    </comment>
    <comment ref="D50" authorId="3" shapeId="0" xr:uid="{78AEF6D3-BFFF-4431-9B69-61D60C415E4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D50 to pick up correct rows from Tab "3. Staff Loading" 
</t>
      </text>
    </comment>
    <comment ref="C51" authorId="4" shapeId="0" xr:uid="{D67CFFA3-CC6A-4871-A974-345233F9838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C51 to pick up correct rows from Tab "3. Staff Loading" 
</t>
      </text>
    </comment>
    <comment ref="D51" authorId="5" shapeId="0" xr:uid="{ACEFAE3F-46B9-4F8A-8148-F1AC13DC8CC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D51 to pick up correct rows from Tab "3. Staff Loading" 
</t>
      </text>
    </comment>
    <comment ref="C52" authorId="6" shapeId="0" xr:uid="{FD4FA382-A3A9-421A-A77B-08345FC461D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C52 to pick up correct rows from Tab "3. Staff Loading" 
</t>
      </text>
    </comment>
    <comment ref="D52" authorId="7" shapeId="0" xr:uid="{112E5F3F-BDAE-4920-9EC7-B1799FBBB49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D52 to pick up correct rows from Tab "3. Staff Loading" 
</t>
      </text>
    </comment>
    <comment ref="C53" authorId="8" shapeId="0" xr:uid="{36E0400C-F5B8-4AA7-B9A5-E90822BDEFB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C53 to pick up correct rows from Tab "3. Staff Loading" 
</t>
      </text>
    </comment>
    <comment ref="D53" authorId="9" shapeId="0" xr:uid="{33194609-6D96-41FD-973E-0781F087A15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D53 to pick up correct rows from Tab "3. Staff Loading" 
</t>
      </text>
    </comment>
    <comment ref="C55" authorId="10" shapeId="0" xr:uid="{8822FB35-2EC4-455A-9D2F-9989D238B3FD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C55 to pick up correct rows from Tab "3. Staff Loading" 
</t>
      </text>
    </comment>
    <comment ref="D55" authorId="11" shapeId="0" xr:uid="{FCC5D7DC-83BC-4F27-A886-F8F8E5C1AA4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D55 to pick up correct rows from Tab "3. Staff Loading" 
</t>
      </text>
    </comment>
    <comment ref="C56" authorId="12" shapeId="0" xr:uid="{2665E58D-F907-47DC-A5F9-A9C90F2838C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C56 to pick up correct rows from Tab "3. Staff Loading" 
</t>
      </text>
    </comment>
    <comment ref="D56" authorId="13" shapeId="0" xr:uid="{EEF9912B-66A8-470A-A49F-5F7B18F02E4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D56 to pick up correct rows from Tab "3. Staff Loading" 
</t>
      </text>
    </comment>
    <comment ref="C57" authorId="14" shapeId="0" xr:uid="{28499E75-C071-4294-9A4A-38C01817D7A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C57 to pick up correct rows from Tab "3. Staff Loading" 
</t>
      </text>
    </comment>
    <comment ref="D57" authorId="15" shapeId="0" xr:uid="{4B5CBA39-7C31-411F-96B4-8CE475961B6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D57 to pick up correct rows from Tab "3. Staff Loading" 
</t>
      </text>
    </comment>
    <comment ref="C58" authorId="16" shapeId="0" xr:uid="{8A1C1882-D8CF-4D42-BA7B-85CFA04E1F1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C58 to pick up correct rows from Tab "3. Staff Loading" 
</t>
      </text>
    </comment>
    <comment ref="D58" authorId="17" shapeId="0" xr:uid="{E3734F6F-B4DF-4648-8118-5A7CB1749EE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D58 to pick up correct rows from Tab "3. Staff Loading" 
</t>
      </text>
    </comment>
    <comment ref="C59" authorId="18" shapeId="0" xr:uid="{3281028C-8047-4263-AB04-7DEC17568C0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C59 to pick up correct rows from Tab "3. Staff Loading" 
</t>
      </text>
    </comment>
    <comment ref="D59" authorId="19" shapeId="0" xr:uid="{8A2D8D79-3ADD-41D5-98C9-666EB21865F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D59 to pick up correct rows from Tab "3. Staff Loading" 
</t>
      </text>
    </comment>
    <comment ref="C61" authorId="20" shapeId="0" xr:uid="{2BA6C08D-F928-4B9D-9810-A59AD3953B0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C61 to pick up correct rows from Tab "3. Staff Loading" </t>
      </text>
    </comment>
    <comment ref="D61" authorId="21" shapeId="0" xr:uid="{67FE5391-2445-41C3-B88F-411C7788E44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D61 to pick up correct rows from Tab "3. Staff Loading" 
</t>
      </text>
    </comment>
    <comment ref="C62" authorId="22" shapeId="0" xr:uid="{02BCC10C-53A5-4514-84BB-8B575339775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C62 to pick up correct rows from Tab "3. Staff Loading" </t>
      </text>
    </comment>
    <comment ref="D62" authorId="23" shapeId="0" xr:uid="{476E5AF6-2E61-40AE-AAC8-82B6DFAB14E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D62 to pick up correct rows from Tab "3. Staff Loading" 
</t>
      </text>
    </comment>
    <comment ref="C63" authorId="24" shapeId="0" xr:uid="{5FE56BEA-D6B2-400A-BE9A-7121EF67F4A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C63 to pick up correct rows from Tab "3. Staff Loading" 
</t>
      </text>
    </comment>
    <comment ref="D63" authorId="25" shapeId="0" xr:uid="{59C8E6E6-081E-41AC-8530-9B9C74EAA3A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D63 to pick up correct rows from Tab "3. Staff Loading" 
</t>
      </text>
    </comment>
    <comment ref="C64" authorId="26" shapeId="0" xr:uid="{26F49462-EAF4-4B25-A5D2-F32DA20027B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C64 to pick up correct rows from Tab "3. Staff Loading" 
</t>
      </text>
    </comment>
    <comment ref="D64" authorId="27" shapeId="0" xr:uid="{B521B583-EB65-4EFE-BC3F-42D20B8084C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D64 to pick up correct rows from Tab "3. Staff Loading" 
</t>
      </text>
    </comment>
    <comment ref="C65" authorId="28" shapeId="0" xr:uid="{82ECEA21-3BF7-442E-B471-7CAFC1C9517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C65 to pick up correct rows from Tab "3. Staff Loading" 
</t>
      </text>
    </comment>
    <comment ref="D65" authorId="29" shapeId="0" xr:uid="{CC409480-2E09-46AA-BFB3-8028AB6EDB9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D65 to pick up correct rows from Tab "3. Staff Loading" 
</t>
      </text>
    </comment>
    <comment ref="C67" authorId="30" shapeId="0" xr:uid="{EA363331-4CF9-4399-8D84-E92046B51C7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C67 to pick up correct rows from Tab "3. Staff Loading" 
</t>
      </text>
    </comment>
    <comment ref="D67" authorId="31" shapeId="0" xr:uid="{BEC268B2-66EC-4EB5-AEB9-5E028ECC703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D67 to pick up correct rows from Tab "3. Staff Loading" 
</t>
      </text>
    </comment>
    <comment ref="C68" authorId="32" shapeId="0" xr:uid="{1E9B0161-699B-4E4E-A87C-E871F91E8EF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C68 to pick up correct rows from Tab "3. Staff Loading" 
</t>
      </text>
    </comment>
    <comment ref="D68" authorId="33" shapeId="0" xr:uid="{74482856-E179-4143-A1BD-2161728F087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D68 to pick up correct rows from Tab "3. Staff Loading" 
</t>
      </text>
    </comment>
    <comment ref="C69" authorId="34" shapeId="0" xr:uid="{50A04E8D-A8B1-4956-8676-AC2C02D206C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C69 to pick up correct rows from Tab "3. Staff Loading" 
</t>
      </text>
    </comment>
    <comment ref="D69" authorId="35" shapeId="0" xr:uid="{6F610725-34EE-4BB9-A146-2CF914D776A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D69 to pick up correct rows from Tab "3. Staff Loading" 
</t>
      </text>
    </comment>
    <comment ref="C70" authorId="36" shapeId="0" xr:uid="{31906652-355E-4B92-AD5C-349FF03F8E3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C70 to pick up correct rows from Tab "3. Staff Loading" 
</t>
      </text>
    </comment>
    <comment ref="D70" authorId="37" shapeId="0" xr:uid="{6A31ED58-9C0C-4081-B286-7FE991CA2B8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D70 to pick up correct rows from Tab "3. Staff Loading" 
</t>
      </text>
    </comment>
    <comment ref="C71" authorId="38" shapeId="0" xr:uid="{75F3DC77-325D-497F-8AD6-3BD91EE078D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C71 to pick up correct rows from Tab "3. Staff Loading" 
</t>
      </text>
    </comment>
    <comment ref="D71" authorId="39" shapeId="0" xr:uid="{61B1FCAF-F1CD-4BBC-A5DF-0D8533B6F63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Updated formula in D71 to pick up correct rows from Tab "3. Staff Loading" 
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tc={CDFBC8C4-B604-4B00-8412-35A7B3042346}</author>
    <author>tc={16DEBE2F-5E6F-5549-9A58-214A55E291A8}</author>
    <author>tc={4AE3BF77-9260-4B4B-B0C3-598A6756E64A}</author>
    <author>tc={19AB76B2-40E3-DC41-BC9E-CEE5FFBF7142}</author>
    <author>tc={5F0BB9CA-9BD1-3E4E-B765-25ACBDD9416E}</author>
    <author>tc={0E646F0E-69A1-4D91-9995-EA926570B16E}</author>
    <author>tc={E3551AC6-2BA4-41B8-BC76-2CE5DACBE6A6}</author>
  </authors>
  <commentList>
    <comment ref="P5" authorId="0" shapeId="0" xr:uid="{CDFBC8C4-B604-4B00-8412-35A7B3042346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column P formula to divide the total hours by 6 instead of 12</t>
      </text>
    </comment>
    <comment ref="F74" authorId="1" shapeId="0" xr:uid="{16DEBE2F-5E6F-5549-9A58-214A55E291A8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properly include all elements</t>
      </text>
    </comment>
    <comment ref="G74" authorId="2" shapeId="0" xr:uid="{4AE3BF77-9260-4B4B-B0C3-598A6756E64A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properly include all elements</t>
      </text>
    </comment>
    <comment ref="H74" authorId="3" shapeId="0" xr:uid="{19AB76B2-40E3-DC41-BC9E-CEE5FFBF7142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properly include all elements</t>
      </text>
    </comment>
    <comment ref="I74" authorId="4" shapeId="0" xr:uid="{5F0BB9CA-9BD1-3E4E-B765-25ACBDD9416E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to properly include all elements</t>
      </text>
    </comment>
    <comment ref="O74" authorId="5" shapeId="0" xr:uid="{0E646F0E-69A1-4D91-9995-EA926570B16E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in O74 to include all subtotals</t>
      </text>
    </comment>
    <comment ref="P74" authorId="6" shapeId="0" xr:uid="{E3551AC6-2BA4-41B8-BC76-2CE5DACBE6A6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Updated formula in P74 to include all subtotals</t>
      </text>
    </comment>
  </commentList>
</comments>
</file>

<file path=xl/sharedStrings.xml><?xml version="1.0" encoding="utf-8"?>
<sst xmlns="http://schemas.openxmlformats.org/spreadsheetml/2006/main" count="1256" uniqueCount="230">
  <si>
    <t>Attachment 13 - BenefitsCal Staffing Schedules</t>
  </si>
  <si>
    <t>Schedule 1</t>
  </si>
  <si>
    <t>ONLY UPDATE THE ASSUMPTIONS TABLE ON THIS TAB.</t>
  </si>
  <si>
    <t>Assumptions</t>
  </si>
  <si>
    <t>Schedule 2</t>
  </si>
  <si>
    <t>BenefitsCal Transition-In Staff Loading: September 2025 - February 2026</t>
  </si>
  <si>
    <r>
      <t xml:space="preserve">Offshore
(Y/N)
</t>
    </r>
    <r>
      <rPr>
        <b/>
        <i/>
        <sz val="10"/>
        <color theme="0"/>
        <rFont val="Century Gothic"/>
        <family val="2"/>
      </rPr>
      <t>&lt;From Tab 4&gt;</t>
    </r>
  </si>
  <si>
    <t>Service Month</t>
  </si>
  <si>
    <t>Total BenefitsCal Transition-In Hours</t>
  </si>
  <si>
    <t>Average Monthly Hours Constant</t>
  </si>
  <si>
    <t>ID</t>
  </si>
  <si>
    <t>Key Task</t>
  </si>
  <si>
    <r>
      <t xml:space="preserve">Position
</t>
    </r>
    <r>
      <rPr>
        <b/>
        <i/>
        <sz val="10"/>
        <color theme="0"/>
        <rFont val="Century Gothic"/>
        <family val="2"/>
      </rPr>
      <t>&lt;From Tab 4&gt;</t>
    </r>
  </si>
  <si>
    <t>Average Monthly FTEs</t>
  </si>
  <si>
    <t>Average Monthly Hours</t>
  </si>
  <si>
    <t>Offshore Hours</t>
  </si>
  <si>
    <t>Onshore Hours</t>
  </si>
  <si>
    <t>Offshore Hours %</t>
  </si>
  <si>
    <t>Project Management</t>
  </si>
  <si>
    <t>Project Management Subtotal</t>
  </si>
  <si>
    <t>Work Plan/Schedule Management</t>
  </si>
  <si>
    <t>Work Plan/Schedule Management Subtotal</t>
  </si>
  <si>
    <t>PMO Support</t>
  </si>
  <si>
    <t>PMO Support Subtotal</t>
  </si>
  <si>
    <t>SCRs</t>
  </si>
  <si>
    <t>SCR Team Management</t>
  </si>
  <si>
    <t>SCR Team Mgmt Subtotal</t>
  </si>
  <si>
    <t>SCR Prep, Requirements &amp; Design</t>
  </si>
  <si>
    <t>SCR Prep, Requirements &amp; Design Subtotal</t>
  </si>
  <si>
    <t>SCR Build</t>
  </si>
  <si>
    <t>SCR Build Subtotal</t>
  </si>
  <si>
    <t>SCR Test</t>
  </si>
  <si>
    <t>SCR Test Subtotal</t>
  </si>
  <si>
    <t>SCR Release Management</t>
  </si>
  <si>
    <t>SCR Release Management Subtotal</t>
  </si>
  <si>
    <t>SCR Training/OCM</t>
  </si>
  <si>
    <t>SCR Training/OCM Subtotal</t>
  </si>
  <si>
    <t>SIRFRA/ SCERFRA/ External Inquiries</t>
  </si>
  <si>
    <t>SIRFRA/ SCERFRA/ External Inquiries Subtotal</t>
  </si>
  <si>
    <t>SCR Subtotal</t>
  </si>
  <si>
    <t>Tier 3 Service Desk Support</t>
  </si>
  <si>
    <t>Tier 3 Service Desk Support Subtotal</t>
  </si>
  <si>
    <t>Tier 3 Service Desk Supoort Subtotal</t>
  </si>
  <si>
    <t>Customer Outreach and Marketing</t>
  </si>
  <si>
    <t>Customer Outreach and Marketing Subtotal</t>
  </si>
  <si>
    <t>Security</t>
  </si>
  <si>
    <t>Security Team Management</t>
  </si>
  <si>
    <t>Security Subtotal</t>
  </si>
  <si>
    <t>Application Security</t>
  </si>
  <si>
    <t>Application Security Subtotal</t>
  </si>
  <si>
    <t>Security Monitoring</t>
  </si>
  <si>
    <t>Security Monitoring Subtotal</t>
  </si>
  <si>
    <t>Security Support</t>
  </si>
  <si>
    <t>Security Support Subtotal</t>
  </si>
  <si>
    <t>Application/Architecture Evolution</t>
  </si>
  <si>
    <t>App/Arch Team Management</t>
  </si>
  <si>
    <t>App/Arch Team Management Subtotal</t>
  </si>
  <si>
    <t>App/Arch Dev/Testing/Deployment</t>
  </si>
  <si>
    <t>App/Arch Dev/Testing/Deployment Subtotal</t>
  </si>
  <si>
    <t>Performance</t>
  </si>
  <si>
    <t>Performance Subtotal</t>
  </si>
  <si>
    <t>Application/Architecture Evolution Subtotal</t>
  </si>
  <si>
    <t>Innovation</t>
  </si>
  <si>
    <t>Innovation Team Management</t>
  </si>
  <si>
    <t>Innovation Team Management Subtotal</t>
  </si>
  <si>
    <t>Prepare Innovation Proposal</t>
  </si>
  <si>
    <t>Prepare Innovation Proposal Subtotal</t>
  </si>
  <si>
    <t>Conduct POC/Pilot</t>
  </si>
  <si>
    <t>Conduct POC/Pilot Subtotal</t>
  </si>
  <si>
    <t>Implement Innovation</t>
  </si>
  <si>
    <t>Implement Innovation Subtotal</t>
  </si>
  <si>
    <t>Innovation Subtotal</t>
  </si>
  <si>
    <t>Production Operations</t>
  </si>
  <si>
    <t>Rrocuction Operations Management</t>
  </si>
  <si>
    <t>Production Operations Management Subtotal</t>
  </si>
  <si>
    <t>Daily Ops/Production Ops</t>
  </si>
  <si>
    <t>Daily Ops/Production Operations Subtotal</t>
  </si>
  <si>
    <t>Batch &amp; Interfaces</t>
  </si>
  <si>
    <t>Batch &amp; Interfaces Subtotal</t>
  </si>
  <si>
    <t>Performance Monitoring</t>
  </si>
  <si>
    <t>Performance Monitoring Subtotal</t>
  </si>
  <si>
    <t>Technology Recovery</t>
  </si>
  <si>
    <t>Technology Recovery Subtotal</t>
  </si>
  <si>
    <t>Production Operations Subtotal</t>
  </si>
  <si>
    <t>BenefitsCal Staff Loading Total</t>
  </si>
  <si>
    <t>Average Hourly Rate</t>
  </si>
  <si>
    <t>Schedule 3</t>
  </si>
  <si>
    <t>BenefitsCal Average Annual Staff Loading: March 2026 - July 2031</t>
  </si>
  <si>
    <t>Service Year</t>
  </si>
  <si>
    <t>Base Year 1</t>
  </si>
  <si>
    <t>Base Year 2</t>
  </si>
  <si>
    <t>Base Year 3</t>
  </si>
  <si>
    <t>Base Year 4</t>
  </si>
  <si>
    <t>Base Year 5</t>
  </si>
  <si>
    <t>Base Year 6</t>
  </si>
  <si>
    <t>BenefitsCal Total: Hours</t>
  </si>
  <si>
    <t>Offshore 
%</t>
  </si>
  <si>
    <t>March 26 - February 27</t>
  </si>
  <si>
    <t>March 27 - February 28</t>
  </si>
  <si>
    <t>March 28 - February 29</t>
  </si>
  <si>
    <t>March 29 - February 30</t>
  </si>
  <si>
    <t>March 30 - February 31</t>
  </si>
  <si>
    <t>March 26 - July 31</t>
  </si>
  <si>
    <t>SCR Team Management Subtotal</t>
  </si>
  <si>
    <t>Security Team Management Subtotal</t>
  </si>
  <si>
    <t>Production Operations Management</t>
  </si>
  <si>
    <t>Schedule 3.1</t>
  </si>
  <si>
    <t>BenefitsCal Base Year 1 Staff Loading: March 2026 - February 2027</t>
  </si>
  <si>
    <t>Total BenefitsCal 
Year 1: Hours</t>
  </si>
  <si>
    <t>Schedule 3.2</t>
  </si>
  <si>
    <t>BenefitsCal Base Year 2 Staff Loading: March 2027 - February 2028</t>
  </si>
  <si>
    <t>Total BenefitsCal 
Year 2: Hours</t>
  </si>
  <si>
    <t>Schedule 3.3</t>
  </si>
  <si>
    <t>BenefitsCal Base Year 3 Staff Loading: March 2028 - February 2029</t>
  </si>
  <si>
    <t>Total BenefitsCal 
Year 3: Hours</t>
  </si>
  <si>
    <t>Schedule 3.4</t>
  </si>
  <si>
    <t>BenefitsCal Base Year 4 Staff Loading: March 2029 - February 2030</t>
  </si>
  <si>
    <t>Total BenefitsCal 
Year 4: Hours</t>
  </si>
  <si>
    <t>Schedule 3.5</t>
  </si>
  <si>
    <t>BenefitsCal Base Year 5 Staff Loading: March 2030 - February 2031</t>
  </si>
  <si>
    <t>Total BenefitsCal 
Year 5: Hours</t>
  </si>
  <si>
    <t>Schedule 3.6</t>
  </si>
  <si>
    <t>BenefitsCal Base Year 6 Staff Loading: March 2031 - July 2031</t>
  </si>
  <si>
    <t>Total BenefitsCal 
Year 6: Hours</t>
  </si>
  <si>
    <t>Schedule 4</t>
  </si>
  <si>
    <t>Base BenefitsCal Hourly Rate Card</t>
  </si>
  <si>
    <t>California State Fiscal Year is July through June</t>
  </si>
  <si>
    <t>#</t>
  </si>
  <si>
    <t>Staff Position</t>
  </si>
  <si>
    <t>Offshore 
(Y/N)</t>
  </si>
  <si>
    <t>BenefitsCal Project Manager</t>
  </si>
  <si>
    <t>BenefitsCal Project Management Office (PMO) Lead</t>
  </si>
  <si>
    <t>BenefitsCal Transition-In Lead</t>
  </si>
  <si>
    <t>BenefitsCal Application Manager</t>
  </si>
  <si>
    <t>BenefitsCal Product Manager</t>
  </si>
  <si>
    <t>BenefitsCal User Centered Design Lead</t>
  </si>
  <si>
    <t>BenefitsCal Test Manager</t>
  </si>
  <si>
    <t>BenefitsCal Security Manager</t>
  </si>
  <si>
    <t>BenefitsCal Public Communications Lead</t>
  </si>
  <si>
    <t>&lt;Add as necessary&gt;</t>
  </si>
  <si>
    <t>Schedule 5</t>
  </si>
  <si>
    <t>BenefitsCal Change Order Hourly Rate Card</t>
  </si>
  <si>
    <t>BenefitsCal PMO Support Sr. - On</t>
  </si>
  <si>
    <t>BenefitsCal Business Architect - On</t>
  </si>
  <si>
    <t>BenefitsCal Business Analyst - On</t>
  </si>
  <si>
    <t>BenefitsCal Lead UX Designer - On</t>
  </si>
  <si>
    <t>BenefitsCal Design Researcher - On</t>
  </si>
  <si>
    <t>BenefitsCal UX Designer - On</t>
  </si>
  <si>
    <t>BenefitsCal UX Designer Jr. - On</t>
  </si>
  <si>
    <t>BenefitsCal Visual Designer Sr. - On</t>
  </si>
  <si>
    <t>BenefitsCal Visual Designer - On</t>
  </si>
  <si>
    <t>BenefitsCal Copywriter / Editor Sr. - On</t>
  </si>
  <si>
    <t>BenefitsCal Copywriter / Editor - On</t>
  </si>
  <si>
    <t>BenefitsCal Scrum Master - On</t>
  </si>
  <si>
    <t>BenefitsCal Data and Analytics Architect - On</t>
  </si>
  <si>
    <t>BenefitsCal Translation Consultant - On</t>
  </si>
  <si>
    <t>BenefitsCal Lead Developer - On</t>
  </si>
  <si>
    <t>BenefitsCal Developer Sr. - On</t>
  </si>
  <si>
    <t>BenefitsCal Developer Jr. - On</t>
  </si>
  <si>
    <t>BenefitsCal Test Engineer Jr. - On</t>
  </si>
  <si>
    <t>BenefitsCal DevOps Engineer - On</t>
  </si>
  <si>
    <t>BenefitsCal Support Engineer Sr. - On</t>
  </si>
  <si>
    <t>BenefitsCal Support Engineer Jr. - On</t>
  </si>
  <si>
    <t>BenefitsCal Strategist Sr. - On</t>
  </si>
  <si>
    <t>BenefitsCal Marketing Analytics Specialist - On</t>
  </si>
  <si>
    <t>BenefitsCal PR Team (Paid Social and Media) - On</t>
  </si>
  <si>
    <t>BenefitsCal Communications Program Manager - On</t>
  </si>
  <si>
    <t>BenefitsCal Strategy Analyst / Social Strategist - On</t>
  </si>
  <si>
    <t>BenefitsCal Social Listening Analyst - On</t>
  </si>
  <si>
    <t>BenefitsCal Security SMA - On</t>
  </si>
  <si>
    <t>BenefitsCal Program Governance - On</t>
  </si>
  <si>
    <t>BenefitsCal Security Incident Response Lead - On</t>
  </si>
  <si>
    <t>BenefitsCal Security Support Engineer - On</t>
  </si>
  <si>
    <t>BenefitsCal Lead Innovation Consultant - On</t>
  </si>
  <si>
    <t>BenefitsCal Innovation Analyst Sr. - On</t>
  </si>
  <si>
    <t>BenefitsCal Cloud Support Lead - On</t>
  </si>
  <si>
    <t>BenefitsCal Production Support Analyst - On</t>
  </si>
  <si>
    <t>BenefitsCal Lead Cloud Platform Analyst - On</t>
  </si>
  <si>
    <t>BenefitsCal Delivery Lead - On</t>
  </si>
  <si>
    <t>BenefitsCal Performance Test Specialist - On</t>
  </si>
  <si>
    <t>BenefitsCal Lead Cloud Platform Engineer - On</t>
  </si>
  <si>
    <t>BenefitsCal Innovation Analyst Sr. - Off</t>
  </si>
  <si>
    <t>BenefitsCal PMO Support Sr. - Off</t>
  </si>
  <si>
    <t>BenefitsCal Scrum Master - Off</t>
  </si>
  <si>
    <t>BenefitsCal Business Analyst - Off</t>
  </si>
  <si>
    <t>BenefitsCal UX Designer - Off</t>
  </si>
  <si>
    <t>BenefitsCal UX Designer Jr. - Off</t>
  </si>
  <si>
    <t>BenefitsCal Lead Developer - Off</t>
  </si>
  <si>
    <t>BenefitsCal Developer Sr. - Off</t>
  </si>
  <si>
    <t>BenefitsCal Developer Jr. - Off</t>
  </si>
  <si>
    <t>BenefitsCal Test Engineer Jr. - Off</t>
  </si>
  <si>
    <t>BenefitsCal Automation Engineer - Off</t>
  </si>
  <si>
    <t>BenefitsCal DevOps Engineer - Off</t>
  </si>
  <si>
    <t>BenefitsCal Training Developer - Off</t>
  </si>
  <si>
    <t>BenefitsCal Design Researcher - Off</t>
  </si>
  <si>
    <t>BenefitsCal Lead UX Designer - Off</t>
  </si>
  <si>
    <t>BenefitsCal Visual Design Sr. - Off</t>
  </si>
  <si>
    <t>BenefitsCal Visual Design - Off</t>
  </si>
  <si>
    <t>BenefitsCal Copywriter / Editor Sr.  Off</t>
  </si>
  <si>
    <t>BenefitsCal Copywriter / Editor - Off</t>
  </si>
  <si>
    <t>BenefitsCal Applications Security Engineer Sr. - Off</t>
  </si>
  <si>
    <t>BenefitsCal Security Support Engineer - Off</t>
  </si>
  <si>
    <t>BenefitsCal Innovation Consultant - Off</t>
  </si>
  <si>
    <t>BenefitsCal Production Support Lead - Off</t>
  </si>
  <si>
    <t>BenefitsCal Cloud Platform Developer - Off</t>
  </si>
  <si>
    <t>BenefitsCal Cloud Platform FinOps - Off</t>
  </si>
  <si>
    <t>BenefitsCal Lead Cloud Platform Engineer - Off</t>
  </si>
  <si>
    <t>BenefitsCal Lead Cloud Platform Analyst - Off</t>
  </si>
  <si>
    <t>N</t>
  </si>
  <si>
    <t>Y</t>
  </si>
  <si>
    <t xml:space="preserve">Accenture will not be responsible for resolving ongoing open issues /defects, including security vulnerabilities created by the Incumbent. The Incumbent will address the issues before the end of transition. </t>
  </si>
  <si>
    <t>BenefitsCal Innovation Architect - On</t>
  </si>
  <si>
    <t>BenefitsCal Chat Delivery Manager - On</t>
  </si>
  <si>
    <t>BenefitsCal Chat Team Lead / Supervisor - On</t>
  </si>
  <si>
    <t>BenefitsCal Chat Agent Sr. - On</t>
  </si>
  <si>
    <t>BenefitsCal Chat Agent  - On</t>
  </si>
  <si>
    <t>BenefitsCal Innovation POC Analyst Sr. - On</t>
  </si>
  <si>
    <t xml:space="preserve">BenefitsCal Innovation POC Analyst Sr. - Off </t>
  </si>
  <si>
    <t>Updated column P formula to divide the total hrs by 6 instead of 12</t>
  </si>
  <si>
    <t>Updated formula in P74 to include all subtotals</t>
  </si>
  <si>
    <t>Updated formula in Column P to divide the Total BenefitsCal Transition-In Hours by 6 instead of 12</t>
  </si>
  <si>
    <t>Updated formulas in O74, K74 and P74 to include all subtotals</t>
  </si>
  <si>
    <t>Updated formula L61 to map to sum of E61 to K61</t>
  </si>
  <si>
    <t>Updated formula in C49:C53, D49:D53, C55:C59, D55:D59, C61:C65, D61:D65, C:67:71, D67:71 to pick up correct rows from Tab "3. Staff Loading"</t>
  </si>
  <si>
    <t>Updated formula in O74 to include all subtotals</t>
  </si>
  <si>
    <t>Updated formula E74-J74 and R74 and S74 to include all SCR subtotals.</t>
  </si>
  <si>
    <t>The Consortium will be responsible for ensuring availability of key incumbent resources for transition and knowledge transfer during the Transition-in period.</t>
  </si>
  <si>
    <t xml:space="preserve">New SLAs introduced in the RFP will be monitored and baselined during Transition-In period by the Incumbent. The Incumbent  will be responsible for any remediation of the BenefitsCal application for the SLAs prior to the end of the Transition-In period. </t>
  </si>
  <si>
    <t>Defects found post Transition-In period, including security vulnerabilities, resulting from the incumbent's work will be prioritized and addressed as SCRs.</t>
  </si>
  <si>
    <t>Accenture will collaborate with the Consortium security team to baseline pre-existing open vulnerabilities during Transition-In and mutually agree on remediation strategy.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</si>
</sst>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"/>
    <numFmt numFmtId="167" formatCode="_(* #,##0.0_);_(* \(#,##0.0\);_(* &quot;-&quot;?_);_(@_)"/>
    <numFmt numFmtId="168" formatCode="0.000%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  <font>
      <sz val="10"/>
      <color theme="1"/>
      <name val="Century Gothic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254">
    <xf numFmtId="0" fontId="0" fillId="0" borderId="0" xfId="0"/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164" fontId="17" fillId="0" borderId="0" xfId="0" applyNumberFormat="1" applyFont="1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2" applyFon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5" xfId="0" quotePrefix="1" applyFont="1" applyBorder="1" applyAlignment="1">
      <alignment horizontal="center" vertical="top"/>
    </xf>
    <xf numFmtId="0" fontId="17" fillId="0" borderId="2" xfId="0" quotePrefix="1" applyFont="1" applyBorder="1" applyAlignment="1">
      <alignment horizontal="center" vertical="top"/>
    </xf>
    <xf numFmtId="0" fontId="20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center"/>
    </xf>
    <xf numFmtId="0" fontId="26" fillId="0" borderId="0" xfId="15" applyFont="1"/>
    <xf numFmtId="0" fontId="15" fillId="0" borderId="11" xfId="15" applyFont="1" applyBorder="1"/>
    <xf numFmtId="0" fontId="26" fillId="0" borderId="12" xfId="15" applyFont="1" applyBorder="1"/>
    <xf numFmtId="0" fontId="26" fillId="0" borderId="15" xfId="15" applyFont="1" applyBorder="1"/>
    <xf numFmtId="0" fontId="15" fillId="0" borderId="0" xfId="15" applyFont="1" applyAlignment="1">
      <alignment wrapText="1"/>
    </xf>
    <xf numFmtId="0" fontId="15" fillId="0" borderId="13" xfId="15" applyFont="1" applyBorder="1" applyAlignment="1">
      <alignment horizontal="center"/>
    </xf>
    <xf numFmtId="44" fontId="26" fillId="0" borderId="17" xfId="15" applyNumberFormat="1" applyFont="1" applyBorder="1" applyAlignment="1">
      <alignment horizontal="center"/>
    </xf>
    <xf numFmtId="0" fontId="26" fillId="0" borderId="0" xfId="15" applyFont="1" applyAlignment="1">
      <alignment horizontal="center"/>
    </xf>
    <xf numFmtId="0" fontId="27" fillId="3" borderId="10" xfId="15" applyFont="1" applyFill="1" applyBorder="1"/>
    <xf numFmtId="0" fontId="27" fillId="3" borderId="10" xfId="15" applyFont="1" applyFill="1" applyBorder="1" applyAlignment="1">
      <alignment horizontal="center" wrapText="1"/>
    </xf>
    <xf numFmtId="0" fontId="30" fillId="0" borderId="0" xfId="22" applyFont="1" applyAlignment="1">
      <alignment horizontal="center"/>
    </xf>
    <xf numFmtId="0" fontId="31" fillId="0" borderId="0" xfId="22" applyFont="1"/>
    <xf numFmtId="0" fontId="31" fillId="0" borderId="0" xfId="22" applyFont="1" applyAlignment="1">
      <alignment horizontal="right"/>
    </xf>
    <xf numFmtId="164" fontId="31" fillId="0" borderId="0" xfId="23" applyNumberFormat="1" applyFont="1" applyAlignment="1">
      <alignment horizontal="right"/>
    </xf>
    <xf numFmtId="0" fontId="20" fillId="0" borderId="0" xfId="22" applyFont="1"/>
    <xf numFmtId="0" fontId="30" fillId="0" borderId="0" xfId="22" applyFont="1"/>
    <xf numFmtId="0" fontId="32" fillId="0" borderId="0" xfId="22" applyFont="1"/>
    <xf numFmtId="0" fontId="31" fillId="0" borderId="0" xfId="22" applyFont="1" applyAlignment="1">
      <alignment horizontal="left"/>
    </xf>
    <xf numFmtId="0" fontId="17" fillId="0" borderId="0" xfId="22" applyFont="1"/>
    <xf numFmtId="0" fontId="28" fillId="3" borderId="1" xfId="0" applyFont="1" applyFill="1" applyBorder="1" applyAlignment="1">
      <alignment horizontal="center" wrapText="1"/>
    </xf>
    <xf numFmtId="0" fontId="28" fillId="3" borderId="1" xfId="0" applyFont="1" applyFill="1" applyBorder="1" applyAlignment="1">
      <alignment horizontal="center" vertical="center" wrapText="1"/>
    </xf>
    <xf numFmtId="0" fontId="24" fillId="0" borderId="1" xfId="22" applyFont="1" applyBorder="1" applyAlignment="1">
      <alignment horizontal="center"/>
    </xf>
    <xf numFmtId="0" fontId="23" fillId="0" borderId="1" xfId="22" applyFont="1" applyBorder="1"/>
    <xf numFmtId="0" fontId="23" fillId="0" borderId="1" xfId="22" applyFont="1" applyBorder="1" applyAlignment="1">
      <alignment horizontal="left"/>
    </xf>
    <xf numFmtId="167" fontId="23" fillId="0" borderId="1" xfId="22" applyNumberFormat="1" applyFont="1" applyBorder="1" applyAlignment="1">
      <alignment horizontal="left"/>
    </xf>
    <xf numFmtId="164" fontId="21" fillId="0" borderId="1" xfId="23" applyNumberFormat="1" applyFont="1" applyBorder="1"/>
    <xf numFmtId="167" fontId="23" fillId="0" borderId="1" xfId="22" applyNumberFormat="1" applyFont="1" applyBorder="1" applyAlignment="1">
      <alignment horizontal="right"/>
    </xf>
    <xf numFmtId="0" fontId="24" fillId="0" borderId="1" xfId="22" applyFont="1" applyBorder="1"/>
    <xf numFmtId="0" fontId="24" fillId="0" borderId="1" xfId="22" applyFont="1" applyBorder="1" applyAlignment="1">
      <alignment horizontal="left"/>
    </xf>
    <xf numFmtId="167" fontId="24" fillId="0" borderId="1" xfId="22" applyNumberFormat="1" applyFont="1" applyBorder="1" applyAlignment="1">
      <alignment horizontal="left"/>
    </xf>
    <xf numFmtId="0" fontId="21" fillId="0" borderId="1" xfId="22" applyFont="1" applyBorder="1" applyAlignment="1">
      <alignment wrapText="1"/>
    </xf>
    <xf numFmtId="164" fontId="25" fillId="0" borderId="1" xfId="23" applyNumberFormat="1" applyFont="1" applyBorder="1"/>
    <xf numFmtId="0" fontId="23" fillId="0" borderId="1" xfId="22" applyFont="1" applyBorder="1" applyAlignment="1">
      <alignment horizontal="center"/>
    </xf>
    <xf numFmtId="0" fontId="22" fillId="0" borderId="1" xfId="22" applyFont="1" applyBorder="1" applyAlignment="1">
      <alignment horizontal="left" vertical="center" wrapText="1"/>
    </xf>
    <xf numFmtId="0" fontId="24" fillId="0" borderId="0" xfId="22" applyFont="1" applyAlignment="1">
      <alignment horizontal="center"/>
    </xf>
    <xf numFmtId="0" fontId="23" fillId="0" borderId="0" xfId="22" applyFont="1"/>
    <xf numFmtId="0" fontId="23" fillId="0" borderId="0" xfId="22" applyFont="1" applyAlignment="1">
      <alignment horizontal="left"/>
    </xf>
    <xf numFmtId="0" fontId="23" fillId="0" borderId="0" xfId="22" applyFont="1" applyAlignment="1">
      <alignment horizontal="right"/>
    </xf>
    <xf numFmtId="17" fontId="28" fillId="3" borderId="1" xfId="22" applyNumberFormat="1" applyFont="1" applyFill="1" applyBorder="1" applyAlignment="1">
      <alignment horizontal="center"/>
    </xf>
    <xf numFmtId="167" fontId="30" fillId="0" borderId="0" xfId="22" applyNumberFormat="1" applyFont="1"/>
    <xf numFmtId="44" fontId="21" fillId="0" borderId="1" xfId="23" applyFont="1" applyBorder="1"/>
    <xf numFmtId="0" fontId="27" fillId="3" borderId="10" xfId="15" applyFont="1" applyFill="1" applyBorder="1" applyAlignment="1">
      <alignment horizontal="center"/>
    </xf>
    <xf numFmtId="0" fontId="26" fillId="0" borderId="12" xfId="15" applyFont="1" applyBorder="1" applyAlignment="1">
      <alignment horizontal="center"/>
    </xf>
    <xf numFmtId="165" fontId="28" fillId="3" borderId="3" xfId="6" applyNumberFormat="1" applyFont="1" applyFill="1" applyBorder="1" applyAlignment="1">
      <alignment vertical="center" wrapText="1"/>
    </xf>
    <xf numFmtId="0" fontId="24" fillId="0" borderId="6" xfId="22" applyFont="1" applyBorder="1" applyAlignment="1">
      <alignment horizontal="center"/>
    </xf>
    <xf numFmtId="0" fontId="23" fillId="0" borderId="6" xfId="22" applyFont="1" applyBorder="1"/>
    <xf numFmtId="0" fontId="23" fillId="0" borderId="6" xfId="22" applyFont="1" applyBorder="1" applyAlignment="1">
      <alignment horizontal="left"/>
    </xf>
    <xf numFmtId="167" fontId="23" fillId="0" borderId="6" xfId="22" applyNumberFormat="1" applyFont="1" applyBorder="1" applyAlignment="1">
      <alignment horizontal="right"/>
    </xf>
    <xf numFmtId="0" fontId="24" fillId="2" borderId="4" xfId="22" applyFont="1" applyFill="1" applyBorder="1" applyAlignment="1">
      <alignment horizontal="center"/>
    </xf>
    <xf numFmtId="0" fontId="24" fillId="2" borderId="4" xfId="22" applyFont="1" applyFill="1" applyBorder="1"/>
    <xf numFmtId="0" fontId="25" fillId="2" borderId="4" xfId="22" applyFont="1" applyFill="1" applyBorder="1"/>
    <xf numFmtId="167" fontId="24" fillId="2" borderId="4" xfId="22" applyNumberFormat="1" applyFont="1" applyFill="1" applyBorder="1" applyAlignment="1">
      <alignment horizontal="left"/>
    </xf>
    <xf numFmtId="44" fontId="25" fillId="2" borderId="4" xfId="23" applyFont="1" applyFill="1" applyBorder="1"/>
    <xf numFmtId="167" fontId="24" fillId="2" borderId="4" xfId="22" applyNumberFormat="1" applyFont="1" applyFill="1" applyBorder="1" applyAlignment="1">
      <alignment horizontal="right"/>
    </xf>
    <xf numFmtId="0" fontId="23" fillId="2" borderId="4" xfId="22" applyFont="1" applyFill="1" applyBorder="1" applyAlignment="1">
      <alignment horizontal="left"/>
    </xf>
    <xf numFmtId="167" fontId="23" fillId="2" borderId="4" xfId="22" applyNumberFormat="1" applyFont="1" applyFill="1" applyBorder="1" applyAlignment="1">
      <alignment horizontal="left"/>
    </xf>
    <xf numFmtId="44" fontId="21" fillId="2" borderId="4" xfId="23" applyFont="1" applyFill="1" applyBorder="1"/>
    <xf numFmtId="166" fontId="19" fillId="4" borderId="1" xfId="22" applyNumberFormat="1" applyFont="1" applyFill="1" applyBorder="1" applyAlignment="1">
      <alignment horizontal="center" vertical="center"/>
    </xf>
    <xf numFmtId="0" fontId="16" fillId="4" borderId="1" xfId="22" applyFont="1" applyFill="1" applyBorder="1" applyAlignment="1">
      <alignment vertical="center" wrapText="1"/>
    </xf>
    <xf numFmtId="17" fontId="19" fillId="4" borderId="1" xfId="22" applyNumberFormat="1" applyFont="1" applyFill="1" applyBorder="1" applyAlignment="1">
      <alignment horizontal="left"/>
    </xf>
    <xf numFmtId="167" fontId="16" fillId="4" borderId="1" xfId="22" applyNumberFormat="1" applyFont="1" applyFill="1" applyBorder="1" applyAlignment="1">
      <alignment horizontal="right"/>
    </xf>
    <xf numFmtId="166" fontId="19" fillId="4" borderId="1" xfId="22" applyNumberFormat="1" applyFont="1" applyFill="1" applyBorder="1" applyAlignment="1">
      <alignment horizontal="center" vertical="top"/>
    </xf>
    <xf numFmtId="0" fontId="16" fillId="4" borderId="1" xfId="22" applyFont="1" applyFill="1" applyBorder="1" applyAlignment="1">
      <alignment vertical="top" wrapText="1"/>
    </xf>
    <xf numFmtId="17" fontId="19" fillId="4" borderId="1" xfId="22" applyNumberFormat="1" applyFont="1" applyFill="1" applyBorder="1" applyAlignment="1">
      <alignment horizontal="left" vertical="top"/>
    </xf>
    <xf numFmtId="167" fontId="19" fillId="4" borderId="1" xfId="22" applyNumberFormat="1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left" vertical="center" wrapText="1"/>
    </xf>
    <xf numFmtId="17" fontId="19" fillId="4" borderId="1" xfId="22" applyNumberFormat="1" applyFont="1" applyFill="1" applyBorder="1" applyAlignment="1">
      <alignment horizontal="left" vertical="center"/>
    </xf>
    <xf numFmtId="0" fontId="16" fillId="4" borderId="1" xfId="22" applyFont="1" applyFill="1" applyBorder="1" applyAlignment="1">
      <alignment horizontal="center"/>
    </xf>
    <xf numFmtId="0" fontId="16" fillId="4" borderId="1" xfId="22" applyFont="1" applyFill="1" applyBorder="1"/>
    <xf numFmtId="0" fontId="17" fillId="4" borderId="1" xfId="22" applyFont="1" applyFill="1" applyBorder="1"/>
    <xf numFmtId="167" fontId="16" fillId="4" borderId="1" xfId="22" applyNumberFormat="1" applyFont="1" applyFill="1" applyBorder="1"/>
    <xf numFmtId="0" fontId="19" fillId="5" borderId="4" xfId="22" applyFont="1" applyFill="1" applyBorder="1" applyAlignment="1">
      <alignment horizontal="center"/>
    </xf>
    <xf numFmtId="0" fontId="19" fillId="5" borderId="4" xfId="22" applyFont="1" applyFill="1" applyBorder="1"/>
    <xf numFmtId="0" fontId="19" fillId="5" borderId="4" xfId="22" applyFont="1" applyFill="1" applyBorder="1" applyAlignment="1">
      <alignment horizontal="left"/>
    </xf>
    <xf numFmtId="167" fontId="19" fillId="5" borderId="4" xfId="22" applyNumberFormat="1" applyFont="1" applyFill="1" applyBorder="1" applyAlignment="1">
      <alignment horizontal="left"/>
    </xf>
    <xf numFmtId="17" fontId="19" fillId="4" borderId="1" xfId="52" applyNumberFormat="1" applyFont="1" applyFill="1" applyBorder="1" applyAlignment="1">
      <alignment horizontal="left" vertical="center" wrapText="1"/>
    </xf>
    <xf numFmtId="0" fontId="24" fillId="2" borderId="1" xfId="22" applyFont="1" applyFill="1" applyBorder="1" applyAlignment="1">
      <alignment horizontal="center"/>
    </xf>
    <xf numFmtId="0" fontId="23" fillId="2" borderId="1" xfId="22" applyFont="1" applyFill="1" applyBorder="1"/>
    <xf numFmtId="0" fontId="24" fillId="2" borderId="6" xfId="22" applyFont="1" applyFill="1" applyBorder="1" applyAlignment="1">
      <alignment horizontal="center"/>
    </xf>
    <xf numFmtId="0" fontId="23" fillId="2" borderId="6" xfId="22" applyFont="1" applyFill="1" applyBorder="1"/>
    <xf numFmtId="0" fontId="24" fillId="2" borderId="1" xfId="22" applyFont="1" applyFill="1" applyBorder="1"/>
    <xf numFmtId="0" fontId="23" fillId="2" borderId="1" xfId="52" applyFont="1" applyFill="1" applyBorder="1"/>
    <xf numFmtId="0" fontId="24" fillId="2" borderId="1" xfId="52" applyFont="1" applyFill="1" applyBorder="1" applyAlignment="1">
      <alignment horizontal="center"/>
    </xf>
    <xf numFmtId="167" fontId="23" fillId="2" borderId="1" xfId="22" applyNumberFormat="1" applyFont="1" applyFill="1" applyBorder="1" applyAlignment="1">
      <alignment horizontal="right"/>
    </xf>
    <xf numFmtId="167" fontId="23" fillId="2" borderId="6" xfId="22" applyNumberFormat="1" applyFont="1" applyFill="1" applyBorder="1" applyAlignment="1">
      <alignment horizontal="right"/>
    </xf>
    <xf numFmtId="165" fontId="28" fillId="3" borderId="1" xfId="6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9" fontId="23" fillId="0" borderId="1" xfId="8" applyFont="1" applyBorder="1" applyAlignment="1">
      <alignment horizontal="right"/>
    </xf>
    <xf numFmtId="9" fontId="24" fillId="2" borderId="4" xfId="8" applyFont="1" applyFill="1" applyBorder="1" applyAlignment="1">
      <alignment horizontal="right"/>
    </xf>
    <xf numFmtId="9" fontId="31" fillId="0" borderId="0" xfId="8" applyFont="1" applyAlignment="1">
      <alignment horizontal="right"/>
    </xf>
    <xf numFmtId="9" fontId="30" fillId="0" borderId="0" xfId="8" applyFont="1" applyAlignment="1">
      <alignment horizontal="right"/>
    </xf>
    <xf numFmtId="9" fontId="19" fillId="4" borderId="1" xfId="8" applyFont="1" applyFill="1" applyBorder="1" applyAlignment="1">
      <alignment horizontal="right"/>
    </xf>
    <xf numFmtId="9" fontId="23" fillId="2" borderId="4" xfId="8" applyFont="1" applyFill="1" applyBorder="1" applyAlignment="1">
      <alignment horizontal="right"/>
    </xf>
    <xf numFmtId="9" fontId="19" fillId="5" borderId="4" xfId="8" applyFont="1" applyFill="1" applyBorder="1" applyAlignment="1">
      <alignment horizontal="right"/>
    </xf>
    <xf numFmtId="9" fontId="23" fillId="0" borderId="6" xfId="8" applyFont="1" applyBorder="1" applyAlignment="1">
      <alignment horizontal="right"/>
    </xf>
    <xf numFmtId="9" fontId="19" fillId="4" borderId="1" xfId="8" applyFont="1" applyFill="1" applyBorder="1" applyAlignment="1">
      <alignment horizontal="right" vertical="top"/>
    </xf>
    <xf numFmtId="9" fontId="24" fillId="0" borderId="1" xfId="8" applyFont="1" applyBorder="1" applyAlignment="1">
      <alignment horizontal="right"/>
    </xf>
    <xf numFmtId="9" fontId="16" fillId="4" borderId="1" xfId="8" applyFont="1" applyFill="1" applyBorder="1" applyAlignment="1">
      <alignment horizontal="right"/>
    </xf>
    <xf numFmtId="167" fontId="23" fillId="0" borderId="4" xfId="22" applyNumberFormat="1" applyFont="1" applyBorder="1" applyAlignment="1">
      <alignment horizontal="left"/>
    </xf>
    <xf numFmtId="9" fontId="23" fillId="0" borderId="4" xfId="8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center"/>
    </xf>
    <xf numFmtId="44" fontId="21" fillId="0" borderId="1" xfId="23" applyFont="1" applyBorder="1" applyAlignment="1">
      <alignment horizontal="center"/>
    </xf>
    <xf numFmtId="44" fontId="25" fillId="2" borderId="4" xfId="23" applyFont="1" applyFill="1" applyBorder="1" applyAlignment="1">
      <alignment horizontal="center"/>
    </xf>
    <xf numFmtId="44" fontId="21" fillId="2" borderId="4" xfId="23" applyFont="1" applyFill="1" applyBorder="1" applyAlignment="1">
      <alignment horizontal="center"/>
    </xf>
    <xf numFmtId="167" fontId="19" fillId="5" borderId="4" xfId="22" applyNumberFormat="1" applyFont="1" applyFill="1" applyBorder="1" applyAlignment="1">
      <alignment horizontal="center"/>
    </xf>
    <xf numFmtId="0" fontId="23" fillId="0" borderId="6" xfId="22" applyFont="1" applyBorder="1" applyAlignment="1">
      <alignment horizontal="center"/>
    </xf>
    <xf numFmtId="164" fontId="25" fillId="0" borderId="1" xfId="23" applyNumberFormat="1" applyFont="1" applyBorder="1" applyAlignment="1">
      <alignment horizontal="center"/>
    </xf>
    <xf numFmtId="164" fontId="21" fillId="0" borderId="1" xfId="23" applyNumberFormat="1" applyFont="1" applyBorder="1" applyAlignment="1">
      <alignment horizontal="center"/>
    </xf>
    <xf numFmtId="167" fontId="16" fillId="4" borderId="1" xfId="22" applyNumberFormat="1" applyFont="1" applyFill="1" applyBorder="1" applyAlignment="1">
      <alignment horizontal="center"/>
    </xf>
    <xf numFmtId="0" fontId="23" fillId="0" borderId="0" xfId="22" applyFont="1" applyAlignment="1">
      <alignment horizontal="center"/>
    </xf>
    <xf numFmtId="0" fontId="31" fillId="0" borderId="0" xfId="22" applyFont="1" applyAlignment="1">
      <alignment horizontal="center"/>
    </xf>
    <xf numFmtId="0" fontId="23" fillId="2" borderId="1" xfId="22" applyFont="1" applyFill="1" applyBorder="1" applyAlignment="1">
      <alignment horizontal="left"/>
    </xf>
    <xf numFmtId="0" fontId="23" fillId="2" borderId="1" xfId="22" applyFont="1" applyFill="1" applyBorder="1" applyAlignment="1">
      <alignment horizontal="center"/>
    </xf>
    <xf numFmtId="166" fontId="28" fillId="3" borderId="1" xfId="0" applyNumberFormat="1" applyFont="1" applyFill="1" applyBorder="1" applyAlignment="1">
      <alignment horizontal="center" vertical="center" wrapText="1"/>
    </xf>
    <xf numFmtId="167" fontId="23" fillId="2" borderId="1" xfId="22" applyNumberFormat="1" applyFont="1" applyFill="1" applyBorder="1" applyAlignment="1">
      <alignment horizontal="left"/>
    </xf>
    <xf numFmtId="9" fontId="23" fillId="2" borderId="1" xfId="8" applyFont="1" applyFill="1" applyBorder="1" applyAlignment="1">
      <alignment horizontal="right"/>
    </xf>
    <xf numFmtId="0" fontId="15" fillId="0" borderId="13" xfId="15" applyFont="1" applyBorder="1"/>
    <xf numFmtId="0" fontId="26" fillId="0" borderId="16" xfId="15" applyFont="1" applyBorder="1"/>
    <xf numFmtId="0" fontId="26" fillId="0" borderId="17" xfId="15" applyFont="1" applyBorder="1"/>
    <xf numFmtId="17" fontId="28" fillId="3" borderId="1" xfId="22" applyNumberFormat="1" applyFont="1" applyFill="1" applyBorder="1" applyAlignment="1">
      <alignment horizontal="center" wrapText="1"/>
    </xf>
    <xf numFmtId="0" fontId="23" fillId="4" borderId="3" xfId="22" applyFont="1" applyFill="1" applyBorder="1" applyAlignment="1">
      <alignment horizontal="right"/>
    </xf>
    <xf numFmtId="165" fontId="28" fillId="3" borderId="3" xfId="6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4" fillId="4" borderId="7" xfId="22" applyFont="1" applyFill="1" applyBorder="1" applyAlignment="1">
      <alignment horizontal="right"/>
    </xf>
    <xf numFmtId="0" fontId="26" fillId="0" borderId="29" xfId="7" applyNumberFormat="1" applyFont="1" applyBorder="1" applyAlignment="1">
      <alignment horizontal="center"/>
    </xf>
    <xf numFmtId="0" fontId="26" fillId="0" borderId="16" xfId="5" applyNumberFormat="1" applyFont="1" applyBorder="1" applyAlignment="1">
      <alignment horizontal="center"/>
    </xf>
    <xf numFmtId="0" fontId="23" fillId="0" borderId="6" xfId="58" applyFont="1" applyBorder="1" applyAlignment="1">
      <alignment horizontal="left"/>
    </xf>
    <xf numFmtId="0" fontId="23" fillId="0" borderId="1" xfId="58" applyFont="1" applyBorder="1" applyAlignment="1">
      <alignment horizontal="left"/>
    </xf>
    <xf numFmtId="0" fontId="24" fillId="2" borderId="19" xfId="22" applyFont="1" applyFill="1" applyBorder="1" applyAlignment="1">
      <alignment horizontal="center"/>
    </xf>
    <xf numFmtId="0" fontId="23" fillId="2" borderId="19" xfId="22" applyFont="1" applyFill="1" applyBorder="1"/>
    <xf numFmtId="167" fontId="23" fillId="0" borderId="19" xfId="22" applyNumberFormat="1" applyFont="1" applyBorder="1" applyAlignment="1">
      <alignment horizontal="right"/>
    </xf>
    <xf numFmtId="0" fontId="21" fillId="0" borderId="1" xfId="58" applyFont="1" applyBorder="1" applyAlignment="1">
      <alignment wrapText="1"/>
    </xf>
    <xf numFmtId="167" fontId="23" fillId="0" borderId="1" xfId="58" applyNumberFormat="1" applyFont="1" applyBorder="1" applyAlignment="1">
      <alignment horizontal="right"/>
    </xf>
    <xf numFmtId="0" fontId="21" fillId="0" borderId="1" xfId="58" applyFont="1" applyBorder="1"/>
    <xf numFmtId="0" fontId="34" fillId="0" borderId="0" xfId="22" applyFont="1"/>
    <xf numFmtId="0" fontId="34" fillId="0" borderId="0" xfId="22" applyFont="1" applyAlignment="1">
      <alignment horizontal="left"/>
    </xf>
    <xf numFmtId="0" fontId="34" fillId="0" borderId="0" xfId="22" applyFont="1" applyAlignment="1">
      <alignment horizontal="right"/>
    </xf>
    <xf numFmtId="164" fontId="34" fillId="0" borderId="0" xfId="23" applyNumberFormat="1" applyFont="1" applyAlignment="1">
      <alignment horizontal="right"/>
    </xf>
    <xf numFmtId="9" fontId="34" fillId="0" borderId="0" xfId="8" applyFont="1" applyAlignment="1">
      <alignment horizontal="right"/>
    </xf>
    <xf numFmtId="44" fontId="23" fillId="2" borderId="1" xfId="22" applyNumberFormat="1" applyFont="1" applyFill="1" applyBorder="1" applyAlignment="1">
      <alignment horizontal="center"/>
    </xf>
    <xf numFmtId="0" fontId="16" fillId="0" borderId="3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0" fillId="0" borderId="3" xfId="0" applyFont="1" applyBorder="1" applyAlignment="1">
      <alignment vertical="top" wrapText="1"/>
    </xf>
    <xf numFmtId="0" fontId="11" fillId="0" borderId="0" xfId="0" applyFont="1" applyAlignment="1">
      <alignment wrapText="1"/>
    </xf>
    <xf numFmtId="0" fontId="14" fillId="0" borderId="0" xfId="0" applyFont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164" fontId="17" fillId="0" borderId="0" xfId="0" applyNumberFormat="1" applyFont="1" applyAlignment="1">
      <alignment horizontal="left"/>
    </xf>
    <xf numFmtId="0" fontId="17" fillId="0" borderId="30" xfId="0" quotePrefix="1" applyFont="1" applyBorder="1" applyAlignment="1">
      <alignment horizontal="center" vertical="top"/>
    </xf>
    <xf numFmtId="0" fontId="20" fillId="0" borderId="20" xfId="0" applyFont="1" applyBorder="1" applyAlignment="1">
      <alignment vertical="top" wrapText="1"/>
    </xf>
    <xf numFmtId="0" fontId="20" fillId="0" borderId="19" xfId="0" applyFont="1" applyBorder="1" applyAlignment="1">
      <alignment vertical="top" wrapText="1"/>
    </xf>
    <xf numFmtId="0" fontId="17" fillId="0" borderId="1" xfId="0" applyFont="1" applyBorder="1" applyAlignment="1">
      <alignment horizontal="center"/>
    </xf>
    <xf numFmtId="0" fontId="34" fillId="0" borderId="1" xfId="22" applyFont="1" applyBorder="1"/>
    <xf numFmtId="0" fontId="34" fillId="0" borderId="1" xfId="22" applyFont="1" applyBorder="1" applyAlignment="1">
      <alignment wrapText="1"/>
    </xf>
    <xf numFmtId="0" fontId="17" fillId="0" borderId="1" xfId="0" quotePrefix="1" applyFont="1" applyBorder="1" applyAlignment="1">
      <alignment horizontal="center" vertical="top"/>
    </xf>
    <xf numFmtId="44" fontId="21" fillId="0" borderId="1" xfId="23" applyFont="1" applyFill="1" applyBorder="1"/>
    <xf numFmtId="0" fontId="25" fillId="0" borderId="4" xfId="22" applyFont="1" applyBorder="1"/>
    <xf numFmtId="44" fontId="25" fillId="0" borderId="4" xfId="23" applyFont="1" applyFill="1" applyBorder="1"/>
    <xf numFmtId="167" fontId="24" fillId="0" borderId="4" xfId="22" applyNumberFormat="1" applyFont="1" applyBorder="1" applyAlignment="1">
      <alignment horizontal="right"/>
    </xf>
    <xf numFmtId="0" fontId="34" fillId="0" borderId="1" xfId="22" applyFont="1" applyBorder="1" applyAlignment="1">
      <alignment horizontal="center"/>
    </xf>
    <xf numFmtId="167" fontId="31" fillId="0" borderId="0" xfId="22" applyNumberFormat="1" applyFont="1" applyAlignment="1">
      <alignment horizontal="right"/>
    </xf>
    <xf numFmtId="10" fontId="16" fillId="4" borderId="1" xfId="8" applyNumberFormat="1" applyFont="1" applyFill="1" applyBorder="1" applyAlignment="1">
      <alignment horizontal="right"/>
    </xf>
    <xf numFmtId="167" fontId="22" fillId="0" borderId="1" xfId="0" applyNumberFormat="1" applyFont="1" applyBorder="1" applyAlignment="1">
      <alignment horizontal="right"/>
    </xf>
    <xf numFmtId="167" fontId="22" fillId="0" borderId="7" xfId="0" applyNumberFormat="1" applyFont="1" applyBorder="1" applyAlignment="1">
      <alignment horizontal="right"/>
    </xf>
    <xf numFmtId="167" fontId="22" fillId="0" borderId="6" xfId="0" applyNumberFormat="1" applyFont="1" applyBorder="1" applyAlignment="1">
      <alignment horizontal="right"/>
    </xf>
    <xf numFmtId="167" fontId="22" fillId="0" borderId="24" xfId="0" applyNumberFormat="1" applyFont="1" applyBorder="1" applyAlignment="1">
      <alignment horizontal="right"/>
    </xf>
    <xf numFmtId="167" fontId="22" fillId="0" borderId="1" xfId="22" applyNumberFormat="1" applyFont="1" applyBorder="1" applyAlignment="1">
      <alignment horizontal="right"/>
    </xf>
    <xf numFmtId="168" fontId="16" fillId="4" borderId="1" xfId="8" applyNumberFormat="1" applyFont="1" applyFill="1" applyBorder="1" applyAlignment="1">
      <alignment horizontal="right"/>
    </xf>
    <xf numFmtId="0" fontId="34" fillId="0" borderId="1" xfId="22" applyFont="1" applyBorder="1" applyAlignment="1">
      <alignment horizontal="left"/>
    </xf>
    <xf numFmtId="0" fontId="17" fillId="0" borderId="3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7" fillId="3" borderId="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28" fillId="3" borderId="19" xfId="0" applyFont="1" applyFill="1" applyBorder="1" applyAlignment="1">
      <alignment horizontal="center" wrapText="1"/>
    </xf>
    <xf numFmtId="0" fontId="28" fillId="3" borderId="21" xfId="0" applyFont="1" applyFill="1" applyBorder="1" applyAlignment="1">
      <alignment horizontal="center" wrapText="1"/>
    </xf>
    <xf numFmtId="0" fontId="28" fillId="3" borderId="6" xfId="0" applyFont="1" applyFill="1" applyBorder="1" applyAlignment="1">
      <alignment horizontal="center" wrapText="1"/>
    </xf>
    <xf numFmtId="17" fontId="28" fillId="3" borderId="20" xfId="22" applyNumberFormat="1" applyFont="1" applyFill="1" applyBorder="1" applyAlignment="1">
      <alignment horizontal="center" wrapText="1"/>
    </xf>
    <xf numFmtId="17" fontId="28" fillId="3" borderId="22" xfId="22" applyNumberFormat="1" applyFont="1" applyFill="1" applyBorder="1" applyAlignment="1">
      <alignment horizontal="center" wrapText="1"/>
    </xf>
    <xf numFmtId="17" fontId="28" fillId="3" borderId="18" xfId="22" applyNumberFormat="1" applyFont="1" applyFill="1" applyBorder="1" applyAlignment="1">
      <alignment horizontal="center" wrapText="1"/>
    </xf>
    <xf numFmtId="0" fontId="28" fillId="3" borderId="23" xfId="0" applyFont="1" applyFill="1" applyBorder="1" applyAlignment="1">
      <alignment horizontal="center" wrapText="1"/>
    </xf>
    <xf numFmtId="0" fontId="28" fillId="3" borderId="28" xfId="0" applyFont="1" applyFill="1" applyBorder="1" applyAlignment="1">
      <alignment horizontal="center" wrapText="1"/>
    </xf>
    <xf numFmtId="0" fontId="28" fillId="3" borderId="24" xfId="0" applyFont="1" applyFill="1" applyBorder="1" applyAlignment="1">
      <alignment horizontal="center" wrapText="1"/>
    </xf>
    <xf numFmtId="0" fontId="20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17" fontId="28" fillId="3" borderId="27" xfId="22" applyNumberFormat="1" applyFont="1" applyFill="1" applyBorder="1" applyAlignment="1">
      <alignment horizontal="center" wrapText="1"/>
    </xf>
    <xf numFmtId="17" fontId="28" fillId="3" borderId="0" xfId="22" applyNumberFormat="1" applyFont="1" applyFill="1" applyAlignment="1">
      <alignment horizontal="center" wrapText="1"/>
    </xf>
    <xf numFmtId="17" fontId="28" fillId="3" borderId="9" xfId="22" applyNumberFormat="1" applyFont="1" applyFill="1" applyBorder="1" applyAlignment="1">
      <alignment horizontal="center" wrapText="1"/>
    </xf>
    <xf numFmtId="9" fontId="28" fillId="3" borderId="19" xfId="8" applyFont="1" applyFill="1" applyBorder="1" applyAlignment="1">
      <alignment horizontal="center" wrapText="1"/>
    </xf>
    <xf numFmtId="9" fontId="28" fillId="3" borderId="21" xfId="8" applyFont="1" applyFill="1" applyBorder="1" applyAlignment="1">
      <alignment horizontal="center" wrapText="1"/>
    </xf>
    <xf numFmtId="9" fontId="28" fillId="3" borderId="6" xfId="8" applyFont="1" applyFill="1" applyBorder="1" applyAlignment="1">
      <alignment horizontal="center" wrapText="1"/>
    </xf>
    <xf numFmtId="17" fontId="28" fillId="3" borderId="19" xfId="22" applyNumberFormat="1" applyFont="1" applyFill="1" applyBorder="1" applyAlignment="1">
      <alignment horizontal="center" wrapText="1"/>
    </xf>
    <xf numFmtId="17" fontId="28" fillId="3" borderId="6" xfId="22" applyNumberFormat="1" applyFont="1" applyFill="1" applyBorder="1" applyAlignment="1">
      <alignment horizontal="center" wrapText="1"/>
    </xf>
    <xf numFmtId="0" fontId="27" fillId="3" borderId="14" xfId="0" applyFont="1" applyFill="1" applyBorder="1" applyAlignment="1">
      <alignment horizontal="center" wrapText="1"/>
    </xf>
    <xf numFmtId="0" fontId="27" fillId="3" borderId="7" xfId="0" applyFont="1" applyFill="1" applyBorder="1" applyAlignment="1">
      <alignment horizontal="center" wrapText="1"/>
    </xf>
    <xf numFmtId="0" fontId="24" fillId="4" borderId="3" xfId="22" applyFont="1" applyFill="1" applyBorder="1" applyAlignment="1">
      <alignment horizontal="center"/>
    </xf>
    <xf numFmtId="0" fontId="24" fillId="4" borderId="14" xfId="22" applyFont="1" applyFill="1" applyBorder="1" applyAlignment="1">
      <alignment horizontal="center"/>
    </xf>
    <xf numFmtId="0" fontId="24" fillId="4" borderId="7" xfId="22" applyFont="1" applyFill="1" applyBorder="1" applyAlignment="1">
      <alignment horizontal="center"/>
    </xf>
    <xf numFmtId="0" fontId="16" fillId="0" borderId="3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0" fillId="0" borderId="7" xfId="0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24" fillId="4" borderId="3" xfId="22" applyFont="1" applyFill="1" applyBorder="1" applyAlignment="1">
      <alignment horizontal="right"/>
    </xf>
    <xf numFmtId="0" fontId="24" fillId="4" borderId="7" xfId="22" applyFont="1" applyFill="1" applyBorder="1" applyAlignment="1">
      <alignment horizontal="right"/>
    </xf>
    <xf numFmtId="0" fontId="16" fillId="0" borderId="7" xfId="0" applyFont="1" applyBorder="1" applyAlignment="1">
      <alignment horizontal="left" wrapText="1"/>
    </xf>
    <xf numFmtId="0" fontId="16" fillId="0" borderId="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8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</cellXfs>
  <cellStyles count="59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8" xr:uid="{534E5CEC-648F-44DF-B978-F01DE89F45E3}"/>
    <cellStyle name="Comma 3 3" xfId="43" xr:uid="{DF42A3AF-EDCF-4284-A02F-8B87F86DDBE5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31" xr:uid="{90B906DC-6E05-4CDE-926F-070239870D8E}"/>
    <cellStyle name="Currency 3 3" xfId="46" xr:uid="{E7674E76-54C3-49B7-94E3-9181C6DE3314}"/>
    <cellStyle name="Currency 4" xfId="20" xr:uid="{00000000-0005-0000-0000-000008000000}"/>
    <cellStyle name="Currency 4 2" xfId="24" xr:uid="{DAA36E2B-FF38-4B01-9CB4-C72B7709CEFF}"/>
    <cellStyle name="Currency 4 2 2" xfId="39" xr:uid="{7FC56957-AE52-43CD-8094-166FBA95D5F3}"/>
    <cellStyle name="Currency 4 2 3" xfId="54" xr:uid="{4781FA8E-2CD0-4335-9C65-E763520C5429}"/>
    <cellStyle name="Currency 4 3" xfId="35" xr:uid="{E746DFB1-B4DA-4705-8033-9A2A1D96B856}"/>
    <cellStyle name="Currency 4 4" xfId="50" xr:uid="{A4791D40-9A3E-48D9-B049-CB4994835322}"/>
    <cellStyle name="Currency 7" xfId="18" xr:uid="{00000000-0005-0000-0000-000009000000}"/>
    <cellStyle name="Currency 7 2" xfId="23" xr:uid="{2CA67F9F-A3DE-4ECB-A974-D960F728AF03}"/>
    <cellStyle name="Currency 7 2 2" xfId="26" xr:uid="{0142854F-A024-409B-AD2D-DE7196FDB0E4}"/>
    <cellStyle name="Currency 7 2 3" xfId="38" xr:uid="{72EA5AE9-9393-492A-95A1-45DB497CE2DD}"/>
    <cellStyle name="Currency 7 2 4" xfId="53" xr:uid="{4C9B48DA-39B4-4DAB-A8EF-B28972096EA3}"/>
    <cellStyle name="Currency 7 2 5" xfId="57" xr:uid="{1138673C-AB8C-461F-823D-A1725E7B14E3}"/>
    <cellStyle name="Currency 7 3" xfId="33" xr:uid="{31E9E6AC-2E2A-4A74-8998-E4B899AD139B}"/>
    <cellStyle name="Currency 7 4" xfId="48" xr:uid="{694EA741-E877-4E94-BF5C-9676F5753197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7" xr:uid="{6D7B10A3-879E-4F1E-BC96-B270E796F0E1}"/>
    <cellStyle name="Normal 2 3" xfId="42" xr:uid="{C044F737-F8E8-41AD-B089-4D2EB28A33DB}"/>
    <cellStyle name="Normal 3" xfId="15" xr:uid="{00000000-0005-0000-0000-00000D000000}"/>
    <cellStyle name="Normal 3 2" xfId="30" xr:uid="{63ECE1A1-909F-4AAE-A06C-13D3938246CE}"/>
    <cellStyle name="Normal 3 3" xfId="45" xr:uid="{BE090C9A-5A31-4D90-B53A-E4AA467A33A4}"/>
    <cellStyle name="Normal 4" xfId="13" xr:uid="{00000000-0005-0000-0000-00000E000000}"/>
    <cellStyle name="Normal 5" xfId="19" xr:uid="{00000000-0005-0000-0000-00000F000000}"/>
    <cellStyle name="Normal 5 2" xfId="34" xr:uid="{1D11258D-4A0E-4C3F-A1D0-9227B383F5B5}"/>
    <cellStyle name="Normal 5 3" xfId="49" xr:uid="{E45F172F-BC4B-46A5-9169-FF0BB22798EB}"/>
    <cellStyle name="Normal 5 5" xfId="17" xr:uid="{00000000-0005-0000-0000-000010000000}"/>
    <cellStyle name="Normal 5 5 2" xfId="22" xr:uid="{653FD225-98E9-4944-8954-CA42C29006B5}"/>
    <cellStyle name="Normal 5 5 2 2" xfId="37" xr:uid="{ACC728FD-40F1-4627-8B45-A7DCB74B523E}"/>
    <cellStyle name="Normal 5 5 2 3" xfId="52" xr:uid="{5323FC26-39CE-42F0-9ACF-2E053BA91B0C}"/>
    <cellStyle name="Normal 5 5 2 3 2" xfId="58" xr:uid="{5E62A125-9B8A-490C-82A3-9BF01958306A}"/>
    <cellStyle name="Normal 5 5 2 4" xfId="56" xr:uid="{A6DA3E1F-A8D3-460F-89A2-90F86325114C}"/>
    <cellStyle name="Normal 5 5 3" xfId="32" xr:uid="{706EAE2A-BF1F-463C-B43A-A9E68DCF9F35}"/>
    <cellStyle name="Normal 5 5 4" xfId="47" xr:uid="{BECC4A42-F8B2-44D5-95E5-691B2B3F3079}"/>
    <cellStyle name="Normal 6" xfId="41" xr:uid="{B48C9ECC-4A63-4FAA-B05C-23EA76BE90D9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9" xr:uid="{4AF64AC4-75FB-4820-85D4-45E1F3568849}"/>
    <cellStyle name="Percent 3 3" xfId="44" xr:uid="{CFE43E66-98F1-4D33-8B5D-F02ABAD2F858}"/>
    <cellStyle name="Percent 4" xfId="21" xr:uid="{00000000-0005-0000-0000-000015000000}"/>
    <cellStyle name="Percent 4 2" xfId="25" xr:uid="{1D60F1D8-27E5-4AED-AA77-DFBBECCAAD52}"/>
    <cellStyle name="Percent 4 2 2" xfId="40" xr:uid="{1D564339-2E1E-4127-BE8F-FE2E1F138C7A}"/>
    <cellStyle name="Percent 4 2 3" xfId="55" xr:uid="{B81F8EF0-6B4B-45D9-8079-85B178ABAB56}"/>
    <cellStyle name="Percent 4 3" xfId="36" xr:uid="{9A2FD42B-ACC5-447F-BCF8-D9224B250252}"/>
    <cellStyle name="Percent 4 4" xfId="51" xr:uid="{A71F052C-0751-4CCD-8194-EF418670D4B8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eiss, Megan" id="{83D4A562-EA32-4547-8EDE-5704ADC19B23}" userId="S::megan.weiss@accenture.com::fa234d46-10ea-4210-887b-8c74729fa2ba" providerId="AD"/>
  <person displayName="Stull, Steven" id="{162F8209-EE06-4AB1-AD52-962D48313085}" userId="S::steven.stull@accenture.com::a8ca4348-bdd0-4065-b3b6-c17f27038ec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5" dT="2024-07-30T16:50:41.16" personId="{162F8209-EE06-4AB1-AD52-962D48313085}" id="{84C40875-5FDF-44CE-9C18-BFF797677A3B}">
    <text>Updated formula in Column P to divide the Total BenefitsCal Transition-In Hours by 6 instead of 12</text>
  </threadedComment>
  <threadedComment ref="E74" dT="2024-07-30T16:51:49.09" personId="{162F8209-EE06-4AB1-AD52-962D48313085}" id="{E6532C30-A135-4D55-BD86-6B13C7A4A1ED}">
    <text>Updated formula to include all SCR subtotals.</text>
  </threadedComment>
  <threadedComment ref="F74" dT="2024-07-30T16:52:06.12" personId="{162F8209-EE06-4AB1-AD52-962D48313085}" id="{26FFEFDA-F994-483F-A2CA-CC2C3E4E2CDE}">
    <text>Updated formula to include all SCR subtotals.</text>
  </threadedComment>
  <threadedComment ref="G74" dT="2024-07-30T16:52:10.66" personId="{162F8209-EE06-4AB1-AD52-962D48313085}" id="{46A8E15F-3972-41C3-A1EF-7AD0A6C1DD87}">
    <text>Updated formula to include all SCR subtotals.</text>
  </threadedComment>
  <threadedComment ref="H74" dT="2024-07-30T16:52:15.90" personId="{162F8209-EE06-4AB1-AD52-962D48313085}" id="{FDB803CA-093D-427F-A1E9-DFA61C42206A}">
    <text>Updated formula to include all SCR subtotals.</text>
  </threadedComment>
  <threadedComment ref="I74" dT="2024-07-30T16:52:19.95" personId="{162F8209-EE06-4AB1-AD52-962D48313085}" id="{E9212D8F-5FA7-46D0-918E-D074B5C2D8E3}">
    <text>Updated formula to include all SCR subtotals.</text>
  </threadedComment>
  <threadedComment ref="J74" dT="2024-07-30T16:52:25.07" personId="{162F8209-EE06-4AB1-AD52-962D48313085}" id="{15F544E6-FBC4-45C2-956B-B95D62F046EF}">
    <text>Updated formula to include all SCR subtotals.</text>
  </threadedComment>
  <threadedComment ref="K74" dT="2024-07-30T16:48:21.26" personId="{162F8209-EE06-4AB1-AD52-962D48313085}" id="{E44EF7F3-58F6-4A81-9B32-329C50B30271}">
    <text>Updated formula K74 to include all subtotals</text>
  </threadedComment>
  <threadedComment ref="O74" dT="2024-07-30T16:46:57.10" personId="{162F8209-EE06-4AB1-AD52-962D48313085}" id="{8B819371-9692-415A-9927-20B8EC3DE838}">
    <text>Updated formula in O74 to include all subtotals</text>
  </threadedComment>
  <threadedComment ref="P74" dT="2024-07-30T16:47:11.90" personId="{162F8209-EE06-4AB1-AD52-962D48313085}" id="{27DACF7F-CF81-4C12-A0F8-16B34435146E}">
    <text>Updated formula in P74 to include all subtotals</text>
  </threadedComment>
  <threadedComment ref="R74" dT="2024-07-30T16:52:44.96" personId="{162F8209-EE06-4AB1-AD52-962D48313085}" id="{C552A6E9-9ABA-4FF1-A018-62D823DD4864}">
    <text>Updated formula to include all SCR subtotals.</text>
  </threadedComment>
  <threadedComment ref="S74" dT="2024-07-30T16:52:52.40" personId="{162F8209-EE06-4AB1-AD52-962D48313085}" id="{52670A54-B1FF-4CC4-9A77-E1FACF1CA1B8}">
    <text>Updated formula to include all SCR subtotals.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L61" dT="2024-07-30T16:54:22.91" personId="{162F8209-EE06-4AB1-AD52-962D48313085}" id="{0EC373FF-67A8-4F3E-A33E-6EB402BA917A}">
    <text>Updated formula L61 to map to sum of E61 to K61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49" dT="2024-07-30T16:57:35.56" personId="{162F8209-EE06-4AB1-AD52-962D48313085}" id="{DC18BD0D-D671-4406-8FDA-A28C51A6E484}">
    <text xml:space="preserve">Updated formula in C49 to pick up correct rows from Tab "3. Staff Loading" </text>
  </threadedComment>
  <threadedComment ref="D49" dT="2024-07-30T16:59:14.85" personId="{162F8209-EE06-4AB1-AD52-962D48313085}" id="{5F16873A-20BE-4134-83D5-67E2A3FAF44E}">
    <text xml:space="preserve">Updated formula in D49 to pick up correct rows from Tab "3. Staff Loading" 
</text>
  </threadedComment>
  <threadedComment ref="C50" dT="2024-07-30T16:57:47.58" personId="{162F8209-EE06-4AB1-AD52-962D48313085}" id="{B88AB59B-32BC-4E9E-BB39-3AE4FE20E16D}">
    <text xml:space="preserve">Updated formula in C50 to pick up correct rows from Tab "3. Staff Loading" 
</text>
  </threadedComment>
  <threadedComment ref="D50" dT="2024-07-30T16:59:23.30" personId="{162F8209-EE06-4AB1-AD52-962D48313085}" id="{78AEF6D3-BFFF-4431-9B69-61D60C415E44}">
    <text xml:space="preserve">Updated formula in D50 to pick up correct rows from Tab "3. Staff Loading" 
</text>
  </threadedComment>
  <threadedComment ref="C51" dT="2024-07-30T16:58:02.06" personId="{162F8209-EE06-4AB1-AD52-962D48313085}" id="{D67CFFA3-CC6A-4871-A974-345233F98388}">
    <text xml:space="preserve">Updated formula in C51 to pick up correct rows from Tab "3. Staff Loading" 
</text>
  </threadedComment>
  <threadedComment ref="D51" dT="2024-07-30T16:59:33.19" personId="{162F8209-EE06-4AB1-AD52-962D48313085}" id="{ACEFAE3F-46B9-4F8A-8148-F1AC13DC8CC1}">
    <text xml:space="preserve">Updated formula in D51 to pick up correct rows from Tab "3. Staff Loading" 
</text>
  </threadedComment>
  <threadedComment ref="C52" dT="2024-07-30T16:58:19.86" personId="{162F8209-EE06-4AB1-AD52-962D48313085}" id="{FD4FA382-A3A9-421A-A77B-08345FC461D4}">
    <text xml:space="preserve">Updated formula in C52 to pick up correct rows from Tab "3. Staff Loading" 
</text>
  </threadedComment>
  <threadedComment ref="D52" dT="2024-07-30T16:59:48.96" personId="{162F8209-EE06-4AB1-AD52-962D48313085}" id="{112E5F3F-BDAE-4920-9EC7-B1799FBBB49A}">
    <text xml:space="preserve">Updated formula in D52 to pick up correct rows from Tab "3. Staff Loading" 
</text>
  </threadedComment>
  <threadedComment ref="C53" dT="2024-07-30T16:58:34.86" personId="{162F8209-EE06-4AB1-AD52-962D48313085}" id="{36E0400C-F5B8-4AA7-B9A5-E90822BDEFBC}">
    <text xml:space="preserve">Updated formula in C53 to pick up correct rows from Tab "3. Staff Loading" 
</text>
  </threadedComment>
  <threadedComment ref="D53" dT="2024-07-30T17:00:00.66" personId="{162F8209-EE06-4AB1-AD52-962D48313085}" id="{33194609-6D96-41FD-973E-0781F087A159}">
    <text xml:space="preserve">Updated formula in D53 to pick up correct rows from Tab "3. Staff Loading" 
</text>
  </threadedComment>
  <threadedComment ref="C55" dT="2024-07-30T17:01:08.40" personId="{162F8209-EE06-4AB1-AD52-962D48313085}" id="{8822FB35-2EC4-455A-9D2F-9989D238B3FD}">
    <text xml:space="preserve">Updated formula in C55 to pick up correct rows from Tab "3. Staff Loading" 
</text>
  </threadedComment>
  <threadedComment ref="D55" dT="2024-07-30T17:02:21.14" personId="{162F8209-EE06-4AB1-AD52-962D48313085}" id="{FCC5D7DC-83BC-4F27-A886-F8F8E5C1AA46}">
    <text xml:space="preserve">Updated formula in D55 to pick up correct rows from Tab "3. Staff Loading" 
</text>
  </threadedComment>
  <threadedComment ref="C56" dT="2024-07-30T17:01:16.15" personId="{162F8209-EE06-4AB1-AD52-962D48313085}" id="{2665E58D-F907-47DC-A5F9-A9C90F2838C0}">
    <text xml:space="preserve">Updated formula in C56 to pick up correct rows from Tab "3. Staff Loading" 
</text>
  </threadedComment>
  <threadedComment ref="D56" dT="2024-07-30T17:02:30.74" personId="{162F8209-EE06-4AB1-AD52-962D48313085}" id="{EEF9912B-66A8-470A-A49F-5F7B18F02E4F}">
    <text xml:space="preserve">Updated formula in D56 to pick up correct rows from Tab "3. Staff Loading" 
</text>
  </threadedComment>
  <threadedComment ref="C57" dT="2024-07-30T17:01:25.84" personId="{162F8209-EE06-4AB1-AD52-962D48313085}" id="{28499E75-C071-4294-9A4A-38C01817D7A2}">
    <text xml:space="preserve">Updated formula in C57 to pick up correct rows from Tab "3. Staff Loading" 
</text>
  </threadedComment>
  <threadedComment ref="D57" dT="2024-07-30T17:02:47.14" personId="{162F8209-EE06-4AB1-AD52-962D48313085}" id="{4B5CBA39-7C31-411F-96B4-8CE475961B64}">
    <text xml:space="preserve">Updated formula in D57 to pick up correct rows from Tab "3. Staff Loading" 
</text>
  </threadedComment>
  <threadedComment ref="C58" dT="2024-07-30T17:01:36.33" personId="{162F8209-EE06-4AB1-AD52-962D48313085}" id="{8A1C1882-D8CF-4D42-BA7B-85CFA04E1F15}">
    <text xml:space="preserve">Updated formula in C58 to pick up correct rows from Tab "3. Staff Loading" 
</text>
  </threadedComment>
  <threadedComment ref="D58" dT="2024-07-30T17:02:56.74" personId="{162F8209-EE06-4AB1-AD52-962D48313085}" id="{E3734F6F-B4DF-4648-8118-5A7CB1749EE7}">
    <text xml:space="preserve">Updated formula in D58 to pick up correct rows from Tab "3. Staff Loading" 
</text>
  </threadedComment>
  <threadedComment ref="C59" dT="2024-07-30T17:01:50.54" personId="{162F8209-EE06-4AB1-AD52-962D48313085}" id="{3281028C-8047-4263-AB04-7DEC17568C08}">
    <text xml:space="preserve">Updated formula in C59 to pick up correct rows from Tab "3. Staff Loading" 
</text>
  </threadedComment>
  <threadedComment ref="D59" dT="2024-07-30T17:03:32.87" personId="{162F8209-EE06-4AB1-AD52-962D48313085}" id="{8A2D8D79-3ADD-41D5-98C9-666EB21865FC}">
    <text xml:space="preserve">Updated formula in D59 to pick up correct rows from Tab "3. Staff Loading" 
</text>
  </threadedComment>
  <threadedComment ref="C61" dT="2024-07-30T17:05:33.64" personId="{162F8209-EE06-4AB1-AD52-962D48313085}" id="{2BA6C08D-F928-4B9D-9810-A59AD3953B04}">
    <text xml:space="preserve">Updated formula in C61 to pick up correct rows from Tab "3. Staff Loading" </text>
  </threadedComment>
  <threadedComment ref="D61" dT="2024-07-30T17:06:31.71" personId="{162F8209-EE06-4AB1-AD52-962D48313085}" id="{67FE5391-2445-41C3-B88F-411C7788E445}">
    <text xml:space="preserve">Updated formula in D61 to pick up correct rows from Tab "3. Staff Loading" 
</text>
  </threadedComment>
  <threadedComment ref="C62" dT="2024-07-30T17:05:49.78" personId="{162F8209-EE06-4AB1-AD52-962D48313085}" id="{02BCC10C-53A5-4514-84BB-8B5753397752}">
    <text xml:space="preserve">Updated formula in C62 to pick up correct rows from Tab "3. Staff Loading" </text>
  </threadedComment>
  <threadedComment ref="D62" dT="2024-07-30T17:06:42.47" personId="{162F8209-EE06-4AB1-AD52-962D48313085}" id="{476E5AF6-2E61-40AE-AAC8-82B6DFAB14E7}">
    <text xml:space="preserve">Updated formula in D62 to pick up correct rows from Tab "3. Staff Loading" 
</text>
  </threadedComment>
  <threadedComment ref="C63" dT="2024-07-30T17:05:59.83" personId="{162F8209-EE06-4AB1-AD52-962D48313085}" id="{5FE56BEA-D6B2-400A-BE9A-7121EF67F4AE}">
    <text xml:space="preserve">Updated formula in C63 to pick up correct rows from Tab "3. Staff Loading" 
</text>
  </threadedComment>
  <threadedComment ref="D63" dT="2024-07-30T17:06:59.88" personId="{162F8209-EE06-4AB1-AD52-962D48313085}" id="{59C8E6E6-081E-41AC-8530-9B9C74EAA3AF}">
    <text xml:space="preserve">Updated formula in D63 to pick up correct rows from Tab "3. Staff Loading" 
</text>
  </threadedComment>
  <threadedComment ref="C64" dT="2024-07-30T17:06:12.14" personId="{162F8209-EE06-4AB1-AD52-962D48313085}" id="{26F49462-EAF4-4B25-A5D2-F32DA20027B9}">
    <text xml:space="preserve">Updated formula in C64 to pick up correct rows from Tab "3. Staff Loading" 
</text>
  </threadedComment>
  <threadedComment ref="D64" dT="2024-07-30T17:07:08.33" personId="{162F8209-EE06-4AB1-AD52-962D48313085}" id="{B521B583-EB65-4EFE-BC3F-42D20B8084C4}">
    <text xml:space="preserve">Updated formula in D64 to pick up correct rows from Tab "3. Staff Loading" 
</text>
  </threadedComment>
  <threadedComment ref="C65" dT="2024-07-30T17:06:22.72" personId="{162F8209-EE06-4AB1-AD52-962D48313085}" id="{82ECEA21-3BF7-442E-B471-7CAFC1C9517F}">
    <text xml:space="preserve">Updated formula in C65 to pick up correct rows from Tab "3. Staff Loading" 
</text>
  </threadedComment>
  <threadedComment ref="D65" dT="2024-07-30T17:07:16.78" personId="{162F8209-EE06-4AB1-AD52-962D48313085}" id="{CC409480-2E09-46AA-BFB3-8028AB6EDB9E}">
    <text xml:space="preserve">Updated formula in D65 to pick up correct rows from Tab "3. Staff Loading" 
</text>
  </threadedComment>
  <threadedComment ref="C67" dT="2024-07-30T17:07:38.49" personId="{162F8209-EE06-4AB1-AD52-962D48313085}" id="{EA363331-4CF9-4399-8D84-E92046B51C79}">
    <text xml:space="preserve">Updated formula in C67 to pick up correct rows from Tab "3. Staff Loading" 
</text>
  </threadedComment>
  <threadedComment ref="D67" dT="2024-07-30T17:08:38.43" personId="{162F8209-EE06-4AB1-AD52-962D48313085}" id="{BEC268B2-66EC-4EB5-AEB9-5E028ECC7039}">
    <text xml:space="preserve">Updated formula in D67 to pick up correct rows from Tab "3. Staff Loading" 
</text>
  </threadedComment>
  <threadedComment ref="C68" dT="2024-07-30T17:07:47.64" personId="{162F8209-EE06-4AB1-AD52-962D48313085}" id="{1E9B0161-699B-4E4E-A87C-E871F91E8EF8}">
    <text xml:space="preserve">Updated formula in C68 to pick up correct rows from Tab "3. Staff Loading" 
</text>
  </threadedComment>
  <threadedComment ref="D68" dT="2024-07-30T17:08:55.12" personId="{162F8209-EE06-4AB1-AD52-962D48313085}" id="{74482856-E179-4143-A1BD-2161728F0874}">
    <text xml:space="preserve">Updated formula in D68 to pick up correct rows from Tab "3. Staff Loading" 
</text>
  </threadedComment>
  <threadedComment ref="C69" dT="2024-07-30T17:07:57.79" personId="{162F8209-EE06-4AB1-AD52-962D48313085}" id="{50A04E8D-A8B1-4956-8676-AC2C02D206CF}">
    <text xml:space="preserve">Updated formula in C69 to pick up correct rows from Tab "3. Staff Loading" 
</text>
  </threadedComment>
  <threadedComment ref="D69" dT="2024-07-30T17:09:04.87" personId="{162F8209-EE06-4AB1-AD52-962D48313085}" id="{6F610725-34EE-4BB9-A146-2CF914D776A1}">
    <text xml:space="preserve">Updated formula in D69 to pick up correct rows from Tab "3. Staff Loading" 
</text>
  </threadedComment>
  <threadedComment ref="C70" dT="2024-07-30T17:08:11.99" personId="{162F8209-EE06-4AB1-AD52-962D48313085}" id="{31906652-355E-4B92-AD5C-349FF03F8E39}">
    <text xml:space="preserve">Updated formula in C70 to pick up correct rows from Tab "3. Staff Loading" 
</text>
  </threadedComment>
  <threadedComment ref="D70" dT="2024-07-30T17:09:16.03" personId="{162F8209-EE06-4AB1-AD52-962D48313085}" id="{6A31ED58-9C0C-4081-B286-7FE991CA2B8A}">
    <text xml:space="preserve">Updated formula in D70 to pick up correct rows from Tab "3. Staff Loading" 
</text>
  </threadedComment>
  <threadedComment ref="C71" dT="2024-07-30T17:08:28.73" personId="{162F8209-EE06-4AB1-AD52-962D48313085}" id="{75F3DC77-325D-497F-8AD6-3BD91EE078DC}">
    <text xml:space="preserve">Updated formula in C71 to pick up correct rows from Tab "3. Staff Loading" 
</text>
  </threadedComment>
  <threadedComment ref="D71" dT="2024-07-30T17:09:24.45" personId="{162F8209-EE06-4AB1-AD52-962D48313085}" id="{61B1FCAF-F1CD-4BBC-A5DF-0D8533B6F63A}">
    <text xml:space="preserve">Updated formula in D71 to pick up correct rows from Tab "3. Staff Loading" 
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P5" dT="2024-07-30T17:12:25.86" personId="{162F8209-EE06-4AB1-AD52-962D48313085}" id="{CDFBC8C4-B604-4B00-8412-35A7B3042346}">
    <text>Updated column P formula to divide the total hours by 6 instead of 12</text>
  </threadedComment>
  <threadedComment ref="F74" dT="2024-09-23T16:15:35.63" personId="{83D4A562-EA32-4547-8EDE-5704ADC19B23}" id="{16DEBE2F-5E6F-5549-9A58-214A55E291A8}">
    <text>Updated formula to properly include all elements</text>
  </threadedComment>
  <threadedComment ref="G74" dT="2024-09-23T16:15:49.55" personId="{83D4A562-EA32-4547-8EDE-5704ADC19B23}" id="{4AE3BF77-9260-4B4B-B0C3-598A6756E64A}">
    <text>Updated formula to properly include all elements</text>
  </threadedComment>
  <threadedComment ref="H74" dT="2024-09-23T16:15:55.61" personId="{83D4A562-EA32-4547-8EDE-5704ADC19B23}" id="{19AB76B2-40E3-DC41-BC9E-CEE5FFBF7142}">
    <text>Updated formula to properly include all elements</text>
  </threadedComment>
  <threadedComment ref="I74" dT="2024-09-23T16:16:02.14" personId="{83D4A562-EA32-4547-8EDE-5704ADC19B23}" id="{5F0BB9CA-9BD1-3E4E-B765-25ACBDD9416E}">
    <text>Updated formula to properly include all elements</text>
  </threadedComment>
  <threadedComment ref="O74" dT="2024-07-30T17:13:09.89" personId="{162F8209-EE06-4AB1-AD52-962D48313085}" id="{0E646F0E-69A1-4D91-9995-EA926570B16E}">
    <text>Updated formula in O74 to include all subtotals</text>
  </threadedComment>
  <threadedComment ref="P74" dT="2024-07-30T17:12:50.53" personId="{162F8209-EE06-4AB1-AD52-962D48313085}" id="{E3551AC6-2BA4-41B8-BC76-2CE5DACBE6A6}">
    <text>Updated formula in P74 to include all subtotals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R32"/>
  <sheetViews>
    <sheetView zoomScale="95" zoomScaleNormal="95" zoomScaleSheetLayoutView="93" workbookViewId="0">
      <pane xSplit="2" ySplit="3" topLeftCell="C4" activePane="bottomRight" state="frozen"/>
      <selection pane="topRight" activeCell="C1" sqref="C1"/>
      <selection pane="bottomLeft" activeCell="A6" sqref="A6"/>
      <selection pane="bottomRight" activeCell="B17" sqref="B17"/>
    </sheetView>
  </sheetViews>
  <sheetFormatPr defaultColWidth="8.85546875" defaultRowHeight="13.5" x14ac:dyDescent="0.25"/>
  <cols>
    <col min="1" max="1" width="5.7109375" style="8" customWidth="1"/>
    <col min="2" max="2" width="76.7109375" style="162" customWidth="1"/>
    <col min="3" max="3" width="19.28515625" style="5" customWidth="1"/>
    <col min="4" max="13" width="13.7109375" style="5" customWidth="1"/>
    <col min="14" max="14" width="15.7109375" style="5" customWidth="1"/>
    <col min="15" max="15" width="20.7109375" style="7" customWidth="1"/>
    <col min="16" max="16" width="13.85546875" style="7" bestFit="1" customWidth="1"/>
    <col min="17" max="17" width="10.7109375" style="7" bestFit="1" customWidth="1"/>
    <col min="18" max="19" width="10.7109375" style="5" bestFit="1" customWidth="1"/>
    <col min="20" max="20" width="15" style="5" bestFit="1" customWidth="1"/>
    <col min="21" max="16384" width="8.85546875" style="5"/>
  </cols>
  <sheetData>
    <row r="1" spans="1:18" s="3" customFormat="1" ht="20.100000000000001" customHeight="1" x14ac:dyDescent="0.25">
      <c r="A1" s="165"/>
      <c r="B1" s="165" t="s">
        <v>0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"/>
      <c r="P1" s="1"/>
      <c r="Q1" s="1"/>
      <c r="R1" s="2"/>
    </row>
    <row r="2" spans="1:18" s="3" customFormat="1" ht="20.100000000000001" customHeight="1" x14ac:dyDescent="0.25">
      <c r="A2" s="165"/>
      <c r="B2" s="165" t="s">
        <v>1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"/>
      <c r="P2" s="1"/>
      <c r="Q2" s="1"/>
      <c r="R2" s="2"/>
    </row>
    <row r="3" spans="1:18" s="3" customFormat="1" ht="20.100000000000001" customHeight="1" x14ac:dyDescent="0.25">
      <c r="A3" s="165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"/>
      <c r="P3" s="1"/>
      <c r="Q3" s="1"/>
      <c r="R3" s="2"/>
    </row>
    <row r="4" spans="1:18" ht="15.95" customHeight="1" x14ac:dyDescent="0.25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8" ht="15.95" customHeight="1" x14ac:dyDescent="0.25">
      <c r="B5" s="163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8" ht="15.95" customHeight="1" x14ac:dyDescent="0.25">
      <c r="A6" s="10"/>
      <c r="B6" s="160" t="s">
        <v>3</v>
      </c>
      <c r="C6" s="167"/>
      <c r="D6" s="163"/>
      <c r="E6" s="163"/>
      <c r="F6" s="163"/>
      <c r="G6" s="11"/>
      <c r="H6" s="11"/>
      <c r="I6" s="11"/>
      <c r="J6" s="11"/>
      <c r="K6" s="11"/>
      <c r="L6" s="11"/>
      <c r="M6" s="11"/>
      <c r="N6" s="11"/>
    </row>
    <row r="7" spans="1:18" x14ac:dyDescent="0.25">
      <c r="A7" s="179">
        <v>1</v>
      </c>
      <c r="B7" s="161"/>
      <c r="C7" s="168"/>
      <c r="D7" s="170"/>
      <c r="E7" s="170"/>
      <c r="F7" s="170"/>
      <c r="G7" s="11"/>
      <c r="H7" s="11"/>
      <c r="I7" s="11"/>
      <c r="J7" s="11"/>
      <c r="K7" s="11"/>
      <c r="L7" s="11"/>
      <c r="M7" s="11"/>
      <c r="N7" s="11"/>
    </row>
    <row r="8" spans="1:18" x14ac:dyDescent="0.25">
      <c r="A8" s="13">
        <v>2</v>
      </c>
      <c r="B8" s="164"/>
      <c r="C8" s="169"/>
      <c r="D8" s="171"/>
      <c r="E8" s="170"/>
      <c r="F8" s="170"/>
      <c r="G8" s="14"/>
      <c r="H8" s="14"/>
      <c r="I8" s="14"/>
      <c r="J8" s="14"/>
      <c r="K8" s="14"/>
      <c r="L8" s="14"/>
      <c r="M8" s="14"/>
      <c r="N8" s="14"/>
    </row>
    <row r="9" spans="1:18" x14ac:dyDescent="0.25">
      <c r="A9" s="13">
        <v>3</v>
      </c>
      <c r="B9" s="164"/>
      <c r="C9" s="169"/>
      <c r="D9" s="171"/>
      <c r="E9" s="170"/>
      <c r="F9" s="170"/>
      <c r="G9" s="14"/>
      <c r="H9" s="14"/>
      <c r="I9" s="14"/>
      <c r="J9" s="14"/>
      <c r="K9" s="14"/>
      <c r="L9" s="14"/>
      <c r="M9" s="14"/>
      <c r="N9" s="14"/>
    </row>
    <row r="10" spans="1:18" x14ac:dyDescent="0.25">
      <c r="A10" s="13">
        <v>4</v>
      </c>
      <c r="B10" s="164"/>
      <c r="C10" s="169"/>
      <c r="D10" s="171"/>
      <c r="E10" s="170"/>
      <c r="F10" s="170"/>
      <c r="G10" s="14"/>
      <c r="H10" s="14"/>
      <c r="I10" s="14"/>
      <c r="J10" s="14"/>
      <c r="K10" s="14"/>
      <c r="L10" s="14"/>
      <c r="M10" s="14"/>
      <c r="N10" s="14"/>
    </row>
    <row r="11" spans="1:18" x14ac:dyDescent="0.25">
      <c r="A11" s="13">
        <v>5</v>
      </c>
      <c r="B11" s="164"/>
      <c r="C11" s="169"/>
      <c r="D11" s="171"/>
      <c r="E11" s="170"/>
      <c r="F11" s="170"/>
      <c r="G11" s="14"/>
      <c r="H11" s="14"/>
      <c r="I11" s="14"/>
      <c r="J11" s="14"/>
      <c r="K11" s="14"/>
      <c r="L11" s="14"/>
      <c r="M11" s="14"/>
      <c r="N11" s="14"/>
    </row>
    <row r="12" spans="1:18" x14ac:dyDescent="0.25">
      <c r="A12" s="13">
        <v>6</v>
      </c>
      <c r="B12" s="164"/>
      <c r="C12" s="169"/>
      <c r="D12" s="171"/>
      <c r="E12" s="170"/>
      <c r="F12" s="170"/>
      <c r="G12" s="14"/>
      <c r="H12" s="14"/>
      <c r="I12" s="14"/>
      <c r="J12" s="14"/>
      <c r="K12" s="14"/>
      <c r="L12" s="14"/>
      <c r="M12" s="14"/>
      <c r="N12" s="14"/>
    </row>
    <row r="13" spans="1:18" x14ac:dyDescent="0.25">
      <c r="A13" s="13">
        <v>7</v>
      </c>
      <c r="B13" s="161"/>
      <c r="C13" s="168"/>
      <c r="D13" s="170"/>
      <c r="E13" s="170"/>
      <c r="F13" s="170"/>
    </row>
    <row r="14" spans="1:18" x14ac:dyDescent="0.25">
      <c r="A14" s="13">
        <v>8</v>
      </c>
      <c r="B14" s="164"/>
      <c r="C14" s="169"/>
      <c r="D14" s="171"/>
      <c r="E14" s="170"/>
      <c r="F14" s="170"/>
      <c r="G14" s="9"/>
      <c r="H14" s="9"/>
      <c r="I14" s="9"/>
      <c r="J14" s="9"/>
      <c r="K14" s="9"/>
      <c r="L14" s="9"/>
      <c r="M14" s="9"/>
    </row>
    <row r="15" spans="1:18" x14ac:dyDescent="0.25">
      <c r="A15" s="13">
        <v>9</v>
      </c>
      <c r="B15" s="164"/>
      <c r="C15" s="169"/>
      <c r="D15" s="171"/>
      <c r="E15" s="170"/>
      <c r="F15" s="170"/>
      <c r="G15" s="11"/>
      <c r="H15" s="11"/>
      <c r="I15" s="11"/>
      <c r="J15" s="11"/>
      <c r="K15" s="11"/>
      <c r="L15" s="11"/>
      <c r="M15" s="11"/>
      <c r="N15" s="11"/>
    </row>
    <row r="16" spans="1:18" x14ac:dyDescent="0.25">
      <c r="A16" s="173">
        <v>10</v>
      </c>
      <c r="B16" s="174"/>
      <c r="C16" s="175"/>
      <c r="D16" s="171"/>
      <c r="E16" s="170"/>
      <c r="F16" s="170"/>
      <c r="G16" s="4"/>
      <c r="H16" s="4"/>
      <c r="I16" s="4"/>
      <c r="J16" s="4"/>
      <c r="K16" s="4"/>
      <c r="L16" s="4"/>
      <c r="M16" s="4"/>
      <c r="N16" s="4"/>
    </row>
    <row r="17" spans="1:14" x14ac:dyDescent="0.25">
      <c r="A17" s="176">
        <v>11</v>
      </c>
      <c r="B17" s="177"/>
      <c r="C17" s="178"/>
      <c r="D17" s="155"/>
      <c r="E17" s="172"/>
      <c r="F17" s="172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 x14ac:dyDescent="0.25">
      <c r="B19" s="163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x14ac:dyDescent="0.25">
      <c r="B21" s="16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5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 x14ac:dyDescent="0.25">
      <c r="B23" s="16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4" x14ac:dyDescent="0.25">
      <c r="B25" s="16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x14ac:dyDescent="0.25">
      <c r="B27" s="16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 x14ac:dyDescent="0.25">
      <c r="B29" s="16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4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x14ac:dyDescent="0.25"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</sheetData>
  <phoneticPr fontId="29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04"/>
  <sheetViews>
    <sheetView zoomScale="90" zoomScaleNormal="90" workbookViewId="0">
      <selection activeCell="B95" sqref="B95:D95"/>
    </sheetView>
  </sheetViews>
  <sheetFormatPr defaultColWidth="9.140625" defaultRowHeight="16.5" x14ac:dyDescent="0.3"/>
  <cols>
    <col min="1" max="1" width="5.7109375" style="17" customWidth="1"/>
    <col min="2" max="2" width="57.42578125" style="17" bestFit="1" customWidth="1"/>
    <col min="3" max="3" width="20.85546875" style="24" customWidth="1"/>
    <col min="4" max="6" width="13.7109375" style="17" customWidth="1"/>
    <col min="7" max="16384" width="9.140625" style="17"/>
  </cols>
  <sheetData>
    <row r="1" spans="1:4" ht="20.100000000000001" customHeight="1" x14ac:dyDescent="0.3">
      <c r="B1" s="200" t="s">
        <v>124</v>
      </c>
      <c r="C1" s="200"/>
      <c r="D1" s="200"/>
    </row>
    <row r="2" spans="1:4" ht="20.100000000000001" customHeight="1" x14ac:dyDescent="0.3">
      <c r="B2" s="200" t="s">
        <v>125</v>
      </c>
      <c r="C2" s="200"/>
      <c r="D2" s="200"/>
    </row>
    <row r="3" spans="1:4" ht="24.95" customHeight="1" x14ac:dyDescent="0.3">
      <c r="B3" s="252" t="s">
        <v>126</v>
      </c>
      <c r="C3" s="252"/>
      <c r="D3" s="252"/>
    </row>
    <row r="4" spans="1:4" ht="24.95" customHeight="1" thickBot="1" x14ac:dyDescent="0.35">
      <c r="B4" s="253"/>
      <c r="C4" s="253"/>
      <c r="D4" s="253"/>
    </row>
    <row r="5" spans="1:4" s="21" customFormat="1" ht="30.75" thickBot="1" x14ac:dyDescent="0.35">
      <c r="A5" s="58" t="s">
        <v>127</v>
      </c>
      <c r="B5" s="25" t="s">
        <v>128</v>
      </c>
      <c r="C5" s="26" t="s">
        <v>129</v>
      </c>
    </row>
    <row r="6" spans="1:4" ht="9" customHeight="1" x14ac:dyDescent="0.3">
      <c r="A6" s="18"/>
      <c r="B6" s="18"/>
      <c r="C6" s="22"/>
    </row>
    <row r="7" spans="1:4" x14ac:dyDescent="0.3">
      <c r="A7" s="59">
        <v>1</v>
      </c>
      <c r="B7" s="19" t="s">
        <v>130</v>
      </c>
      <c r="C7" s="145" t="s">
        <v>208</v>
      </c>
    </row>
    <row r="8" spans="1:4" x14ac:dyDescent="0.3">
      <c r="A8" s="59">
        <v>2</v>
      </c>
      <c r="B8" s="19" t="s">
        <v>131</v>
      </c>
      <c r="C8" s="145" t="s">
        <v>208</v>
      </c>
    </row>
    <row r="9" spans="1:4" x14ac:dyDescent="0.3">
      <c r="A9" s="59">
        <v>3</v>
      </c>
      <c r="B9" s="19" t="s">
        <v>132</v>
      </c>
      <c r="C9" s="145" t="s">
        <v>208</v>
      </c>
    </row>
    <row r="10" spans="1:4" x14ac:dyDescent="0.3">
      <c r="A10" s="59">
        <v>4</v>
      </c>
      <c r="B10" s="19" t="s">
        <v>133</v>
      </c>
      <c r="C10" s="145" t="s">
        <v>208</v>
      </c>
    </row>
    <row r="11" spans="1:4" x14ac:dyDescent="0.3">
      <c r="A11" s="59">
        <v>5</v>
      </c>
      <c r="B11" s="19" t="s">
        <v>134</v>
      </c>
      <c r="C11" s="145" t="s">
        <v>208</v>
      </c>
    </row>
    <row r="12" spans="1:4" x14ac:dyDescent="0.3">
      <c r="A12" s="59">
        <v>6</v>
      </c>
      <c r="B12" s="19" t="s">
        <v>135</v>
      </c>
      <c r="C12" s="145" t="s">
        <v>208</v>
      </c>
    </row>
    <row r="13" spans="1:4" x14ac:dyDescent="0.3">
      <c r="A13" s="59">
        <v>7</v>
      </c>
      <c r="B13" s="19" t="s">
        <v>136</v>
      </c>
      <c r="C13" s="145" t="s">
        <v>208</v>
      </c>
    </row>
    <row r="14" spans="1:4" x14ac:dyDescent="0.3">
      <c r="A14" s="59">
        <v>8</v>
      </c>
      <c r="B14" s="19" t="s">
        <v>137</v>
      </c>
      <c r="C14" s="145" t="s">
        <v>208</v>
      </c>
    </row>
    <row r="15" spans="1:4" x14ac:dyDescent="0.3">
      <c r="A15" s="59">
        <v>9</v>
      </c>
      <c r="B15" s="19" t="s">
        <v>138</v>
      </c>
      <c r="C15" s="145" t="s">
        <v>208</v>
      </c>
    </row>
    <row r="16" spans="1:4" x14ac:dyDescent="0.3">
      <c r="A16" s="59">
        <v>10</v>
      </c>
      <c r="B16" s="19" t="s">
        <v>142</v>
      </c>
      <c r="C16" s="145" t="s">
        <v>208</v>
      </c>
    </row>
    <row r="17" spans="1:3" x14ac:dyDescent="0.3">
      <c r="A17" s="59">
        <v>11</v>
      </c>
      <c r="B17" s="19" t="s">
        <v>143</v>
      </c>
      <c r="C17" s="145" t="s">
        <v>208</v>
      </c>
    </row>
    <row r="18" spans="1:3" x14ac:dyDescent="0.3">
      <c r="A18" s="59">
        <v>12</v>
      </c>
      <c r="B18" s="19" t="s">
        <v>144</v>
      </c>
      <c r="C18" s="145" t="s">
        <v>208</v>
      </c>
    </row>
    <row r="19" spans="1:3" x14ac:dyDescent="0.3">
      <c r="A19" s="59">
        <v>13</v>
      </c>
      <c r="B19" s="19" t="s">
        <v>145</v>
      </c>
      <c r="C19" s="145" t="s">
        <v>208</v>
      </c>
    </row>
    <row r="20" spans="1:3" x14ac:dyDescent="0.3">
      <c r="A20" s="59">
        <v>14</v>
      </c>
      <c r="B20" s="19" t="s">
        <v>146</v>
      </c>
      <c r="C20" s="145" t="s">
        <v>208</v>
      </c>
    </row>
    <row r="21" spans="1:3" x14ac:dyDescent="0.3">
      <c r="A21" s="59">
        <v>15</v>
      </c>
      <c r="B21" s="19" t="s">
        <v>147</v>
      </c>
      <c r="C21" s="145" t="s">
        <v>208</v>
      </c>
    </row>
    <row r="22" spans="1:3" x14ac:dyDescent="0.3">
      <c r="A22" s="59">
        <v>16</v>
      </c>
      <c r="B22" s="19" t="s">
        <v>148</v>
      </c>
      <c r="C22" s="145" t="s">
        <v>208</v>
      </c>
    </row>
    <row r="23" spans="1:3" x14ac:dyDescent="0.3">
      <c r="A23" s="59">
        <v>17</v>
      </c>
      <c r="B23" s="19" t="s">
        <v>149</v>
      </c>
      <c r="C23" s="145" t="s">
        <v>208</v>
      </c>
    </row>
    <row r="24" spans="1:3" x14ac:dyDescent="0.3">
      <c r="A24" s="59">
        <v>18</v>
      </c>
      <c r="B24" s="19" t="s">
        <v>150</v>
      </c>
      <c r="C24" s="145" t="s">
        <v>208</v>
      </c>
    </row>
    <row r="25" spans="1:3" x14ac:dyDescent="0.3">
      <c r="A25" s="59">
        <v>19</v>
      </c>
      <c r="B25" s="19" t="s">
        <v>151</v>
      </c>
      <c r="C25" s="145" t="s">
        <v>208</v>
      </c>
    </row>
    <row r="26" spans="1:3" x14ac:dyDescent="0.3">
      <c r="A26" s="59">
        <v>20</v>
      </c>
      <c r="B26" s="19" t="s">
        <v>152</v>
      </c>
      <c r="C26" s="145" t="s">
        <v>208</v>
      </c>
    </row>
    <row r="27" spans="1:3" x14ac:dyDescent="0.3">
      <c r="A27" s="59">
        <v>21</v>
      </c>
      <c r="B27" s="19" t="s">
        <v>153</v>
      </c>
      <c r="C27" s="145" t="s">
        <v>208</v>
      </c>
    </row>
    <row r="28" spans="1:3" x14ac:dyDescent="0.3">
      <c r="A28" s="59">
        <v>22</v>
      </c>
      <c r="B28" s="19" t="s">
        <v>154</v>
      </c>
      <c r="C28" s="145" t="s">
        <v>208</v>
      </c>
    </row>
    <row r="29" spans="1:3" x14ac:dyDescent="0.3">
      <c r="A29" s="59">
        <v>23</v>
      </c>
      <c r="B29" s="19" t="s">
        <v>155</v>
      </c>
      <c r="C29" s="145" t="s">
        <v>208</v>
      </c>
    </row>
    <row r="30" spans="1:3" x14ac:dyDescent="0.3">
      <c r="A30" s="59">
        <v>24</v>
      </c>
      <c r="B30" s="19" t="s">
        <v>156</v>
      </c>
      <c r="C30" s="145" t="s">
        <v>208</v>
      </c>
    </row>
    <row r="31" spans="1:3" x14ac:dyDescent="0.3">
      <c r="A31" s="59">
        <v>25</v>
      </c>
      <c r="B31" s="19" t="s">
        <v>157</v>
      </c>
      <c r="C31" s="145" t="s">
        <v>208</v>
      </c>
    </row>
    <row r="32" spans="1:3" x14ac:dyDescent="0.3">
      <c r="A32" s="59">
        <v>26</v>
      </c>
      <c r="B32" s="19" t="s">
        <v>158</v>
      </c>
      <c r="C32" s="145" t="s">
        <v>208</v>
      </c>
    </row>
    <row r="33" spans="1:3" x14ac:dyDescent="0.3">
      <c r="A33" s="59">
        <v>27</v>
      </c>
      <c r="B33" s="19" t="s">
        <v>159</v>
      </c>
      <c r="C33" s="145" t="s">
        <v>208</v>
      </c>
    </row>
    <row r="34" spans="1:3" x14ac:dyDescent="0.3">
      <c r="A34" s="59">
        <v>28</v>
      </c>
      <c r="B34" s="19" t="s">
        <v>160</v>
      </c>
      <c r="C34" s="145" t="s">
        <v>208</v>
      </c>
    </row>
    <row r="35" spans="1:3" x14ac:dyDescent="0.3">
      <c r="A35" s="59">
        <v>29</v>
      </c>
      <c r="B35" s="19" t="s">
        <v>161</v>
      </c>
      <c r="C35" s="145" t="s">
        <v>208</v>
      </c>
    </row>
    <row r="36" spans="1:3" x14ac:dyDescent="0.3">
      <c r="A36" s="59">
        <v>30</v>
      </c>
      <c r="B36" s="19" t="s">
        <v>162</v>
      </c>
      <c r="C36" s="145" t="s">
        <v>208</v>
      </c>
    </row>
    <row r="37" spans="1:3" x14ac:dyDescent="0.3">
      <c r="A37" s="59">
        <v>31</v>
      </c>
      <c r="B37" s="19" t="s">
        <v>163</v>
      </c>
      <c r="C37" s="145" t="s">
        <v>208</v>
      </c>
    </row>
    <row r="38" spans="1:3" x14ac:dyDescent="0.3">
      <c r="A38" s="59">
        <v>32</v>
      </c>
      <c r="B38" s="19" t="s">
        <v>164</v>
      </c>
      <c r="C38" s="145" t="s">
        <v>208</v>
      </c>
    </row>
    <row r="39" spans="1:3" x14ac:dyDescent="0.3">
      <c r="A39" s="59">
        <v>33</v>
      </c>
      <c r="B39" s="19" t="s">
        <v>165</v>
      </c>
      <c r="C39" s="145" t="s">
        <v>208</v>
      </c>
    </row>
    <row r="40" spans="1:3" x14ac:dyDescent="0.3">
      <c r="A40" s="59">
        <v>34</v>
      </c>
      <c r="B40" s="19" t="s">
        <v>166</v>
      </c>
      <c r="C40" s="145" t="s">
        <v>208</v>
      </c>
    </row>
    <row r="41" spans="1:3" x14ac:dyDescent="0.3">
      <c r="A41" s="59">
        <v>35</v>
      </c>
      <c r="B41" s="19" t="s">
        <v>167</v>
      </c>
      <c r="C41" s="145" t="s">
        <v>208</v>
      </c>
    </row>
    <row r="42" spans="1:3" x14ac:dyDescent="0.3">
      <c r="A42" s="59">
        <v>36</v>
      </c>
      <c r="B42" s="19" t="s">
        <v>168</v>
      </c>
      <c r="C42" s="145" t="s">
        <v>208</v>
      </c>
    </row>
    <row r="43" spans="1:3" x14ac:dyDescent="0.3">
      <c r="A43" s="59">
        <v>37</v>
      </c>
      <c r="B43" s="19" t="s">
        <v>169</v>
      </c>
      <c r="C43" s="145" t="s">
        <v>208</v>
      </c>
    </row>
    <row r="44" spans="1:3" x14ac:dyDescent="0.3">
      <c r="A44" s="59">
        <v>38</v>
      </c>
      <c r="B44" s="19" t="s">
        <v>170</v>
      </c>
      <c r="C44" s="145" t="s">
        <v>208</v>
      </c>
    </row>
    <row r="45" spans="1:3" x14ac:dyDescent="0.3">
      <c r="A45" s="59">
        <v>39</v>
      </c>
      <c r="B45" s="19" t="s">
        <v>171</v>
      </c>
      <c r="C45" s="145" t="s">
        <v>208</v>
      </c>
    </row>
    <row r="46" spans="1:3" x14ac:dyDescent="0.3">
      <c r="A46" s="59">
        <v>40</v>
      </c>
      <c r="B46" s="19" t="s">
        <v>172</v>
      </c>
      <c r="C46" s="145" t="s">
        <v>208</v>
      </c>
    </row>
    <row r="47" spans="1:3" x14ac:dyDescent="0.3">
      <c r="A47" s="59">
        <v>41</v>
      </c>
      <c r="B47" s="19" t="s">
        <v>211</v>
      </c>
      <c r="C47" s="145" t="s">
        <v>208</v>
      </c>
    </row>
    <row r="48" spans="1:3" x14ac:dyDescent="0.3">
      <c r="A48" s="59">
        <v>42</v>
      </c>
      <c r="B48" s="19" t="s">
        <v>173</v>
      </c>
      <c r="C48" s="145" t="s">
        <v>208</v>
      </c>
    </row>
    <row r="49" spans="1:3" x14ac:dyDescent="0.3">
      <c r="A49" s="59">
        <v>43</v>
      </c>
      <c r="B49" s="19" t="s">
        <v>174</v>
      </c>
      <c r="C49" s="145" t="s">
        <v>208</v>
      </c>
    </row>
    <row r="50" spans="1:3" x14ac:dyDescent="0.3">
      <c r="A50" s="59">
        <v>44</v>
      </c>
      <c r="B50" s="19" t="s">
        <v>175</v>
      </c>
      <c r="C50" s="145" t="s">
        <v>208</v>
      </c>
    </row>
    <row r="51" spans="1:3" x14ac:dyDescent="0.3">
      <c r="A51" s="59">
        <v>45</v>
      </c>
      <c r="B51" s="19" t="s">
        <v>176</v>
      </c>
      <c r="C51" s="145" t="s">
        <v>208</v>
      </c>
    </row>
    <row r="52" spans="1:3" x14ac:dyDescent="0.3">
      <c r="A52" s="59">
        <v>46</v>
      </c>
      <c r="B52" s="19" t="s">
        <v>177</v>
      </c>
      <c r="C52" s="145" t="s">
        <v>208</v>
      </c>
    </row>
    <row r="53" spans="1:3" x14ac:dyDescent="0.3">
      <c r="A53" s="59">
        <v>47</v>
      </c>
      <c r="B53" s="19" t="s">
        <v>178</v>
      </c>
      <c r="C53" s="145" t="s">
        <v>208</v>
      </c>
    </row>
    <row r="54" spans="1:3" x14ac:dyDescent="0.3">
      <c r="A54" s="59">
        <v>48</v>
      </c>
      <c r="B54" s="19" t="s">
        <v>179</v>
      </c>
      <c r="C54" s="145" t="s">
        <v>208</v>
      </c>
    </row>
    <row r="55" spans="1:3" x14ac:dyDescent="0.3">
      <c r="A55" s="59">
        <v>49</v>
      </c>
      <c r="B55" s="19" t="s">
        <v>180</v>
      </c>
      <c r="C55" s="145" t="s">
        <v>208</v>
      </c>
    </row>
    <row r="56" spans="1:3" x14ac:dyDescent="0.3">
      <c r="A56" s="59">
        <v>50</v>
      </c>
      <c r="B56" s="19" t="s">
        <v>212</v>
      </c>
      <c r="C56" s="145" t="s">
        <v>208</v>
      </c>
    </row>
    <row r="57" spans="1:3" x14ac:dyDescent="0.3">
      <c r="A57" s="59">
        <v>51</v>
      </c>
      <c r="B57" s="19" t="s">
        <v>213</v>
      </c>
      <c r="C57" s="145" t="s">
        <v>208</v>
      </c>
    </row>
    <row r="58" spans="1:3" x14ac:dyDescent="0.3">
      <c r="A58" s="59">
        <v>52</v>
      </c>
      <c r="B58" s="19" t="s">
        <v>214</v>
      </c>
      <c r="C58" s="145" t="s">
        <v>208</v>
      </c>
    </row>
    <row r="59" spans="1:3" x14ac:dyDescent="0.3">
      <c r="A59" s="59">
        <v>53</v>
      </c>
      <c r="B59" s="19" t="s">
        <v>215</v>
      </c>
      <c r="C59" s="145" t="s">
        <v>208</v>
      </c>
    </row>
    <row r="60" spans="1:3" x14ac:dyDescent="0.3">
      <c r="A60" s="59">
        <v>54</v>
      </c>
      <c r="B60" s="19" t="s">
        <v>216</v>
      </c>
      <c r="C60" s="145" t="s">
        <v>208</v>
      </c>
    </row>
    <row r="61" spans="1:3" x14ac:dyDescent="0.3">
      <c r="A61" s="59">
        <v>55</v>
      </c>
      <c r="B61" s="19" t="s">
        <v>182</v>
      </c>
      <c r="C61" s="145" t="s">
        <v>209</v>
      </c>
    </row>
    <row r="62" spans="1:3" x14ac:dyDescent="0.3">
      <c r="A62" s="59">
        <v>56</v>
      </c>
      <c r="B62" s="19" t="s">
        <v>183</v>
      </c>
      <c r="C62" s="145" t="s">
        <v>209</v>
      </c>
    </row>
    <row r="63" spans="1:3" x14ac:dyDescent="0.3">
      <c r="A63" s="59">
        <v>57</v>
      </c>
      <c r="B63" s="19" t="s">
        <v>184</v>
      </c>
      <c r="C63" s="145" t="s">
        <v>209</v>
      </c>
    </row>
    <row r="64" spans="1:3" x14ac:dyDescent="0.3">
      <c r="A64" s="59">
        <v>58</v>
      </c>
      <c r="B64" s="19" t="s">
        <v>185</v>
      </c>
      <c r="C64" s="145" t="s">
        <v>209</v>
      </c>
    </row>
    <row r="65" spans="1:3" x14ac:dyDescent="0.3">
      <c r="A65" s="59">
        <v>59</v>
      </c>
      <c r="B65" s="19" t="s">
        <v>186</v>
      </c>
      <c r="C65" s="145" t="s">
        <v>209</v>
      </c>
    </row>
    <row r="66" spans="1:3" x14ac:dyDescent="0.3">
      <c r="A66" s="59">
        <v>60</v>
      </c>
      <c r="B66" s="19" t="s">
        <v>187</v>
      </c>
      <c r="C66" s="145" t="s">
        <v>209</v>
      </c>
    </row>
    <row r="67" spans="1:3" x14ac:dyDescent="0.3">
      <c r="A67" s="59">
        <v>61</v>
      </c>
      <c r="B67" s="19" t="s">
        <v>188</v>
      </c>
      <c r="C67" s="145" t="s">
        <v>209</v>
      </c>
    </row>
    <row r="68" spans="1:3" x14ac:dyDescent="0.3">
      <c r="A68" s="59">
        <v>62</v>
      </c>
      <c r="B68" s="19" t="s">
        <v>189</v>
      </c>
      <c r="C68" s="145" t="s">
        <v>209</v>
      </c>
    </row>
    <row r="69" spans="1:3" x14ac:dyDescent="0.3">
      <c r="A69" s="59">
        <v>63</v>
      </c>
      <c r="B69" s="19" t="s">
        <v>190</v>
      </c>
      <c r="C69" s="145" t="s">
        <v>209</v>
      </c>
    </row>
    <row r="70" spans="1:3" x14ac:dyDescent="0.3">
      <c r="A70" s="59">
        <v>64</v>
      </c>
      <c r="B70" s="19" t="s">
        <v>191</v>
      </c>
      <c r="C70" s="145" t="s">
        <v>209</v>
      </c>
    </row>
    <row r="71" spans="1:3" x14ac:dyDescent="0.3">
      <c r="A71" s="59">
        <v>65</v>
      </c>
      <c r="B71" s="19" t="s">
        <v>192</v>
      </c>
      <c r="C71" s="145" t="s">
        <v>209</v>
      </c>
    </row>
    <row r="72" spans="1:3" x14ac:dyDescent="0.3">
      <c r="A72" s="59">
        <v>66</v>
      </c>
      <c r="B72" s="19" t="s">
        <v>193</v>
      </c>
      <c r="C72" s="145" t="s">
        <v>209</v>
      </c>
    </row>
    <row r="73" spans="1:3" x14ac:dyDescent="0.3">
      <c r="A73" s="59">
        <v>67</v>
      </c>
      <c r="B73" s="19" t="s">
        <v>194</v>
      </c>
      <c r="C73" s="145" t="s">
        <v>209</v>
      </c>
    </row>
    <row r="74" spans="1:3" x14ac:dyDescent="0.3">
      <c r="A74" s="59">
        <v>68</v>
      </c>
      <c r="B74" s="19" t="s">
        <v>195</v>
      </c>
      <c r="C74" s="145" t="s">
        <v>209</v>
      </c>
    </row>
    <row r="75" spans="1:3" x14ac:dyDescent="0.3">
      <c r="A75" s="59">
        <v>69</v>
      </c>
      <c r="B75" s="19" t="s">
        <v>196</v>
      </c>
      <c r="C75" s="145" t="s">
        <v>209</v>
      </c>
    </row>
    <row r="76" spans="1:3" x14ac:dyDescent="0.3">
      <c r="A76" s="59">
        <v>70</v>
      </c>
      <c r="B76" s="19" t="s">
        <v>197</v>
      </c>
      <c r="C76" s="145" t="s">
        <v>209</v>
      </c>
    </row>
    <row r="77" spans="1:3" x14ac:dyDescent="0.3">
      <c r="A77" s="59">
        <v>71</v>
      </c>
      <c r="B77" s="19" t="s">
        <v>198</v>
      </c>
      <c r="C77" s="145" t="s">
        <v>209</v>
      </c>
    </row>
    <row r="78" spans="1:3" x14ac:dyDescent="0.3">
      <c r="A78" s="59">
        <v>72</v>
      </c>
      <c r="B78" s="19" t="s">
        <v>199</v>
      </c>
      <c r="C78" s="145" t="s">
        <v>209</v>
      </c>
    </row>
    <row r="79" spans="1:3" x14ac:dyDescent="0.3">
      <c r="A79" s="59">
        <v>73</v>
      </c>
      <c r="B79" s="19" t="s">
        <v>200</v>
      </c>
      <c r="C79" s="145" t="s">
        <v>209</v>
      </c>
    </row>
    <row r="80" spans="1:3" x14ac:dyDescent="0.3">
      <c r="A80" s="59">
        <v>74</v>
      </c>
      <c r="B80" s="19" t="s">
        <v>201</v>
      </c>
      <c r="C80" s="145" t="s">
        <v>209</v>
      </c>
    </row>
    <row r="81" spans="1:4" x14ac:dyDescent="0.3">
      <c r="A81" s="59">
        <v>75</v>
      </c>
      <c r="B81" s="19" t="s">
        <v>217</v>
      </c>
      <c r="C81" s="145" t="s">
        <v>209</v>
      </c>
    </row>
    <row r="82" spans="1:4" x14ac:dyDescent="0.3">
      <c r="A82" s="59">
        <v>76</v>
      </c>
      <c r="B82" s="19" t="s">
        <v>181</v>
      </c>
      <c r="C82" s="145" t="s">
        <v>209</v>
      </c>
    </row>
    <row r="83" spans="1:4" x14ac:dyDescent="0.3">
      <c r="A83" s="59">
        <v>77</v>
      </c>
      <c r="B83" s="19" t="s">
        <v>202</v>
      </c>
      <c r="C83" s="145" t="s">
        <v>209</v>
      </c>
    </row>
    <row r="84" spans="1:4" x14ac:dyDescent="0.3">
      <c r="A84" s="59">
        <v>78</v>
      </c>
      <c r="B84" s="19" t="s">
        <v>203</v>
      </c>
      <c r="C84" s="145" t="s">
        <v>209</v>
      </c>
    </row>
    <row r="85" spans="1:4" x14ac:dyDescent="0.3">
      <c r="A85" s="59">
        <v>79</v>
      </c>
      <c r="B85" s="19" t="s">
        <v>204</v>
      </c>
      <c r="C85" s="145" t="s">
        <v>209</v>
      </c>
    </row>
    <row r="86" spans="1:4" x14ac:dyDescent="0.3">
      <c r="A86" s="59">
        <v>80</v>
      </c>
      <c r="B86" s="19" t="s">
        <v>205</v>
      </c>
      <c r="C86" s="145" t="s">
        <v>209</v>
      </c>
    </row>
    <row r="87" spans="1:4" x14ac:dyDescent="0.3">
      <c r="A87" s="59">
        <v>81</v>
      </c>
      <c r="B87" s="19" t="s">
        <v>206</v>
      </c>
      <c r="C87" s="145" t="s">
        <v>209</v>
      </c>
    </row>
    <row r="88" spans="1:4" x14ac:dyDescent="0.3">
      <c r="A88" s="59">
        <v>82</v>
      </c>
      <c r="B88" s="19" t="s">
        <v>207</v>
      </c>
      <c r="C88" s="145" t="s">
        <v>209</v>
      </c>
    </row>
    <row r="89" spans="1:4" x14ac:dyDescent="0.3">
      <c r="A89" s="59">
        <v>83</v>
      </c>
      <c r="B89" s="19"/>
      <c r="C89" s="144"/>
    </row>
    <row r="90" spans="1:4" ht="17.25" thickBot="1" x14ac:dyDescent="0.35">
      <c r="A90" s="59">
        <v>84</v>
      </c>
      <c r="B90" s="20" t="s">
        <v>139</v>
      </c>
      <c r="C90" s="23"/>
    </row>
    <row r="94" spans="1:4" x14ac:dyDescent="0.3">
      <c r="A94" s="10"/>
      <c r="B94" s="216" t="s">
        <v>3</v>
      </c>
      <c r="C94" s="217"/>
      <c r="D94" s="248"/>
    </row>
    <row r="95" spans="1:4" x14ac:dyDescent="0.3">
      <c r="A95" s="12">
        <v>1</v>
      </c>
      <c r="B95" s="243"/>
      <c r="C95" s="244"/>
      <c r="D95" s="245"/>
    </row>
    <row r="96" spans="1:4" x14ac:dyDescent="0.3">
      <c r="A96" s="13">
        <v>2</v>
      </c>
      <c r="B96" s="240"/>
      <c r="C96" s="241"/>
      <c r="D96" s="242"/>
    </row>
    <row r="97" spans="1:4" x14ac:dyDescent="0.3">
      <c r="A97" s="13">
        <v>3</v>
      </c>
      <c r="B97" s="240"/>
      <c r="C97" s="241"/>
      <c r="D97" s="242"/>
    </row>
    <row r="98" spans="1:4" x14ac:dyDescent="0.3">
      <c r="A98" s="13">
        <v>4</v>
      </c>
      <c r="B98" s="240"/>
      <c r="C98" s="241"/>
      <c r="D98" s="242"/>
    </row>
    <row r="99" spans="1:4" x14ac:dyDescent="0.3">
      <c r="A99" s="13">
        <v>5</v>
      </c>
      <c r="B99" s="240"/>
      <c r="C99" s="241"/>
      <c r="D99" s="242"/>
    </row>
    <row r="100" spans="1:4" x14ac:dyDescent="0.3">
      <c r="A100" s="13">
        <v>6</v>
      </c>
      <c r="B100" s="240"/>
      <c r="C100" s="241"/>
      <c r="D100" s="242"/>
    </row>
    <row r="101" spans="1:4" x14ac:dyDescent="0.3">
      <c r="A101" s="13">
        <v>7</v>
      </c>
      <c r="B101" s="243"/>
      <c r="C101" s="244"/>
      <c r="D101" s="245"/>
    </row>
    <row r="102" spans="1:4" x14ac:dyDescent="0.3">
      <c r="A102" s="13">
        <v>8</v>
      </c>
      <c r="B102" s="240"/>
      <c r="C102" s="241"/>
      <c r="D102" s="242"/>
    </row>
    <row r="103" spans="1:4" x14ac:dyDescent="0.3">
      <c r="A103" s="13">
        <v>9</v>
      </c>
      <c r="B103" s="240"/>
      <c r="C103" s="241"/>
      <c r="D103" s="242"/>
    </row>
    <row r="104" spans="1:4" x14ac:dyDescent="0.3">
      <c r="A104" s="13">
        <v>10</v>
      </c>
      <c r="B104" s="240"/>
      <c r="C104" s="241"/>
      <c r="D104" s="242"/>
    </row>
  </sheetData>
  <mergeCells count="15">
    <mergeCell ref="B100:D100"/>
    <mergeCell ref="B101:D101"/>
    <mergeCell ref="B102:D102"/>
    <mergeCell ref="B103:D103"/>
    <mergeCell ref="B104:D104"/>
    <mergeCell ref="B95:D95"/>
    <mergeCell ref="B96:D96"/>
    <mergeCell ref="B97:D97"/>
    <mergeCell ref="B98:D98"/>
    <mergeCell ref="B99:D99"/>
    <mergeCell ref="B94:D94"/>
    <mergeCell ref="B1:D1"/>
    <mergeCell ref="B2:D2"/>
    <mergeCell ref="B3:D3"/>
    <mergeCell ref="B4:D4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407A-18FB-4B6F-AFC5-A04F7DBC2DFE}">
  <sheetPr>
    <pageSetUpPr fitToPage="1"/>
  </sheetPr>
  <dimension ref="A1:N104"/>
  <sheetViews>
    <sheetView topLeftCell="A72" zoomScale="90" zoomScaleNormal="90" workbookViewId="0">
      <selection activeCell="B97" sqref="B97:D97"/>
    </sheetView>
  </sheetViews>
  <sheetFormatPr defaultColWidth="9.140625" defaultRowHeight="16.5" x14ac:dyDescent="0.3"/>
  <cols>
    <col min="1" max="1" width="5.7109375" style="17" customWidth="1"/>
    <col min="2" max="2" width="56" style="17" customWidth="1"/>
    <col min="3" max="3" width="12" style="17" customWidth="1"/>
    <col min="4" max="5" width="13.7109375" style="24" customWidth="1"/>
    <col min="6" max="17" width="13.7109375" style="17" customWidth="1"/>
    <col min="18" max="16384" width="9.140625" style="17"/>
  </cols>
  <sheetData>
    <row r="1" spans="1:14" ht="20.100000000000001" customHeight="1" x14ac:dyDescent="0.3">
      <c r="B1" s="200" t="s">
        <v>140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</row>
    <row r="2" spans="1:14" ht="20.100000000000001" customHeight="1" x14ac:dyDescent="0.3">
      <c r="B2" s="200" t="s">
        <v>141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</row>
    <row r="3" spans="1:14" ht="24.95" customHeight="1" x14ac:dyDescent="0.3">
      <c r="B3" s="252" t="s">
        <v>126</v>
      </c>
      <c r="C3" s="252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</row>
    <row r="4" spans="1:14" ht="24.95" customHeight="1" thickBot="1" x14ac:dyDescent="0.35"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</row>
    <row r="5" spans="1:14" s="21" customFormat="1" ht="33.950000000000003" customHeight="1" thickBot="1" x14ac:dyDescent="0.35">
      <c r="A5" s="58" t="s">
        <v>127</v>
      </c>
      <c r="B5" s="25" t="s">
        <v>128</v>
      </c>
      <c r="C5" s="26" t="s">
        <v>129</v>
      </c>
    </row>
    <row r="6" spans="1:14" ht="9" customHeight="1" x14ac:dyDescent="0.3">
      <c r="A6" s="18"/>
      <c r="B6" s="18"/>
      <c r="C6" s="133"/>
      <c r="D6" s="17"/>
      <c r="E6" s="17"/>
    </row>
    <row r="7" spans="1:14" x14ac:dyDescent="0.3">
      <c r="A7" s="59">
        <v>1</v>
      </c>
      <c r="B7" s="19" t="s">
        <v>130</v>
      </c>
      <c r="C7" s="145" t="s">
        <v>208</v>
      </c>
      <c r="D7" s="17"/>
      <c r="E7" s="17"/>
    </row>
    <row r="8" spans="1:14" x14ac:dyDescent="0.3">
      <c r="A8" s="59">
        <v>2</v>
      </c>
      <c r="B8" s="19" t="s">
        <v>131</v>
      </c>
      <c r="C8" s="145" t="s">
        <v>208</v>
      </c>
      <c r="D8" s="17"/>
      <c r="E8" s="17"/>
    </row>
    <row r="9" spans="1:14" x14ac:dyDescent="0.3">
      <c r="A9" s="59">
        <v>3</v>
      </c>
      <c r="B9" s="19" t="s">
        <v>132</v>
      </c>
      <c r="C9" s="145" t="s">
        <v>208</v>
      </c>
      <c r="D9" s="17"/>
      <c r="E9" s="17"/>
    </row>
    <row r="10" spans="1:14" x14ac:dyDescent="0.3">
      <c r="A10" s="59">
        <v>4</v>
      </c>
      <c r="B10" s="19" t="s">
        <v>133</v>
      </c>
      <c r="C10" s="145" t="s">
        <v>208</v>
      </c>
      <c r="D10" s="17"/>
      <c r="E10" s="17"/>
    </row>
    <row r="11" spans="1:14" x14ac:dyDescent="0.3">
      <c r="A11" s="59">
        <v>5</v>
      </c>
      <c r="B11" s="19" t="s">
        <v>134</v>
      </c>
      <c r="C11" s="145" t="s">
        <v>208</v>
      </c>
      <c r="D11" s="17"/>
      <c r="E11" s="17"/>
    </row>
    <row r="12" spans="1:14" x14ac:dyDescent="0.3">
      <c r="A12" s="59">
        <v>6</v>
      </c>
      <c r="B12" s="19" t="s">
        <v>135</v>
      </c>
      <c r="C12" s="145" t="s">
        <v>208</v>
      </c>
      <c r="D12" s="17"/>
      <c r="E12" s="17"/>
    </row>
    <row r="13" spans="1:14" x14ac:dyDescent="0.3">
      <c r="A13" s="59">
        <v>7</v>
      </c>
      <c r="B13" s="19" t="s">
        <v>136</v>
      </c>
      <c r="C13" s="145" t="s">
        <v>208</v>
      </c>
      <c r="D13" s="17"/>
      <c r="E13" s="17"/>
    </row>
    <row r="14" spans="1:14" x14ac:dyDescent="0.3">
      <c r="A14" s="59">
        <v>8</v>
      </c>
      <c r="B14" s="19" t="s">
        <v>137</v>
      </c>
      <c r="C14" s="145" t="s">
        <v>208</v>
      </c>
      <c r="D14" s="17"/>
      <c r="E14" s="17"/>
    </row>
    <row r="15" spans="1:14" x14ac:dyDescent="0.3">
      <c r="A15" s="59">
        <v>9</v>
      </c>
      <c r="B15" s="19" t="s">
        <v>138</v>
      </c>
      <c r="C15" s="145" t="s">
        <v>208</v>
      </c>
      <c r="D15" s="17"/>
      <c r="E15" s="17"/>
    </row>
    <row r="16" spans="1:14" x14ac:dyDescent="0.3">
      <c r="A16" s="59">
        <v>10</v>
      </c>
      <c r="B16" s="19" t="s">
        <v>142</v>
      </c>
      <c r="C16" s="145" t="s">
        <v>208</v>
      </c>
      <c r="D16" s="17"/>
      <c r="E16" s="17"/>
    </row>
    <row r="17" spans="1:5" x14ac:dyDescent="0.3">
      <c r="A17" s="59">
        <v>11</v>
      </c>
      <c r="B17" s="19" t="s">
        <v>143</v>
      </c>
      <c r="C17" s="145" t="s">
        <v>208</v>
      </c>
      <c r="D17" s="17"/>
      <c r="E17" s="17"/>
    </row>
    <row r="18" spans="1:5" x14ac:dyDescent="0.3">
      <c r="A18" s="59">
        <v>12</v>
      </c>
      <c r="B18" s="19" t="s">
        <v>144</v>
      </c>
      <c r="C18" s="145" t="s">
        <v>208</v>
      </c>
      <c r="D18" s="17"/>
      <c r="E18" s="17"/>
    </row>
    <row r="19" spans="1:5" x14ac:dyDescent="0.3">
      <c r="A19" s="59">
        <v>13</v>
      </c>
      <c r="B19" s="19" t="s">
        <v>145</v>
      </c>
      <c r="C19" s="145" t="s">
        <v>208</v>
      </c>
      <c r="D19" s="17"/>
      <c r="E19" s="17"/>
    </row>
    <row r="20" spans="1:5" x14ac:dyDescent="0.3">
      <c r="A20" s="59">
        <v>14</v>
      </c>
      <c r="B20" s="19" t="s">
        <v>146</v>
      </c>
      <c r="C20" s="145" t="s">
        <v>208</v>
      </c>
      <c r="D20" s="17"/>
      <c r="E20" s="17"/>
    </row>
    <row r="21" spans="1:5" x14ac:dyDescent="0.3">
      <c r="A21" s="59">
        <v>15</v>
      </c>
      <c r="B21" s="19" t="s">
        <v>147</v>
      </c>
      <c r="C21" s="145" t="s">
        <v>208</v>
      </c>
      <c r="D21" s="17"/>
      <c r="E21" s="17"/>
    </row>
    <row r="22" spans="1:5" x14ac:dyDescent="0.3">
      <c r="A22" s="59">
        <v>16</v>
      </c>
      <c r="B22" s="19" t="s">
        <v>148</v>
      </c>
      <c r="C22" s="145" t="s">
        <v>208</v>
      </c>
      <c r="D22" s="17"/>
      <c r="E22" s="17"/>
    </row>
    <row r="23" spans="1:5" x14ac:dyDescent="0.3">
      <c r="A23" s="59">
        <v>17</v>
      </c>
      <c r="B23" s="19" t="s">
        <v>149</v>
      </c>
      <c r="C23" s="145" t="s">
        <v>208</v>
      </c>
      <c r="D23" s="17"/>
      <c r="E23" s="17"/>
    </row>
    <row r="24" spans="1:5" x14ac:dyDescent="0.3">
      <c r="A24" s="59">
        <v>18</v>
      </c>
      <c r="B24" s="19" t="s">
        <v>150</v>
      </c>
      <c r="C24" s="145" t="s">
        <v>208</v>
      </c>
      <c r="D24" s="17"/>
      <c r="E24" s="17"/>
    </row>
    <row r="25" spans="1:5" x14ac:dyDescent="0.3">
      <c r="A25" s="59">
        <v>19</v>
      </c>
      <c r="B25" s="19" t="s">
        <v>151</v>
      </c>
      <c r="C25" s="145" t="s">
        <v>208</v>
      </c>
      <c r="D25" s="17"/>
      <c r="E25" s="17"/>
    </row>
    <row r="26" spans="1:5" x14ac:dyDescent="0.3">
      <c r="A26" s="59">
        <v>20</v>
      </c>
      <c r="B26" s="19" t="s">
        <v>152</v>
      </c>
      <c r="C26" s="145" t="s">
        <v>208</v>
      </c>
      <c r="D26" s="17"/>
      <c r="E26" s="17"/>
    </row>
    <row r="27" spans="1:5" x14ac:dyDescent="0.3">
      <c r="A27" s="59">
        <v>21</v>
      </c>
      <c r="B27" s="19" t="s">
        <v>153</v>
      </c>
      <c r="C27" s="145" t="s">
        <v>208</v>
      </c>
      <c r="D27" s="17"/>
      <c r="E27" s="17"/>
    </row>
    <row r="28" spans="1:5" x14ac:dyDescent="0.3">
      <c r="A28" s="59">
        <v>22</v>
      </c>
      <c r="B28" s="19" t="s">
        <v>154</v>
      </c>
      <c r="C28" s="145" t="s">
        <v>208</v>
      </c>
      <c r="D28" s="17"/>
      <c r="E28" s="17"/>
    </row>
    <row r="29" spans="1:5" x14ac:dyDescent="0.3">
      <c r="A29" s="59">
        <v>23</v>
      </c>
      <c r="B29" s="19" t="s">
        <v>155</v>
      </c>
      <c r="C29" s="145" t="s">
        <v>208</v>
      </c>
      <c r="D29" s="17"/>
      <c r="E29" s="17"/>
    </row>
    <row r="30" spans="1:5" x14ac:dyDescent="0.3">
      <c r="A30" s="59">
        <v>24</v>
      </c>
      <c r="B30" s="19" t="s">
        <v>156</v>
      </c>
      <c r="C30" s="145" t="s">
        <v>208</v>
      </c>
      <c r="D30" s="17"/>
      <c r="E30" s="17"/>
    </row>
    <row r="31" spans="1:5" x14ac:dyDescent="0.3">
      <c r="A31" s="59">
        <v>25</v>
      </c>
      <c r="B31" s="19" t="s">
        <v>157</v>
      </c>
      <c r="C31" s="145" t="s">
        <v>208</v>
      </c>
      <c r="D31" s="17"/>
      <c r="E31" s="17"/>
    </row>
    <row r="32" spans="1:5" x14ac:dyDescent="0.3">
      <c r="A32" s="59">
        <v>26</v>
      </c>
      <c r="B32" s="19" t="s">
        <v>158</v>
      </c>
      <c r="C32" s="145" t="s">
        <v>208</v>
      </c>
      <c r="D32" s="17"/>
      <c r="E32" s="17"/>
    </row>
    <row r="33" spans="1:5" x14ac:dyDescent="0.3">
      <c r="A33" s="59">
        <v>27</v>
      </c>
      <c r="B33" s="19" t="s">
        <v>159</v>
      </c>
      <c r="C33" s="145" t="s">
        <v>208</v>
      </c>
      <c r="D33" s="17"/>
      <c r="E33" s="17"/>
    </row>
    <row r="34" spans="1:5" x14ac:dyDescent="0.3">
      <c r="A34" s="59">
        <v>28</v>
      </c>
      <c r="B34" s="19" t="s">
        <v>160</v>
      </c>
      <c r="C34" s="145" t="s">
        <v>208</v>
      </c>
      <c r="D34" s="17"/>
      <c r="E34" s="17"/>
    </row>
    <row r="35" spans="1:5" x14ac:dyDescent="0.3">
      <c r="A35" s="59">
        <v>29</v>
      </c>
      <c r="B35" s="19" t="s">
        <v>161</v>
      </c>
      <c r="C35" s="145" t="s">
        <v>208</v>
      </c>
      <c r="D35" s="17"/>
      <c r="E35" s="17"/>
    </row>
    <row r="36" spans="1:5" x14ac:dyDescent="0.3">
      <c r="A36" s="59">
        <v>30</v>
      </c>
      <c r="B36" s="19" t="s">
        <v>162</v>
      </c>
      <c r="C36" s="145" t="s">
        <v>208</v>
      </c>
      <c r="D36" s="17"/>
      <c r="E36" s="17"/>
    </row>
    <row r="37" spans="1:5" x14ac:dyDescent="0.3">
      <c r="A37" s="59">
        <v>31</v>
      </c>
      <c r="B37" s="19" t="s">
        <v>163</v>
      </c>
      <c r="C37" s="145" t="s">
        <v>208</v>
      </c>
      <c r="D37" s="17"/>
      <c r="E37" s="17"/>
    </row>
    <row r="38" spans="1:5" x14ac:dyDescent="0.3">
      <c r="A38" s="59">
        <v>32</v>
      </c>
      <c r="B38" s="19" t="s">
        <v>164</v>
      </c>
      <c r="C38" s="145" t="s">
        <v>208</v>
      </c>
      <c r="D38" s="17"/>
      <c r="E38" s="17"/>
    </row>
    <row r="39" spans="1:5" x14ac:dyDescent="0.3">
      <c r="A39" s="59">
        <v>33</v>
      </c>
      <c r="B39" s="19" t="s">
        <v>165</v>
      </c>
      <c r="C39" s="145" t="s">
        <v>208</v>
      </c>
      <c r="D39" s="17"/>
      <c r="E39" s="17"/>
    </row>
    <row r="40" spans="1:5" x14ac:dyDescent="0.3">
      <c r="A40" s="59">
        <v>34</v>
      </c>
      <c r="B40" s="19" t="s">
        <v>166</v>
      </c>
      <c r="C40" s="145" t="s">
        <v>208</v>
      </c>
      <c r="D40" s="17"/>
      <c r="E40" s="17"/>
    </row>
    <row r="41" spans="1:5" x14ac:dyDescent="0.3">
      <c r="A41" s="59">
        <v>35</v>
      </c>
      <c r="B41" s="19" t="s">
        <v>167</v>
      </c>
      <c r="C41" s="145" t="s">
        <v>208</v>
      </c>
      <c r="D41" s="17"/>
      <c r="E41" s="17"/>
    </row>
    <row r="42" spans="1:5" x14ac:dyDescent="0.3">
      <c r="A42" s="59">
        <v>36</v>
      </c>
      <c r="B42" s="19" t="s">
        <v>168</v>
      </c>
      <c r="C42" s="145" t="s">
        <v>208</v>
      </c>
      <c r="D42" s="17"/>
      <c r="E42" s="17"/>
    </row>
    <row r="43" spans="1:5" x14ac:dyDescent="0.3">
      <c r="A43" s="59">
        <v>37</v>
      </c>
      <c r="B43" s="19" t="s">
        <v>169</v>
      </c>
      <c r="C43" s="145" t="s">
        <v>208</v>
      </c>
      <c r="D43" s="17"/>
      <c r="E43" s="17"/>
    </row>
    <row r="44" spans="1:5" x14ac:dyDescent="0.3">
      <c r="A44" s="59">
        <v>38</v>
      </c>
      <c r="B44" s="19" t="s">
        <v>170</v>
      </c>
      <c r="C44" s="145" t="s">
        <v>208</v>
      </c>
      <c r="D44" s="17"/>
      <c r="E44" s="17"/>
    </row>
    <row r="45" spans="1:5" x14ac:dyDescent="0.3">
      <c r="A45" s="59">
        <v>39</v>
      </c>
      <c r="B45" s="19" t="s">
        <v>171</v>
      </c>
      <c r="C45" s="145" t="s">
        <v>208</v>
      </c>
      <c r="D45" s="17"/>
      <c r="E45" s="17"/>
    </row>
    <row r="46" spans="1:5" x14ac:dyDescent="0.3">
      <c r="A46" s="59">
        <v>40</v>
      </c>
      <c r="B46" s="19" t="s">
        <v>172</v>
      </c>
      <c r="C46" s="145" t="s">
        <v>208</v>
      </c>
      <c r="D46" s="17"/>
      <c r="E46" s="17"/>
    </row>
    <row r="47" spans="1:5" x14ac:dyDescent="0.3">
      <c r="A47" s="59">
        <v>41</v>
      </c>
      <c r="B47" s="19" t="s">
        <v>211</v>
      </c>
      <c r="C47" s="145" t="s">
        <v>208</v>
      </c>
      <c r="D47" s="17"/>
      <c r="E47" s="17"/>
    </row>
    <row r="48" spans="1:5" x14ac:dyDescent="0.3">
      <c r="A48" s="59">
        <v>42</v>
      </c>
      <c r="B48" s="19" t="s">
        <v>173</v>
      </c>
      <c r="C48" s="145" t="s">
        <v>208</v>
      </c>
      <c r="D48" s="17"/>
      <c r="E48" s="17"/>
    </row>
    <row r="49" spans="1:5" x14ac:dyDescent="0.3">
      <c r="A49" s="59">
        <v>43</v>
      </c>
      <c r="B49" s="19" t="s">
        <v>174</v>
      </c>
      <c r="C49" s="145" t="s">
        <v>208</v>
      </c>
      <c r="D49" s="17"/>
      <c r="E49" s="17"/>
    </row>
    <row r="50" spans="1:5" x14ac:dyDescent="0.3">
      <c r="A50" s="59">
        <v>44</v>
      </c>
      <c r="B50" s="19" t="s">
        <v>175</v>
      </c>
      <c r="C50" s="145" t="s">
        <v>208</v>
      </c>
      <c r="D50" s="17"/>
      <c r="E50" s="17"/>
    </row>
    <row r="51" spans="1:5" x14ac:dyDescent="0.3">
      <c r="A51" s="59">
        <v>45</v>
      </c>
      <c r="B51" s="19" t="s">
        <v>176</v>
      </c>
      <c r="C51" s="145" t="s">
        <v>208</v>
      </c>
      <c r="D51" s="17"/>
      <c r="E51" s="17"/>
    </row>
    <row r="52" spans="1:5" x14ac:dyDescent="0.3">
      <c r="A52" s="59">
        <v>46</v>
      </c>
      <c r="B52" s="19" t="s">
        <v>177</v>
      </c>
      <c r="C52" s="145" t="s">
        <v>208</v>
      </c>
      <c r="D52" s="17"/>
      <c r="E52" s="17"/>
    </row>
    <row r="53" spans="1:5" x14ac:dyDescent="0.3">
      <c r="A53" s="59">
        <v>47</v>
      </c>
      <c r="B53" s="19" t="s">
        <v>178</v>
      </c>
      <c r="C53" s="145" t="s">
        <v>208</v>
      </c>
      <c r="D53" s="17"/>
      <c r="E53" s="17"/>
    </row>
    <row r="54" spans="1:5" x14ac:dyDescent="0.3">
      <c r="A54" s="59">
        <v>48</v>
      </c>
      <c r="B54" s="19" t="s">
        <v>179</v>
      </c>
      <c r="C54" s="145" t="s">
        <v>208</v>
      </c>
      <c r="D54" s="17"/>
      <c r="E54" s="17"/>
    </row>
    <row r="55" spans="1:5" x14ac:dyDescent="0.3">
      <c r="A55" s="59">
        <v>49</v>
      </c>
      <c r="B55" s="19" t="s">
        <v>180</v>
      </c>
      <c r="C55" s="145" t="s">
        <v>208</v>
      </c>
      <c r="D55" s="17"/>
      <c r="E55" s="17"/>
    </row>
    <row r="56" spans="1:5" x14ac:dyDescent="0.3">
      <c r="A56" s="59">
        <v>50</v>
      </c>
      <c r="B56" s="19" t="s">
        <v>212</v>
      </c>
      <c r="C56" s="145" t="s">
        <v>208</v>
      </c>
      <c r="D56" s="17"/>
      <c r="E56" s="17"/>
    </row>
    <row r="57" spans="1:5" x14ac:dyDescent="0.3">
      <c r="A57" s="59">
        <v>51</v>
      </c>
      <c r="B57" s="19" t="s">
        <v>213</v>
      </c>
      <c r="C57" s="145" t="s">
        <v>208</v>
      </c>
      <c r="D57" s="17"/>
      <c r="E57" s="17"/>
    </row>
    <row r="58" spans="1:5" x14ac:dyDescent="0.3">
      <c r="A58" s="59">
        <v>52</v>
      </c>
      <c r="B58" s="19" t="s">
        <v>214</v>
      </c>
      <c r="C58" s="145" t="s">
        <v>208</v>
      </c>
      <c r="D58" s="17"/>
      <c r="E58" s="17"/>
    </row>
    <row r="59" spans="1:5" x14ac:dyDescent="0.3">
      <c r="A59" s="59">
        <v>53</v>
      </c>
      <c r="B59" s="19" t="s">
        <v>215</v>
      </c>
      <c r="C59" s="145" t="s">
        <v>208</v>
      </c>
      <c r="D59" s="17"/>
      <c r="E59" s="17"/>
    </row>
    <row r="60" spans="1:5" x14ac:dyDescent="0.3">
      <c r="A60" s="59">
        <v>54</v>
      </c>
      <c r="B60" s="19" t="s">
        <v>216</v>
      </c>
      <c r="C60" s="145" t="s">
        <v>208</v>
      </c>
      <c r="D60" s="17"/>
      <c r="E60" s="17"/>
    </row>
    <row r="61" spans="1:5" x14ac:dyDescent="0.3">
      <c r="A61" s="59">
        <v>55</v>
      </c>
      <c r="B61" s="19" t="s">
        <v>182</v>
      </c>
      <c r="C61" s="145" t="s">
        <v>209</v>
      </c>
      <c r="D61" s="17"/>
      <c r="E61" s="17"/>
    </row>
    <row r="62" spans="1:5" x14ac:dyDescent="0.3">
      <c r="A62" s="59">
        <v>56</v>
      </c>
      <c r="B62" s="19" t="s">
        <v>183</v>
      </c>
      <c r="C62" s="145" t="s">
        <v>209</v>
      </c>
      <c r="D62" s="17"/>
      <c r="E62" s="17"/>
    </row>
    <row r="63" spans="1:5" x14ac:dyDescent="0.3">
      <c r="A63" s="59">
        <v>57</v>
      </c>
      <c r="B63" s="19" t="s">
        <v>184</v>
      </c>
      <c r="C63" s="145" t="s">
        <v>209</v>
      </c>
      <c r="D63" s="17"/>
      <c r="E63" s="17"/>
    </row>
    <row r="64" spans="1:5" x14ac:dyDescent="0.3">
      <c r="A64" s="59">
        <v>58</v>
      </c>
      <c r="B64" s="19" t="s">
        <v>185</v>
      </c>
      <c r="C64" s="145" t="s">
        <v>209</v>
      </c>
      <c r="D64" s="17"/>
      <c r="E64" s="17"/>
    </row>
    <row r="65" spans="1:5" x14ac:dyDescent="0.3">
      <c r="A65" s="59">
        <v>59</v>
      </c>
      <c r="B65" s="19" t="s">
        <v>186</v>
      </c>
      <c r="C65" s="145" t="s">
        <v>209</v>
      </c>
      <c r="D65" s="17"/>
      <c r="E65" s="17"/>
    </row>
    <row r="66" spans="1:5" x14ac:dyDescent="0.3">
      <c r="A66" s="59">
        <v>60</v>
      </c>
      <c r="B66" s="19" t="s">
        <v>187</v>
      </c>
      <c r="C66" s="145" t="s">
        <v>209</v>
      </c>
      <c r="D66" s="17"/>
      <c r="E66" s="17"/>
    </row>
    <row r="67" spans="1:5" x14ac:dyDescent="0.3">
      <c r="A67" s="59">
        <v>61</v>
      </c>
      <c r="B67" s="19" t="s">
        <v>188</v>
      </c>
      <c r="C67" s="145" t="s">
        <v>209</v>
      </c>
      <c r="D67" s="17"/>
      <c r="E67" s="17"/>
    </row>
    <row r="68" spans="1:5" x14ac:dyDescent="0.3">
      <c r="A68" s="59">
        <v>62</v>
      </c>
      <c r="B68" s="19" t="s">
        <v>189</v>
      </c>
      <c r="C68" s="145" t="s">
        <v>209</v>
      </c>
      <c r="D68" s="17"/>
      <c r="E68" s="17"/>
    </row>
    <row r="69" spans="1:5" x14ac:dyDescent="0.3">
      <c r="A69" s="59">
        <v>63</v>
      </c>
      <c r="B69" s="19" t="s">
        <v>190</v>
      </c>
      <c r="C69" s="145" t="s">
        <v>209</v>
      </c>
      <c r="D69" s="17"/>
      <c r="E69" s="17"/>
    </row>
    <row r="70" spans="1:5" x14ac:dyDescent="0.3">
      <c r="A70" s="59">
        <v>64</v>
      </c>
      <c r="B70" s="19" t="s">
        <v>191</v>
      </c>
      <c r="C70" s="145" t="s">
        <v>209</v>
      </c>
      <c r="D70" s="17"/>
      <c r="E70" s="17"/>
    </row>
    <row r="71" spans="1:5" x14ac:dyDescent="0.3">
      <c r="A71" s="59">
        <v>65</v>
      </c>
      <c r="B71" s="19" t="s">
        <v>192</v>
      </c>
      <c r="C71" s="145" t="s">
        <v>209</v>
      </c>
      <c r="D71" s="17"/>
      <c r="E71" s="17"/>
    </row>
    <row r="72" spans="1:5" x14ac:dyDescent="0.3">
      <c r="A72" s="59">
        <v>66</v>
      </c>
      <c r="B72" s="19" t="s">
        <v>193</v>
      </c>
      <c r="C72" s="145" t="s">
        <v>209</v>
      </c>
      <c r="D72" s="17"/>
      <c r="E72" s="17"/>
    </row>
    <row r="73" spans="1:5" x14ac:dyDescent="0.3">
      <c r="A73" s="59">
        <v>67</v>
      </c>
      <c r="B73" s="19" t="s">
        <v>194</v>
      </c>
      <c r="C73" s="145" t="s">
        <v>209</v>
      </c>
      <c r="D73" s="17"/>
      <c r="E73" s="17"/>
    </row>
    <row r="74" spans="1:5" x14ac:dyDescent="0.3">
      <c r="A74" s="59">
        <v>68</v>
      </c>
      <c r="B74" s="19" t="s">
        <v>195</v>
      </c>
      <c r="C74" s="145" t="s">
        <v>209</v>
      </c>
      <c r="D74" s="17"/>
      <c r="E74" s="17"/>
    </row>
    <row r="75" spans="1:5" x14ac:dyDescent="0.3">
      <c r="A75" s="59">
        <v>69</v>
      </c>
      <c r="B75" s="19" t="s">
        <v>196</v>
      </c>
      <c r="C75" s="145" t="s">
        <v>209</v>
      </c>
      <c r="D75" s="17"/>
      <c r="E75" s="17"/>
    </row>
    <row r="76" spans="1:5" x14ac:dyDescent="0.3">
      <c r="A76" s="59">
        <v>70</v>
      </c>
      <c r="B76" s="19" t="s">
        <v>197</v>
      </c>
      <c r="C76" s="145" t="s">
        <v>209</v>
      </c>
      <c r="D76" s="17"/>
      <c r="E76" s="17"/>
    </row>
    <row r="77" spans="1:5" x14ac:dyDescent="0.3">
      <c r="A77" s="59">
        <v>71</v>
      </c>
      <c r="B77" s="19" t="s">
        <v>198</v>
      </c>
      <c r="C77" s="145" t="s">
        <v>209</v>
      </c>
      <c r="D77" s="17"/>
      <c r="E77" s="17"/>
    </row>
    <row r="78" spans="1:5" x14ac:dyDescent="0.3">
      <c r="A78" s="59">
        <v>72</v>
      </c>
      <c r="B78" s="19" t="s">
        <v>199</v>
      </c>
      <c r="C78" s="145" t="s">
        <v>209</v>
      </c>
      <c r="D78" s="17"/>
      <c r="E78" s="17"/>
    </row>
    <row r="79" spans="1:5" x14ac:dyDescent="0.3">
      <c r="A79" s="59">
        <v>73</v>
      </c>
      <c r="B79" s="19" t="s">
        <v>200</v>
      </c>
      <c r="C79" s="145" t="s">
        <v>209</v>
      </c>
      <c r="D79" s="17"/>
      <c r="E79" s="17"/>
    </row>
    <row r="80" spans="1:5" x14ac:dyDescent="0.3">
      <c r="A80" s="59">
        <v>74</v>
      </c>
      <c r="B80" s="19" t="s">
        <v>201</v>
      </c>
      <c r="C80" s="145" t="s">
        <v>209</v>
      </c>
      <c r="D80" s="17"/>
      <c r="E80" s="17"/>
    </row>
    <row r="81" spans="1:5" x14ac:dyDescent="0.3">
      <c r="A81" s="59">
        <v>75</v>
      </c>
      <c r="B81" s="19" t="s">
        <v>217</v>
      </c>
      <c r="C81" s="145" t="s">
        <v>209</v>
      </c>
      <c r="D81" s="17"/>
      <c r="E81" s="17"/>
    </row>
    <row r="82" spans="1:5" x14ac:dyDescent="0.3">
      <c r="A82" s="59">
        <v>76</v>
      </c>
      <c r="B82" s="19" t="s">
        <v>181</v>
      </c>
      <c r="C82" s="145" t="s">
        <v>209</v>
      </c>
      <c r="D82" s="17"/>
      <c r="E82" s="17"/>
    </row>
    <row r="83" spans="1:5" x14ac:dyDescent="0.3">
      <c r="A83" s="59">
        <v>77</v>
      </c>
      <c r="B83" s="19" t="s">
        <v>202</v>
      </c>
      <c r="C83" s="145" t="s">
        <v>209</v>
      </c>
      <c r="D83" s="17"/>
      <c r="E83" s="17"/>
    </row>
    <row r="84" spans="1:5" x14ac:dyDescent="0.3">
      <c r="A84" s="59">
        <v>78</v>
      </c>
      <c r="B84" s="19" t="s">
        <v>203</v>
      </c>
      <c r="C84" s="145" t="s">
        <v>209</v>
      </c>
      <c r="D84" s="17"/>
      <c r="E84" s="17"/>
    </row>
    <row r="85" spans="1:5" x14ac:dyDescent="0.3">
      <c r="A85" s="59">
        <v>79</v>
      </c>
      <c r="B85" s="19" t="s">
        <v>204</v>
      </c>
      <c r="C85" s="145" t="s">
        <v>209</v>
      </c>
      <c r="D85" s="17"/>
      <c r="E85" s="17"/>
    </row>
    <row r="86" spans="1:5" x14ac:dyDescent="0.3">
      <c r="A86" s="59">
        <v>80</v>
      </c>
      <c r="B86" s="19" t="s">
        <v>205</v>
      </c>
      <c r="C86" s="145" t="s">
        <v>209</v>
      </c>
      <c r="D86" s="17"/>
      <c r="E86" s="17"/>
    </row>
    <row r="87" spans="1:5" x14ac:dyDescent="0.3">
      <c r="A87" s="59">
        <v>81</v>
      </c>
      <c r="B87" s="19" t="s">
        <v>206</v>
      </c>
      <c r="C87" s="145" t="s">
        <v>209</v>
      </c>
      <c r="D87" s="17"/>
      <c r="E87" s="17"/>
    </row>
    <row r="88" spans="1:5" x14ac:dyDescent="0.3">
      <c r="A88" s="59">
        <v>82</v>
      </c>
      <c r="B88" s="19" t="s">
        <v>207</v>
      </c>
      <c r="C88" s="145" t="s">
        <v>209</v>
      </c>
      <c r="D88" s="17"/>
      <c r="E88" s="17"/>
    </row>
    <row r="89" spans="1:5" x14ac:dyDescent="0.3">
      <c r="A89" s="59">
        <v>83</v>
      </c>
      <c r="B89" s="19"/>
      <c r="C89" s="134"/>
      <c r="D89" s="17"/>
      <c r="E89" s="17"/>
    </row>
    <row r="90" spans="1:5" ht="17.25" thickBot="1" x14ac:dyDescent="0.35">
      <c r="A90" s="59">
        <v>84</v>
      </c>
      <c r="B90" s="20" t="s">
        <v>139</v>
      </c>
      <c r="C90" s="135"/>
      <c r="D90" s="17"/>
      <c r="E90" s="17"/>
    </row>
    <row r="94" spans="1:5" x14ac:dyDescent="0.3">
      <c r="A94" s="10"/>
      <c r="B94" s="216" t="s">
        <v>3</v>
      </c>
      <c r="C94" s="217"/>
      <c r="D94" s="248"/>
    </row>
    <row r="95" spans="1:5" x14ac:dyDescent="0.3">
      <c r="A95" s="12">
        <v>1</v>
      </c>
      <c r="B95" s="243"/>
      <c r="C95" s="244"/>
      <c r="D95" s="245"/>
    </row>
    <row r="96" spans="1:5" x14ac:dyDescent="0.3">
      <c r="A96" s="13">
        <v>2</v>
      </c>
      <c r="B96" s="240"/>
      <c r="C96" s="241"/>
      <c r="D96" s="242"/>
    </row>
    <row r="97" spans="1:4" x14ac:dyDescent="0.3">
      <c r="A97" s="13">
        <v>3</v>
      </c>
      <c r="B97" s="240"/>
      <c r="C97" s="241"/>
      <c r="D97" s="242"/>
    </row>
    <row r="98" spans="1:4" x14ac:dyDescent="0.3">
      <c r="A98" s="13">
        <v>4</v>
      </c>
      <c r="B98" s="240"/>
      <c r="C98" s="241"/>
      <c r="D98" s="242"/>
    </row>
    <row r="99" spans="1:4" x14ac:dyDescent="0.3">
      <c r="A99" s="13">
        <v>5</v>
      </c>
      <c r="B99" s="240"/>
      <c r="C99" s="241"/>
      <c r="D99" s="242"/>
    </row>
    <row r="100" spans="1:4" x14ac:dyDescent="0.3">
      <c r="A100" s="13">
        <v>6</v>
      </c>
      <c r="B100" s="240"/>
      <c r="C100" s="241"/>
      <c r="D100" s="242"/>
    </row>
    <row r="101" spans="1:4" x14ac:dyDescent="0.3">
      <c r="A101" s="13">
        <v>7</v>
      </c>
      <c r="B101" s="243"/>
      <c r="C101" s="244"/>
      <c r="D101" s="245"/>
    </row>
    <row r="102" spans="1:4" x14ac:dyDescent="0.3">
      <c r="A102" s="13">
        <v>8</v>
      </c>
      <c r="B102" s="240"/>
      <c r="C102" s="241"/>
      <c r="D102" s="242"/>
    </row>
    <row r="103" spans="1:4" x14ac:dyDescent="0.3">
      <c r="A103" s="13">
        <v>9</v>
      </c>
      <c r="B103" s="240"/>
      <c r="C103" s="241"/>
      <c r="D103" s="242"/>
    </row>
    <row r="104" spans="1:4" x14ac:dyDescent="0.3">
      <c r="A104" s="13">
        <v>10</v>
      </c>
      <c r="B104" s="240"/>
      <c r="C104" s="241"/>
      <c r="D104" s="242"/>
    </row>
  </sheetData>
  <mergeCells count="15">
    <mergeCell ref="B100:D100"/>
    <mergeCell ref="B101:D101"/>
    <mergeCell ref="B102:D102"/>
    <mergeCell ref="B103:D103"/>
    <mergeCell ref="B104:D104"/>
    <mergeCell ref="B95:D95"/>
    <mergeCell ref="B96:D96"/>
    <mergeCell ref="B97:D97"/>
    <mergeCell ref="B98:D98"/>
    <mergeCell ref="B99:D99"/>
    <mergeCell ref="B1:N1"/>
    <mergeCell ref="B2:N2"/>
    <mergeCell ref="B4:N4"/>
    <mergeCell ref="B3:N3"/>
    <mergeCell ref="B94:D94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T223"/>
  <sheetViews>
    <sheetView zoomScaleNormal="10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activeCell="T211" sqref="T211"/>
    </sheetView>
  </sheetViews>
  <sheetFormatPr defaultColWidth="9.140625" defaultRowHeight="13.5" x14ac:dyDescent="0.3"/>
  <cols>
    <col min="1" max="1" width="6.42578125" style="27" customWidth="1"/>
    <col min="2" max="2" width="35.7109375" style="28" customWidth="1"/>
    <col min="3" max="3" width="43.42578125" style="34" customWidth="1"/>
    <col min="4" max="4" width="13.7109375" style="34" customWidth="1"/>
    <col min="5" max="10" width="10.28515625" style="29" customWidth="1"/>
    <col min="11" max="11" width="14" style="29" customWidth="1"/>
    <col min="12" max="12" width="4.28515625" style="29" customWidth="1"/>
    <col min="13" max="13" width="10.7109375" style="29" customWidth="1"/>
    <col min="14" max="14" width="4.28515625" style="29" customWidth="1"/>
    <col min="15" max="16" width="10.7109375" style="29" customWidth="1"/>
    <col min="17" max="17" width="4.28515625" style="30" customWidth="1"/>
    <col min="18" max="19" width="10.7109375" style="28" customWidth="1"/>
    <col min="20" max="20" width="10.7109375" style="106" customWidth="1"/>
    <col min="21" max="16384" width="9.140625" style="28"/>
  </cols>
  <sheetData>
    <row r="1" spans="1:20" ht="18.75" x14ac:dyDescent="0.3">
      <c r="A1" s="200" t="s">
        <v>4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139"/>
      <c r="M1" s="139"/>
      <c r="N1" s="139"/>
      <c r="O1" s="139"/>
      <c r="P1" s="139"/>
      <c r="Q1" s="139"/>
    </row>
    <row r="2" spans="1:20" ht="18.75" x14ac:dyDescent="0.3">
      <c r="A2" s="200" t="s">
        <v>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139"/>
      <c r="M2" s="139"/>
      <c r="N2" s="139"/>
      <c r="O2" s="139"/>
      <c r="P2" s="139"/>
      <c r="Q2" s="139"/>
    </row>
    <row r="3" spans="1:20" ht="20.100000000000001" customHeight="1" x14ac:dyDescent="0.3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140"/>
      <c r="M3" s="140"/>
      <c r="N3" s="140"/>
      <c r="O3" s="140"/>
      <c r="P3" s="140"/>
      <c r="Q3" s="140"/>
    </row>
    <row r="4" spans="1:20" ht="20.100000000000001" customHeight="1" x14ac:dyDescent="0.3">
      <c r="B4" s="27"/>
      <c r="C4" s="27"/>
      <c r="D4" s="212" t="s">
        <v>6</v>
      </c>
      <c r="E4" s="204" t="s">
        <v>7</v>
      </c>
      <c r="F4" s="205"/>
      <c r="G4" s="205"/>
      <c r="H4" s="205"/>
      <c r="I4" s="205"/>
      <c r="J4" s="205"/>
      <c r="K4" s="209" t="s">
        <v>8</v>
      </c>
      <c r="L4" s="28"/>
      <c r="M4" s="218" t="s">
        <v>9</v>
      </c>
      <c r="N4" s="28"/>
      <c r="O4" s="28"/>
      <c r="P4" s="28"/>
      <c r="Q4" s="28"/>
      <c r="R4" s="27"/>
      <c r="S4" s="27"/>
      <c r="T4" s="107"/>
    </row>
    <row r="5" spans="1:20" s="31" customFormat="1" ht="24" customHeight="1" x14ac:dyDescent="0.25">
      <c r="A5" s="206" t="s">
        <v>10</v>
      </c>
      <c r="B5" s="206" t="s">
        <v>11</v>
      </c>
      <c r="C5" s="206" t="s">
        <v>12</v>
      </c>
      <c r="D5" s="21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210"/>
      <c r="M5" s="219"/>
      <c r="O5" s="206" t="s">
        <v>13</v>
      </c>
      <c r="P5" s="206" t="s">
        <v>14</v>
      </c>
      <c r="R5" s="206" t="s">
        <v>15</v>
      </c>
      <c r="S5" s="206" t="s">
        <v>16</v>
      </c>
      <c r="T5" s="206" t="s">
        <v>17</v>
      </c>
    </row>
    <row r="6" spans="1:20" ht="15" customHeight="1" x14ac:dyDescent="0.3">
      <c r="A6" s="207"/>
      <c r="B6" s="207"/>
      <c r="C6" s="207"/>
      <c r="D6" s="213"/>
      <c r="E6" s="55">
        <v>45901</v>
      </c>
      <c r="F6" s="55">
        <v>45931</v>
      </c>
      <c r="G6" s="55">
        <v>45962</v>
      </c>
      <c r="H6" s="55">
        <v>45992</v>
      </c>
      <c r="I6" s="55">
        <v>46023</v>
      </c>
      <c r="J6" s="55">
        <v>46054</v>
      </c>
      <c r="K6" s="211"/>
      <c r="L6" s="28"/>
      <c r="M6" s="220"/>
      <c r="N6" s="28"/>
      <c r="O6" s="207"/>
      <c r="P6" s="207"/>
      <c r="Q6" s="28"/>
      <c r="R6" s="207"/>
      <c r="S6" s="207"/>
      <c r="T6" s="207"/>
    </row>
    <row r="7" spans="1:20" ht="15" customHeight="1" x14ac:dyDescent="0.3">
      <c r="A7" s="208"/>
      <c r="B7" s="208"/>
      <c r="C7" s="208"/>
      <c r="D7" s="214"/>
      <c r="E7" s="37">
        <v>168</v>
      </c>
      <c r="F7" s="37">
        <v>176</v>
      </c>
      <c r="G7" s="37">
        <v>136</v>
      </c>
      <c r="H7" s="37">
        <v>176</v>
      </c>
      <c r="I7" s="37">
        <v>160</v>
      </c>
      <c r="J7" s="37">
        <v>152</v>
      </c>
      <c r="K7" s="60">
        <f>SUM(E7:J7)</f>
        <v>968</v>
      </c>
      <c r="L7" s="28"/>
      <c r="M7" s="103">
        <f>AVERAGE(E7:J7)</f>
        <v>161.33333333333334</v>
      </c>
      <c r="N7" s="28"/>
      <c r="O7" s="208"/>
      <c r="P7" s="208"/>
      <c r="Q7" s="28"/>
      <c r="R7" s="208"/>
      <c r="S7" s="208"/>
      <c r="T7" s="208"/>
    </row>
    <row r="8" spans="1:20" ht="13.5" customHeight="1" x14ac:dyDescent="0.3">
      <c r="A8" s="74">
        <v>1</v>
      </c>
      <c r="B8" s="75" t="s">
        <v>18</v>
      </c>
      <c r="C8" s="76"/>
      <c r="D8" s="76"/>
      <c r="E8" s="77"/>
      <c r="F8" s="77"/>
      <c r="G8" s="77"/>
      <c r="H8" s="77"/>
      <c r="I8" s="77"/>
      <c r="J8" s="77"/>
      <c r="K8" s="77"/>
      <c r="L8" s="28"/>
      <c r="M8" s="28"/>
      <c r="N8" s="28"/>
      <c r="O8" s="76"/>
      <c r="P8" s="76"/>
      <c r="Q8" s="28"/>
      <c r="R8" s="76"/>
      <c r="S8" s="76"/>
      <c r="T8" s="108"/>
    </row>
    <row r="9" spans="1:20" ht="14.25" x14ac:dyDescent="0.3">
      <c r="A9" s="93">
        <v>1.1000000000000001</v>
      </c>
      <c r="B9" s="94" t="s">
        <v>18</v>
      </c>
      <c r="C9" s="40" t="s">
        <v>130</v>
      </c>
      <c r="D9" s="57" t="str">
        <f>VLOOKUP(C9,'4. Hourly Rate Card'!$B$7:$C$88,2,FALSE)</f>
        <v>N</v>
      </c>
      <c r="E9" s="152">
        <v>150</v>
      </c>
      <c r="F9" s="152">
        <v>150</v>
      </c>
      <c r="G9" s="152">
        <v>150</v>
      </c>
      <c r="H9" s="152">
        <v>150</v>
      </c>
      <c r="I9" s="152">
        <v>150</v>
      </c>
      <c r="J9" s="152">
        <v>150</v>
      </c>
      <c r="K9" s="100">
        <f>SUM(E9:J9)</f>
        <v>900</v>
      </c>
      <c r="L9" s="28"/>
      <c r="M9" s="28"/>
      <c r="N9" s="28"/>
      <c r="O9" s="41">
        <f>P9/$M$7</f>
        <v>0.92975206611570238</v>
      </c>
      <c r="P9" s="41">
        <f>K9/6</f>
        <v>150</v>
      </c>
      <c r="Q9" s="28"/>
      <c r="R9" s="41">
        <f>IF($D9="Y",$K9,0)</f>
        <v>0</v>
      </c>
      <c r="S9" s="41">
        <f>IF($D9="N",$K9,0)</f>
        <v>900</v>
      </c>
      <c r="T9" s="104">
        <f>R9/(S9+R9)</f>
        <v>0</v>
      </c>
    </row>
    <row r="10" spans="1:20" ht="14.25" x14ac:dyDescent="0.3">
      <c r="A10" s="93"/>
      <c r="B10" s="94"/>
      <c r="C10" s="40" t="s">
        <v>132</v>
      </c>
      <c r="D10" s="57" t="str">
        <f>VLOOKUP(C10,'4. Hourly Rate Card'!$B$7:$C$88,2,FALSE)</f>
        <v>N</v>
      </c>
      <c r="E10" s="152">
        <v>150</v>
      </c>
      <c r="F10" s="152">
        <v>150</v>
      </c>
      <c r="G10" s="152">
        <v>150</v>
      </c>
      <c r="H10" s="152">
        <v>150</v>
      </c>
      <c r="I10" s="152">
        <v>150</v>
      </c>
      <c r="J10" s="152">
        <v>150</v>
      </c>
      <c r="K10" s="100">
        <f>SUM(E10:J10)</f>
        <v>900</v>
      </c>
      <c r="L10" s="28"/>
      <c r="M10" s="28"/>
      <c r="N10" s="28"/>
      <c r="O10" s="41">
        <f t="shared" ref="O10:O13" si="0">P10/$M$7</f>
        <v>0.92975206611570238</v>
      </c>
      <c r="P10" s="41">
        <f>K10/6</f>
        <v>150</v>
      </c>
      <c r="Q10" s="28"/>
      <c r="R10" s="41">
        <f>IF($D10="Y",$K10,0)</f>
        <v>0</v>
      </c>
      <c r="S10" s="41">
        <f>IF($D10="N",$K10,0)</f>
        <v>900</v>
      </c>
      <c r="T10" s="104">
        <f t="shared" ref="T10:T14" si="1">R10/(S10+R10)</f>
        <v>0</v>
      </c>
    </row>
    <row r="11" spans="1:20" ht="14.25" x14ac:dyDescent="0.3">
      <c r="A11" s="93"/>
      <c r="B11" s="94"/>
      <c r="C11" s="40"/>
      <c r="D11" s="57"/>
      <c r="E11" s="43"/>
      <c r="F11" s="43"/>
      <c r="G11" s="43"/>
      <c r="H11" s="43"/>
      <c r="I11" s="43"/>
      <c r="J11" s="43"/>
      <c r="K11" s="100">
        <f>SUM(E11:J11)</f>
        <v>0</v>
      </c>
      <c r="L11" s="28"/>
      <c r="M11" s="28"/>
      <c r="N11" s="28"/>
      <c r="O11" s="41">
        <f t="shared" si="0"/>
        <v>0</v>
      </c>
      <c r="P11" s="41">
        <f t="shared" ref="P11:P13" si="2">K11/6</f>
        <v>0</v>
      </c>
      <c r="Q11" s="28"/>
      <c r="R11" s="41">
        <f>IF($D11="Y",$K11,0)</f>
        <v>0</v>
      </c>
      <c r="S11" s="41">
        <f>IF($D11="N",$K11,0)</f>
        <v>0</v>
      </c>
      <c r="T11" s="104" t="e">
        <f t="shared" si="1"/>
        <v>#DIV/0!</v>
      </c>
    </row>
    <row r="12" spans="1:20" ht="12.75" customHeight="1" x14ac:dyDescent="0.3">
      <c r="A12" s="93"/>
      <c r="B12" s="94"/>
      <c r="C12" s="40"/>
      <c r="D12" s="57"/>
      <c r="E12" s="43"/>
      <c r="F12" s="43"/>
      <c r="G12" s="43"/>
      <c r="H12" s="43"/>
      <c r="I12" s="43"/>
      <c r="J12" s="43"/>
      <c r="K12" s="100">
        <f>SUM(E12:J12)</f>
        <v>0</v>
      </c>
      <c r="L12" s="28"/>
      <c r="M12" s="28"/>
      <c r="N12" s="28"/>
      <c r="O12" s="41">
        <f t="shared" si="0"/>
        <v>0</v>
      </c>
      <c r="P12" s="41">
        <f t="shared" si="2"/>
        <v>0</v>
      </c>
      <c r="Q12" s="28"/>
      <c r="R12" s="41">
        <f>IF($D12="Y",$K12,0)</f>
        <v>0</v>
      </c>
      <c r="S12" s="41">
        <f>IF($D12="N",$K12,0)</f>
        <v>0</v>
      </c>
      <c r="T12" s="104" t="e">
        <f t="shared" si="1"/>
        <v>#DIV/0!</v>
      </c>
    </row>
    <row r="13" spans="1:20" ht="12.75" customHeight="1" x14ac:dyDescent="0.3">
      <c r="A13" s="93"/>
      <c r="B13" s="94"/>
      <c r="C13" s="40"/>
      <c r="D13" s="57"/>
      <c r="E13" s="43"/>
      <c r="F13" s="43"/>
      <c r="G13" s="43"/>
      <c r="H13" s="43"/>
      <c r="I13" s="43"/>
      <c r="J13" s="43"/>
      <c r="K13" s="100">
        <f>SUM(E13:J13)</f>
        <v>0</v>
      </c>
      <c r="L13" s="28"/>
      <c r="M13" s="28"/>
      <c r="N13" s="28"/>
      <c r="O13" s="41">
        <f t="shared" si="0"/>
        <v>0</v>
      </c>
      <c r="P13" s="41">
        <f t="shared" si="2"/>
        <v>0</v>
      </c>
      <c r="Q13" s="28"/>
      <c r="R13" s="41">
        <f>IF($D13="Y",$K13,0)</f>
        <v>0</v>
      </c>
      <c r="S13" s="41">
        <f>IF($D13="N",$K13,0)</f>
        <v>0</v>
      </c>
      <c r="T13" s="104" t="e">
        <f t="shared" si="1"/>
        <v>#DIV/0!</v>
      </c>
    </row>
    <row r="14" spans="1:20" ht="14.25" customHeight="1" thickBot="1" x14ac:dyDescent="0.35">
      <c r="A14" s="65"/>
      <c r="B14" s="66" t="s">
        <v>19</v>
      </c>
      <c r="C14" s="67"/>
      <c r="D14" s="69"/>
      <c r="E14" s="70">
        <f>SUM(E9:E13)</f>
        <v>300</v>
      </c>
      <c r="F14" s="70">
        <f t="shared" ref="F14:K14" si="3">SUM(F9:F13)</f>
        <v>300</v>
      </c>
      <c r="G14" s="70">
        <f t="shared" si="3"/>
        <v>300</v>
      </c>
      <c r="H14" s="70">
        <f t="shared" si="3"/>
        <v>300</v>
      </c>
      <c r="I14" s="70">
        <f t="shared" si="3"/>
        <v>300</v>
      </c>
      <c r="J14" s="70">
        <f t="shared" si="3"/>
        <v>300</v>
      </c>
      <c r="K14" s="70">
        <f t="shared" si="3"/>
        <v>1800</v>
      </c>
      <c r="L14" s="28"/>
      <c r="M14" s="28"/>
      <c r="N14" s="28"/>
      <c r="O14" s="68">
        <f>SUM(O9:O13)</f>
        <v>1.8595041322314048</v>
      </c>
      <c r="P14" s="68">
        <f>SUM(P9:P13)</f>
        <v>300</v>
      </c>
      <c r="Q14" s="28"/>
      <c r="R14" s="68">
        <f>SUM(R9:R13)</f>
        <v>0</v>
      </c>
      <c r="S14" s="68">
        <f>SUM(S9:S13)</f>
        <v>1800</v>
      </c>
      <c r="T14" s="105">
        <f t="shared" si="1"/>
        <v>0</v>
      </c>
    </row>
    <row r="15" spans="1:20" ht="14.25" x14ac:dyDescent="0.3">
      <c r="A15" s="95">
        <v>1.2</v>
      </c>
      <c r="B15" s="96" t="s">
        <v>20</v>
      </c>
      <c r="C15" s="146" t="s">
        <v>131</v>
      </c>
      <c r="D15" s="57" t="str">
        <f>VLOOKUP(C15,'4. Hourly Rate Card'!$B$7:$C$88,2,FALSE)</f>
        <v>N</v>
      </c>
      <c r="E15" s="152">
        <v>150</v>
      </c>
      <c r="F15" s="152">
        <v>150</v>
      </c>
      <c r="G15" s="152">
        <v>150</v>
      </c>
      <c r="H15" s="152">
        <v>150</v>
      </c>
      <c r="I15" s="152">
        <v>150</v>
      </c>
      <c r="J15" s="152">
        <v>150</v>
      </c>
      <c r="K15" s="101">
        <f>SUM(E15:J15)</f>
        <v>900</v>
      </c>
      <c r="L15" s="28"/>
      <c r="M15" s="28"/>
      <c r="N15" s="28"/>
      <c r="O15" s="41">
        <f>P15/$M$7</f>
        <v>0.92975206611570238</v>
      </c>
      <c r="P15" s="41">
        <f>K15/6</f>
        <v>150</v>
      </c>
      <c r="Q15" s="28"/>
      <c r="R15" s="41">
        <f>IF($D15="Y",$K15,0)</f>
        <v>0</v>
      </c>
      <c r="S15" s="41">
        <f>IF($D15="N",$K15,0)</f>
        <v>900</v>
      </c>
      <c r="T15" s="104">
        <f>R15/(S15+R15)</f>
        <v>0</v>
      </c>
    </row>
    <row r="16" spans="1:20" ht="14.25" x14ac:dyDescent="0.3">
      <c r="A16" s="93"/>
      <c r="B16" s="97"/>
      <c r="C16" s="63"/>
      <c r="D16" s="57"/>
      <c r="E16" s="43"/>
      <c r="F16" s="43"/>
      <c r="G16" s="43"/>
      <c r="H16" s="43"/>
      <c r="I16" s="43"/>
      <c r="J16" s="43"/>
      <c r="K16" s="101">
        <f>SUM(E16:J16)</f>
        <v>0</v>
      </c>
      <c r="L16" s="28"/>
      <c r="M16" s="28"/>
      <c r="N16" s="28"/>
      <c r="O16" s="41">
        <f t="shared" ref="O16:O19" si="4">P16/$M$7</f>
        <v>0</v>
      </c>
      <c r="P16" s="41">
        <f>K16/12</f>
        <v>0</v>
      </c>
      <c r="Q16" s="28"/>
      <c r="R16" s="41">
        <f>IF($D16="Y",$K16,0)</f>
        <v>0</v>
      </c>
      <c r="S16" s="41">
        <f>IF($D16="N",$K16,0)</f>
        <v>0</v>
      </c>
      <c r="T16" s="104" t="e">
        <f t="shared" ref="T16:T20" si="5">R16/(S16+R16)</f>
        <v>#DIV/0!</v>
      </c>
    </row>
    <row r="17" spans="1:20" ht="14.25" x14ac:dyDescent="0.3">
      <c r="A17" s="93"/>
      <c r="B17" s="97"/>
      <c r="C17" s="63"/>
      <c r="D17" s="57"/>
      <c r="E17" s="43"/>
      <c r="F17" s="43"/>
      <c r="G17" s="43"/>
      <c r="H17" s="43"/>
      <c r="I17" s="43"/>
      <c r="J17" s="43"/>
      <c r="K17" s="101">
        <f>SUM(E17:J17)</f>
        <v>0</v>
      </c>
      <c r="L17" s="28"/>
      <c r="M17" s="28"/>
      <c r="N17" s="28"/>
      <c r="O17" s="41">
        <f t="shared" si="4"/>
        <v>0</v>
      </c>
      <c r="P17" s="41">
        <f>K17/12</f>
        <v>0</v>
      </c>
      <c r="Q17" s="28"/>
      <c r="R17" s="41">
        <f>IF($D17="Y",$K17,0)</f>
        <v>0</v>
      </c>
      <c r="S17" s="41">
        <f>IF($D17="N",$K17,0)</f>
        <v>0</v>
      </c>
      <c r="T17" s="104" t="e">
        <f t="shared" si="5"/>
        <v>#DIV/0!</v>
      </c>
    </row>
    <row r="18" spans="1:20" ht="14.25" x14ac:dyDescent="0.3">
      <c r="A18" s="93"/>
      <c r="B18" s="97"/>
      <c r="C18" s="63"/>
      <c r="D18" s="57"/>
      <c r="E18" s="43"/>
      <c r="F18" s="43"/>
      <c r="G18" s="43"/>
      <c r="H18" s="43"/>
      <c r="I18" s="43"/>
      <c r="J18" s="43"/>
      <c r="K18" s="101">
        <f>SUM(E18:J18)</f>
        <v>0</v>
      </c>
      <c r="L18" s="28"/>
      <c r="M18" s="28"/>
      <c r="N18" s="28"/>
      <c r="O18" s="41">
        <f t="shared" si="4"/>
        <v>0</v>
      </c>
      <c r="P18" s="41">
        <f>K18/12</f>
        <v>0</v>
      </c>
      <c r="Q18" s="28"/>
      <c r="R18" s="41">
        <f>IF($D18="Y",$K18,0)</f>
        <v>0</v>
      </c>
      <c r="S18" s="41">
        <f>IF($D18="N",$K18,0)</f>
        <v>0</v>
      </c>
      <c r="T18" s="104" t="e">
        <f t="shared" si="5"/>
        <v>#DIV/0!</v>
      </c>
    </row>
    <row r="19" spans="1:20" s="32" customFormat="1" ht="14.25" x14ac:dyDescent="0.3">
      <c r="A19" s="93"/>
      <c r="B19" s="97"/>
      <c r="C19" s="63"/>
      <c r="D19" s="57"/>
      <c r="E19" s="43"/>
      <c r="F19" s="43"/>
      <c r="G19" s="43"/>
      <c r="H19" s="43"/>
      <c r="I19" s="43"/>
      <c r="J19" s="43"/>
      <c r="K19" s="101">
        <f>SUM(E19:J19)</f>
        <v>0</v>
      </c>
      <c r="O19" s="41">
        <f t="shared" si="4"/>
        <v>0</v>
      </c>
      <c r="P19" s="41">
        <f>K19/12</f>
        <v>0</v>
      </c>
      <c r="R19" s="41">
        <f>IF($D19="Y",$K19,0)</f>
        <v>0</v>
      </c>
      <c r="S19" s="41">
        <f>IF($D19="N",$K19,0)</f>
        <v>0</v>
      </c>
      <c r="T19" s="104" t="e">
        <f t="shared" si="5"/>
        <v>#DIV/0!</v>
      </c>
    </row>
    <row r="20" spans="1:20" ht="14.25" customHeight="1" thickBot="1" x14ac:dyDescent="0.35">
      <c r="A20" s="65"/>
      <c r="B20" s="66" t="s">
        <v>21</v>
      </c>
      <c r="C20" s="71"/>
      <c r="D20" s="73"/>
      <c r="E20" s="70">
        <f>SUM(E15:E19)</f>
        <v>150</v>
      </c>
      <c r="F20" s="70">
        <f t="shared" ref="F20:K20" si="6">SUM(F15:F19)</f>
        <v>150</v>
      </c>
      <c r="G20" s="70">
        <f t="shared" si="6"/>
        <v>150</v>
      </c>
      <c r="H20" s="70">
        <f t="shared" si="6"/>
        <v>150</v>
      </c>
      <c r="I20" s="70">
        <f t="shared" si="6"/>
        <v>150</v>
      </c>
      <c r="J20" s="70">
        <f t="shared" si="6"/>
        <v>150</v>
      </c>
      <c r="K20" s="70">
        <f t="shared" si="6"/>
        <v>900</v>
      </c>
      <c r="L20" s="28"/>
      <c r="M20" s="28"/>
      <c r="N20" s="28"/>
      <c r="O20" s="72">
        <f>SUM(O15:O19)</f>
        <v>0.92975206611570238</v>
      </c>
      <c r="P20" s="72">
        <f>SUM(P15:P19)</f>
        <v>150</v>
      </c>
      <c r="Q20" s="28"/>
      <c r="R20" s="68">
        <f>SUM(R15:R19)</f>
        <v>0</v>
      </c>
      <c r="S20" s="68">
        <f>SUM(S15:S19)</f>
        <v>900</v>
      </c>
      <c r="T20" s="105">
        <f t="shared" si="5"/>
        <v>0</v>
      </c>
    </row>
    <row r="21" spans="1:20" ht="13.5" customHeight="1" x14ac:dyDescent="0.3">
      <c r="A21" s="95">
        <v>1.3</v>
      </c>
      <c r="B21" s="96" t="s">
        <v>22</v>
      </c>
      <c r="C21" s="146" t="s">
        <v>142</v>
      </c>
      <c r="D21" s="57" t="str">
        <f>VLOOKUP(C21,'4. Hourly Rate Card'!$B$7:$C$88,2,FALSE)</f>
        <v>N</v>
      </c>
      <c r="E21" s="43">
        <v>149.61333333333332</v>
      </c>
      <c r="F21" s="43">
        <v>149.61333333333332</v>
      </c>
      <c r="G21" s="43">
        <v>149.61333333333332</v>
      </c>
      <c r="H21" s="43">
        <v>149.61333333333332</v>
      </c>
      <c r="I21" s="43">
        <v>149.61333333333332</v>
      </c>
      <c r="J21" s="43">
        <v>149.61333333333332</v>
      </c>
      <c r="K21" s="101">
        <f>SUM(E21:J21)</f>
        <v>897.68</v>
      </c>
      <c r="L21" s="28"/>
      <c r="M21" s="28"/>
      <c r="N21" s="28"/>
      <c r="O21" s="41">
        <f>P21/$M$7</f>
        <v>0.92735537190082629</v>
      </c>
      <c r="P21" s="41">
        <f>K21/6</f>
        <v>149.61333333333332</v>
      </c>
      <c r="Q21" s="28"/>
      <c r="R21" s="41">
        <f>IF($D21="Y",$K21,0)</f>
        <v>0</v>
      </c>
      <c r="S21" s="41">
        <f>IF($D21="N",$K21,0)</f>
        <v>897.68</v>
      </c>
      <c r="T21" s="104">
        <f>R21/(S21+R21)</f>
        <v>0</v>
      </c>
    </row>
    <row r="22" spans="1:20" ht="13.5" customHeight="1" x14ac:dyDescent="0.3">
      <c r="A22" s="93"/>
      <c r="B22" s="97"/>
      <c r="C22" s="146" t="s">
        <v>182</v>
      </c>
      <c r="D22" s="57" t="str">
        <f>VLOOKUP(C22,'4. Hourly Rate Card'!$B$7:$C$88,2,FALSE)</f>
        <v>Y</v>
      </c>
      <c r="E22" s="43">
        <v>49.788874999999997</v>
      </c>
      <c r="F22" s="43">
        <v>165.96291666666667</v>
      </c>
      <c r="G22" s="43">
        <v>165.96291666666667</v>
      </c>
      <c r="H22" s="43">
        <v>165.96291666666667</v>
      </c>
      <c r="I22" s="43">
        <v>165.96291666666667</v>
      </c>
      <c r="J22" s="43">
        <v>165.96291666666667</v>
      </c>
      <c r="K22" s="101">
        <f>SUM(E22:J22)</f>
        <v>879.60345833333326</v>
      </c>
      <c r="L22" s="28"/>
      <c r="M22" s="28"/>
      <c r="N22" s="28"/>
      <c r="O22" s="41">
        <f t="shared" ref="O22:O25" si="7">P22/$M$7</f>
        <v>0.90868125860881521</v>
      </c>
      <c r="P22" s="41">
        <f>K22/6</f>
        <v>146.60057638888887</v>
      </c>
      <c r="Q22" s="28"/>
      <c r="R22" s="41">
        <f>IF($D22="Y",$K22,0)</f>
        <v>879.60345833333326</v>
      </c>
      <c r="S22" s="41">
        <f>IF($D22="N",$K22,0)</f>
        <v>0</v>
      </c>
      <c r="T22" s="104">
        <f t="shared" ref="T22:T27" si="8">R22/(S22+R22)</f>
        <v>1</v>
      </c>
    </row>
    <row r="23" spans="1:20" ht="13.5" customHeight="1" x14ac:dyDescent="0.3">
      <c r="A23" s="93"/>
      <c r="B23" s="97"/>
      <c r="C23" s="63"/>
      <c r="D23" s="57"/>
      <c r="E23" s="43"/>
      <c r="F23" s="43"/>
      <c r="G23" s="43"/>
      <c r="H23" s="43"/>
      <c r="I23" s="43"/>
      <c r="J23" s="43"/>
      <c r="K23" s="101">
        <f>SUM(E23:J23)</f>
        <v>0</v>
      </c>
      <c r="L23" s="28"/>
      <c r="M23" s="28"/>
      <c r="N23" s="28"/>
      <c r="O23" s="41">
        <f t="shared" si="7"/>
        <v>0</v>
      </c>
      <c r="P23" s="41">
        <f t="shared" ref="P23:P25" si="9">K23/6</f>
        <v>0</v>
      </c>
      <c r="Q23" s="28"/>
      <c r="R23" s="41">
        <f>IF($D23="Y",$K23,0)</f>
        <v>0</v>
      </c>
      <c r="S23" s="41">
        <f>IF($D23="N",$K23,0)</f>
        <v>0</v>
      </c>
      <c r="T23" s="104" t="e">
        <f t="shared" si="8"/>
        <v>#DIV/0!</v>
      </c>
    </row>
    <row r="24" spans="1:20" ht="13.5" customHeight="1" x14ac:dyDescent="0.3">
      <c r="A24" s="93"/>
      <c r="B24" s="97"/>
      <c r="C24" s="63"/>
      <c r="D24" s="57"/>
      <c r="E24" s="43"/>
      <c r="F24" s="43"/>
      <c r="G24" s="43"/>
      <c r="H24" s="43"/>
      <c r="I24" s="43"/>
      <c r="J24" s="43"/>
      <c r="K24" s="101">
        <f>SUM(E24:J24)</f>
        <v>0</v>
      </c>
      <c r="L24" s="28"/>
      <c r="M24" s="28"/>
      <c r="N24" s="28"/>
      <c r="O24" s="41">
        <f t="shared" si="7"/>
        <v>0</v>
      </c>
      <c r="P24" s="41">
        <f t="shared" si="9"/>
        <v>0</v>
      </c>
      <c r="Q24" s="28"/>
      <c r="R24" s="41">
        <f>IF($D24="Y",$K24,0)</f>
        <v>0</v>
      </c>
      <c r="S24" s="41">
        <f>IF($D24="N",$K24,0)</f>
        <v>0</v>
      </c>
      <c r="T24" s="104" t="e">
        <f t="shared" si="8"/>
        <v>#DIV/0!</v>
      </c>
    </row>
    <row r="25" spans="1:20" s="32" customFormat="1" ht="14.25" x14ac:dyDescent="0.3">
      <c r="A25" s="93"/>
      <c r="B25" s="97"/>
      <c r="C25" s="63"/>
      <c r="D25" s="57"/>
      <c r="E25" s="43"/>
      <c r="F25" s="43"/>
      <c r="G25" s="43"/>
      <c r="H25" s="43"/>
      <c r="I25" s="43"/>
      <c r="J25" s="43"/>
      <c r="K25" s="101">
        <f>SUM(E25:J25)</f>
        <v>0</v>
      </c>
      <c r="O25" s="41">
        <f t="shared" si="7"/>
        <v>0</v>
      </c>
      <c r="P25" s="41">
        <f t="shared" si="9"/>
        <v>0</v>
      </c>
      <c r="R25" s="41">
        <f>IF($D25="Y",$K25,0)</f>
        <v>0</v>
      </c>
      <c r="S25" s="41">
        <f>IF($D25="N",$K25,0)</f>
        <v>0</v>
      </c>
      <c r="T25" s="104" t="e">
        <f t="shared" si="8"/>
        <v>#DIV/0!</v>
      </c>
    </row>
    <row r="26" spans="1:20" s="32" customFormat="1" ht="15" thickBot="1" x14ac:dyDescent="0.35">
      <c r="A26" s="65"/>
      <c r="B26" s="66" t="s">
        <v>23</v>
      </c>
      <c r="C26" s="71"/>
      <c r="D26" s="73"/>
      <c r="E26" s="70">
        <f>SUM(E21:E25)</f>
        <v>199.40220833333331</v>
      </c>
      <c r="F26" s="70">
        <f t="shared" ref="F26:K26" si="10">SUM(F21:F25)</f>
        <v>315.57624999999996</v>
      </c>
      <c r="G26" s="70">
        <f t="shared" si="10"/>
        <v>315.57624999999996</v>
      </c>
      <c r="H26" s="70">
        <f t="shared" si="10"/>
        <v>315.57624999999996</v>
      </c>
      <c r="I26" s="70">
        <f t="shared" si="10"/>
        <v>315.57624999999996</v>
      </c>
      <c r="J26" s="70">
        <f t="shared" si="10"/>
        <v>315.57624999999996</v>
      </c>
      <c r="K26" s="70">
        <f t="shared" si="10"/>
        <v>1777.2834583333333</v>
      </c>
      <c r="O26" s="72">
        <f>SUM(O21:O25)</f>
        <v>1.8360366305096414</v>
      </c>
      <c r="P26" s="72">
        <f>SUM(P21:P25)</f>
        <v>296.21390972222218</v>
      </c>
      <c r="R26" s="68">
        <f>SUM(R21:R25)</f>
        <v>879.60345833333326</v>
      </c>
      <c r="S26" s="68">
        <f>SUM(S21:S25)</f>
        <v>897.68</v>
      </c>
      <c r="T26" s="105">
        <f t="shared" si="8"/>
        <v>0.49491455862543776</v>
      </c>
    </row>
    <row r="27" spans="1:20" s="32" customFormat="1" ht="14.25" thickBot="1" x14ac:dyDescent="0.3">
      <c r="A27" s="88"/>
      <c r="B27" s="89" t="s">
        <v>19</v>
      </c>
      <c r="C27" s="90"/>
      <c r="D27" s="91"/>
      <c r="E27" s="91">
        <f t="shared" ref="E27:K27" si="11">SUM(E14,E20,E26)</f>
        <v>649.40220833333331</v>
      </c>
      <c r="F27" s="91">
        <f t="shared" si="11"/>
        <v>765.57624999999996</v>
      </c>
      <c r="G27" s="91">
        <f t="shared" si="11"/>
        <v>765.57624999999996</v>
      </c>
      <c r="H27" s="91">
        <f t="shared" si="11"/>
        <v>765.57624999999996</v>
      </c>
      <c r="I27" s="91">
        <f t="shared" si="11"/>
        <v>765.57624999999996</v>
      </c>
      <c r="J27" s="91">
        <f t="shared" si="11"/>
        <v>765.57624999999996</v>
      </c>
      <c r="K27" s="91">
        <f t="shared" si="11"/>
        <v>4477.2834583333333</v>
      </c>
      <c r="O27" s="91">
        <f>SUM(O14,O20,O26)</f>
        <v>4.6252928288567485</v>
      </c>
      <c r="P27" s="91">
        <f>SUM(P14,P20,P26)</f>
        <v>746.21390972222218</v>
      </c>
      <c r="R27" s="91">
        <f>SUM(R14,R20,R26)</f>
        <v>879.60345833333326</v>
      </c>
      <c r="S27" s="91">
        <f>SUM(S14,S20,S26)</f>
        <v>3597.68</v>
      </c>
      <c r="T27" s="110">
        <f t="shared" si="8"/>
        <v>0.19645918479790986</v>
      </c>
    </row>
    <row r="28" spans="1:20" ht="14.25" x14ac:dyDescent="0.3">
      <c r="A28" s="61"/>
      <c r="B28" s="62"/>
      <c r="C28" s="63"/>
      <c r="D28" s="63"/>
      <c r="E28" s="64"/>
      <c r="F28" s="64"/>
      <c r="G28" s="64"/>
      <c r="H28" s="64"/>
      <c r="I28" s="64"/>
      <c r="J28" s="64"/>
      <c r="K28" s="64"/>
      <c r="L28" s="28"/>
      <c r="M28" s="28"/>
      <c r="N28" s="28"/>
      <c r="O28" s="63"/>
      <c r="P28" s="63"/>
      <c r="Q28" s="28"/>
      <c r="R28" s="63"/>
      <c r="S28" s="63"/>
      <c r="T28" s="111"/>
    </row>
    <row r="29" spans="1:20" ht="14.25" x14ac:dyDescent="0.3">
      <c r="A29" s="78">
        <v>2</v>
      </c>
      <c r="B29" s="79" t="s">
        <v>24</v>
      </c>
      <c r="C29" s="80"/>
      <c r="D29" s="76"/>
      <c r="E29" s="81"/>
      <c r="F29" s="81"/>
      <c r="G29" s="81"/>
      <c r="H29" s="81"/>
      <c r="I29" s="81"/>
      <c r="J29" s="81"/>
      <c r="K29" s="77"/>
      <c r="L29" s="28"/>
      <c r="M29" s="28"/>
      <c r="N29" s="28"/>
      <c r="O29" s="80"/>
      <c r="P29" s="80"/>
      <c r="Q29" s="28"/>
      <c r="R29" s="80"/>
      <c r="S29" s="80"/>
      <c r="T29" s="112"/>
    </row>
    <row r="30" spans="1:20" ht="14.25" x14ac:dyDescent="0.3">
      <c r="A30" s="93">
        <v>2.1</v>
      </c>
      <c r="B30" s="94" t="s">
        <v>25</v>
      </c>
      <c r="C30" s="147" t="s">
        <v>133</v>
      </c>
      <c r="D30" s="57" t="str">
        <f>VLOOKUP(C30,'4. Hourly Rate Card'!$B$7:$C$88,2,FALSE)</f>
        <v>N</v>
      </c>
      <c r="E30" s="43">
        <v>127</v>
      </c>
      <c r="F30" s="43">
        <v>127</v>
      </c>
      <c r="G30" s="43">
        <v>127</v>
      </c>
      <c r="H30" s="43">
        <v>127</v>
      </c>
      <c r="I30" s="43">
        <v>127</v>
      </c>
      <c r="J30" s="43">
        <v>127</v>
      </c>
      <c r="K30" s="100">
        <f>SUM(E30:J30)</f>
        <v>762</v>
      </c>
      <c r="L30" s="28"/>
      <c r="M30" s="28"/>
      <c r="N30" s="28"/>
      <c r="O30" s="41">
        <f>P30/$M$7</f>
        <v>0.78719008264462809</v>
      </c>
      <c r="P30" s="41">
        <f>K30/6</f>
        <v>127</v>
      </c>
      <c r="Q30" s="28"/>
      <c r="R30" s="41">
        <f>IF($D30="Y",$K30,0)</f>
        <v>0</v>
      </c>
      <c r="S30" s="41">
        <f>IF($D30="N",$K30,0)</f>
        <v>762</v>
      </c>
      <c r="T30" s="104">
        <f>R30/(S30+R30)</f>
        <v>0</v>
      </c>
    </row>
    <row r="31" spans="1:20" ht="14.25" x14ac:dyDescent="0.3">
      <c r="A31" s="93"/>
      <c r="B31" s="94"/>
      <c r="C31" s="147" t="s">
        <v>183</v>
      </c>
      <c r="D31" s="57" t="str">
        <f>VLOOKUP(C31,'4. Hourly Rate Card'!$B$7:$C$88,2,FALSE)</f>
        <v>Y</v>
      </c>
      <c r="E31" s="43">
        <v>0</v>
      </c>
      <c r="F31" s="43">
        <v>82.981458333333336</v>
      </c>
      <c r="G31" s="43">
        <v>165.96291666666667</v>
      </c>
      <c r="H31" s="43">
        <v>165.96291666666667</v>
      </c>
      <c r="I31" s="43">
        <v>165.96291666666667</v>
      </c>
      <c r="J31" s="43">
        <v>165.96291666666667</v>
      </c>
      <c r="K31" s="100">
        <f>SUM(E31:J31)</f>
        <v>746.83312499999988</v>
      </c>
      <c r="L31" s="28"/>
      <c r="M31" s="28"/>
      <c r="N31" s="28"/>
      <c r="O31" s="41">
        <f t="shared" ref="O31:O34" si="12">P31/$M$7</f>
        <v>0.77152182334710728</v>
      </c>
      <c r="P31" s="41">
        <f>K31/6</f>
        <v>124.47218749999998</v>
      </c>
      <c r="Q31" s="28"/>
      <c r="R31" s="41">
        <f>IF($D31="Y",$K31,0)</f>
        <v>746.83312499999988</v>
      </c>
      <c r="S31" s="41">
        <f>IF($D31="N",$K31,0)</f>
        <v>0</v>
      </c>
      <c r="T31" s="104">
        <f t="shared" ref="T31:T35" si="13">R31/(S31+R31)</f>
        <v>1</v>
      </c>
    </row>
    <row r="32" spans="1:20" ht="14.25" x14ac:dyDescent="0.3">
      <c r="A32" s="93"/>
      <c r="B32" s="94"/>
      <c r="C32" s="40"/>
      <c r="D32" s="57"/>
      <c r="E32" s="43"/>
      <c r="F32" s="43"/>
      <c r="G32" s="43"/>
      <c r="H32" s="43"/>
      <c r="I32" s="43"/>
      <c r="J32" s="43"/>
      <c r="K32" s="100">
        <f>SUM(E32:J32)</f>
        <v>0</v>
      </c>
      <c r="L32" s="28"/>
      <c r="M32" s="28"/>
      <c r="N32" s="28"/>
      <c r="O32" s="41">
        <f t="shared" si="12"/>
        <v>0</v>
      </c>
      <c r="P32" s="41">
        <f t="shared" ref="P32:P34" si="14">K32/6</f>
        <v>0</v>
      </c>
      <c r="Q32" s="28"/>
      <c r="R32" s="41">
        <f>IF($D32="Y",$K32,0)</f>
        <v>0</v>
      </c>
      <c r="S32" s="41">
        <f>IF($D32="N",$K32,0)</f>
        <v>0</v>
      </c>
      <c r="T32" s="104" t="e">
        <f t="shared" si="13"/>
        <v>#DIV/0!</v>
      </c>
    </row>
    <row r="33" spans="1:20" ht="14.25" x14ac:dyDescent="0.3">
      <c r="A33" s="93"/>
      <c r="B33" s="94"/>
      <c r="C33" s="40"/>
      <c r="D33" s="57"/>
      <c r="E33" s="43"/>
      <c r="F33" s="43"/>
      <c r="G33" s="43"/>
      <c r="H33" s="43"/>
      <c r="I33" s="43"/>
      <c r="J33" s="43"/>
      <c r="K33" s="100">
        <f>SUM(E33:J33)</f>
        <v>0</v>
      </c>
      <c r="L33" s="28"/>
      <c r="M33" s="28"/>
      <c r="N33" s="28"/>
      <c r="O33" s="41">
        <f t="shared" si="12"/>
        <v>0</v>
      </c>
      <c r="P33" s="41">
        <f t="shared" si="14"/>
        <v>0</v>
      </c>
      <c r="Q33" s="28"/>
      <c r="R33" s="41">
        <f>IF($D33="Y",$K33,0)</f>
        <v>0</v>
      </c>
      <c r="S33" s="41">
        <f>IF($D33="N",$K33,0)</f>
        <v>0</v>
      </c>
      <c r="T33" s="104" t="e">
        <f t="shared" si="13"/>
        <v>#DIV/0!</v>
      </c>
    </row>
    <row r="34" spans="1:20" s="32" customFormat="1" ht="14.25" x14ac:dyDescent="0.3">
      <c r="A34" s="93"/>
      <c r="B34" s="94"/>
      <c r="C34" s="40"/>
      <c r="D34" s="57"/>
      <c r="E34" s="43"/>
      <c r="F34" s="43"/>
      <c r="G34" s="43"/>
      <c r="H34" s="43"/>
      <c r="I34" s="43"/>
      <c r="J34" s="43"/>
      <c r="K34" s="100">
        <f>SUM(E34:J34)</f>
        <v>0</v>
      </c>
      <c r="O34" s="41">
        <f t="shared" si="12"/>
        <v>0</v>
      </c>
      <c r="P34" s="41">
        <f t="shared" si="14"/>
        <v>0</v>
      </c>
      <c r="R34" s="41">
        <f>IF($D34="Y",$K34,0)</f>
        <v>0</v>
      </c>
      <c r="S34" s="41">
        <f>IF($D34="N",$K34,0)</f>
        <v>0</v>
      </c>
      <c r="T34" s="104" t="e">
        <f t="shared" si="13"/>
        <v>#DIV/0!</v>
      </c>
    </row>
    <row r="35" spans="1:20" s="32" customFormat="1" ht="15" thickBot="1" x14ac:dyDescent="0.35">
      <c r="A35" s="65"/>
      <c r="B35" s="66" t="s">
        <v>26</v>
      </c>
      <c r="C35" s="67"/>
      <c r="D35" s="69"/>
      <c r="E35" s="70">
        <f>SUM(E30:E34)</f>
        <v>127</v>
      </c>
      <c r="F35" s="70">
        <f t="shared" ref="F35:K35" si="15">SUM(F30:F34)</f>
        <v>209.98145833333334</v>
      </c>
      <c r="G35" s="70">
        <f t="shared" si="15"/>
        <v>292.96291666666667</v>
      </c>
      <c r="H35" s="70">
        <f t="shared" si="15"/>
        <v>292.96291666666667</v>
      </c>
      <c r="I35" s="70">
        <f t="shared" si="15"/>
        <v>292.96291666666667</v>
      </c>
      <c r="J35" s="70">
        <f t="shared" si="15"/>
        <v>292.96291666666667</v>
      </c>
      <c r="K35" s="70">
        <f t="shared" si="15"/>
        <v>1508.8331249999999</v>
      </c>
      <c r="O35" s="72">
        <f>SUM(O30:O34)</f>
        <v>1.5587119059917354</v>
      </c>
      <c r="P35" s="72">
        <f>SUM(P30:P34)</f>
        <v>251.47218749999996</v>
      </c>
      <c r="R35" s="68">
        <f>SUM(R30:R34)</f>
        <v>746.83312499999988</v>
      </c>
      <c r="S35" s="68">
        <f>SUM(S30:S34)</f>
        <v>762</v>
      </c>
      <c r="T35" s="105">
        <f t="shared" si="13"/>
        <v>0.49497397202225391</v>
      </c>
    </row>
    <row r="36" spans="1:20" s="32" customFormat="1" ht="14.25" x14ac:dyDescent="0.3">
      <c r="A36" s="93">
        <v>2.2000000000000002</v>
      </c>
      <c r="B36" s="98" t="s">
        <v>27</v>
      </c>
      <c r="C36" s="147" t="s">
        <v>134</v>
      </c>
      <c r="D36" s="57" t="str">
        <f>VLOOKUP(C36,'4. Hourly Rate Card'!$B$7:$C$88,2,FALSE)</f>
        <v>N</v>
      </c>
      <c r="E36" s="43">
        <v>125</v>
      </c>
      <c r="F36" s="43">
        <v>125</v>
      </c>
      <c r="G36" s="43">
        <v>125</v>
      </c>
      <c r="H36" s="43">
        <v>125</v>
      </c>
      <c r="I36" s="43">
        <v>125</v>
      </c>
      <c r="J36" s="43">
        <v>125</v>
      </c>
      <c r="K36" s="100">
        <f t="shared" ref="K36:K41" si="16">SUM(E36:J36)</f>
        <v>750</v>
      </c>
      <c r="O36" s="41">
        <f>P36/$M$7</f>
        <v>0.77479338842975198</v>
      </c>
      <c r="P36" s="41">
        <f>K36/6</f>
        <v>125</v>
      </c>
      <c r="R36" s="41">
        <f t="shared" ref="R36:R41" si="17">IF($D36="Y",$K36,0)</f>
        <v>0</v>
      </c>
      <c r="S36" s="41">
        <f t="shared" ref="S36:S41" si="18">IF($D36="N",$K36,0)</f>
        <v>750</v>
      </c>
      <c r="T36" s="104">
        <f>R36/(S36+R36)</f>
        <v>0</v>
      </c>
    </row>
    <row r="37" spans="1:20" s="32" customFormat="1" ht="14.25" x14ac:dyDescent="0.3">
      <c r="A37" s="93"/>
      <c r="B37" s="94"/>
      <c r="C37" s="147" t="s">
        <v>144</v>
      </c>
      <c r="D37" s="57" t="str">
        <f>VLOOKUP(C37,'4. Hourly Rate Card'!$B$7:$C$88,2,FALSE)</f>
        <v>N</v>
      </c>
      <c r="E37" s="43">
        <v>0</v>
      </c>
      <c r="F37" s="43">
        <v>149.61333333333332</v>
      </c>
      <c r="G37" s="43">
        <v>149.61333333333332</v>
      </c>
      <c r="H37" s="43">
        <v>149.61333333333332</v>
      </c>
      <c r="I37" s="43">
        <v>149.61333333333332</v>
      </c>
      <c r="J37" s="43">
        <v>149.61333333333332</v>
      </c>
      <c r="K37" s="100">
        <f t="shared" si="16"/>
        <v>748.06666666666661</v>
      </c>
      <c r="O37" s="41">
        <f t="shared" ref="O37:O40" si="19">P37/$M$7</f>
        <v>0.77279614325068857</v>
      </c>
      <c r="P37" s="41">
        <f t="shared" ref="P37:P41" si="20">K37/6</f>
        <v>124.67777777777776</v>
      </c>
      <c r="R37" s="41">
        <f t="shared" si="17"/>
        <v>0</v>
      </c>
      <c r="S37" s="41">
        <f t="shared" si="18"/>
        <v>748.06666666666661</v>
      </c>
      <c r="T37" s="104">
        <f t="shared" ref="T37:T42" si="21">R37/(S37+R37)</f>
        <v>0</v>
      </c>
    </row>
    <row r="38" spans="1:20" s="32" customFormat="1" ht="14.25" x14ac:dyDescent="0.3">
      <c r="A38" s="93"/>
      <c r="B38" s="94"/>
      <c r="C38" s="147" t="s">
        <v>146</v>
      </c>
      <c r="D38" s="57" t="str">
        <f>VLOOKUP(C38,'4. Hourly Rate Card'!$B$7:$C$88,2,FALSE)</f>
        <v>N</v>
      </c>
      <c r="E38" s="43"/>
      <c r="F38" s="43">
        <v>149</v>
      </c>
      <c r="G38" s="43">
        <v>149</v>
      </c>
      <c r="H38" s="43">
        <v>149</v>
      </c>
      <c r="I38" s="43"/>
      <c r="J38" s="43"/>
      <c r="K38" s="100">
        <f t="shared" si="16"/>
        <v>447</v>
      </c>
      <c r="O38" s="41">
        <f t="shared" si="19"/>
        <v>0.46177685950413222</v>
      </c>
      <c r="P38" s="41">
        <f t="shared" si="20"/>
        <v>74.5</v>
      </c>
      <c r="R38" s="41">
        <f t="shared" si="17"/>
        <v>0</v>
      </c>
      <c r="S38" s="41">
        <f t="shared" si="18"/>
        <v>447</v>
      </c>
      <c r="T38" s="104">
        <f t="shared" si="21"/>
        <v>0</v>
      </c>
    </row>
    <row r="39" spans="1:20" s="32" customFormat="1" ht="14.25" x14ac:dyDescent="0.3">
      <c r="A39" s="93"/>
      <c r="B39" s="94"/>
      <c r="C39" s="147" t="s">
        <v>135</v>
      </c>
      <c r="D39" s="57" t="str">
        <f>VLOOKUP(C39,'4. Hourly Rate Card'!$B$7:$C$88,2,FALSE)</f>
        <v>N</v>
      </c>
      <c r="E39" s="152">
        <v>150</v>
      </c>
      <c r="F39" s="152">
        <v>150</v>
      </c>
      <c r="G39" s="152">
        <v>150</v>
      </c>
      <c r="H39" s="152">
        <v>150</v>
      </c>
      <c r="I39" s="152">
        <v>150</v>
      </c>
      <c r="J39" s="152">
        <v>150</v>
      </c>
      <c r="K39" s="100">
        <f t="shared" si="16"/>
        <v>900</v>
      </c>
      <c r="O39" s="41">
        <f t="shared" si="19"/>
        <v>0.92975206611570238</v>
      </c>
      <c r="P39" s="41">
        <f t="shared" si="20"/>
        <v>150</v>
      </c>
      <c r="R39" s="41">
        <f t="shared" si="17"/>
        <v>0</v>
      </c>
      <c r="S39" s="41">
        <f t="shared" si="18"/>
        <v>900</v>
      </c>
      <c r="T39" s="104">
        <f t="shared" si="21"/>
        <v>0</v>
      </c>
    </row>
    <row r="40" spans="1:20" s="32" customFormat="1" ht="14.25" x14ac:dyDescent="0.3">
      <c r="A40" s="93"/>
      <c r="B40" s="94"/>
      <c r="C40" s="147" t="s">
        <v>147</v>
      </c>
      <c r="D40" s="57" t="str">
        <f>VLOOKUP(C40,'4. Hourly Rate Card'!$B$7:$C$88,2,FALSE)</f>
        <v>N</v>
      </c>
      <c r="E40" s="43">
        <v>149.61333333333332</v>
      </c>
      <c r="F40" s="43">
        <v>149.61333333333332</v>
      </c>
      <c r="G40" s="43">
        <v>149.61333333333332</v>
      </c>
      <c r="H40" s="43">
        <v>149.61333333333332</v>
      </c>
      <c r="I40" s="43">
        <v>149.61333333333332</v>
      </c>
      <c r="J40" s="43">
        <v>149.61333333333332</v>
      </c>
      <c r="K40" s="100">
        <f t="shared" si="16"/>
        <v>897.68</v>
      </c>
      <c r="L40" s="56"/>
      <c r="O40" s="41">
        <f t="shared" si="19"/>
        <v>0.92735537190082629</v>
      </c>
      <c r="P40" s="41">
        <f t="shared" si="20"/>
        <v>149.61333333333332</v>
      </c>
      <c r="R40" s="41">
        <f t="shared" si="17"/>
        <v>0</v>
      </c>
      <c r="S40" s="41">
        <f t="shared" si="18"/>
        <v>897.68</v>
      </c>
      <c r="T40" s="104">
        <f t="shared" si="21"/>
        <v>0</v>
      </c>
    </row>
    <row r="41" spans="1:20" s="32" customFormat="1" ht="14.25" x14ac:dyDescent="0.3">
      <c r="A41" s="148"/>
      <c r="B41" s="149"/>
      <c r="C41" s="147" t="s">
        <v>186</v>
      </c>
      <c r="D41" s="57" t="str">
        <f>VLOOKUP(C41,'4. Hourly Rate Card'!$B$7:$C$88,2,FALSE)</f>
        <v>Y</v>
      </c>
      <c r="E41" s="150">
        <v>0</v>
      </c>
      <c r="F41" s="150">
        <v>0</v>
      </c>
      <c r="G41" s="150">
        <v>0</v>
      </c>
      <c r="H41" s="150">
        <v>0</v>
      </c>
      <c r="I41" s="150">
        <v>165.96291666666667</v>
      </c>
      <c r="J41" s="150">
        <v>165.96291666666667</v>
      </c>
      <c r="K41" s="100">
        <f t="shared" si="16"/>
        <v>331.92583333333334</v>
      </c>
      <c r="L41" s="56"/>
      <c r="O41" s="41">
        <f t="shared" ref="O41" si="22">P41/$M$7</f>
        <v>0.34289858815426999</v>
      </c>
      <c r="P41" s="41">
        <f t="shared" si="20"/>
        <v>55.320972222222224</v>
      </c>
      <c r="R41" s="41">
        <f t="shared" si="17"/>
        <v>331.92583333333334</v>
      </c>
      <c r="S41" s="41">
        <f t="shared" si="18"/>
        <v>0</v>
      </c>
      <c r="T41" s="104">
        <f t="shared" ref="T41" si="23">R41/(S41+R41)</f>
        <v>1</v>
      </c>
    </row>
    <row r="42" spans="1:20" ht="14.25" customHeight="1" thickBot="1" x14ac:dyDescent="0.35">
      <c r="A42" s="65"/>
      <c r="B42" s="66" t="s">
        <v>28</v>
      </c>
      <c r="C42" s="67"/>
      <c r="D42" s="69"/>
      <c r="E42" s="70">
        <f>SUM(E36:E41)</f>
        <v>424.61333333333334</v>
      </c>
      <c r="F42" s="70">
        <f t="shared" ref="F42:J42" si="24">SUM(F36:F41)</f>
        <v>723.22666666666669</v>
      </c>
      <c r="G42" s="70">
        <f t="shared" si="24"/>
        <v>723.22666666666669</v>
      </c>
      <c r="H42" s="70">
        <f t="shared" si="24"/>
        <v>723.22666666666669</v>
      </c>
      <c r="I42" s="70">
        <f t="shared" si="24"/>
        <v>740.1895833333333</v>
      </c>
      <c r="J42" s="70">
        <f t="shared" si="24"/>
        <v>740.1895833333333</v>
      </c>
      <c r="K42" s="70">
        <f>SUM(K36:K41)</f>
        <v>4074.6724999999997</v>
      </c>
      <c r="L42" s="28"/>
      <c r="M42" s="28"/>
      <c r="N42" s="28"/>
      <c r="O42" s="72">
        <f>SUM(O36:O41)</f>
        <v>4.2093724173553717</v>
      </c>
      <c r="P42" s="72">
        <f>SUM(P36:P41)</f>
        <v>679.1120833333332</v>
      </c>
      <c r="Q42" s="28"/>
      <c r="R42" s="68">
        <f>SUM(R36:R41)</f>
        <v>331.92583333333334</v>
      </c>
      <c r="S42" s="68">
        <f>SUM(S36:S41)</f>
        <v>3742.7466666666664</v>
      </c>
      <c r="T42" s="105">
        <f t="shared" si="21"/>
        <v>8.1460739073712887E-2</v>
      </c>
    </row>
    <row r="43" spans="1:20" ht="14.25" x14ac:dyDescent="0.3">
      <c r="A43" s="93">
        <v>2.2999999999999998</v>
      </c>
      <c r="B43" s="98" t="s">
        <v>29</v>
      </c>
      <c r="C43" s="147" t="s">
        <v>156</v>
      </c>
      <c r="D43" s="57" t="str">
        <f>VLOOKUP(C43,'4. Hourly Rate Card'!$B$7:$C$88,2,FALSE)</f>
        <v>N</v>
      </c>
      <c r="E43" s="43">
        <v>149.61333333333332</v>
      </c>
      <c r="F43" s="43">
        <v>149.61333333333332</v>
      </c>
      <c r="G43" s="43">
        <v>149.61333333333332</v>
      </c>
      <c r="H43" s="43">
        <v>149.61333333333332</v>
      </c>
      <c r="I43" s="43">
        <v>149.61333333333332</v>
      </c>
      <c r="J43" s="43">
        <v>149.61333333333332</v>
      </c>
      <c r="K43" s="100">
        <f t="shared" ref="K43:K48" si="25">SUM(E43:J43)</f>
        <v>897.68</v>
      </c>
      <c r="L43" s="28"/>
      <c r="M43" s="28"/>
      <c r="N43" s="28"/>
      <c r="O43" s="41">
        <f>P43/$M$7</f>
        <v>0.92735537190082629</v>
      </c>
      <c r="P43" s="41">
        <f>K43/6</f>
        <v>149.61333333333332</v>
      </c>
      <c r="Q43" s="28"/>
      <c r="R43" s="41">
        <f t="shared" ref="R43:R48" si="26">IF($D43="Y",$K43,0)</f>
        <v>0</v>
      </c>
      <c r="S43" s="41">
        <f t="shared" ref="S43:S48" si="27">IF($D43="N",$K43,0)</f>
        <v>897.68</v>
      </c>
      <c r="T43" s="104">
        <f>R43/(S43+R43)</f>
        <v>0</v>
      </c>
    </row>
    <row r="44" spans="1:20" ht="14.25" x14ac:dyDescent="0.3">
      <c r="A44" s="93"/>
      <c r="B44" s="94"/>
      <c r="C44" s="147" t="s">
        <v>155</v>
      </c>
      <c r="D44" s="57" t="str">
        <f>VLOOKUP(C44,'4. Hourly Rate Card'!$B$7:$C$88,2,FALSE)</f>
        <v>N</v>
      </c>
      <c r="E44" s="43">
        <v>0</v>
      </c>
      <c r="F44" s="43">
        <v>150</v>
      </c>
      <c r="G44" s="43">
        <v>150</v>
      </c>
      <c r="H44" s="43">
        <v>150</v>
      </c>
      <c r="I44" s="43">
        <v>150</v>
      </c>
      <c r="J44" s="43">
        <v>150</v>
      </c>
      <c r="K44" s="100">
        <f t="shared" si="25"/>
        <v>750</v>
      </c>
      <c r="L44" s="28"/>
      <c r="M44" s="28"/>
      <c r="N44" s="28"/>
      <c r="O44" s="41">
        <f t="shared" ref="O44:O47" si="28">P44/$M$7</f>
        <v>0.77479338842975198</v>
      </c>
      <c r="P44" s="41">
        <f t="shared" ref="P44:P48" si="29">K44/6</f>
        <v>125</v>
      </c>
      <c r="Q44" s="28"/>
      <c r="R44" s="41">
        <f t="shared" si="26"/>
        <v>0</v>
      </c>
      <c r="S44" s="41">
        <f t="shared" si="27"/>
        <v>750</v>
      </c>
      <c r="T44" s="104">
        <f t="shared" ref="T44:T47" si="30">R44/(S44+R44)</f>
        <v>0</v>
      </c>
    </row>
    <row r="45" spans="1:20" s="32" customFormat="1" ht="14.25" x14ac:dyDescent="0.3">
      <c r="A45" s="93"/>
      <c r="B45" s="94"/>
      <c r="C45" s="147" t="s">
        <v>188</v>
      </c>
      <c r="D45" s="57" t="str">
        <f>VLOOKUP(C45,'4. Hourly Rate Card'!$B$7:$C$88,2,FALSE)</f>
        <v>Y</v>
      </c>
      <c r="E45" s="43">
        <v>0</v>
      </c>
      <c r="F45" s="43">
        <v>0</v>
      </c>
      <c r="G45" s="43">
        <v>0</v>
      </c>
      <c r="H45" s="43">
        <v>82.981458333333336</v>
      </c>
      <c r="I45" s="43">
        <v>165.96291666666667</v>
      </c>
      <c r="J45" s="43">
        <v>165.96291666666667</v>
      </c>
      <c r="K45" s="100">
        <f t="shared" si="25"/>
        <v>414.90729166666665</v>
      </c>
      <c r="O45" s="41">
        <f t="shared" si="28"/>
        <v>0.42862323519283746</v>
      </c>
      <c r="P45" s="41">
        <f t="shared" si="29"/>
        <v>69.15121527777778</v>
      </c>
      <c r="R45" s="41">
        <f t="shared" si="26"/>
        <v>414.90729166666665</v>
      </c>
      <c r="S45" s="41">
        <f t="shared" si="27"/>
        <v>0</v>
      </c>
      <c r="T45" s="104">
        <f t="shared" si="30"/>
        <v>1</v>
      </c>
    </row>
    <row r="46" spans="1:20" s="32" customFormat="1" ht="14.25" x14ac:dyDescent="0.3">
      <c r="A46" s="93"/>
      <c r="B46" s="94"/>
      <c r="C46" s="147" t="s">
        <v>188</v>
      </c>
      <c r="D46" s="57" t="str">
        <f>VLOOKUP(C46,'4. Hourly Rate Card'!$B$7:$C$88,2,FALSE)</f>
        <v>Y</v>
      </c>
      <c r="E46" s="43">
        <v>0</v>
      </c>
      <c r="F46" s="43">
        <v>0</v>
      </c>
      <c r="G46" s="43">
        <v>0</v>
      </c>
      <c r="H46" s="43">
        <v>165.96291666666667</v>
      </c>
      <c r="I46" s="43">
        <v>165.96291666666667</v>
      </c>
      <c r="J46" s="43">
        <v>165.96291666666667</v>
      </c>
      <c r="K46" s="100">
        <f t="shared" si="25"/>
        <v>497.88875000000002</v>
      </c>
      <c r="O46" s="41">
        <f t="shared" si="28"/>
        <v>0.51434788223140493</v>
      </c>
      <c r="P46" s="41">
        <f t="shared" si="29"/>
        <v>82.981458333333336</v>
      </c>
      <c r="R46" s="41">
        <f t="shared" si="26"/>
        <v>497.88875000000002</v>
      </c>
      <c r="S46" s="41">
        <f t="shared" si="27"/>
        <v>0</v>
      </c>
      <c r="T46" s="104">
        <f t="shared" si="30"/>
        <v>1</v>
      </c>
    </row>
    <row r="47" spans="1:20" s="32" customFormat="1" ht="14.25" x14ac:dyDescent="0.3">
      <c r="A47" s="93"/>
      <c r="B47" s="94"/>
      <c r="C47" s="147" t="s">
        <v>189</v>
      </c>
      <c r="D47" s="57" t="str">
        <f>VLOOKUP(C47,'4. Hourly Rate Card'!$B$7:$C$88,2,FALSE)</f>
        <v>Y</v>
      </c>
      <c r="E47" s="43">
        <v>0</v>
      </c>
      <c r="F47" s="43">
        <v>0</v>
      </c>
      <c r="G47" s="43">
        <v>0</v>
      </c>
      <c r="H47" s="43">
        <v>0</v>
      </c>
      <c r="I47" s="43">
        <v>82.981458333333336</v>
      </c>
      <c r="J47" s="43">
        <v>165.96291666666667</v>
      </c>
      <c r="K47" s="100">
        <f t="shared" si="25"/>
        <v>248.94437500000001</v>
      </c>
      <c r="O47" s="41">
        <f t="shared" si="28"/>
        <v>0.25717394111570246</v>
      </c>
      <c r="P47" s="41">
        <f t="shared" si="29"/>
        <v>41.490729166666668</v>
      </c>
      <c r="R47" s="41">
        <f t="shared" si="26"/>
        <v>248.94437500000001</v>
      </c>
      <c r="S47" s="41">
        <f t="shared" si="27"/>
        <v>0</v>
      </c>
      <c r="T47" s="104">
        <f t="shared" si="30"/>
        <v>1</v>
      </c>
    </row>
    <row r="48" spans="1:20" s="32" customFormat="1" ht="14.25" x14ac:dyDescent="0.3">
      <c r="A48" s="93"/>
      <c r="B48" s="94"/>
      <c r="C48" s="147" t="s">
        <v>189</v>
      </c>
      <c r="D48" s="57" t="str">
        <f>VLOOKUP(C48,'4. Hourly Rate Card'!$B$7:$C$88,2,FALSE)</f>
        <v>Y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165.96291666666667</v>
      </c>
      <c r="K48" s="100">
        <f t="shared" si="25"/>
        <v>165.96291666666667</v>
      </c>
      <c r="O48" s="41">
        <f t="shared" ref="O48" si="31">P48/$M$7</f>
        <v>0.17144929407713499</v>
      </c>
      <c r="P48" s="41">
        <f t="shared" si="29"/>
        <v>27.660486111111112</v>
      </c>
      <c r="R48" s="41">
        <f t="shared" si="26"/>
        <v>165.96291666666667</v>
      </c>
      <c r="S48" s="41">
        <f t="shared" si="27"/>
        <v>0</v>
      </c>
      <c r="T48" s="104">
        <f t="shared" ref="T48:T49" si="32">R48/(S48+R48)</f>
        <v>1</v>
      </c>
    </row>
    <row r="49" spans="1:20" ht="15" thickBot="1" x14ac:dyDescent="0.35">
      <c r="A49" s="65"/>
      <c r="B49" s="66" t="s">
        <v>30</v>
      </c>
      <c r="C49" s="67"/>
      <c r="D49" s="69"/>
      <c r="E49" s="70">
        <f>SUM(E43:E48)</f>
        <v>149.61333333333332</v>
      </c>
      <c r="F49" s="70">
        <f t="shared" ref="F49:K49" si="33">SUM(F43:F48)</f>
        <v>299.61333333333334</v>
      </c>
      <c r="G49" s="70">
        <f t="shared" si="33"/>
        <v>299.61333333333334</v>
      </c>
      <c r="H49" s="70">
        <f t="shared" si="33"/>
        <v>548.55770833333327</v>
      </c>
      <c r="I49" s="70">
        <f t="shared" si="33"/>
        <v>714.520625</v>
      </c>
      <c r="J49" s="70">
        <f t="shared" si="33"/>
        <v>963.46499999999992</v>
      </c>
      <c r="K49" s="70">
        <f t="shared" si="33"/>
        <v>2975.3833333333337</v>
      </c>
      <c r="L49" s="28"/>
      <c r="M49" s="28"/>
      <c r="N49" s="28"/>
      <c r="O49" s="70">
        <f t="shared" ref="O49" si="34">SUM(O43:O48)</f>
        <v>3.0737431129476587</v>
      </c>
      <c r="P49" s="70">
        <f t="shared" ref="P49" si="35">SUM(P43:P48)</f>
        <v>495.89722222222224</v>
      </c>
      <c r="Q49" s="28"/>
      <c r="R49" s="70">
        <f t="shared" ref="R49" si="36">SUM(R43:R48)</f>
        <v>1327.7033333333334</v>
      </c>
      <c r="S49" s="70">
        <f t="shared" ref="S49" si="37">SUM(S43:S48)</f>
        <v>1647.6799999999998</v>
      </c>
      <c r="T49" s="105">
        <f t="shared" si="32"/>
        <v>0.44622933739630188</v>
      </c>
    </row>
    <row r="50" spans="1:20" ht="14.25" x14ac:dyDescent="0.3">
      <c r="A50" s="93">
        <v>2.4</v>
      </c>
      <c r="B50" s="98" t="s">
        <v>31</v>
      </c>
      <c r="C50" s="147" t="s">
        <v>136</v>
      </c>
      <c r="D50" s="57" t="str">
        <f>VLOOKUP(C50,'4. Hourly Rate Card'!$B$7:$C$88,2,FALSE)</f>
        <v>N</v>
      </c>
      <c r="E50" s="152">
        <v>150</v>
      </c>
      <c r="F50" s="152">
        <v>150</v>
      </c>
      <c r="G50" s="152">
        <v>150</v>
      </c>
      <c r="H50" s="152">
        <v>150</v>
      </c>
      <c r="I50" s="152">
        <v>150</v>
      </c>
      <c r="J50" s="152">
        <v>150</v>
      </c>
      <c r="K50" s="100">
        <f>SUM(E50:J50)</f>
        <v>900</v>
      </c>
      <c r="L50" s="28"/>
      <c r="M50" s="28"/>
      <c r="N50" s="28"/>
      <c r="O50" s="41">
        <f>P50/$M$7</f>
        <v>0.92975206611570238</v>
      </c>
      <c r="P50" s="41">
        <f>K50/6</f>
        <v>150</v>
      </c>
      <c r="Q50" s="28"/>
      <c r="R50" s="41">
        <f>IF($D50="Y",$K50,0)</f>
        <v>0</v>
      </c>
      <c r="S50" s="41">
        <f>IF($D50="N",$K50,0)</f>
        <v>900</v>
      </c>
      <c r="T50" s="104">
        <f>R50/(S50+R50)</f>
        <v>0</v>
      </c>
    </row>
    <row r="51" spans="1:20" ht="14.25" x14ac:dyDescent="0.3">
      <c r="A51" s="93"/>
      <c r="B51" s="94"/>
      <c r="C51" s="147" t="s">
        <v>159</v>
      </c>
      <c r="D51" s="57" t="str">
        <f>VLOOKUP(C51,'4. Hourly Rate Card'!$B$7:$C$88,2,FALSE)</f>
        <v>N</v>
      </c>
      <c r="E51" s="43">
        <v>0</v>
      </c>
      <c r="F51" s="43">
        <v>0</v>
      </c>
      <c r="G51" s="43">
        <v>0</v>
      </c>
      <c r="H51" s="43">
        <v>0</v>
      </c>
      <c r="I51" s="43">
        <v>150.91999999999999</v>
      </c>
      <c r="J51" s="43">
        <v>150.91999999999999</v>
      </c>
      <c r="K51" s="100">
        <f>SUM(E51:J51)</f>
        <v>301.83999999999997</v>
      </c>
      <c r="L51" s="28"/>
      <c r="M51" s="28"/>
      <c r="N51" s="28"/>
      <c r="O51" s="41">
        <f t="shared" ref="O51:O54" si="38">P51/$M$7</f>
        <v>0.31181818181818177</v>
      </c>
      <c r="P51" s="41">
        <f t="shared" ref="P51:P54" si="39">K51/6</f>
        <v>50.306666666666665</v>
      </c>
      <c r="Q51" s="28"/>
      <c r="R51" s="41">
        <f>IF($D51="Y",$K51,0)</f>
        <v>0</v>
      </c>
      <c r="S51" s="41">
        <f>IF($D51="N",$K51,0)</f>
        <v>301.83999999999997</v>
      </c>
      <c r="T51" s="104">
        <f t="shared" ref="T51:T55" si="40">R51/(S51+R51)</f>
        <v>0</v>
      </c>
    </row>
    <row r="52" spans="1:20" ht="14.25" x14ac:dyDescent="0.3">
      <c r="A52" s="93"/>
      <c r="B52" s="94"/>
      <c r="C52" s="147" t="s">
        <v>191</v>
      </c>
      <c r="D52" s="57" t="str">
        <f>VLOOKUP(C52,'4. Hourly Rate Card'!$B$7:$C$88,2,FALSE)</f>
        <v>Y</v>
      </c>
      <c r="E52" s="43">
        <v>0</v>
      </c>
      <c r="F52" s="43">
        <v>0</v>
      </c>
      <c r="G52" s="43">
        <v>165.96291666666667</v>
      </c>
      <c r="H52" s="43">
        <v>165.96291666666667</v>
      </c>
      <c r="I52" s="43">
        <v>165.96291666666667</v>
      </c>
      <c r="J52" s="43">
        <v>165.96291666666667</v>
      </c>
      <c r="K52" s="100">
        <f>SUM(E52:J52)</f>
        <v>663.85166666666669</v>
      </c>
      <c r="L52" s="32"/>
      <c r="M52" s="32"/>
      <c r="N52" s="32"/>
      <c r="O52" s="41">
        <f t="shared" si="38"/>
        <v>0.68579717630853998</v>
      </c>
      <c r="P52" s="41">
        <f t="shared" si="39"/>
        <v>110.64194444444445</v>
      </c>
      <c r="Q52" s="32"/>
      <c r="R52" s="41">
        <f>IF($D52="Y",$K52,0)</f>
        <v>663.85166666666669</v>
      </c>
      <c r="S52" s="41">
        <f>IF($D52="N",$K52,0)</f>
        <v>0</v>
      </c>
      <c r="T52" s="104">
        <f t="shared" si="40"/>
        <v>1</v>
      </c>
    </row>
    <row r="53" spans="1:20" ht="14.25" x14ac:dyDescent="0.3">
      <c r="A53" s="93"/>
      <c r="B53" s="94"/>
      <c r="C53" s="40"/>
      <c r="D53" s="57"/>
      <c r="E53" s="43"/>
      <c r="F53" s="43"/>
      <c r="G53" s="43"/>
      <c r="H53" s="43"/>
      <c r="I53" s="43"/>
      <c r="J53" s="43"/>
      <c r="K53" s="100">
        <f>SUM(E53:J53)</f>
        <v>0</v>
      </c>
      <c r="L53" s="32"/>
      <c r="M53" s="32"/>
      <c r="N53" s="32"/>
      <c r="O53" s="41">
        <f t="shared" si="38"/>
        <v>0</v>
      </c>
      <c r="P53" s="41">
        <f t="shared" si="39"/>
        <v>0</v>
      </c>
      <c r="Q53" s="32"/>
      <c r="R53" s="41">
        <f>IF($D53="Y",$K53,0)</f>
        <v>0</v>
      </c>
      <c r="S53" s="41">
        <f>IF($D53="N",$K53,0)</f>
        <v>0</v>
      </c>
      <c r="T53" s="104" t="e">
        <f t="shared" si="40"/>
        <v>#DIV/0!</v>
      </c>
    </row>
    <row r="54" spans="1:20" ht="14.25" x14ac:dyDescent="0.3">
      <c r="A54" s="93"/>
      <c r="B54" s="94"/>
      <c r="C54" s="40"/>
      <c r="D54" s="57"/>
      <c r="E54" s="43"/>
      <c r="F54" s="43"/>
      <c r="G54" s="43"/>
      <c r="H54" s="43"/>
      <c r="I54" s="43"/>
      <c r="J54" s="43"/>
      <c r="K54" s="100">
        <f>SUM(E54:J54)</f>
        <v>0</v>
      </c>
      <c r="L54" s="32"/>
      <c r="M54" s="32"/>
      <c r="N54" s="32"/>
      <c r="O54" s="41">
        <f t="shared" si="38"/>
        <v>0</v>
      </c>
      <c r="P54" s="41">
        <f t="shared" si="39"/>
        <v>0</v>
      </c>
      <c r="Q54" s="32"/>
      <c r="R54" s="41">
        <f>IF($D54="Y",$K54,0)</f>
        <v>0</v>
      </c>
      <c r="S54" s="41">
        <f>IF($D54="N",$K54,0)</f>
        <v>0</v>
      </c>
      <c r="T54" s="104" t="e">
        <f t="shared" si="40"/>
        <v>#DIV/0!</v>
      </c>
    </row>
    <row r="55" spans="1:20" ht="15" thickBot="1" x14ac:dyDescent="0.35">
      <c r="A55" s="65"/>
      <c r="B55" s="66" t="s">
        <v>32</v>
      </c>
      <c r="C55" s="67"/>
      <c r="D55" s="69"/>
      <c r="E55" s="70">
        <f>SUM(E50:E54)</f>
        <v>150</v>
      </c>
      <c r="F55" s="70">
        <f t="shared" ref="F55:K55" si="41">SUM(F50:F54)</f>
        <v>150</v>
      </c>
      <c r="G55" s="70">
        <f t="shared" si="41"/>
        <v>315.96291666666667</v>
      </c>
      <c r="H55" s="70">
        <f t="shared" si="41"/>
        <v>315.96291666666667</v>
      </c>
      <c r="I55" s="70">
        <f t="shared" si="41"/>
        <v>466.88291666666663</v>
      </c>
      <c r="J55" s="70">
        <f t="shared" si="41"/>
        <v>466.88291666666663</v>
      </c>
      <c r="K55" s="70">
        <f t="shared" si="41"/>
        <v>1865.6916666666666</v>
      </c>
      <c r="L55" s="28"/>
      <c r="M55" s="28"/>
      <c r="N55" s="28"/>
      <c r="O55" s="72">
        <f>SUM(O50:O54)</f>
        <v>1.9273674242424241</v>
      </c>
      <c r="P55" s="72">
        <f>SUM(P50:P54)</f>
        <v>310.94861111111112</v>
      </c>
      <c r="Q55" s="28"/>
      <c r="R55" s="68">
        <f>SUM(R50:R54)</f>
        <v>663.85166666666669</v>
      </c>
      <c r="S55" s="68">
        <f>SUM(S50:S54)</f>
        <v>1201.8399999999999</v>
      </c>
      <c r="T55" s="105">
        <f t="shared" si="40"/>
        <v>0.35582067419143038</v>
      </c>
    </row>
    <row r="56" spans="1:20" ht="14.25" x14ac:dyDescent="0.3">
      <c r="A56" s="93">
        <v>2.5</v>
      </c>
      <c r="B56" s="98" t="s">
        <v>33</v>
      </c>
      <c r="C56" s="147" t="s">
        <v>160</v>
      </c>
      <c r="D56" s="57" t="str">
        <f>VLOOKUP(C56,'4. Hourly Rate Card'!$B$7:$C$88,2,FALSE)</f>
        <v>N</v>
      </c>
      <c r="E56" s="43">
        <v>0</v>
      </c>
      <c r="F56" s="43">
        <v>74.806666666666658</v>
      </c>
      <c r="G56" s="43">
        <v>149.61333333333332</v>
      </c>
      <c r="H56" s="43">
        <v>149.61333333333332</v>
      </c>
      <c r="I56" s="43">
        <v>149.61333333333332</v>
      </c>
      <c r="J56" s="43">
        <v>149.61333333333332</v>
      </c>
      <c r="K56" s="100">
        <f>SUM(E56:J56)</f>
        <v>673.26</v>
      </c>
      <c r="L56" s="28"/>
      <c r="M56" s="28"/>
      <c r="N56" s="28"/>
      <c r="O56" s="41">
        <f>P56/$M$7</f>
        <v>0.69551652892561977</v>
      </c>
      <c r="P56" s="41">
        <f t="shared" ref="P56:P60" si="42">K56/6</f>
        <v>112.21</v>
      </c>
      <c r="Q56" s="28"/>
      <c r="R56" s="41">
        <f>IF($D56="Y",$K56,0)</f>
        <v>0</v>
      </c>
      <c r="S56" s="41">
        <f>IF($D56="N",$K56,0)</f>
        <v>673.26</v>
      </c>
      <c r="T56" s="104">
        <f>R56/(S56+R56)</f>
        <v>0</v>
      </c>
    </row>
    <row r="57" spans="1:20" ht="14.25" x14ac:dyDescent="0.3">
      <c r="A57" s="93"/>
      <c r="B57" s="94"/>
      <c r="C57" s="40"/>
      <c r="D57" s="57"/>
      <c r="E57" s="43"/>
      <c r="F57" s="43"/>
      <c r="G57" s="43"/>
      <c r="H57" s="43"/>
      <c r="I57" s="43"/>
      <c r="J57" s="43"/>
      <c r="K57" s="100">
        <f>SUM(E57:J57)</f>
        <v>0</v>
      </c>
      <c r="L57" s="28"/>
      <c r="M57" s="28"/>
      <c r="N57" s="28"/>
      <c r="O57" s="41">
        <f t="shared" ref="O57:O60" si="43">P57/$M$7</f>
        <v>0</v>
      </c>
      <c r="P57" s="41">
        <f t="shared" si="42"/>
        <v>0</v>
      </c>
      <c r="Q57" s="28"/>
      <c r="R57" s="41">
        <f>IF($D57="Y",$K57,0)</f>
        <v>0</v>
      </c>
      <c r="S57" s="41">
        <f>IF($D57="N",$K57,0)</f>
        <v>0</v>
      </c>
      <c r="T57" s="104" t="e">
        <f t="shared" ref="T57:T61" si="44">R57/(S57+R57)</f>
        <v>#DIV/0!</v>
      </c>
    </row>
    <row r="58" spans="1:20" ht="14.25" x14ac:dyDescent="0.3">
      <c r="A58" s="93"/>
      <c r="B58" s="94"/>
      <c r="C58" s="40"/>
      <c r="D58" s="57"/>
      <c r="E58" s="43"/>
      <c r="F58" s="43"/>
      <c r="G58" s="43"/>
      <c r="H58" s="43"/>
      <c r="I58" s="43"/>
      <c r="J58" s="43"/>
      <c r="K58" s="100">
        <f>SUM(E58:J58)</f>
        <v>0</v>
      </c>
      <c r="L58" s="32"/>
      <c r="M58" s="32"/>
      <c r="N58" s="32"/>
      <c r="O58" s="41">
        <f t="shared" si="43"/>
        <v>0</v>
      </c>
      <c r="P58" s="41">
        <f t="shared" si="42"/>
        <v>0</v>
      </c>
      <c r="Q58" s="32"/>
      <c r="R58" s="41">
        <f>IF($D58="Y",$K58,0)</f>
        <v>0</v>
      </c>
      <c r="S58" s="41">
        <f>IF($D58="N",$K58,0)</f>
        <v>0</v>
      </c>
      <c r="T58" s="104" t="e">
        <f t="shared" si="44"/>
        <v>#DIV/0!</v>
      </c>
    </row>
    <row r="59" spans="1:20" ht="14.25" x14ac:dyDescent="0.3">
      <c r="A59" s="93"/>
      <c r="B59" s="94"/>
      <c r="C59" s="40"/>
      <c r="D59" s="57"/>
      <c r="E59" s="43"/>
      <c r="F59" s="43"/>
      <c r="G59" s="43"/>
      <c r="H59" s="43"/>
      <c r="I59" s="43"/>
      <c r="J59" s="43"/>
      <c r="K59" s="100">
        <f>SUM(E59:J59)</f>
        <v>0</v>
      </c>
      <c r="L59" s="32"/>
      <c r="M59" s="32"/>
      <c r="N59" s="32"/>
      <c r="O59" s="41">
        <f t="shared" si="43"/>
        <v>0</v>
      </c>
      <c r="P59" s="41">
        <f t="shared" si="42"/>
        <v>0</v>
      </c>
      <c r="Q59" s="32"/>
      <c r="R59" s="41">
        <f>IF($D59="Y",$K59,0)</f>
        <v>0</v>
      </c>
      <c r="S59" s="41">
        <f>IF($D59="N",$K59,0)</f>
        <v>0</v>
      </c>
      <c r="T59" s="104" t="e">
        <f t="shared" si="44"/>
        <v>#DIV/0!</v>
      </c>
    </row>
    <row r="60" spans="1:20" ht="14.25" x14ac:dyDescent="0.3">
      <c r="A60" s="93"/>
      <c r="B60" s="94"/>
      <c r="C60" s="40"/>
      <c r="D60" s="57"/>
      <c r="E60" s="43"/>
      <c r="F60" s="43"/>
      <c r="G60" s="43"/>
      <c r="H60" s="43"/>
      <c r="I60" s="43"/>
      <c r="J60" s="43"/>
      <c r="K60" s="100">
        <f>SUM(E60:J60)</f>
        <v>0</v>
      </c>
      <c r="L60" s="32"/>
      <c r="M60" s="32"/>
      <c r="N60" s="32"/>
      <c r="O60" s="41">
        <f t="shared" si="43"/>
        <v>0</v>
      </c>
      <c r="P60" s="41">
        <f t="shared" si="42"/>
        <v>0</v>
      </c>
      <c r="Q60" s="32"/>
      <c r="R60" s="41">
        <f>IF($D60="Y",$K60,0)</f>
        <v>0</v>
      </c>
      <c r="S60" s="41">
        <f>IF($D60="N",$K60,0)</f>
        <v>0</v>
      </c>
      <c r="T60" s="104" t="e">
        <f t="shared" si="44"/>
        <v>#DIV/0!</v>
      </c>
    </row>
    <row r="61" spans="1:20" ht="15" thickBot="1" x14ac:dyDescent="0.35">
      <c r="A61" s="65"/>
      <c r="B61" s="66" t="s">
        <v>34</v>
      </c>
      <c r="C61" s="67"/>
      <c r="D61" s="69"/>
      <c r="E61" s="70">
        <f>SUM(E56:E60)</f>
        <v>0</v>
      </c>
      <c r="F61" s="70">
        <f t="shared" ref="F61:K61" si="45">SUM(F56:F60)</f>
        <v>74.806666666666658</v>
      </c>
      <c r="G61" s="70">
        <f t="shared" si="45"/>
        <v>149.61333333333332</v>
      </c>
      <c r="H61" s="70">
        <f t="shared" si="45"/>
        <v>149.61333333333332</v>
      </c>
      <c r="I61" s="70">
        <f t="shared" si="45"/>
        <v>149.61333333333332</v>
      </c>
      <c r="J61" s="70">
        <f t="shared" si="45"/>
        <v>149.61333333333332</v>
      </c>
      <c r="K61" s="70">
        <f t="shared" si="45"/>
        <v>673.26</v>
      </c>
      <c r="L61" s="28"/>
      <c r="M61" s="28"/>
      <c r="N61" s="28"/>
      <c r="O61" s="72">
        <f>SUM(O56:O60)</f>
        <v>0.69551652892561977</v>
      </c>
      <c r="P61" s="72">
        <f>SUM(P56:P60)</f>
        <v>112.21</v>
      </c>
      <c r="Q61" s="28"/>
      <c r="R61" s="68">
        <f>SUM(R56:R60)</f>
        <v>0</v>
      </c>
      <c r="S61" s="68">
        <f>SUM(S56:S60)</f>
        <v>673.26</v>
      </c>
      <c r="T61" s="105">
        <f t="shared" si="44"/>
        <v>0</v>
      </c>
    </row>
    <row r="62" spans="1:20" ht="14.25" x14ac:dyDescent="0.3">
      <c r="A62" s="93">
        <v>2.6</v>
      </c>
      <c r="B62" s="98" t="s">
        <v>35</v>
      </c>
      <c r="C62" s="151" t="s">
        <v>193</v>
      </c>
      <c r="D62" s="57" t="str">
        <f>VLOOKUP(C62,'4. Hourly Rate Card'!$B$7:$C$88,2,FALSE)</f>
        <v>Y</v>
      </c>
      <c r="E62" s="152">
        <v>0</v>
      </c>
      <c r="F62" s="152">
        <v>0</v>
      </c>
      <c r="G62" s="152">
        <v>0</v>
      </c>
      <c r="H62" s="152">
        <v>165.96291666666667</v>
      </c>
      <c r="I62" s="152">
        <v>165.96291666666667</v>
      </c>
      <c r="J62" s="152">
        <v>165.96291666666667</v>
      </c>
      <c r="K62" s="100">
        <f>SUM(E62:J62)</f>
        <v>497.88875000000002</v>
      </c>
      <c r="L62" s="28"/>
      <c r="M62" s="28"/>
      <c r="N62" s="28"/>
      <c r="O62" s="41">
        <f>P62/$M$7</f>
        <v>0.51434788223140493</v>
      </c>
      <c r="P62" s="41">
        <f t="shared" ref="P62:P66" si="46">K62/6</f>
        <v>82.981458333333336</v>
      </c>
      <c r="Q62" s="28"/>
      <c r="R62" s="41">
        <f>IF($D62="Y",$K62,0)</f>
        <v>497.88875000000002</v>
      </c>
      <c r="S62" s="41">
        <f>IF($D62="N",$K62,0)</f>
        <v>0</v>
      </c>
      <c r="T62" s="104">
        <f>R62/(S62+R62)</f>
        <v>1</v>
      </c>
    </row>
    <row r="63" spans="1:20" ht="14.25" x14ac:dyDescent="0.3">
      <c r="A63" s="93"/>
      <c r="B63" s="94"/>
      <c r="C63" s="47"/>
      <c r="D63" s="57"/>
      <c r="E63" s="43"/>
      <c r="F63" s="43"/>
      <c r="G63" s="43"/>
      <c r="H63" s="43"/>
      <c r="I63" s="43"/>
      <c r="J63" s="43"/>
      <c r="K63" s="100">
        <f>SUM(E63:J63)</f>
        <v>0</v>
      </c>
      <c r="L63" s="28"/>
      <c r="M63" s="28"/>
      <c r="N63" s="28"/>
      <c r="O63" s="41">
        <f t="shared" ref="O63:O66" si="47">P63/$M$7</f>
        <v>0</v>
      </c>
      <c r="P63" s="41">
        <f t="shared" si="46"/>
        <v>0</v>
      </c>
      <c r="Q63" s="28"/>
      <c r="R63" s="41">
        <f>IF($D63="Y",$K63,0)</f>
        <v>0</v>
      </c>
      <c r="S63" s="41">
        <f>IF($D63="N",$K63,0)</f>
        <v>0</v>
      </c>
      <c r="T63" s="104" t="e">
        <f t="shared" ref="T63:T67" si="48">R63/(S63+R63)</f>
        <v>#DIV/0!</v>
      </c>
    </row>
    <row r="64" spans="1:20" ht="14.25" x14ac:dyDescent="0.3">
      <c r="A64" s="93"/>
      <c r="B64" s="94"/>
      <c r="C64" s="47"/>
      <c r="D64" s="57"/>
      <c r="E64" s="43"/>
      <c r="F64" s="43"/>
      <c r="G64" s="43"/>
      <c r="H64" s="43"/>
      <c r="I64" s="43"/>
      <c r="J64" s="43"/>
      <c r="K64" s="100">
        <f>SUM(E64:J64)</f>
        <v>0</v>
      </c>
      <c r="L64" s="28"/>
      <c r="M64" s="28"/>
      <c r="N64" s="28"/>
      <c r="O64" s="41">
        <f t="shared" si="47"/>
        <v>0</v>
      </c>
      <c r="P64" s="41">
        <f t="shared" si="46"/>
        <v>0</v>
      </c>
      <c r="Q64" s="28"/>
      <c r="R64" s="41">
        <f>IF($D64="Y",$K64,0)</f>
        <v>0</v>
      </c>
      <c r="S64" s="41">
        <f>IF($D64="N",$K64,0)</f>
        <v>0</v>
      </c>
      <c r="T64" s="104" t="e">
        <f t="shared" si="48"/>
        <v>#DIV/0!</v>
      </c>
    </row>
    <row r="65" spans="1:20" s="32" customFormat="1" ht="14.25" x14ac:dyDescent="0.3">
      <c r="A65" s="93"/>
      <c r="B65" s="94"/>
      <c r="C65" s="47"/>
      <c r="D65" s="57"/>
      <c r="E65" s="43"/>
      <c r="F65" s="43"/>
      <c r="G65" s="43"/>
      <c r="H65" s="43"/>
      <c r="I65" s="43"/>
      <c r="J65" s="43"/>
      <c r="K65" s="100">
        <f>SUM(E65:J65)</f>
        <v>0</v>
      </c>
      <c r="O65" s="41">
        <f t="shared" si="47"/>
        <v>0</v>
      </c>
      <c r="P65" s="41">
        <f t="shared" si="46"/>
        <v>0</v>
      </c>
      <c r="R65" s="41">
        <f>IF($D65="Y",$K65,0)</f>
        <v>0</v>
      </c>
      <c r="S65" s="41">
        <f>IF($D65="N",$K65,0)</f>
        <v>0</v>
      </c>
      <c r="T65" s="104" t="e">
        <f t="shared" si="48"/>
        <v>#DIV/0!</v>
      </c>
    </row>
    <row r="66" spans="1:20" s="32" customFormat="1" ht="14.25" x14ac:dyDescent="0.3">
      <c r="A66" s="93"/>
      <c r="B66" s="94"/>
      <c r="C66" s="47"/>
      <c r="D66" s="57"/>
      <c r="E66" s="43"/>
      <c r="F66" s="43"/>
      <c r="G66" s="43"/>
      <c r="H66" s="43"/>
      <c r="I66" s="43"/>
      <c r="J66" s="43"/>
      <c r="K66" s="100">
        <f>SUM(E66:J66)</f>
        <v>0</v>
      </c>
      <c r="O66" s="41">
        <f t="shared" si="47"/>
        <v>0</v>
      </c>
      <c r="P66" s="41">
        <f t="shared" si="46"/>
        <v>0</v>
      </c>
      <c r="R66" s="41">
        <f>IF($D66="Y",$K66,0)</f>
        <v>0</v>
      </c>
      <c r="S66" s="41">
        <f>IF($D66="N",$K66,0)</f>
        <v>0</v>
      </c>
      <c r="T66" s="104" t="e">
        <f t="shared" si="48"/>
        <v>#DIV/0!</v>
      </c>
    </row>
    <row r="67" spans="1:20" s="32" customFormat="1" ht="15" thickBot="1" x14ac:dyDescent="0.35">
      <c r="A67" s="65"/>
      <c r="B67" s="66" t="s">
        <v>36</v>
      </c>
      <c r="C67" s="67"/>
      <c r="D67" s="69"/>
      <c r="E67" s="70">
        <f>SUM(E62:E66)</f>
        <v>0</v>
      </c>
      <c r="F67" s="70">
        <f t="shared" ref="F67:K67" si="49">SUM(F62:F66)</f>
        <v>0</v>
      </c>
      <c r="G67" s="70">
        <f t="shared" si="49"/>
        <v>0</v>
      </c>
      <c r="H67" s="70">
        <f t="shared" si="49"/>
        <v>165.96291666666667</v>
      </c>
      <c r="I67" s="70">
        <f t="shared" si="49"/>
        <v>165.96291666666667</v>
      </c>
      <c r="J67" s="70">
        <f t="shared" si="49"/>
        <v>165.96291666666667</v>
      </c>
      <c r="K67" s="70">
        <f t="shared" si="49"/>
        <v>497.88875000000002</v>
      </c>
      <c r="O67" s="72">
        <f>SUM(O62:O66)</f>
        <v>0.51434788223140493</v>
      </c>
      <c r="P67" s="72">
        <f>SUM(P62:P66)</f>
        <v>82.981458333333336</v>
      </c>
      <c r="R67" s="68">
        <f>SUM(R62:R66)</f>
        <v>497.88875000000002</v>
      </c>
      <c r="S67" s="68">
        <f>SUM(S62:S66)</f>
        <v>0</v>
      </c>
      <c r="T67" s="105">
        <f t="shared" si="48"/>
        <v>1</v>
      </c>
    </row>
    <row r="68" spans="1:20" ht="14.25" x14ac:dyDescent="0.3">
      <c r="A68" s="93">
        <v>2.7</v>
      </c>
      <c r="B68" s="98" t="s">
        <v>37</v>
      </c>
      <c r="C68" s="40"/>
      <c r="D68" s="57"/>
      <c r="E68" s="43"/>
      <c r="F68" s="43"/>
      <c r="G68" s="43"/>
      <c r="H68" s="43"/>
      <c r="I68" s="43"/>
      <c r="J68" s="43"/>
      <c r="K68" s="100">
        <f>SUM(E68:J68)</f>
        <v>0</v>
      </c>
      <c r="L68" s="28"/>
      <c r="M68" s="28"/>
      <c r="N68" s="28"/>
      <c r="O68" s="41">
        <f>P68/$M$7</f>
        <v>0</v>
      </c>
      <c r="P68" s="41">
        <f t="shared" ref="P68:P73" si="50">K68/6</f>
        <v>0</v>
      </c>
      <c r="Q68" s="28"/>
      <c r="R68" s="41">
        <f>IF($D68="Y",$K68,0)</f>
        <v>0</v>
      </c>
      <c r="S68" s="41">
        <f>IF($D68="N",$K68,0)</f>
        <v>0</v>
      </c>
      <c r="T68" s="104" t="e">
        <f>R68/(S68+R68)</f>
        <v>#DIV/0!</v>
      </c>
    </row>
    <row r="69" spans="1:20" ht="14.25" x14ac:dyDescent="0.3">
      <c r="A69" s="93"/>
      <c r="B69" s="94"/>
      <c r="C69" s="40"/>
      <c r="D69" s="57"/>
      <c r="E69" s="43"/>
      <c r="F69" s="43"/>
      <c r="G69" s="43"/>
      <c r="H69" s="43"/>
      <c r="I69" s="43"/>
      <c r="J69" s="43"/>
      <c r="K69" s="100">
        <f>SUM(E69:J69)</f>
        <v>0</v>
      </c>
      <c r="L69" s="28"/>
      <c r="M69" s="28"/>
      <c r="N69" s="28"/>
      <c r="O69" s="41">
        <f t="shared" ref="O69:O72" si="51">P69/$M$7</f>
        <v>0</v>
      </c>
      <c r="P69" s="41">
        <f t="shared" si="50"/>
        <v>0</v>
      </c>
      <c r="Q69" s="28"/>
      <c r="R69" s="41">
        <f>IF($D69="Y",$K69,0)</f>
        <v>0</v>
      </c>
      <c r="S69" s="41">
        <f>IF($D69="N",$K69,0)</f>
        <v>0</v>
      </c>
      <c r="T69" s="104" t="e">
        <f t="shared" ref="T69:T74" si="52">R69/(S69+R69)</f>
        <v>#DIV/0!</v>
      </c>
    </row>
    <row r="70" spans="1:20" ht="14.25" x14ac:dyDescent="0.3">
      <c r="A70" s="93"/>
      <c r="B70" s="94"/>
      <c r="C70" s="40"/>
      <c r="D70" s="57"/>
      <c r="E70" s="43"/>
      <c r="F70" s="43"/>
      <c r="G70" s="43"/>
      <c r="H70" s="43"/>
      <c r="I70" s="43"/>
      <c r="J70" s="43"/>
      <c r="K70" s="100">
        <f>SUM(E70:J70)</f>
        <v>0</v>
      </c>
      <c r="L70" s="28"/>
      <c r="M70" s="28"/>
      <c r="N70" s="28"/>
      <c r="O70" s="41">
        <f t="shared" si="51"/>
        <v>0</v>
      </c>
      <c r="P70" s="41">
        <f t="shared" si="50"/>
        <v>0</v>
      </c>
      <c r="Q70" s="28"/>
      <c r="R70" s="41">
        <f>IF($D70="Y",$K70,0)</f>
        <v>0</v>
      </c>
      <c r="S70" s="41">
        <f>IF($D70="N",$K70,0)</f>
        <v>0</v>
      </c>
      <c r="T70" s="104" t="e">
        <f t="shared" si="52"/>
        <v>#DIV/0!</v>
      </c>
    </row>
    <row r="71" spans="1:20" ht="14.25" x14ac:dyDescent="0.3">
      <c r="A71" s="93"/>
      <c r="B71" s="94"/>
      <c r="C71" s="40"/>
      <c r="D71" s="57"/>
      <c r="E71" s="43"/>
      <c r="F71" s="43"/>
      <c r="G71" s="43"/>
      <c r="H71" s="43"/>
      <c r="I71" s="43"/>
      <c r="J71" s="43"/>
      <c r="K71" s="100">
        <f>SUM(E71:J71)</f>
        <v>0</v>
      </c>
      <c r="L71" s="28"/>
      <c r="M71" s="28"/>
      <c r="N71" s="28"/>
      <c r="O71" s="41">
        <f t="shared" si="51"/>
        <v>0</v>
      </c>
      <c r="P71" s="41">
        <f t="shared" si="50"/>
        <v>0</v>
      </c>
      <c r="Q71" s="28"/>
      <c r="R71" s="41">
        <f>IF($D71="Y",$K71,0)</f>
        <v>0</v>
      </c>
      <c r="S71" s="41">
        <f>IF($D71="N",$K71,0)</f>
        <v>0</v>
      </c>
      <c r="T71" s="104" t="e">
        <f t="shared" si="52"/>
        <v>#DIV/0!</v>
      </c>
    </row>
    <row r="72" spans="1:20" ht="14.25" x14ac:dyDescent="0.3">
      <c r="A72" s="93"/>
      <c r="B72" s="94"/>
      <c r="C72" s="40"/>
      <c r="D72" s="57"/>
      <c r="E72" s="43"/>
      <c r="F72" s="43"/>
      <c r="G72" s="43"/>
      <c r="H72" s="43"/>
      <c r="I72" s="43"/>
      <c r="J72" s="43"/>
      <c r="K72" s="100">
        <f>SUM(E72:J72)</f>
        <v>0</v>
      </c>
      <c r="L72" s="28"/>
      <c r="M72" s="28"/>
      <c r="N72" s="28"/>
      <c r="O72" s="41">
        <f t="shared" si="51"/>
        <v>0</v>
      </c>
      <c r="P72" s="41">
        <f t="shared" si="50"/>
        <v>0</v>
      </c>
      <c r="Q72" s="28"/>
      <c r="R72" s="41">
        <f>IF($D72="Y",$K72,0)</f>
        <v>0</v>
      </c>
      <c r="S72" s="41">
        <f>IF($D72="N",$K72,0)</f>
        <v>0</v>
      </c>
      <c r="T72" s="104" t="e">
        <f t="shared" si="52"/>
        <v>#DIV/0!</v>
      </c>
    </row>
    <row r="73" spans="1:20" ht="15" thickBot="1" x14ac:dyDescent="0.35">
      <c r="A73" s="65"/>
      <c r="B73" s="66" t="s">
        <v>38</v>
      </c>
      <c r="C73" s="67"/>
      <c r="D73" s="69"/>
      <c r="E73" s="70">
        <f>SUM(E68:E72)</f>
        <v>0</v>
      </c>
      <c r="F73" s="70">
        <f t="shared" ref="F73:K73" si="53">SUM(F68:F72)</f>
        <v>0</v>
      </c>
      <c r="G73" s="70">
        <f t="shared" si="53"/>
        <v>0</v>
      </c>
      <c r="H73" s="70">
        <f t="shared" si="53"/>
        <v>0</v>
      </c>
      <c r="I73" s="70">
        <f t="shared" si="53"/>
        <v>0</v>
      </c>
      <c r="J73" s="70">
        <f t="shared" si="53"/>
        <v>0</v>
      </c>
      <c r="K73" s="70">
        <f t="shared" si="53"/>
        <v>0</v>
      </c>
      <c r="L73" s="28"/>
      <c r="M73" s="28"/>
      <c r="N73" s="28"/>
      <c r="O73" s="72">
        <f>SUM(O68:O72)</f>
        <v>0</v>
      </c>
      <c r="P73" s="41">
        <f t="shared" si="50"/>
        <v>0</v>
      </c>
      <c r="Q73" s="28"/>
      <c r="R73" s="68">
        <f>SUM(R68:R72)</f>
        <v>0</v>
      </c>
      <c r="S73" s="68">
        <f>SUM(S68:S72)</f>
        <v>0</v>
      </c>
      <c r="T73" s="105" t="e">
        <f t="shared" si="52"/>
        <v>#DIV/0!</v>
      </c>
    </row>
    <row r="74" spans="1:20" s="32" customFormat="1" ht="14.25" thickBot="1" x14ac:dyDescent="0.3">
      <c r="A74" s="88"/>
      <c r="B74" s="89" t="s">
        <v>39</v>
      </c>
      <c r="C74" s="90"/>
      <c r="D74" s="91"/>
      <c r="E74" s="91">
        <f>SUM(E35,E42,E49,E55,E61,E67,E73)</f>
        <v>851.22666666666669</v>
      </c>
      <c r="F74" s="91">
        <f t="shared" ref="F74:J74" si="54">SUM(F35,F42,F49,F55,F61,F67,F73)</f>
        <v>1457.628125</v>
      </c>
      <c r="G74" s="91">
        <f t="shared" si="54"/>
        <v>1781.3791666666664</v>
      </c>
      <c r="H74" s="91">
        <f t="shared" si="54"/>
        <v>2196.286458333333</v>
      </c>
      <c r="I74" s="91">
        <f t="shared" si="54"/>
        <v>2530.1322916666663</v>
      </c>
      <c r="J74" s="91">
        <f t="shared" si="54"/>
        <v>2779.0766666666664</v>
      </c>
      <c r="K74" s="91">
        <f>SUM(K35,K42,K49,K55,K61,K67,K73)</f>
        <v>11595.729374999999</v>
      </c>
      <c r="O74" s="91">
        <f>SUM(O35,O42,O49,O55,O61,O67,O73)</f>
        <v>11.979059271694215</v>
      </c>
      <c r="P74" s="91">
        <f>SUM(P35,P42,P49,P55,P61,P67,P73)</f>
        <v>1932.6215625</v>
      </c>
      <c r="R74" s="91">
        <f>SUM(R35,R42,R49,R55, R67,R73)</f>
        <v>3568.2027083333332</v>
      </c>
      <c r="S74" s="91">
        <f>SUM(S35,S42,S49,S55,S61,S67,S73)</f>
        <v>8027.5266666666666</v>
      </c>
      <c r="T74" s="110">
        <f t="shared" si="52"/>
        <v>0.30771697001020548</v>
      </c>
    </row>
    <row r="75" spans="1:20" s="32" customFormat="1" ht="14.25" x14ac:dyDescent="0.3">
      <c r="A75" s="38"/>
      <c r="B75" s="44"/>
      <c r="C75" s="45"/>
      <c r="D75" s="48"/>
      <c r="E75" s="43"/>
      <c r="F75" s="43"/>
      <c r="G75" s="43"/>
      <c r="H75" s="43"/>
      <c r="I75" s="43"/>
      <c r="J75" s="43"/>
      <c r="K75" s="43"/>
      <c r="O75" s="46"/>
      <c r="P75" s="41">
        <f t="shared" ref="P75:P81" si="55">K75/6</f>
        <v>0</v>
      </c>
      <c r="R75" s="46"/>
      <c r="S75" s="46"/>
      <c r="T75" s="113"/>
    </row>
    <row r="76" spans="1:20" s="32" customFormat="1" ht="14.25" x14ac:dyDescent="0.3">
      <c r="A76" s="74">
        <v>3</v>
      </c>
      <c r="B76" s="82" t="s">
        <v>40</v>
      </c>
      <c r="C76" s="76"/>
      <c r="D76" s="76"/>
      <c r="E76" s="81"/>
      <c r="F76" s="81"/>
      <c r="G76" s="81"/>
      <c r="H76" s="81"/>
      <c r="I76" s="81"/>
      <c r="J76" s="81"/>
      <c r="K76" s="77"/>
      <c r="O76" s="76"/>
      <c r="P76" s="41">
        <f t="shared" si="55"/>
        <v>0</v>
      </c>
      <c r="R76" s="76"/>
      <c r="S76" s="76"/>
      <c r="T76" s="108"/>
    </row>
    <row r="77" spans="1:20" s="32" customFormat="1" ht="14.25" x14ac:dyDescent="0.3">
      <c r="A77" s="93">
        <v>3.1</v>
      </c>
      <c r="B77" s="98" t="s">
        <v>40</v>
      </c>
      <c r="C77" s="147" t="s">
        <v>161</v>
      </c>
      <c r="D77" s="57" t="str">
        <f>VLOOKUP(C77,'4. Hourly Rate Card'!$B$7:$C$88,2,FALSE)</f>
        <v>N</v>
      </c>
      <c r="E77" s="43">
        <v>149.61333333333332</v>
      </c>
      <c r="F77" s="43">
        <v>149.61333333333332</v>
      </c>
      <c r="G77" s="43">
        <v>149.61333333333332</v>
      </c>
      <c r="H77" s="43">
        <v>149.61333333333332</v>
      </c>
      <c r="I77" s="43">
        <v>149.61333333333332</v>
      </c>
      <c r="J77" s="43">
        <v>149.61333333333332</v>
      </c>
      <c r="K77" s="100">
        <f>SUM(E77:J77)</f>
        <v>897.68</v>
      </c>
      <c r="L77" s="28"/>
      <c r="M77" s="28"/>
      <c r="N77" s="28"/>
      <c r="O77" s="41">
        <f>P77/$M$7</f>
        <v>0.92735537190082629</v>
      </c>
      <c r="P77" s="41">
        <f t="shared" si="55"/>
        <v>149.61333333333332</v>
      </c>
      <c r="R77" s="41">
        <f>IF($D77="Y",$K77,0)</f>
        <v>0</v>
      </c>
      <c r="S77" s="41">
        <f>IF($D77="N",$K77,0)</f>
        <v>897.68</v>
      </c>
      <c r="T77" s="104">
        <f>R77/(S77+R77)</f>
        <v>0</v>
      </c>
    </row>
    <row r="78" spans="1:20" s="32" customFormat="1" ht="14.25" x14ac:dyDescent="0.3">
      <c r="A78" s="93"/>
      <c r="B78" s="94"/>
      <c r="C78" s="147" t="s">
        <v>162</v>
      </c>
      <c r="D78" s="57" t="str">
        <f>VLOOKUP(C78,'4. Hourly Rate Card'!$B$7:$C$88,2,FALSE)</f>
        <v>N</v>
      </c>
      <c r="E78" s="43">
        <v>0</v>
      </c>
      <c r="F78" s="43">
        <v>0</v>
      </c>
      <c r="G78" s="43">
        <v>0</v>
      </c>
      <c r="H78" s="43">
        <v>150.91999999999999</v>
      </c>
      <c r="I78" s="43">
        <v>150.91999999999999</v>
      </c>
      <c r="J78" s="43">
        <v>150.91999999999999</v>
      </c>
      <c r="K78" s="100">
        <f>SUM(E78:J78)</f>
        <v>452.76</v>
      </c>
      <c r="L78" s="28"/>
      <c r="M78" s="28"/>
      <c r="N78" s="28"/>
      <c r="O78" s="41">
        <f t="shared" ref="O78:O81" si="56">P78/$M$7</f>
        <v>0.46772727272727266</v>
      </c>
      <c r="P78" s="41">
        <f t="shared" si="55"/>
        <v>75.459999999999994</v>
      </c>
      <c r="R78" s="41">
        <f>IF($D78="Y",$K78,0)</f>
        <v>0</v>
      </c>
      <c r="S78" s="41">
        <f>IF($D78="N",$K78,0)</f>
        <v>452.76</v>
      </c>
      <c r="T78" s="104">
        <f t="shared" ref="T78:T84" si="57">R78/(S78+R78)</f>
        <v>0</v>
      </c>
    </row>
    <row r="79" spans="1:20" s="32" customFormat="1" ht="14.25" x14ac:dyDescent="0.3">
      <c r="A79" s="93"/>
      <c r="B79" s="94"/>
      <c r="C79" s="147" t="s">
        <v>176</v>
      </c>
      <c r="D79" s="57" t="str">
        <f>VLOOKUP(C79,'4. Hourly Rate Card'!$B$7:$C$88,2,FALSE)</f>
        <v>N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150.91999999999999</v>
      </c>
      <c r="K79" s="100">
        <f>SUM(E79:J79)</f>
        <v>150.91999999999999</v>
      </c>
      <c r="L79" s="28"/>
      <c r="M79" s="28"/>
      <c r="N79" s="28"/>
      <c r="O79" s="41">
        <f t="shared" si="56"/>
        <v>0.15590909090909089</v>
      </c>
      <c r="P79" s="41">
        <f t="shared" si="55"/>
        <v>25.153333333333332</v>
      </c>
      <c r="R79" s="41">
        <f>IF($D79="Y",$K79,0)</f>
        <v>0</v>
      </c>
      <c r="S79" s="41">
        <f>IF($D79="N",$K79,0)</f>
        <v>150.91999999999999</v>
      </c>
      <c r="T79" s="104">
        <f t="shared" si="57"/>
        <v>0</v>
      </c>
    </row>
    <row r="80" spans="1:20" s="32" customFormat="1" ht="14.25" x14ac:dyDescent="0.3">
      <c r="A80" s="93"/>
      <c r="B80" s="94"/>
      <c r="C80" s="40"/>
      <c r="D80" s="57"/>
      <c r="E80" s="43"/>
      <c r="F80" s="43"/>
      <c r="G80" s="43"/>
      <c r="H80" s="43"/>
      <c r="I80" s="43"/>
      <c r="J80" s="43"/>
      <c r="K80" s="100">
        <f>SUM(E80:J80)</f>
        <v>0</v>
      </c>
      <c r="L80" s="28"/>
      <c r="M80" s="28"/>
      <c r="N80" s="28"/>
      <c r="O80" s="41">
        <f t="shared" si="56"/>
        <v>0</v>
      </c>
      <c r="P80" s="41">
        <f t="shared" si="55"/>
        <v>0</v>
      </c>
      <c r="R80" s="41">
        <f>IF($D80="Y",$K80,0)</f>
        <v>0</v>
      </c>
      <c r="S80" s="41">
        <f>IF($D80="N",$K80,0)</f>
        <v>0</v>
      </c>
      <c r="T80" s="104" t="e">
        <f t="shared" si="57"/>
        <v>#DIV/0!</v>
      </c>
    </row>
    <row r="81" spans="1:20" s="32" customFormat="1" ht="14.25" x14ac:dyDescent="0.3">
      <c r="A81" s="93"/>
      <c r="B81" s="94"/>
      <c r="C81" s="40"/>
      <c r="D81" s="57"/>
      <c r="E81" s="43"/>
      <c r="F81" s="43"/>
      <c r="G81" s="43"/>
      <c r="H81" s="43"/>
      <c r="I81" s="43"/>
      <c r="J81" s="43"/>
      <c r="K81" s="100">
        <f>SUM(E81:J81)</f>
        <v>0</v>
      </c>
      <c r="L81" s="28"/>
      <c r="M81" s="28"/>
      <c r="N81" s="28"/>
      <c r="O81" s="41">
        <f t="shared" si="56"/>
        <v>0</v>
      </c>
      <c r="P81" s="41">
        <f t="shared" si="55"/>
        <v>0</v>
      </c>
      <c r="R81" s="41">
        <f>IF($D81="Y",$K81,0)</f>
        <v>0</v>
      </c>
      <c r="S81" s="41">
        <f>IF($D81="N",$K81,0)</f>
        <v>0</v>
      </c>
      <c r="T81" s="104" t="e">
        <f t="shared" si="57"/>
        <v>#DIV/0!</v>
      </c>
    </row>
    <row r="82" spans="1:20" s="32" customFormat="1" ht="15" thickBot="1" x14ac:dyDescent="0.35">
      <c r="A82" s="65"/>
      <c r="B82" s="66" t="s">
        <v>41</v>
      </c>
      <c r="C82" s="67"/>
      <c r="D82" s="69"/>
      <c r="E82" s="70">
        <f>SUM(E77:E81)</f>
        <v>149.61333333333332</v>
      </c>
      <c r="F82" s="70">
        <f t="shared" ref="F82:K82" si="58">SUM(F77:F81)</f>
        <v>149.61333333333332</v>
      </c>
      <c r="G82" s="70">
        <f t="shared" si="58"/>
        <v>149.61333333333332</v>
      </c>
      <c r="H82" s="70">
        <f t="shared" si="58"/>
        <v>300.5333333333333</v>
      </c>
      <c r="I82" s="70">
        <f t="shared" si="58"/>
        <v>300.5333333333333</v>
      </c>
      <c r="J82" s="70">
        <f t="shared" si="58"/>
        <v>451.45333333333326</v>
      </c>
      <c r="K82" s="70">
        <f t="shared" si="58"/>
        <v>1501.3600000000001</v>
      </c>
      <c r="L82" s="28"/>
      <c r="M82" s="28"/>
      <c r="N82" s="28"/>
      <c r="O82" s="72">
        <f>SUM(O77:O81)</f>
        <v>1.5509917355371896</v>
      </c>
      <c r="P82" s="72">
        <f>SUM(P77:P81)</f>
        <v>250.22666666666666</v>
      </c>
      <c r="R82" s="68">
        <f>SUM(R77:R81)</f>
        <v>0</v>
      </c>
      <c r="S82" s="68">
        <f>SUM(S77:S81)</f>
        <v>1501.3600000000001</v>
      </c>
      <c r="T82" s="105">
        <f t="shared" si="57"/>
        <v>0</v>
      </c>
    </row>
    <row r="83" spans="1:20" s="32" customFormat="1" ht="14.25" x14ac:dyDescent="0.3">
      <c r="A83" s="38"/>
      <c r="B83" s="39"/>
      <c r="C83" s="40"/>
      <c r="D83" s="57"/>
      <c r="E83" s="43"/>
      <c r="F83" s="43"/>
      <c r="G83" s="43"/>
      <c r="H83" s="43"/>
      <c r="I83" s="43"/>
      <c r="J83" s="43"/>
      <c r="K83" s="43"/>
      <c r="O83" s="41"/>
      <c r="P83" s="41"/>
      <c r="R83" s="41"/>
      <c r="S83" s="41"/>
      <c r="T83" s="104"/>
    </row>
    <row r="84" spans="1:20" s="32" customFormat="1" ht="15" thickBot="1" x14ac:dyDescent="0.35">
      <c r="A84" s="88"/>
      <c r="B84" s="89" t="s">
        <v>42</v>
      </c>
      <c r="C84" s="90"/>
      <c r="D84" s="91"/>
      <c r="E84" s="91">
        <f t="shared" ref="E84:K84" si="59">SUM(E82,)</f>
        <v>149.61333333333332</v>
      </c>
      <c r="F84" s="91">
        <f t="shared" si="59"/>
        <v>149.61333333333332</v>
      </c>
      <c r="G84" s="91">
        <f t="shared" si="59"/>
        <v>149.61333333333332</v>
      </c>
      <c r="H84" s="91">
        <f t="shared" si="59"/>
        <v>300.5333333333333</v>
      </c>
      <c r="I84" s="91">
        <f t="shared" si="59"/>
        <v>300.5333333333333</v>
      </c>
      <c r="J84" s="91">
        <f t="shared" si="59"/>
        <v>451.45333333333326</v>
      </c>
      <c r="K84" s="91">
        <f t="shared" si="59"/>
        <v>1501.3600000000001</v>
      </c>
      <c r="L84" s="28"/>
      <c r="M84" s="28"/>
      <c r="N84" s="28"/>
      <c r="O84" s="91">
        <f>SUM(O82,)</f>
        <v>1.5509917355371896</v>
      </c>
      <c r="P84" s="91">
        <f>SUM(P82,)</f>
        <v>250.22666666666666</v>
      </c>
      <c r="R84" s="91">
        <f>SUM(R82,)</f>
        <v>0</v>
      </c>
      <c r="S84" s="91">
        <f>SUM(S82,)</f>
        <v>1501.3600000000001</v>
      </c>
      <c r="T84" s="110">
        <f t="shared" si="57"/>
        <v>0</v>
      </c>
    </row>
    <row r="85" spans="1:20" s="32" customFormat="1" ht="14.25" x14ac:dyDescent="0.3">
      <c r="A85" s="38"/>
      <c r="B85" s="44"/>
      <c r="C85" s="45"/>
      <c r="D85" s="48"/>
      <c r="E85" s="43"/>
      <c r="F85" s="43"/>
      <c r="G85" s="43"/>
      <c r="H85" s="43"/>
      <c r="I85" s="43"/>
      <c r="J85" s="43"/>
      <c r="K85" s="43"/>
      <c r="O85" s="46"/>
      <c r="P85" s="46"/>
      <c r="R85" s="46"/>
      <c r="S85" s="46"/>
      <c r="T85" s="113"/>
    </row>
    <row r="86" spans="1:20" s="32" customFormat="1" x14ac:dyDescent="0.25">
      <c r="A86" s="74">
        <v>4</v>
      </c>
      <c r="B86" s="82" t="s">
        <v>43</v>
      </c>
      <c r="C86" s="76"/>
      <c r="D86" s="76"/>
      <c r="E86" s="81"/>
      <c r="F86" s="81"/>
      <c r="G86" s="81"/>
      <c r="H86" s="81"/>
      <c r="I86" s="81"/>
      <c r="J86" s="81"/>
      <c r="K86" s="77"/>
      <c r="O86" s="76"/>
      <c r="P86" s="76"/>
      <c r="R86" s="76"/>
      <c r="S86" s="76"/>
      <c r="T86" s="108"/>
    </row>
    <row r="87" spans="1:20" s="32" customFormat="1" ht="14.25" x14ac:dyDescent="0.3">
      <c r="A87" s="93">
        <v>4.0999999999999996</v>
      </c>
      <c r="B87" s="94" t="s">
        <v>43</v>
      </c>
      <c r="C87" s="147" t="s">
        <v>138</v>
      </c>
      <c r="D87" s="57" t="str">
        <f>VLOOKUP(C87,'4. Hourly Rate Card'!$B$7:$C$88,2,FALSE)</f>
        <v>N</v>
      </c>
      <c r="E87" s="152">
        <v>150</v>
      </c>
      <c r="F87" s="152">
        <v>150</v>
      </c>
      <c r="G87" s="152">
        <v>150</v>
      </c>
      <c r="H87" s="152">
        <v>150</v>
      </c>
      <c r="I87" s="152">
        <v>150</v>
      </c>
      <c r="J87" s="152">
        <v>150</v>
      </c>
      <c r="K87" s="100">
        <f>SUM(E87:J87)</f>
        <v>900</v>
      </c>
      <c r="O87" s="41">
        <f>P87/$M$7</f>
        <v>0.92975206611570238</v>
      </c>
      <c r="P87" s="41">
        <f t="shared" ref="P87:P94" si="60">K87/6</f>
        <v>150</v>
      </c>
      <c r="R87" s="41">
        <f>IF($D87="Y",$K87,0)</f>
        <v>0</v>
      </c>
      <c r="S87" s="41">
        <f>IF($D87="N",$K87,0)</f>
        <v>900</v>
      </c>
      <c r="T87" s="104">
        <f>R87/(S87+R87)</f>
        <v>0</v>
      </c>
    </row>
    <row r="88" spans="1:20" s="32" customFormat="1" ht="14.25" x14ac:dyDescent="0.3">
      <c r="A88" s="93"/>
      <c r="B88" s="94"/>
      <c r="C88" s="147" t="s">
        <v>167</v>
      </c>
      <c r="D88" s="57" t="str">
        <f>VLOOKUP(C88,'4. Hourly Rate Card'!$B$7:$C$88,2,FALSE)</f>
        <v>N</v>
      </c>
      <c r="E88" s="43"/>
      <c r="F88" s="43">
        <v>150</v>
      </c>
      <c r="G88" s="43">
        <v>150</v>
      </c>
      <c r="H88" s="43">
        <v>150</v>
      </c>
      <c r="I88" s="43">
        <v>150</v>
      </c>
      <c r="J88" s="43">
        <v>225</v>
      </c>
      <c r="K88" s="100">
        <f>SUM(E88:J88)</f>
        <v>825</v>
      </c>
      <c r="O88" s="41">
        <f t="shared" ref="O88:O94" si="61">P88/$M$7</f>
        <v>0.85227272727272718</v>
      </c>
      <c r="P88" s="41">
        <f t="shared" si="60"/>
        <v>137.5</v>
      </c>
      <c r="R88" s="41">
        <f>IF($D88="Y",$K88,0)</f>
        <v>0</v>
      </c>
      <c r="S88" s="41">
        <f>IF($D88="N",$K88,0)</f>
        <v>825</v>
      </c>
      <c r="T88" s="104">
        <f t="shared" ref="T88:T97" si="62">R88/(S88+R88)</f>
        <v>0</v>
      </c>
    </row>
    <row r="89" spans="1:20" s="32" customFormat="1" ht="14.25" x14ac:dyDescent="0.3">
      <c r="A89" s="93"/>
      <c r="B89" s="94"/>
      <c r="C89" s="147" t="s">
        <v>168</v>
      </c>
      <c r="D89" s="57" t="str">
        <f>VLOOKUP(C89,'4. Hourly Rate Card'!$B$7:$C$88,2,FALSE)</f>
        <v>N</v>
      </c>
      <c r="E89" s="43"/>
      <c r="F89" s="43"/>
      <c r="G89" s="43"/>
      <c r="H89" s="43">
        <v>8</v>
      </c>
      <c r="I89" s="43">
        <v>8</v>
      </c>
      <c r="J89" s="43"/>
      <c r="K89" s="100">
        <f>SUM(E89:J89)</f>
        <v>16</v>
      </c>
      <c r="O89" s="41">
        <f t="shared" si="61"/>
        <v>1.6528925619834708E-2</v>
      </c>
      <c r="P89" s="41">
        <f t="shared" si="60"/>
        <v>2.6666666666666665</v>
      </c>
      <c r="R89" s="41">
        <f>IF($D89="Y",$K89,0)</f>
        <v>0</v>
      </c>
      <c r="S89" s="41">
        <f>IF($D89="N",$K89,0)</f>
        <v>16</v>
      </c>
      <c r="T89" s="104">
        <f t="shared" si="62"/>
        <v>0</v>
      </c>
    </row>
    <row r="90" spans="1:20" s="32" customFormat="1" ht="14.25" x14ac:dyDescent="0.3">
      <c r="A90" s="93"/>
      <c r="B90" s="94"/>
      <c r="C90" s="147" t="s">
        <v>164</v>
      </c>
      <c r="D90" s="57" t="str">
        <f>VLOOKUP(C90,'4. Hourly Rate Card'!$B$7:$C$88,2,FALSE)</f>
        <v>N</v>
      </c>
      <c r="E90" s="43"/>
      <c r="F90" s="43">
        <v>40</v>
      </c>
      <c r="G90" s="43">
        <v>40</v>
      </c>
      <c r="H90" s="43">
        <v>40</v>
      </c>
      <c r="I90" s="43">
        <v>40</v>
      </c>
      <c r="J90" s="43">
        <v>40</v>
      </c>
      <c r="K90" s="100">
        <f>SUM(E90:J90)</f>
        <v>200</v>
      </c>
      <c r="O90" s="41">
        <f t="shared" si="61"/>
        <v>0.20661157024793389</v>
      </c>
      <c r="P90" s="41">
        <f t="shared" si="60"/>
        <v>33.333333333333336</v>
      </c>
      <c r="R90" s="41">
        <f>IF($D90="Y",$K90,0)</f>
        <v>0</v>
      </c>
      <c r="S90" s="41">
        <f>IF($D90="N",$K90,0)</f>
        <v>200</v>
      </c>
      <c r="T90" s="104">
        <f t="shared" si="62"/>
        <v>0</v>
      </c>
    </row>
    <row r="91" spans="1:20" s="32" customFormat="1" ht="14.25" x14ac:dyDescent="0.3">
      <c r="A91" s="93"/>
      <c r="B91" s="94"/>
      <c r="C91" s="147" t="s">
        <v>166</v>
      </c>
      <c r="D91" s="57" t="str">
        <f>VLOOKUP(C91,'4. Hourly Rate Card'!$B$7:$C$88,2,FALSE)</f>
        <v>N</v>
      </c>
      <c r="E91" s="43">
        <v>75</v>
      </c>
      <c r="F91" s="43">
        <v>75</v>
      </c>
      <c r="G91" s="43">
        <v>75</v>
      </c>
      <c r="H91" s="43">
        <v>75</v>
      </c>
      <c r="I91" s="43">
        <v>75</v>
      </c>
      <c r="J91" s="43">
        <v>75</v>
      </c>
      <c r="K91" s="100">
        <f>SUM(E91:J91)</f>
        <v>450</v>
      </c>
      <c r="O91" s="41">
        <f t="shared" si="61"/>
        <v>0.46487603305785119</v>
      </c>
      <c r="P91" s="41">
        <f t="shared" si="60"/>
        <v>75</v>
      </c>
      <c r="R91" s="41">
        <f>IF($D91="Y",$K91,0)</f>
        <v>0</v>
      </c>
      <c r="S91" s="41">
        <f>IF($D91="N",$K91,0)</f>
        <v>450</v>
      </c>
      <c r="T91" s="104">
        <f t="shared" si="62"/>
        <v>0</v>
      </c>
    </row>
    <row r="92" spans="1:20" s="32" customFormat="1" ht="14.25" x14ac:dyDescent="0.3">
      <c r="A92" s="148"/>
      <c r="B92" s="149"/>
      <c r="C92" s="147" t="s">
        <v>150</v>
      </c>
      <c r="D92" s="57" t="str">
        <f>VLOOKUP(C92,'4. Hourly Rate Card'!$B$7:$C$88,2,FALSE)</f>
        <v>N</v>
      </c>
      <c r="E92" s="150"/>
      <c r="F92" s="150"/>
      <c r="G92" s="150"/>
      <c r="H92" s="150"/>
      <c r="I92" s="150">
        <v>40</v>
      </c>
      <c r="J92" s="150">
        <v>40</v>
      </c>
      <c r="K92" s="100">
        <f t="shared" ref="K92:K94" si="63">SUM(E92:J92)</f>
        <v>80</v>
      </c>
      <c r="O92" s="41">
        <f t="shared" si="61"/>
        <v>8.2644628099173556E-2</v>
      </c>
      <c r="P92" s="41">
        <f t="shared" si="60"/>
        <v>13.333333333333334</v>
      </c>
      <c r="R92" s="41">
        <f t="shared" ref="R92:R94" si="64">IF($D92="Y",$K92,0)</f>
        <v>0</v>
      </c>
      <c r="S92" s="41">
        <f t="shared" ref="S92:S94" si="65">IF($D92="N",$K92,0)</f>
        <v>80</v>
      </c>
      <c r="T92" s="104">
        <f t="shared" ref="T92:T94" si="66">R92/(S92+R92)</f>
        <v>0</v>
      </c>
    </row>
    <row r="93" spans="1:20" s="32" customFormat="1" ht="14.25" x14ac:dyDescent="0.3">
      <c r="A93" s="148"/>
      <c r="B93" s="149"/>
      <c r="C93" s="147" t="s">
        <v>185</v>
      </c>
      <c r="D93" s="57" t="str">
        <f>VLOOKUP(C93,'4. Hourly Rate Card'!$B$7:$C$88,2,FALSE)</f>
        <v>Y</v>
      </c>
      <c r="E93" s="150"/>
      <c r="F93" s="150"/>
      <c r="G93" s="150"/>
      <c r="H93" s="150">
        <v>70</v>
      </c>
      <c r="I93" s="150">
        <v>70</v>
      </c>
      <c r="J93" s="150">
        <v>70</v>
      </c>
      <c r="K93" s="100">
        <f t="shared" si="63"/>
        <v>210</v>
      </c>
      <c r="O93" s="41">
        <f t="shared" si="61"/>
        <v>0.21694214876033058</v>
      </c>
      <c r="P93" s="41">
        <f t="shared" si="60"/>
        <v>35</v>
      </c>
      <c r="R93" s="41">
        <f t="shared" si="64"/>
        <v>210</v>
      </c>
      <c r="S93" s="41">
        <f t="shared" si="65"/>
        <v>0</v>
      </c>
      <c r="T93" s="104">
        <f t="shared" si="66"/>
        <v>1</v>
      </c>
    </row>
    <row r="94" spans="1:20" s="32" customFormat="1" ht="14.25" x14ac:dyDescent="0.3">
      <c r="A94" s="148"/>
      <c r="B94" s="149"/>
      <c r="C94" s="147" t="s">
        <v>152</v>
      </c>
      <c r="D94" s="57" t="str">
        <f>VLOOKUP(C94,'4. Hourly Rate Card'!$B$7:$C$88,2,FALSE)</f>
        <v>N</v>
      </c>
      <c r="E94" s="150"/>
      <c r="F94" s="150"/>
      <c r="G94" s="150"/>
      <c r="H94" s="150"/>
      <c r="I94" s="150">
        <v>60</v>
      </c>
      <c r="J94" s="150">
        <v>60</v>
      </c>
      <c r="K94" s="100">
        <f t="shared" si="63"/>
        <v>120</v>
      </c>
      <c r="O94" s="41">
        <f t="shared" si="61"/>
        <v>0.12396694214876032</v>
      </c>
      <c r="P94" s="41">
        <f t="shared" si="60"/>
        <v>20</v>
      </c>
      <c r="R94" s="41">
        <f t="shared" si="64"/>
        <v>0</v>
      </c>
      <c r="S94" s="41">
        <f t="shared" si="65"/>
        <v>120</v>
      </c>
      <c r="T94" s="104">
        <f t="shared" si="66"/>
        <v>0</v>
      </c>
    </row>
    <row r="95" spans="1:20" ht="15" thickBot="1" x14ac:dyDescent="0.35">
      <c r="A95" s="65"/>
      <c r="B95" s="66" t="s">
        <v>44</v>
      </c>
      <c r="C95" s="67"/>
      <c r="D95" s="69"/>
      <c r="E95" s="70">
        <f>SUM(E87:E94)</f>
        <v>225</v>
      </c>
      <c r="F95" s="70">
        <f t="shared" ref="F95:J95" si="67">SUM(F87:F94)</f>
        <v>415</v>
      </c>
      <c r="G95" s="70">
        <f t="shared" si="67"/>
        <v>415</v>
      </c>
      <c r="H95" s="70">
        <f t="shared" si="67"/>
        <v>493</v>
      </c>
      <c r="I95" s="70">
        <f t="shared" si="67"/>
        <v>593</v>
      </c>
      <c r="J95" s="70">
        <f t="shared" si="67"/>
        <v>660</v>
      </c>
      <c r="K95" s="70">
        <f>SUM(K87:K94)</f>
        <v>2801</v>
      </c>
      <c r="L95" s="28"/>
      <c r="M95" s="28"/>
      <c r="N95" s="28"/>
      <c r="O95" s="72">
        <f>SUM(O87:O94)</f>
        <v>2.8935950413223139</v>
      </c>
      <c r="P95" s="72">
        <f>SUM(P87:P94)</f>
        <v>466.83333333333331</v>
      </c>
      <c r="Q95" s="28"/>
      <c r="R95" s="68">
        <f>SUM(R87:R94)</f>
        <v>210</v>
      </c>
      <c r="S95" s="68">
        <f>SUM(S87:S94)</f>
        <v>2591</v>
      </c>
      <c r="T95" s="105">
        <f t="shared" si="62"/>
        <v>7.4973223848625495E-2</v>
      </c>
    </row>
    <row r="96" spans="1:20" ht="9.9499999999999993" customHeight="1" x14ac:dyDescent="0.3">
      <c r="A96" s="38"/>
      <c r="B96" s="39"/>
      <c r="C96" s="40"/>
      <c r="D96" s="57"/>
      <c r="E96" s="43"/>
      <c r="F96" s="43"/>
      <c r="G96" s="43"/>
      <c r="H96" s="43"/>
      <c r="I96" s="43"/>
      <c r="J96" s="43"/>
      <c r="K96" s="43"/>
      <c r="L96" s="28"/>
      <c r="M96" s="28"/>
      <c r="N96" s="28"/>
      <c r="O96" s="41"/>
      <c r="P96" s="41"/>
      <c r="Q96" s="28"/>
      <c r="R96" s="41"/>
      <c r="S96" s="41"/>
      <c r="T96" s="104"/>
    </row>
    <row r="97" spans="1:20" ht="13.5" customHeight="1" thickBot="1" x14ac:dyDescent="0.35">
      <c r="A97" s="88"/>
      <c r="B97" s="89" t="s">
        <v>44</v>
      </c>
      <c r="C97" s="90"/>
      <c r="D97" s="91"/>
      <c r="E97" s="91">
        <f t="shared" ref="E97:K97" si="68">SUM(E95,)</f>
        <v>225</v>
      </c>
      <c r="F97" s="91">
        <f t="shared" si="68"/>
        <v>415</v>
      </c>
      <c r="G97" s="91">
        <f t="shared" si="68"/>
        <v>415</v>
      </c>
      <c r="H97" s="91">
        <f t="shared" si="68"/>
        <v>493</v>
      </c>
      <c r="I97" s="91">
        <f t="shared" si="68"/>
        <v>593</v>
      </c>
      <c r="J97" s="91">
        <f t="shared" si="68"/>
        <v>660</v>
      </c>
      <c r="K97" s="91">
        <f t="shared" si="68"/>
        <v>2801</v>
      </c>
      <c r="L97" s="28"/>
      <c r="M97" s="28"/>
      <c r="N97" s="28"/>
      <c r="O97" s="91">
        <f>SUM(O95,)</f>
        <v>2.8935950413223139</v>
      </c>
      <c r="P97" s="91">
        <f>SUM(P95,)</f>
        <v>466.83333333333331</v>
      </c>
      <c r="Q97" s="28"/>
      <c r="R97" s="91">
        <f>SUM(R95,)</f>
        <v>210</v>
      </c>
      <c r="S97" s="91">
        <f>SUM(S95,)</f>
        <v>2591</v>
      </c>
      <c r="T97" s="110">
        <f t="shared" si="62"/>
        <v>7.4973223848625495E-2</v>
      </c>
    </row>
    <row r="98" spans="1:20" ht="13.5" customHeight="1" x14ac:dyDescent="0.3">
      <c r="A98" s="49"/>
      <c r="B98" s="39"/>
      <c r="C98" s="40"/>
      <c r="D98" s="42"/>
      <c r="E98" s="43"/>
      <c r="F98" s="43"/>
      <c r="G98" s="43"/>
      <c r="H98" s="43"/>
      <c r="I98" s="43"/>
      <c r="J98" s="43"/>
      <c r="K98" s="43"/>
      <c r="L98" s="28"/>
      <c r="M98" s="28"/>
      <c r="N98" s="28"/>
      <c r="O98" s="40"/>
      <c r="P98" s="40"/>
      <c r="Q98" s="28"/>
      <c r="R98" s="40"/>
      <c r="S98" s="40"/>
      <c r="T98" s="104"/>
    </row>
    <row r="99" spans="1:20" ht="13.5" customHeight="1" x14ac:dyDescent="0.3">
      <c r="A99" s="74">
        <v>5</v>
      </c>
      <c r="B99" s="82" t="s">
        <v>45</v>
      </c>
      <c r="C99" s="76"/>
      <c r="D99" s="76"/>
      <c r="E99" s="81"/>
      <c r="F99" s="81"/>
      <c r="G99" s="81"/>
      <c r="H99" s="81"/>
      <c r="I99" s="81"/>
      <c r="J99" s="81"/>
      <c r="K99" s="77"/>
      <c r="L99" s="28"/>
      <c r="M99" s="28"/>
      <c r="N99" s="28"/>
      <c r="O99" s="76"/>
      <c r="P99" s="76"/>
      <c r="Q99" s="28"/>
      <c r="R99" s="76"/>
      <c r="S99" s="76"/>
      <c r="T99" s="108"/>
    </row>
    <row r="100" spans="1:20" ht="13.5" customHeight="1" x14ac:dyDescent="0.3">
      <c r="A100" s="93">
        <v>5.0999999999999996</v>
      </c>
      <c r="B100" s="94" t="s">
        <v>46</v>
      </c>
      <c r="C100" s="147" t="s">
        <v>137</v>
      </c>
      <c r="D100" s="57" t="str">
        <f>VLOOKUP(C100,'4. Hourly Rate Card'!$B$7:$C$88,2,FALSE)</f>
        <v>N</v>
      </c>
      <c r="E100" s="152">
        <v>150</v>
      </c>
      <c r="F100" s="152">
        <v>150</v>
      </c>
      <c r="G100" s="152">
        <v>150</v>
      </c>
      <c r="H100" s="152">
        <v>150</v>
      </c>
      <c r="I100" s="152">
        <v>150</v>
      </c>
      <c r="J100" s="152">
        <v>150</v>
      </c>
      <c r="K100" s="100">
        <f>SUM(E100:J100)</f>
        <v>900</v>
      </c>
      <c r="L100" s="28"/>
      <c r="M100" s="28"/>
      <c r="N100" s="28"/>
      <c r="O100" s="41">
        <f>P100/$M$7</f>
        <v>0.92975206611570238</v>
      </c>
      <c r="P100" s="41">
        <f t="shared" ref="P100:P104" si="69">K100/6</f>
        <v>150</v>
      </c>
      <c r="Q100" s="28"/>
      <c r="R100" s="41">
        <f>IF($D100="Y",$K100,0)</f>
        <v>0</v>
      </c>
      <c r="S100" s="41">
        <f>IF($D100="N",$K100,0)</f>
        <v>900</v>
      </c>
      <c r="T100" s="104">
        <f>R100/(S100+R100)</f>
        <v>0</v>
      </c>
    </row>
    <row r="101" spans="1:20" ht="13.5" customHeight="1" x14ac:dyDescent="0.3">
      <c r="A101" s="93"/>
      <c r="B101" s="94"/>
      <c r="C101" s="40"/>
      <c r="D101" s="57"/>
      <c r="E101" s="43"/>
      <c r="F101" s="43"/>
      <c r="G101" s="43"/>
      <c r="H101" s="43"/>
      <c r="I101" s="43"/>
      <c r="J101" s="43"/>
      <c r="K101" s="100">
        <f>SUM(E101:J101)</f>
        <v>0</v>
      </c>
      <c r="L101" s="28"/>
      <c r="M101" s="28"/>
      <c r="N101" s="28"/>
      <c r="O101" s="41">
        <f t="shared" ref="O101:O104" si="70">P101/$M$7</f>
        <v>0</v>
      </c>
      <c r="P101" s="41">
        <f t="shared" si="69"/>
        <v>0</v>
      </c>
      <c r="Q101" s="28"/>
      <c r="R101" s="41">
        <f>IF($D101="Y",$K101,0)</f>
        <v>0</v>
      </c>
      <c r="S101" s="41">
        <f>IF($D101="N",$K101,0)</f>
        <v>0</v>
      </c>
      <c r="T101" s="104" t="e">
        <f t="shared" ref="T101:T105" si="71">R101/(S101+R101)</f>
        <v>#DIV/0!</v>
      </c>
    </row>
    <row r="102" spans="1:20" ht="13.5" customHeight="1" x14ac:dyDescent="0.3">
      <c r="A102" s="93"/>
      <c r="B102" s="94"/>
      <c r="C102" s="40"/>
      <c r="D102" s="57"/>
      <c r="E102" s="43"/>
      <c r="F102" s="43"/>
      <c r="G102" s="43"/>
      <c r="H102" s="43"/>
      <c r="I102" s="43"/>
      <c r="J102" s="43"/>
      <c r="K102" s="100">
        <f>SUM(E102:J102)</f>
        <v>0</v>
      </c>
      <c r="L102" s="28"/>
      <c r="M102" s="28"/>
      <c r="N102" s="28"/>
      <c r="O102" s="41">
        <f t="shared" si="70"/>
        <v>0</v>
      </c>
      <c r="P102" s="41">
        <f t="shared" si="69"/>
        <v>0</v>
      </c>
      <c r="Q102" s="28"/>
      <c r="R102" s="41">
        <f>IF($D102="Y",$K102,0)</f>
        <v>0</v>
      </c>
      <c r="S102" s="41">
        <f>IF($D102="N",$K102,0)</f>
        <v>0</v>
      </c>
      <c r="T102" s="104" t="e">
        <f t="shared" si="71"/>
        <v>#DIV/0!</v>
      </c>
    </row>
    <row r="103" spans="1:20" ht="13.5" customHeight="1" x14ac:dyDescent="0.3">
      <c r="A103" s="93"/>
      <c r="B103" s="94"/>
      <c r="C103" s="40"/>
      <c r="D103" s="57"/>
      <c r="E103" s="43"/>
      <c r="F103" s="43"/>
      <c r="G103" s="43"/>
      <c r="H103" s="43"/>
      <c r="I103" s="43"/>
      <c r="J103" s="43"/>
      <c r="K103" s="100">
        <f>SUM(E103:J103)</f>
        <v>0</v>
      </c>
      <c r="L103" s="28"/>
      <c r="M103" s="28"/>
      <c r="N103" s="28"/>
      <c r="O103" s="41">
        <f t="shared" si="70"/>
        <v>0</v>
      </c>
      <c r="P103" s="41">
        <f t="shared" si="69"/>
        <v>0</v>
      </c>
      <c r="Q103" s="28"/>
      <c r="R103" s="41">
        <f>IF($D103="Y",$K103,0)</f>
        <v>0</v>
      </c>
      <c r="S103" s="41">
        <f>IF($D103="N",$K103,0)</f>
        <v>0</v>
      </c>
      <c r="T103" s="104" t="e">
        <f t="shared" si="71"/>
        <v>#DIV/0!</v>
      </c>
    </row>
    <row r="104" spans="1:20" ht="13.5" customHeight="1" x14ac:dyDescent="0.3">
      <c r="A104" s="93"/>
      <c r="B104" s="94"/>
      <c r="C104" s="40"/>
      <c r="D104" s="57"/>
      <c r="E104" s="43"/>
      <c r="F104" s="43"/>
      <c r="G104" s="43"/>
      <c r="H104" s="43"/>
      <c r="I104" s="43"/>
      <c r="J104" s="43"/>
      <c r="K104" s="100">
        <f>SUM(E104:J104)</f>
        <v>0</v>
      </c>
      <c r="L104" s="28"/>
      <c r="M104" s="28"/>
      <c r="N104" s="28"/>
      <c r="O104" s="41">
        <f t="shared" si="70"/>
        <v>0</v>
      </c>
      <c r="P104" s="41">
        <f t="shared" si="69"/>
        <v>0</v>
      </c>
      <c r="Q104" s="28"/>
      <c r="R104" s="41">
        <f>IF($D104="Y",$K104,0)</f>
        <v>0</v>
      </c>
      <c r="S104" s="41">
        <f>IF($D104="N",$K104,0)</f>
        <v>0</v>
      </c>
      <c r="T104" s="104" t="e">
        <f t="shared" si="71"/>
        <v>#DIV/0!</v>
      </c>
    </row>
    <row r="105" spans="1:20" ht="13.5" customHeight="1" thickBot="1" x14ac:dyDescent="0.35">
      <c r="A105" s="65"/>
      <c r="B105" s="66" t="s">
        <v>47</v>
      </c>
      <c r="C105" s="67"/>
      <c r="D105" s="69"/>
      <c r="E105" s="70">
        <f>SUM(E100:E104)</f>
        <v>150</v>
      </c>
      <c r="F105" s="70">
        <f t="shared" ref="F105:K105" si="72">SUM(F100:F104)</f>
        <v>150</v>
      </c>
      <c r="G105" s="70">
        <f t="shared" si="72"/>
        <v>150</v>
      </c>
      <c r="H105" s="70">
        <f t="shared" si="72"/>
        <v>150</v>
      </c>
      <c r="I105" s="70">
        <f t="shared" si="72"/>
        <v>150</v>
      </c>
      <c r="J105" s="70">
        <f t="shared" si="72"/>
        <v>150</v>
      </c>
      <c r="K105" s="70">
        <f t="shared" si="72"/>
        <v>900</v>
      </c>
      <c r="L105" s="28"/>
      <c r="M105" s="28"/>
      <c r="N105" s="28"/>
      <c r="O105" s="72">
        <f>SUM(O100:O104)</f>
        <v>0.92975206611570238</v>
      </c>
      <c r="P105" s="72">
        <f>SUM(P100:P104)</f>
        <v>150</v>
      </c>
      <c r="Q105" s="28"/>
      <c r="R105" s="68">
        <f>SUM(R100:R104)</f>
        <v>0</v>
      </c>
      <c r="S105" s="68">
        <f>SUM(S100:S104)</f>
        <v>900</v>
      </c>
      <c r="T105" s="105">
        <f t="shared" si="71"/>
        <v>0</v>
      </c>
    </row>
    <row r="106" spans="1:20" ht="13.5" customHeight="1" x14ac:dyDescent="0.3">
      <c r="A106" s="93">
        <v>5.2</v>
      </c>
      <c r="B106" s="94" t="s">
        <v>48</v>
      </c>
      <c r="C106" s="147" t="s">
        <v>200</v>
      </c>
      <c r="D106" s="57" t="str">
        <f>VLOOKUP(C106,'4. Hourly Rate Card'!$B$7:$C$88,2,FALSE)</f>
        <v>Y</v>
      </c>
      <c r="E106" s="43">
        <v>165.96291666666667</v>
      </c>
      <c r="F106" s="43">
        <v>165.96291666666667</v>
      </c>
      <c r="G106" s="43">
        <v>165.96291666666667</v>
      </c>
      <c r="H106" s="43">
        <v>165.96291666666667</v>
      </c>
      <c r="I106" s="43">
        <v>165.96291666666667</v>
      </c>
      <c r="J106" s="43">
        <v>165.96291666666667</v>
      </c>
      <c r="K106" s="100">
        <f>SUM(E106:J106)</f>
        <v>995.77749999999992</v>
      </c>
      <c r="L106" s="32"/>
      <c r="M106" s="32"/>
      <c r="N106" s="32"/>
      <c r="O106" s="41">
        <f>P106/$M$7</f>
        <v>1.0286957644628096</v>
      </c>
      <c r="P106" s="41">
        <f t="shared" ref="P106:P110" si="73">K106/6</f>
        <v>165.96291666666664</v>
      </c>
      <c r="Q106" s="32"/>
      <c r="R106" s="41">
        <f>IF($D106="Y",$K106,0)</f>
        <v>995.77749999999992</v>
      </c>
      <c r="S106" s="41">
        <f>IF($D106="N",$K106,0)</f>
        <v>0</v>
      </c>
      <c r="T106" s="104">
        <f>R106/(S106+R106)</f>
        <v>1</v>
      </c>
    </row>
    <row r="107" spans="1:20" s="32" customFormat="1" ht="14.25" x14ac:dyDescent="0.3">
      <c r="A107" s="93"/>
      <c r="B107" s="94"/>
      <c r="C107" s="40"/>
      <c r="D107" s="57"/>
      <c r="E107" s="43"/>
      <c r="F107" s="43"/>
      <c r="G107" s="43"/>
      <c r="H107" s="43"/>
      <c r="I107" s="43"/>
      <c r="J107" s="43"/>
      <c r="K107" s="100">
        <f>SUM(E107:J107)</f>
        <v>0</v>
      </c>
      <c r="O107" s="41">
        <f t="shared" ref="O107:O110" si="74">P107/$M$7</f>
        <v>0</v>
      </c>
      <c r="P107" s="41">
        <f t="shared" si="73"/>
        <v>0</v>
      </c>
      <c r="R107" s="41">
        <f>IF($D107="Y",$K107,0)</f>
        <v>0</v>
      </c>
      <c r="S107" s="41">
        <f>IF($D107="N",$K107,0)</f>
        <v>0</v>
      </c>
      <c r="T107" s="104" t="e">
        <f t="shared" ref="T107:T111" si="75">R107/(S107+R107)</f>
        <v>#DIV/0!</v>
      </c>
    </row>
    <row r="108" spans="1:20" s="32" customFormat="1" ht="12.95" customHeight="1" x14ac:dyDescent="0.3">
      <c r="A108" s="93"/>
      <c r="B108" s="94"/>
      <c r="C108" s="40"/>
      <c r="D108" s="57"/>
      <c r="E108" s="43"/>
      <c r="F108" s="43"/>
      <c r="G108" s="43"/>
      <c r="H108" s="43"/>
      <c r="I108" s="43"/>
      <c r="J108" s="43"/>
      <c r="K108" s="100">
        <f>SUM(E108:J108)</f>
        <v>0</v>
      </c>
      <c r="O108" s="41">
        <f t="shared" si="74"/>
        <v>0</v>
      </c>
      <c r="P108" s="41">
        <f t="shared" si="73"/>
        <v>0</v>
      </c>
      <c r="R108" s="41">
        <f>IF($D108="Y",$K108,0)</f>
        <v>0</v>
      </c>
      <c r="S108" s="41">
        <f>IF($D108="N",$K108,0)</f>
        <v>0</v>
      </c>
      <c r="T108" s="104" t="e">
        <f t="shared" si="75"/>
        <v>#DIV/0!</v>
      </c>
    </row>
    <row r="109" spans="1:20" s="32" customFormat="1" ht="12.95" customHeight="1" x14ac:dyDescent="0.3">
      <c r="A109" s="93"/>
      <c r="B109" s="94"/>
      <c r="C109" s="40"/>
      <c r="D109" s="57"/>
      <c r="E109" s="43"/>
      <c r="F109" s="43"/>
      <c r="G109" s="43"/>
      <c r="H109" s="43"/>
      <c r="I109" s="43"/>
      <c r="J109" s="43"/>
      <c r="K109" s="100">
        <f>SUM(E109:J109)</f>
        <v>0</v>
      </c>
      <c r="L109" s="28"/>
      <c r="M109" s="28"/>
      <c r="N109" s="28"/>
      <c r="O109" s="41">
        <f t="shared" si="74"/>
        <v>0</v>
      </c>
      <c r="P109" s="41">
        <f t="shared" si="73"/>
        <v>0</v>
      </c>
      <c r="Q109" s="28"/>
      <c r="R109" s="41">
        <f>IF($D109="Y",$K109,0)</f>
        <v>0</v>
      </c>
      <c r="S109" s="41">
        <f>IF($D109="N",$K109,0)</f>
        <v>0</v>
      </c>
      <c r="T109" s="104" t="e">
        <f t="shared" si="75"/>
        <v>#DIV/0!</v>
      </c>
    </row>
    <row r="110" spans="1:20" ht="12.95" customHeight="1" x14ac:dyDescent="0.3">
      <c r="A110" s="93"/>
      <c r="B110" s="94"/>
      <c r="C110" s="40"/>
      <c r="D110" s="57"/>
      <c r="E110" s="43"/>
      <c r="F110" s="43"/>
      <c r="G110" s="43"/>
      <c r="H110" s="43"/>
      <c r="I110" s="43"/>
      <c r="J110" s="43"/>
      <c r="K110" s="100">
        <f>SUM(E110:J110)</f>
        <v>0</v>
      </c>
      <c r="L110" s="28"/>
      <c r="M110" s="28"/>
      <c r="N110" s="28"/>
      <c r="O110" s="41">
        <f t="shared" si="74"/>
        <v>0</v>
      </c>
      <c r="P110" s="41">
        <f t="shared" si="73"/>
        <v>0</v>
      </c>
      <c r="Q110" s="28"/>
      <c r="R110" s="41">
        <f>IF($D110="Y",$K110,0)</f>
        <v>0</v>
      </c>
      <c r="S110" s="41">
        <f>IF($D110="N",$K110,0)</f>
        <v>0</v>
      </c>
      <c r="T110" s="104" t="e">
        <f t="shared" si="75"/>
        <v>#DIV/0!</v>
      </c>
    </row>
    <row r="111" spans="1:20" ht="12.95" customHeight="1" thickBot="1" x14ac:dyDescent="0.35">
      <c r="A111" s="65"/>
      <c r="B111" s="66" t="s">
        <v>49</v>
      </c>
      <c r="C111" s="67"/>
      <c r="D111" s="69"/>
      <c r="E111" s="70">
        <f>SUM(E106:E110)</f>
        <v>165.96291666666667</v>
      </c>
      <c r="F111" s="70">
        <f t="shared" ref="F111:K111" si="76">SUM(F106:F110)</f>
        <v>165.96291666666667</v>
      </c>
      <c r="G111" s="70">
        <f t="shared" si="76"/>
        <v>165.96291666666667</v>
      </c>
      <c r="H111" s="70">
        <f t="shared" si="76"/>
        <v>165.96291666666667</v>
      </c>
      <c r="I111" s="70">
        <f t="shared" si="76"/>
        <v>165.96291666666667</v>
      </c>
      <c r="J111" s="70">
        <f t="shared" si="76"/>
        <v>165.96291666666667</v>
      </c>
      <c r="K111" s="70">
        <f t="shared" si="76"/>
        <v>995.77749999999992</v>
      </c>
      <c r="L111" s="28"/>
      <c r="M111" s="28"/>
      <c r="N111" s="28"/>
      <c r="O111" s="72">
        <f>SUM(O106:O110)</f>
        <v>1.0286957644628096</v>
      </c>
      <c r="P111" s="72">
        <f>SUM(P106:P110)</f>
        <v>165.96291666666664</v>
      </c>
      <c r="Q111" s="28"/>
      <c r="R111" s="68">
        <f>SUM(R106:R110)</f>
        <v>995.77749999999992</v>
      </c>
      <c r="S111" s="68">
        <f>SUM(S106:S110)</f>
        <v>0</v>
      </c>
      <c r="T111" s="105">
        <f t="shared" si="75"/>
        <v>1</v>
      </c>
    </row>
    <row r="112" spans="1:20" ht="12.95" customHeight="1" x14ac:dyDescent="0.3">
      <c r="A112" s="93">
        <v>5.3</v>
      </c>
      <c r="B112" s="94" t="s">
        <v>50</v>
      </c>
      <c r="C112" s="147" t="s">
        <v>171</v>
      </c>
      <c r="D112" s="57" t="str">
        <f>VLOOKUP(C112,'4. Hourly Rate Card'!$B$7:$C$88,2,FALSE)</f>
        <v>N</v>
      </c>
      <c r="E112" s="43"/>
      <c r="F112" s="43"/>
      <c r="G112" s="43"/>
      <c r="H112" s="43"/>
      <c r="I112" s="43">
        <v>148.96</v>
      </c>
      <c r="J112" s="43">
        <v>148.96</v>
      </c>
      <c r="K112" s="100">
        <f>SUM(E112:J112)</f>
        <v>297.92</v>
      </c>
      <c r="L112" s="28"/>
      <c r="M112" s="28"/>
      <c r="N112" s="28"/>
      <c r="O112" s="41">
        <f>P112/$M$7</f>
        <v>0.30776859504132231</v>
      </c>
      <c r="P112" s="41">
        <f t="shared" ref="P112:P116" si="77">K112/6</f>
        <v>49.653333333333336</v>
      </c>
      <c r="Q112" s="28"/>
      <c r="R112" s="41">
        <f>IF($D112="Y",$K112,0)</f>
        <v>0</v>
      </c>
      <c r="S112" s="41">
        <f>IF($D112="N",$K112,0)</f>
        <v>297.92</v>
      </c>
      <c r="T112" s="104">
        <f>R112/(S112+R112)</f>
        <v>0</v>
      </c>
    </row>
    <row r="113" spans="1:20" s="32" customFormat="1" ht="12.95" customHeight="1" x14ac:dyDescent="0.3">
      <c r="A113" s="93"/>
      <c r="B113" s="94"/>
      <c r="C113" s="40"/>
      <c r="D113" s="57"/>
      <c r="E113" s="43"/>
      <c r="F113" s="43"/>
      <c r="G113" s="43"/>
      <c r="H113" s="43"/>
      <c r="I113" s="43"/>
      <c r="J113" s="43"/>
      <c r="K113" s="100">
        <f>SUM(E113:J113)</f>
        <v>0</v>
      </c>
      <c r="L113" s="33"/>
      <c r="M113" s="33"/>
      <c r="N113" s="33"/>
      <c r="O113" s="41">
        <f t="shared" ref="O113:O116" si="78">P113/$M$7</f>
        <v>0</v>
      </c>
      <c r="P113" s="41">
        <f t="shared" si="77"/>
        <v>0</v>
      </c>
      <c r="Q113" s="33"/>
      <c r="R113" s="41">
        <f>IF($D113="Y",$K113,0)</f>
        <v>0</v>
      </c>
      <c r="S113" s="41">
        <f>IF($D113="N",$K113,0)</f>
        <v>0</v>
      </c>
      <c r="T113" s="104" t="e">
        <f t="shared" ref="T113:T117" si="79">R113/(S113+R113)</f>
        <v>#DIV/0!</v>
      </c>
    </row>
    <row r="114" spans="1:20" ht="12.95" customHeight="1" x14ac:dyDescent="0.3">
      <c r="A114" s="93"/>
      <c r="B114" s="94"/>
      <c r="C114" s="40"/>
      <c r="D114" s="57"/>
      <c r="E114" s="43"/>
      <c r="F114" s="43"/>
      <c r="G114" s="43"/>
      <c r="H114" s="43"/>
      <c r="I114" s="43"/>
      <c r="J114" s="43"/>
      <c r="K114" s="100">
        <f>SUM(E114:J114)</f>
        <v>0</v>
      </c>
      <c r="L114" s="28"/>
      <c r="M114" s="28"/>
      <c r="N114" s="28"/>
      <c r="O114" s="41">
        <f t="shared" si="78"/>
        <v>0</v>
      </c>
      <c r="P114" s="41">
        <f t="shared" si="77"/>
        <v>0</v>
      </c>
      <c r="Q114" s="28"/>
      <c r="R114" s="41">
        <f>IF($D114="Y",$K114,0)</f>
        <v>0</v>
      </c>
      <c r="S114" s="41">
        <f>IF($D114="N",$K114,0)</f>
        <v>0</v>
      </c>
      <c r="T114" s="104" t="e">
        <f t="shared" si="79"/>
        <v>#DIV/0!</v>
      </c>
    </row>
    <row r="115" spans="1:20" s="33" customFormat="1" ht="12.95" customHeight="1" x14ac:dyDescent="0.3">
      <c r="A115" s="93"/>
      <c r="B115" s="94"/>
      <c r="C115" s="40"/>
      <c r="D115" s="57"/>
      <c r="E115" s="43"/>
      <c r="F115" s="43"/>
      <c r="G115" s="43"/>
      <c r="H115" s="43"/>
      <c r="I115" s="43"/>
      <c r="J115" s="43"/>
      <c r="K115" s="100">
        <f>SUM(E115:J115)</f>
        <v>0</v>
      </c>
      <c r="L115" s="28"/>
      <c r="M115" s="28"/>
      <c r="N115" s="28"/>
      <c r="O115" s="41">
        <f t="shared" si="78"/>
        <v>0</v>
      </c>
      <c r="P115" s="41">
        <f t="shared" si="77"/>
        <v>0</v>
      </c>
      <c r="Q115" s="28"/>
      <c r="R115" s="41">
        <f>IF($D115="Y",$K115,0)</f>
        <v>0</v>
      </c>
      <c r="S115" s="41">
        <f>IF($D115="N",$K115,0)</f>
        <v>0</v>
      </c>
      <c r="T115" s="104" t="e">
        <f t="shared" si="79"/>
        <v>#DIV/0!</v>
      </c>
    </row>
    <row r="116" spans="1:20" ht="12.95" customHeight="1" x14ac:dyDescent="0.3">
      <c r="A116" s="93"/>
      <c r="B116" s="94"/>
      <c r="C116" s="40"/>
      <c r="D116" s="57"/>
      <c r="E116" s="43"/>
      <c r="F116" s="43"/>
      <c r="G116" s="43"/>
      <c r="H116" s="43"/>
      <c r="I116" s="43"/>
      <c r="J116" s="43"/>
      <c r="K116" s="100">
        <f>SUM(E116:J116)</f>
        <v>0</v>
      </c>
      <c r="L116" s="28"/>
      <c r="M116" s="28"/>
      <c r="N116" s="28"/>
      <c r="O116" s="41">
        <f t="shared" si="78"/>
        <v>0</v>
      </c>
      <c r="P116" s="41">
        <f t="shared" si="77"/>
        <v>0</v>
      </c>
      <c r="Q116" s="28"/>
      <c r="R116" s="41">
        <f>IF($D116="Y",$K116,0)</f>
        <v>0</v>
      </c>
      <c r="S116" s="41">
        <f>IF($D116="N",$K116,0)</f>
        <v>0</v>
      </c>
      <c r="T116" s="104" t="e">
        <f t="shared" si="79"/>
        <v>#DIV/0!</v>
      </c>
    </row>
    <row r="117" spans="1:20" ht="12.95" customHeight="1" thickBot="1" x14ac:dyDescent="0.35">
      <c r="A117" s="65"/>
      <c r="B117" s="66" t="s">
        <v>51</v>
      </c>
      <c r="C117" s="67"/>
      <c r="D117" s="69"/>
      <c r="E117" s="70">
        <f>SUM(E112:E116)</f>
        <v>0</v>
      </c>
      <c r="F117" s="70">
        <f t="shared" ref="F117:K117" si="80">SUM(F112:F116)</f>
        <v>0</v>
      </c>
      <c r="G117" s="70">
        <f t="shared" si="80"/>
        <v>0</v>
      </c>
      <c r="H117" s="70">
        <f t="shared" si="80"/>
        <v>0</v>
      </c>
      <c r="I117" s="70">
        <f t="shared" si="80"/>
        <v>148.96</v>
      </c>
      <c r="J117" s="70">
        <f t="shared" si="80"/>
        <v>148.96</v>
      </c>
      <c r="K117" s="70">
        <f t="shared" si="80"/>
        <v>297.92</v>
      </c>
      <c r="L117" s="28"/>
      <c r="M117" s="28"/>
      <c r="N117" s="28"/>
      <c r="O117" s="72">
        <f>SUM(O112:O116)</f>
        <v>0.30776859504132231</v>
      </c>
      <c r="P117" s="72">
        <f>SUM(P112:P116)</f>
        <v>49.653333333333336</v>
      </c>
      <c r="Q117" s="28"/>
      <c r="R117" s="68">
        <f>SUM(R112:R116)</f>
        <v>0</v>
      </c>
      <c r="S117" s="68">
        <f>SUM(S112:S116)</f>
        <v>297.92</v>
      </c>
      <c r="T117" s="105">
        <f t="shared" si="79"/>
        <v>0</v>
      </c>
    </row>
    <row r="118" spans="1:20" ht="14.25" x14ac:dyDescent="0.3">
      <c r="A118" s="93">
        <v>5.4</v>
      </c>
      <c r="B118" s="94" t="s">
        <v>52</v>
      </c>
      <c r="C118" s="153" t="s">
        <v>172</v>
      </c>
      <c r="D118" s="57" t="str">
        <f>VLOOKUP(C118,'4. Hourly Rate Card'!$B$7:$C$88,2,FALSE)</f>
        <v>N</v>
      </c>
      <c r="E118" s="43"/>
      <c r="F118" s="43"/>
      <c r="G118" s="43"/>
      <c r="H118" s="43"/>
      <c r="I118" s="152">
        <v>149.61333333333332</v>
      </c>
      <c r="J118" s="152">
        <v>149.61333333333332</v>
      </c>
      <c r="K118" s="100">
        <f>SUM(E118:J118)</f>
        <v>299.22666666666663</v>
      </c>
      <c r="L118" s="28"/>
      <c r="M118" s="28"/>
      <c r="N118" s="28"/>
      <c r="O118" s="41">
        <f>P118/$M$7</f>
        <v>0.30911845730027543</v>
      </c>
      <c r="P118" s="41">
        <f t="shared" ref="P118:P122" si="81">K118/6</f>
        <v>49.871111111111105</v>
      </c>
      <c r="Q118" s="28"/>
      <c r="R118" s="41">
        <f>IF($D118="Y",$K118,0)</f>
        <v>0</v>
      </c>
      <c r="S118" s="41">
        <f>IF($D118="N",$K118,0)</f>
        <v>299.22666666666663</v>
      </c>
      <c r="T118" s="104">
        <f>R118/(S118+R118)</f>
        <v>0</v>
      </c>
    </row>
    <row r="119" spans="1:20" ht="14.25" x14ac:dyDescent="0.3">
      <c r="A119" s="93"/>
      <c r="B119" s="94"/>
      <c r="C119" s="47"/>
      <c r="D119" s="57"/>
      <c r="E119" s="43"/>
      <c r="F119" s="43"/>
      <c r="G119" s="43"/>
      <c r="H119" s="43"/>
      <c r="I119" s="43"/>
      <c r="J119" s="43"/>
      <c r="K119" s="100">
        <f>SUM(E119:J119)</f>
        <v>0</v>
      </c>
      <c r="L119" s="28"/>
      <c r="M119" s="28"/>
      <c r="N119" s="28"/>
      <c r="O119" s="41">
        <f t="shared" ref="O119:O122" si="82">P119/$M$7</f>
        <v>0</v>
      </c>
      <c r="P119" s="41">
        <f t="shared" si="81"/>
        <v>0</v>
      </c>
      <c r="Q119" s="28"/>
      <c r="R119" s="41">
        <f>IF($D119="Y",$K119,0)</f>
        <v>0</v>
      </c>
      <c r="S119" s="41">
        <f>IF($D119="N",$K119,0)</f>
        <v>0</v>
      </c>
      <c r="T119" s="104" t="e">
        <f t="shared" ref="T119:T123" si="83">R119/(S119+R119)</f>
        <v>#DIV/0!</v>
      </c>
    </row>
    <row r="120" spans="1:20" ht="14.25" x14ac:dyDescent="0.3">
      <c r="A120" s="93"/>
      <c r="B120" s="94"/>
      <c r="C120" s="47"/>
      <c r="D120" s="57"/>
      <c r="E120" s="43"/>
      <c r="F120" s="43"/>
      <c r="G120" s="43"/>
      <c r="H120" s="43"/>
      <c r="I120" s="43"/>
      <c r="J120" s="43"/>
      <c r="K120" s="100">
        <f>SUM(E120:J120)</f>
        <v>0</v>
      </c>
      <c r="L120" s="28"/>
      <c r="M120" s="28"/>
      <c r="N120" s="28"/>
      <c r="O120" s="41">
        <f t="shared" si="82"/>
        <v>0</v>
      </c>
      <c r="P120" s="41">
        <f t="shared" si="81"/>
        <v>0</v>
      </c>
      <c r="Q120" s="28"/>
      <c r="R120" s="41">
        <f>IF($D120="Y",$K120,0)</f>
        <v>0</v>
      </c>
      <c r="S120" s="41">
        <f>IF($D120="N",$K120,0)</f>
        <v>0</v>
      </c>
      <c r="T120" s="104" t="e">
        <f t="shared" si="83"/>
        <v>#DIV/0!</v>
      </c>
    </row>
    <row r="121" spans="1:20" ht="14.25" x14ac:dyDescent="0.3">
      <c r="A121" s="93"/>
      <c r="B121" s="94"/>
      <c r="C121" s="47"/>
      <c r="D121" s="57"/>
      <c r="E121" s="43"/>
      <c r="F121" s="43"/>
      <c r="G121" s="43"/>
      <c r="H121" s="43"/>
      <c r="I121" s="43"/>
      <c r="J121" s="43"/>
      <c r="K121" s="100">
        <f>SUM(E121:J121)</f>
        <v>0</v>
      </c>
      <c r="L121" s="28"/>
      <c r="M121" s="28"/>
      <c r="N121" s="28"/>
      <c r="O121" s="41">
        <f t="shared" si="82"/>
        <v>0</v>
      </c>
      <c r="P121" s="41">
        <f t="shared" si="81"/>
        <v>0</v>
      </c>
      <c r="Q121" s="28"/>
      <c r="R121" s="41">
        <f>IF($D121="Y",$K121,0)</f>
        <v>0</v>
      </c>
      <c r="S121" s="41">
        <f>IF($D121="N",$K121,0)</f>
        <v>0</v>
      </c>
      <c r="T121" s="104" t="e">
        <f t="shared" si="83"/>
        <v>#DIV/0!</v>
      </c>
    </row>
    <row r="122" spans="1:20" ht="14.25" x14ac:dyDescent="0.3">
      <c r="A122" s="93"/>
      <c r="B122" s="94"/>
      <c r="C122" s="47"/>
      <c r="D122" s="57"/>
      <c r="E122" s="43"/>
      <c r="F122" s="43"/>
      <c r="G122" s="43"/>
      <c r="H122" s="43"/>
      <c r="I122" s="43"/>
      <c r="J122" s="43"/>
      <c r="K122" s="100">
        <f>SUM(E122:J122)</f>
        <v>0</v>
      </c>
      <c r="L122" s="28"/>
      <c r="M122" s="28"/>
      <c r="N122" s="28"/>
      <c r="O122" s="41">
        <f t="shared" si="82"/>
        <v>0</v>
      </c>
      <c r="P122" s="41">
        <f t="shared" si="81"/>
        <v>0</v>
      </c>
      <c r="Q122" s="28"/>
      <c r="R122" s="41">
        <f>IF($D122="Y",$K122,0)</f>
        <v>0</v>
      </c>
      <c r="S122" s="41">
        <f>IF($D122="N",$K122,0)</f>
        <v>0</v>
      </c>
      <c r="T122" s="104" t="e">
        <f t="shared" si="83"/>
        <v>#DIV/0!</v>
      </c>
    </row>
    <row r="123" spans="1:20" ht="15" thickBot="1" x14ac:dyDescent="0.35">
      <c r="A123" s="65"/>
      <c r="B123" s="66" t="s">
        <v>53</v>
      </c>
      <c r="C123" s="67"/>
      <c r="D123" s="69"/>
      <c r="E123" s="70">
        <f>SUM(E118:E122)</f>
        <v>0</v>
      </c>
      <c r="F123" s="70">
        <f t="shared" ref="F123:K123" si="84">SUM(F118:F122)</f>
        <v>0</v>
      </c>
      <c r="G123" s="70">
        <f t="shared" si="84"/>
        <v>0</v>
      </c>
      <c r="H123" s="70">
        <f t="shared" si="84"/>
        <v>0</v>
      </c>
      <c r="I123" s="70">
        <f t="shared" si="84"/>
        <v>149.61333333333332</v>
      </c>
      <c r="J123" s="70">
        <f t="shared" si="84"/>
        <v>149.61333333333332</v>
      </c>
      <c r="K123" s="70">
        <f t="shared" si="84"/>
        <v>299.22666666666663</v>
      </c>
      <c r="L123" s="28"/>
      <c r="M123" s="28"/>
      <c r="N123" s="28"/>
      <c r="O123" s="72">
        <f>SUM(O118:O122)</f>
        <v>0.30911845730027543</v>
      </c>
      <c r="P123" s="72">
        <f>SUM(P118:P122)</f>
        <v>49.871111111111105</v>
      </c>
      <c r="Q123" s="28"/>
      <c r="R123" s="68">
        <f>SUM(R118:R122)</f>
        <v>0</v>
      </c>
      <c r="S123" s="68">
        <f>SUM(S118:S122)</f>
        <v>299.22666666666663</v>
      </c>
      <c r="T123" s="105">
        <f t="shared" si="83"/>
        <v>0</v>
      </c>
    </row>
    <row r="124" spans="1:20" ht="14.25" x14ac:dyDescent="0.3">
      <c r="A124" s="38"/>
      <c r="B124" s="39"/>
      <c r="C124" s="47"/>
      <c r="D124" s="57"/>
      <c r="E124" s="43"/>
      <c r="F124" s="43"/>
      <c r="G124" s="43"/>
      <c r="H124" s="43"/>
      <c r="I124" s="43"/>
      <c r="J124" s="43"/>
      <c r="K124" s="43"/>
      <c r="L124" s="28"/>
      <c r="M124" s="28"/>
      <c r="N124" s="28"/>
      <c r="O124" s="41"/>
      <c r="P124" s="41"/>
      <c r="Q124" s="28"/>
      <c r="R124" s="41"/>
      <c r="S124" s="41"/>
      <c r="T124" s="104"/>
    </row>
    <row r="125" spans="1:20" ht="15" thickBot="1" x14ac:dyDescent="0.35">
      <c r="A125" s="88"/>
      <c r="B125" s="89" t="s">
        <v>47</v>
      </c>
      <c r="C125" s="90"/>
      <c r="D125" s="91"/>
      <c r="E125" s="91">
        <f t="shared" ref="E125:K125" si="85">SUM(E105,E111,E117,E123)</f>
        <v>315.96291666666667</v>
      </c>
      <c r="F125" s="91">
        <f t="shared" si="85"/>
        <v>315.96291666666667</v>
      </c>
      <c r="G125" s="91">
        <f t="shared" si="85"/>
        <v>315.96291666666667</v>
      </c>
      <c r="H125" s="91">
        <f t="shared" si="85"/>
        <v>315.96291666666667</v>
      </c>
      <c r="I125" s="91">
        <f t="shared" si="85"/>
        <v>614.53625</v>
      </c>
      <c r="J125" s="91">
        <f t="shared" si="85"/>
        <v>614.53625</v>
      </c>
      <c r="K125" s="91">
        <f t="shared" si="85"/>
        <v>2492.9241666666662</v>
      </c>
      <c r="L125" s="28"/>
      <c r="M125" s="28"/>
      <c r="N125" s="28"/>
      <c r="O125" s="91">
        <f>SUM(O105,O111,O117,O123)</f>
        <v>2.5753348829201101</v>
      </c>
      <c r="P125" s="91">
        <f>SUM(P105,P111,P117,P123)</f>
        <v>415.487361111111</v>
      </c>
      <c r="Q125" s="28"/>
      <c r="R125" s="91">
        <f>SUM(R105,R111,R117,R123)</f>
        <v>995.77749999999992</v>
      </c>
      <c r="S125" s="91">
        <f>SUM(S105,S111,S117,S123)</f>
        <v>1497.1466666666668</v>
      </c>
      <c r="T125" s="110">
        <f t="shared" ref="T125" si="86">R125/(S125+R125)</f>
        <v>0.3994415527414425</v>
      </c>
    </row>
    <row r="126" spans="1:20" ht="14.25" x14ac:dyDescent="0.3">
      <c r="A126" s="49"/>
      <c r="B126" s="39"/>
      <c r="C126" s="40"/>
      <c r="D126" s="42"/>
      <c r="E126" s="43"/>
      <c r="F126" s="43"/>
      <c r="G126" s="43"/>
      <c r="H126" s="43"/>
      <c r="I126" s="43"/>
      <c r="J126" s="43"/>
      <c r="K126" s="43"/>
      <c r="L126" s="28"/>
      <c r="M126" s="28"/>
      <c r="N126" s="28"/>
      <c r="O126" s="40"/>
      <c r="P126" s="40"/>
      <c r="Q126" s="28"/>
      <c r="R126" s="40"/>
      <c r="S126" s="40"/>
      <c r="T126" s="104"/>
    </row>
    <row r="127" spans="1:20" ht="14.25" x14ac:dyDescent="0.3">
      <c r="A127" s="74">
        <v>6</v>
      </c>
      <c r="B127" s="92" t="s">
        <v>54</v>
      </c>
      <c r="C127" s="76"/>
      <c r="D127" s="76"/>
      <c r="E127" s="81"/>
      <c r="F127" s="81"/>
      <c r="G127" s="81"/>
      <c r="H127" s="81"/>
      <c r="I127" s="81"/>
      <c r="J127" s="81"/>
      <c r="K127" s="77"/>
      <c r="L127" s="28"/>
      <c r="M127" s="28"/>
      <c r="N127" s="28"/>
      <c r="O127" s="76"/>
      <c r="P127" s="76"/>
      <c r="Q127" s="28"/>
      <c r="R127" s="76"/>
      <c r="S127" s="76"/>
      <c r="T127" s="108"/>
    </row>
    <row r="128" spans="1:20" ht="14.25" x14ac:dyDescent="0.3">
      <c r="A128" s="93">
        <v>6.1</v>
      </c>
      <c r="B128" s="98" t="s">
        <v>55</v>
      </c>
      <c r="C128" s="147" t="s">
        <v>133</v>
      </c>
      <c r="D128" s="57" t="str">
        <f>VLOOKUP(C128,'4. Hourly Rate Card'!$B$7:$C$88,2,FALSE)</f>
        <v>N</v>
      </c>
      <c r="E128" s="152">
        <f t="shared" ref="E128:J128" si="87">(150-E30)/2</f>
        <v>11.5</v>
      </c>
      <c r="F128" s="152">
        <f t="shared" si="87"/>
        <v>11.5</v>
      </c>
      <c r="G128" s="152">
        <f t="shared" si="87"/>
        <v>11.5</v>
      </c>
      <c r="H128" s="152">
        <f t="shared" si="87"/>
        <v>11.5</v>
      </c>
      <c r="I128" s="152">
        <f t="shared" si="87"/>
        <v>11.5</v>
      </c>
      <c r="J128" s="152">
        <f t="shared" si="87"/>
        <v>11.5</v>
      </c>
      <c r="K128" s="100">
        <f>SUM(E128:J128)</f>
        <v>69</v>
      </c>
      <c r="L128" s="28"/>
      <c r="M128" s="28"/>
      <c r="N128" s="28"/>
      <c r="O128" s="41">
        <f>P128/$M$7</f>
        <v>7.1280991735537189E-2</v>
      </c>
      <c r="P128" s="41">
        <f t="shared" ref="P128:P132" si="88">K128/6</f>
        <v>11.5</v>
      </c>
      <c r="Q128" s="28"/>
      <c r="R128" s="41">
        <f>IF($D128="Y",$K128,0)</f>
        <v>0</v>
      </c>
      <c r="S128" s="41">
        <f>IF($D128="N",$K128,0)</f>
        <v>69</v>
      </c>
      <c r="T128" s="104">
        <f>R128/(S128+R128)</f>
        <v>0</v>
      </c>
    </row>
    <row r="129" spans="1:20" ht="14.25" x14ac:dyDescent="0.3">
      <c r="A129" s="93"/>
      <c r="B129" s="94"/>
      <c r="C129" s="147" t="s">
        <v>134</v>
      </c>
      <c r="D129" s="57" t="str">
        <f>VLOOKUP(C129,'4. Hourly Rate Card'!$B$7:$C$88,2,FALSE)</f>
        <v>N</v>
      </c>
      <c r="E129" s="152">
        <f t="shared" ref="E129:J129" si="89">(150-E36)/2</f>
        <v>12.5</v>
      </c>
      <c r="F129" s="152">
        <f t="shared" si="89"/>
        <v>12.5</v>
      </c>
      <c r="G129" s="152">
        <f t="shared" si="89"/>
        <v>12.5</v>
      </c>
      <c r="H129" s="152">
        <f t="shared" si="89"/>
        <v>12.5</v>
      </c>
      <c r="I129" s="152">
        <f t="shared" si="89"/>
        <v>12.5</v>
      </c>
      <c r="J129" s="152">
        <f t="shared" si="89"/>
        <v>12.5</v>
      </c>
      <c r="K129" s="100">
        <f>SUM(E129:J129)</f>
        <v>75</v>
      </c>
      <c r="L129" s="28"/>
      <c r="M129" s="28"/>
      <c r="N129" s="28"/>
      <c r="O129" s="41">
        <f t="shared" ref="O129:O132" si="90">P129/$M$7</f>
        <v>7.7479338842975198E-2</v>
      </c>
      <c r="P129" s="41">
        <f t="shared" si="88"/>
        <v>12.5</v>
      </c>
      <c r="Q129" s="28"/>
      <c r="R129" s="41">
        <f>IF($D129="Y",$K129,0)</f>
        <v>0</v>
      </c>
      <c r="S129" s="41">
        <f>IF($D129="N",$K129,0)</f>
        <v>75</v>
      </c>
      <c r="T129" s="104">
        <f t="shared" ref="T129:T133" si="91">R129/(S129+R129)</f>
        <v>0</v>
      </c>
    </row>
    <row r="130" spans="1:20" ht="14.25" x14ac:dyDescent="0.3">
      <c r="A130" s="93"/>
      <c r="B130" s="94"/>
      <c r="C130" s="40"/>
      <c r="D130" s="57"/>
      <c r="E130" s="43"/>
      <c r="F130" s="43"/>
      <c r="G130" s="43"/>
      <c r="H130" s="43"/>
      <c r="I130" s="43"/>
      <c r="J130" s="43"/>
      <c r="K130" s="100">
        <f>SUM(E130:J130)</f>
        <v>0</v>
      </c>
      <c r="L130" s="28"/>
      <c r="M130" s="28"/>
      <c r="N130" s="28"/>
      <c r="O130" s="41">
        <f t="shared" si="90"/>
        <v>0</v>
      </c>
      <c r="P130" s="41">
        <f t="shared" si="88"/>
        <v>0</v>
      </c>
      <c r="Q130" s="28"/>
      <c r="R130" s="41">
        <f>IF($D130="Y",$K130,0)</f>
        <v>0</v>
      </c>
      <c r="S130" s="41">
        <f>IF($D130="N",$K130,0)</f>
        <v>0</v>
      </c>
      <c r="T130" s="104" t="e">
        <f t="shared" si="91"/>
        <v>#DIV/0!</v>
      </c>
    </row>
    <row r="131" spans="1:20" ht="14.25" x14ac:dyDescent="0.3">
      <c r="A131" s="93"/>
      <c r="B131" s="94"/>
      <c r="C131" s="40"/>
      <c r="D131" s="57"/>
      <c r="E131" s="43"/>
      <c r="F131" s="43"/>
      <c r="G131" s="43"/>
      <c r="H131" s="43"/>
      <c r="I131" s="43"/>
      <c r="J131" s="43"/>
      <c r="K131" s="100">
        <f>SUM(E131:J131)</f>
        <v>0</v>
      </c>
      <c r="L131" s="28"/>
      <c r="M131" s="28"/>
      <c r="N131" s="28"/>
      <c r="O131" s="41">
        <f t="shared" si="90"/>
        <v>0</v>
      </c>
      <c r="P131" s="41">
        <f t="shared" si="88"/>
        <v>0</v>
      </c>
      <c r="Q131" s="28"/>
      <c r="R131" s="41">
        <f>IF($D131="Y",$K131,0)</f>
        <v>0</v>
      </c>
      <c r="S131" s="41">
        <f>IF($D131="N",$K131,0)</f>
        <v>0</v>
      </c>
      <c r="T131" s="104" t="e">
        <f t="shared" si="91"/>
        <v>#DIV/0!</v>
      </c>
    </row>
    <row r="132" spans="1:20" ht="14.25" x14ac:dyDescent="0.3">
      <c r="A132" s="93"/>
      <c r="B132" s="94"/>
      <c r="C132" s="40"/>
      <c r="D132" s="57"/>
      <c r="E132" s="43"/>
      <c r="F132" s="43"/>
      <c r="G132" s="43"/>
      <c r="H132" s="43"/>
      <c r="I132" s="43"/>
      <c r="J132" s="43"/>
      <c r="K132" s="100">
        <f>SUM(E132:J132)</f>
        <v>0</v>
      </c>
      <c r="L132" s="28"/>
      <c r="M132" s="28"/>
      <c r="N132" s="28"/>
      <c r="O132" s="41">
        <f t="shared" si="90"/>
        <v>0</v>
      </c>
      <c r="P132" s="41">
        <f t="shared" si="88"/>
        <v>0</v>
      </c>
      <c r="Q132" s="28"/>
      <c r="R132" s="41">
        <f>IF($D132="Y",$K132,0)</f>
        <v>0</v>
      </c>
      <c r="S132" s="41">
        <f>IF($D132="N",$K132,0)</f>
        <v>0</v>
      </c>
      <c r="T132" s="104" t="e">
        <f t="shared" si="91"/>
        <v>#DIV/0!</v>
      </c>
    </row>
    <row r="133" spans="1:20" ht="15" thickBot="1" x14ac:dyDescent="0.35">
      <c r="A133" s="65"/>
      <c r="B133" s="66" t="s">
        <v>56</v>
      </c>
      <c r="C133" s="67"/>
      <c r="D133" s="69"/>
      <c r="E133" s="70">
        <f>SUM(E128:E132)</f>
        <v>24</v>
      </c>
      <c r="F133" s="70">
        <f t="shared" ref="F133:K133" si="92">SUM(F128:F132)</f>
        <v>24</v>
      </c>
      <c r="G133" s="70">
        <f t="shared" si="92"/>
        <v>24</v>
      </c>
      <c r="H133" s="70">
        <f t="shared" si="92"/>
        <v>24</v>
      </c>
      <c r="I133" s="70">
        <f t="shared" si="92"/>
        <v>24</v>
      </c>
      <c r="J133" s="70">
        <f t="shared" si="92"/>
        <v>24</v>
      </c>
      <c r="K133" s="70">
        <f t="shared" si="92"/>
        <v>144</v>
      </c>
      <c r="L133" s="28"/>
      <c r="M133" s="28"/>
      <c r="N133" s="28"/>
      <c r="O133" s="72">
        <f>SUM(O128:O132)</f>
        <v>0.1487603305785124</v>
      </c>
      <c r="P133" s="72">
        <f>SUM(P128:P132)</f>
        <v>24</v>
      </c>
      <c r="Q133" s="28"/>
      <c r="R133" s="68">
        <f>SUM(R128:R132)</f>
        <v>0</v>
      </c>
      <c r="S133" s="68">
        <f>SUM(S128:S132)</f>
        <v>144</v>
      </c>
      <c r="T133" s="105">
        <f t="shared" si="91"/>
        <v>0</v>
      </c>
    </row>
    <row r="134" spans="1:20" ht="14.25" x14ac:dyDescent="0.3">
      <c r="A134" s="93">
        <v>6.2</v>
      </c>
      <c r="B134" s="98" t="s">
        <v>57</v>
      </c>
      <c r="C134" s="147" t="s">
        <v>173</v>
      </c>
      <c r="D134" s="57" t="str">
        <f>VLOOKUP(C134,'4. Hourly Rate Card'!$B$7:$C$88,2,FALSE)</f>
        <v>N</v>
      </c>
      <c r="E134" s="43">
        <v>100</v>
      </c>
      <c r="F134" s="43">
        <v>100</v>
      </c>
      <c r="G134" s="43">
        <v>100</v>
      </c>
      <c r="H134" s="43">
        <v>100</v>
      </c>
      <c r="I134" s="43">
        <v>100</v>
      </c>
      <c r="J134" s="43">
        <v>100</v>
      </c>
      <c r="K134" s="100">
        <f>SUM(E134:J134)</f>
        <v>600</v>
      </c>
      <c r="L134" s="28"/>
      <c r="M134" s="28"/>
      <c r="N134" s="28"/>
      <c r="O134" s="41">
        <f>P134/$M$7</f>
        <v>0.61983471074380159</v>
      </c>
      <c r="P134" s="41">
        <f t="shared" ref="P134:P138" si="93">K134/6</f>
        <v>100</v>
      </c>
      <c r="Q134" s="28"/>
      <c r="R134" s="41">
        <f>IF($D134="Y",$K134,0)</f>
        <v>0</v>
      </c>
      <c r="S134" s="41">
        <f>IF($D134="N",$K134,0)</f>
        <v>600</v>
      </c>
      <c r="T134" s="104">
        <f>R134/(S134+R134)</f>
        <v>0</v>
      </c>
    </row>
    <row r="135" spans="1:20" ht="14.25" x14ac:dyDescent="0.3">
      <c r="A135" s="93"/>
      <c r="B135" s="94"/>
      <c r="C135" s="147" t="s">
        <v>188</v>
      </c>
      <c r="D135" s="57" t="str">
        <f>VLOOKUP(C135,'4. Hourly Rate Card'!$B$7:$C$88,2,FALSE)</f>
        <v>Y</v>
      </c>
      <c r="E135" s="43"/>
      <c r="F135" s="43"/>
      <c r="G135" s="43"/>
      <c r="H135" s="43">
        <v>130</v>
      </c>
      <c r="I135" s="43">
        <v>130</v>
      </c>
      <c r="J135" s="43">
        <v>130</v>
      </c>
      <c r="K135" s="100">
        <f>SUM(E135:J135)</f>
        <v>390</v>
      </c>
      <c r="L135" s="28"/>
      <c r="M135" s="28"/>
      <c r="N135" s="28"/>
      <c r="O135" s="41">
        <f t="shared" ref="O135:O138" si="94">P135/$M$7</f>
        <v>0.40289256198347106</v>
      </c>
      <c r="P135" s="41">
        <f t="shared" si="93"/>
        <v>65</v>
      </c>
      <c r="Q135" s="28"/>
      <c r="R135" s="41">
        <f>IF($D135="Y",$K135,0)</f>
        <v>390</v>
      </c>
      <c r="S135" s="41">
        <f>IF($D135="N",$K135,0)</f>
        <v>0</v>
      </c>
      <c r="T135" s="104">
        <f t="shared" ref="T135:T139" si="95">R135/(S135+R135)</f>
        <v>1</v>
      </c>
    </row>
    <row r="136" spans="1:20" ht="14.25" x14ac:dyDescent="0.3">
      <c r="A136" s="93"/>
      <c r="B136" s="94"/>
      <c r="C136" s="147" t="s">
        <v>191</v>
      </c>
      <c r="D136" s="57" t="str">
        <f>VLOOKUP(C136,'4. Hourly Rate Card'!$B$7:$C$88,2,FALSE)</f>
        <v>Y</v>
      </c>
      <c r="E136" s="43"/>
      <c r="F136" s="43"/>
      <c r="G136" s="43"/>
      <c r="H136" s="43"/>
      <c r="I136" s="43"/>
      <c r="J136" s="43">
        <v>40</v>
      </c>
      <c r="K136" s="100">
        <f>SUM(E136:J136)</f>
        <v>40</v>
      </c>
      <c r="L136" s="28"/>
      <c r="M136" s="28"/>
      <c r="N136" s="28"/>
      <c r="O136" s="41">
        <f t="shared" si="94"/>
        <v>4.1322314049586778E-2</v>
      </c>
      <c r="P136" s="41">
        <f t="shared" si="93"/>
        <v>6.666666666666667</v>
      </c>
      <c r="Q136" s="28"/>
      <c r="R136" s="41">
        <f>IF($D136="Y",$K136,0)</f>
        <v>40</v>
      </c>
      <c r="S136" s="41">
        <f>IF($D136="N",$K136,0)</f>
        <v>0</v>
      </c>
      <c r="T136" s="104">
        <f t="shared" si="95"/>
        <v>1</v>
      </c>
    </row>
    <row r="137" spans="1:20" ht="14.25" x14ac:dyDescent="0.3">
      <c r="A137" s="93"/>
      <c r="B137" s="94"/>
      <c r="C137" s="147" t="s">
        <v>185</v>
      </c>
      <c r="D137" s="57" t="str">
        <f>VLOOKUP(C137,'4. Hourly Rate Card'!$B$7:$C$88,2,FALSE)</f>
        <v>Y</v>
      </c>
      <c r="E137" s="43"/>
      <c r="F137" s="43"/>
      <c r="G137" s="43"/>
      <c r="H137" s="43">
        <v>40</v>
      </c>
      <c r="I137" s="43">
        <v>40</v>
      </c>
      <c r="J137" s="43">
        <v>40</v>
      </c>
      <c r="K137" s="100">
        <f>SUM(E137:J137)</f>
        <v>120</v>
      </c>
      <c r="L137" s="28"/>
      <c r="M137" s="28"/>
      <c r="N137" s="28"/>
      <c r="O137" s="41">
        <f t="shared" si="94"/>
        <v>0.12396694214876032</v>
      </c>
      <c r="P137" s="41">
        <f t="shared" si="93"/>
        <v>20</v>
      </c>
      <c r="Q137" s="28"/>
      <c r="R137" s="41">
        <f>IF($D137="Y",$K137,0)</f>
        <v>120</v>
      </c>
      <c r="S137" s="41">
        <f>IF($D137="N",$K137,0)</f>
        <v>0</v>
      </c>
      <c r="T137" s="104">
        <f t="shared" si="95"/>
        <v>1</v>
      </c>
    </row>
    <row r="138" spans="1:20" ht="14.25" x14ac:dyDescent="0.3">
      <c r="A138" s="93"/>
      <c r="B138" s="94"/>
      <c r="C138" s="40"/>
      <c r="D138" s="57"/>
      <c r="E138" s="43"/>
      <c r="F138" s="43"/>
      <c r="G138" s="43"/>
      <c r="H138" s="43"/>
      <c r="I138" s="43"/>
      <c r="J138" s="43"/>
      <c r="K138" s="100">
        <f>SUM(E138:J138)</f>
        <v>0</v>
      </c>
      <c r="L138" s="28"/>
      <c r="M138" s="28"/>
      <c r="N138" s="28"/>
      <c r="O138" s="41">
        <f t="shared" si="94"/>
        <v>0</v>
      </c>
      <c r="P138" s="41">
        <f t="shared" si="93"/>
        <v>0</v>
      </c>
      <c r="Q138" s="28"/>
      <c r="R138" s="41">
        <f>IF($D138="Y",$K138,0)</f>
        <v>0</v>
      </c>
      <c r="S138" s="41">
        <f>IF($D138="N",$K138,0)</f>
        <v>0</v>
      </c>
      <c r="T138" s="104" t="e">
        <f t="shared" si="95"/>
        <v>#DIV/0!</v>
      </c>
    </row>
    <row r="139" spans="1:20" ht="15" thickBot="1" x14ac:dyDescent="0.35">
      <c r="A139" s="65"/>
      <c r="B139" s="66" t="s">
        <v>58</v>
      </c>
      <c r="C139" s="67"/>
      <c r="D139" s="69"/>
      <c r="E139" s="70">
        <f>SUM(E134:E138)</f>
        <v>100</v>
      </c>
      <c r="F139" s="70">
        <f t="shared" ref="F139:K139" si="96">SUM(F134:F138)</f>
        <v>100</v>
      </c>
      <c r="G139" s="70">
        <f t="shared" si="96"/>
        <v>100</v>
      </c>
      <c r="H139" s="70">
        <f t="shared" si="96"/>
        <v>270</v>
      </c>
      <c r="I139" s="70">
        <f t="shared" si="96"/>
        <v>270</v>
      </c>
      <c r="J139" s="70">
        <f t="shared" si="96"/>
        <v>310</v>
      </c>
      <c r="K139" s="70">
        <f t="shared" si="96"/>
        <v>1150</v>
      </c>
      <c r="L139" s="28"/>
      <c r="M139" s="28"/>
      <c r="N139" s="28"/>
      <c r="O139" s="72">
        <f>SUM(O134:O138)</f>
        <v>1.1880165289256199</v>
      </c>
      <c r="P139" s="72">
        <f>SUM(P134:P138)</f>
        <v>191.66666666666666</v>
      </c>
      <c r="Q139" s="28"/>
      <c r="R139" s="68">
        <f>SUM(R134:R138)</f>
        <v>550</v>
      </c>
      <c r="S139" s="68">
        <f>SUM(S134:S138)</f>
        <v>600</v>
      </c>
      <c r="T139" s="105">
        <f t="shared" si="95"/>
        <v>0.47826086956521741</v>
      </c>
    </row>
    <row r="140" spans="1:20" ht="14.25" x14ac:dyDescent="0.3">
      <c r="A140" s="93">
        <v>6.3</v>
      </c>
      <c r="B140" s="98" t="s">
        <v>59</v>
      </c>
      <c r="C140" s="151" t="s">
        <v>191</v>
      </c>
      <c r="D140" s="57" t="str">
        <f>VLOOKUP(C140,'4. Hourly Rate Card'!$B$7:$C$88,2,FALSE)</f>
        <v>Y</v>
      </c>
      <c r="E140" s="43"/>
      <c r="F140" s="43"/>
      <c r="G140" s="43"/>
      <c r="H140" s="43"/>
      <c r="I140" s="43"/>
      <c r="J140" s="152">
        <v>30</v>
      </c>
      <c r="K140" s="100">
        <f>SUM(E140:J140)</f>
        <v>30</v>
      </c>
      <c r="L140" s="28"/>
      <c r="M140" s="28"/>
      <c r="N140" s="28"/>
      <c r="O140" s="41">
        <f>P140/$M$7</f>
        <v>3.099173553719008E-2</v>
      </c>
      <c r="P140" s="41">
        <f t="shared" ref="P140:P144" si="97">K140/6</f>
        <v>5</v>
      </c>
      <c r="Q140" s="28"/>
      <c r="R140" s="41">
        <f>IF($D140="Y",$K140,0)</f>
        <v>30</v>
      </c>
      <c r="S140" s="41">
        <f>IF($D140="N",$K140,0)</f>
        <v>0</v>
      </c>
      <c r="T140" s="104">
        <f>R140/(S140+R140)</f>
        <v>1</v>
      </c>
    </row>
    <row r="141" spans="1:20" ht="14.25" x14ac:dyDescent="0.3">
      <c r="A141" s="93"/>
      <c r="B141" s="94"/>
      <c r="C141" s="47"/>
      <c r="D141" s="57"/>
      <c r="E141" s="43"/>
      <c r="F141" s="43"/>
      <c r="G141" s="43"/>
      <c r="H141" s="43"/>
      <c r="I141" s="43"/>
      <c r="J141" s="43"/>
      <c r="K141" s="100">
        <f>SUM(E141:J141)</f>
        <v>0</v>
      </c>
      <c r="L141" s="28"/>
      <c r="M141" s="28"/>
      <c r="N141" s="28"/>
      <c r="O141" s="41">
        <f t="shared" ref="O141:O144" si="98">P141/$M$7</f>
        <v>0</v>
      </c>
      <c r="P141" s="41">
        <f t="shared" si="97"/>
        <v>0</v>
      </c>
      <c r="Q141" s="28"/>
      <c r="R141" s="41">
        <f>IF($D141="Y",$K141,0)</f>
        <v>0</v>
      </c>
      <c r="S141" s="41">
        <f>IF($D141="N",$K141,0)</f>
        <v>0</v>
      </c>
      <c r="T141" s="104" t="e">
        <f t="shared" ref="T141:T145" si="99">R141/(S141+R141)</f>
        <v>#DIV/0!</v>
      </c>
    </row>
    <row r="142" spans="1:20" ht="14.25" x14ac:dyDescent="0.3">
      <c r="A142" s="93"/>
      <c r="B142" s="94"/>
      <c r="C142" s="47"/>
      <c r="D142" s="57"/>
      <c r="E142" s="43"/>
      <c r="F142" s="43"/>
      <c r="G142" s="43"/>
      <c r="H142" s="43"/>
      <c r="I142" s="43"/>
      <c r="J142" s="43"/>
      <c r="K142" s="100">
        <f>SUM(E142:J142)</f>
        <v>0</v>
      </c>
      <c r="L142" s="28"/>
      <c r="M142" s="28"/>
      <c r="N142" s="28"/>
      <c r="O142" s="41">
        <f t="shared" si="98"/>
        <v>0</v>
      </c>
      <c r="P142" s="41">
        <f t="shared" si="97"/>
        <v>0</v>
      </c>
      <c r="Q142" s="28"/>
      <c r="R142" s="41">
        <f>IF($D142="Y",$K142,0)</f>
        <v>0</v>
      </c>
      <c r="S142" s="41">
        <f>IF($D142="N",$K142,0)</f>
        <v>0</v>
      </c>
      <c r="T142" s="104" t="e">
        <f t="shared" si="99"/>
        <v>#DIV/0!</v>
      </c>
    </row>
    <row r="143" spans="1:20" ht="14.25" x14ac:dyDescent="0.3">
      <c r="A143" s="93"/>
      <c r="B143" s="94"/>
      <c r="C143" s="47"/>
      <c r="D143" s="57"/>
      <c r="E143" s="43"/>
      <c r="F143" s="43"/>
      <c r="G143" s="43"/>
      <c r="H143" s="43"/>
      <c r="I143" s="43"/>
      <c r="J143" s="43"/>
      <c r="K143" s="100">
        <f>SUM(E143:J143)</f>
        <v>0</v>
      </c>
      <c r="L143" s="28"/>
      <c r="M143" s="28"/>
      <c r="N143" s="28"/>
      <c r="O143" s="41">
        <f t="shared" si="98"/>
        <v>0</v>
      </c>
      <c r="P143" s="41">
        <f t="shared" si="97"/>
        <v>0</v>
      </c>
      <c r="Q143" s="28"/>
      <c r="R143" s="41">
        <f>IF($D143="Y",$K143,0)</f>
        <v>0</v>
      </c>
      <c r="S143" s="41">
        <f>IF($D143="N",$K143,0)</f>
        <v>0</v>
      </c>
      <c r="T143" s="104" t="e">
        <f t="shared" si="99"/>
        <v>#DIV/0!</v>
      </c>
    </row>
    <row r="144" spans="1:20" ht="14.25" x14ac:dyDescent="0.3">
      <c r="A144" s="93"/>
      <c r="B144" s="94"/>
      <c r="C144" s="47"/>
      <c r="D144" s="57"/>
      <c r="E144" s="43"/>
      <c r="F144" s="43"/>
      <c r="G144" s="43"/>
      <c r="H144" s="43"/>
      <c r="I144" s="43"/>
      <c r="J144" s="43"/>
      <c r="K144" s="100">
        <f>SUM(E144:J144)</f>
        <v>0</v>
      </c>
      <c r="L144" s="28"/>
      <c r="M144" s="28"/>
      <c r="N144" s="28"/>
      <c r="O144" s="41">
        <f t="shared" si="98"/>
        <v>0</v>
      </c>
      <c r="P144" s="41">
        <f t="shared" si="97"/>
        <v>0</v>
      </c>
      <c r="Q144" s="28"/>
      <c r="R144" s="41">
        <f>IF($D144="Y",$K144,0)</f>
        <v>0</v>
      </c>
      <c r="S144" s="41">
        <f>IF($D144="N",$K144,0)</f>
        <v>0</v>
      </c>
      <c r="T144" s="104" t="e">
        <f t="shared" si="99"/>
        <v>#DIV/0!</v>
      </c>
    </row>
    <row r="145" spans="1:20" ht="15" thickBot="1" x14ac:dyDescent="0.35">
      <c r="A145" s="65"/>
      <c r="B145" s="66" t="s">
        <v>60</v>
      </c>
      <c r="C145" s="67"/>
      <c r="D145" s="69"/>
      <c r="E145" s="70">
        <f>SUM(E140:E144)</f>
        <v>0</v>
      </c>
      <c r="F145" s="70">
        <f t="shared" ref="F145:K145" si="100">SUM(F140:F144)</f>
        <v>0</v>
      </c>
      <c r="G145" s="70">
        <f t="shared" si="100"/>
        <v>0</v>
      </c>
      <c r="H145" s="70">
        <f t="shared" si="100"/>
        <v>0</v>
      </c>
      <c r="I145" s="70">
        <f t="shared" si="100"/>
        <v>0</v>
      </c>
      <c r="J145" s="70">
        <f t="shared" si="100"/>
        <v>30</v>
      </c>
      <c r="K145" s="70">
        <f t="shared" si="100"/>
        <v>30</v>
      </c>
      <c r="L145" s="28"/>
      <c r="M145" s="28"/>
      <c r="N145" s="28"/>
      <c r="O145" s="72">
        <f>SUM(O140:O144)</f>
        <v>3.099173553719008E-2</v>
      </c>
      <c r="P145" s="72">
        <f>SUM(P140:P144)</f>
        <v>5</v>
      </c>
      <c r="Q145" s="28"/>
      <c r="R145" s="68">
        <f>SUM(R140:R144)</f>
        <v>30</v>
      </c>
      <c r="S145" s="68">
        <f>SUM(S140:S144)</f>
        <v>0</v>
      </c>
      <c r="T145" s="105">
        <f t="shared" si="99"/>
        <v>1</v>
      </c>
    </row>
    <row r="146" spans="1:20" ht="14.25" x14ac:dyDescent="0.3">
      <c r="A146" s="38"/>
      <c r="B146" s="39"/>
      <c r="C146" s="47"/>
      <c r="D146" s="57"/>
      <c r="E146" s="43"/>
      <c r="F146" s="43"/>
      <c r="G146" s="43"/>
      <c r="H146" s="43"/>
      <c r="I146" s="43"/>
      <c r="J146" s="43"/>
      <c r="K146" s="43"/>
      <c r="L146" s="28"/>
      <c r="M146" s="28"/>
      <c r="N146" s="28"/>
      <c r="O146" s="41"/>
      <c r="P146" s="41"/>
      <c r="Q146" s="28"/>
      <c r="R146" s="41"/>
      <c r="S146" s="41"/>
      <c r="T146" s="104"/>
    </row>
    <row r="147" spans="1:20" ht="15" thickBot="1" x14ac:dyDescent="0.35">
      <c r="A147" s="88"/>
      <c r="B147" s="202" t="s">
        <v>61</v>
      </c>
      <c r="C147" s="203"/>
      <c r="D147" s="91"/>
      <c r="E147" s="91">
        <f t="shared" ref="E147:K147" si="101">SUM(E133,E139,E145)</f>
        <v>124</v>
      </c>
      <c r="F147" s="91">
        <f t="shared" si="101"/>
        <v>124</v>
      </c>
      <c r="G147" s="91">
        <f t="shared" si="101"/>
        <v>124</v>
      </c>
      <c r="H147" s="91">
        <f t="shared" si="101"/>
        <v>294</v>
      </c>
      <c r="I147" s="91">
        <f t="shared" si="101"/>
        <v>294</v>
      </c>
      <c r="J147" s="91">
        <f t="shared" si="101"/>
        <v>364</v>
      </c>
      <c r="K147" s="91">
        <f t="shared" si="101"/>
        <v>1324</v>
      </c>
      <c r="L147" s="28"/>
      <c r="M147" s="28"/>
      <c r="N147" s="28"/>
      <c r="O147" s="91">
        <f>SUM(O133,O139,O145)</f>
        <v>1.3677685950413223</v>
      </c>
      <c r="P147" s="91">
        <f>SUM(P133,P139,P145)</f>
        <v>220.66666666666666</v>
      </c>
      <c r="Q147" s="28"/>
      <c r="R147" s="91">
        <f>SUM(R133,R139,R145)</f>
        <v>580</v>
      </c>
      <c r="S147" s="91">
        <f>SUM(S133,S139,S145)</f>
        <v>744</v>
      </c>
      <c r="T147" s="110">
        <f t="shared" ref="T147" si="102">R147/(S147+R147)</f>
        <v>0.4380664652567976</v>
      </c>
    </row>
    <row r="148" spans="1:20" ht="14.25" x14ac:dyDescent="0.3">
      <c r="A148" s="49"/>
      <c r="B148" s="39"/>
      <c r="C148" s="40"/>
      <c r="D148" s="42"/>
      <c r="E148" s="43"/>
      <c r="F148" s="43"/>
      <c r="G148" s="43"/>
      <c r="H148" s="43"/>
      <c r="I148" s="43"/>
      <c r="J148" s="43"/>
      <c r="K148" s="43"/>
      <c r="L148" s="28"/>
      <c r="M148" s="28"/>
      <c r="N148" s="28"/>
      <c r="O148" s="40"/>
      <c r="P148" s="40"/>
      <c r="Q148" s="28"/>
      <c r="R148" s="40"/>
      <c r="S148" s="40"/>
      <c r="T148" s="104"/>
    </row>
    <row r="149" spans="1:20" ht="14.25" x14ac:dyDescent="0.3">
      <c r="A149" s="74">
        <v>7</v>
      </c>
      <c r="B149" s="83" t="s">
        <v>62</v>
      </c>
      <c r="C149" s="76"/>
      <c r="D149" s="76"/>
      <c r="E149" s="81"/>
      <c r="F149" s="81"/>
      <c r="G149" s="81"/>
      <c r="H149" s="81"/>
      <c r="I149" s="81"/>
      <c r="J149" s="81"/>
      <c r="K149" s="77"/>
      <c r="L149" s="28"/>
      <c r="M149" s="28"/>
      <c r="N149" s="28"/>
      <c r="O149" s="76"/>
      <c r="P149" s="76"/>
      <c r="Q149" s="28"/>
      <c r="R149" s="76"/>
      <c r="S149" s="76"/>
      <c r="T149" s="108"/>
    </row>
    <row r="150" spans="1:20" ht="14.25" x14ac:dyDescent="0.3">
      <c r="A150" s="99">
        <v>7.1</v>
      </c>
      <c r="B150" s="94" t="s">
        <v>63</v>
      </c>
      <c r="C150" s="147" t="s">
        <v>133</v>
      </c>
      <c r="D150" s="57" t="str">
        <f>VLOOKUP(C150,'4. Hourly Rate Card'!$B$7:$C$88,2,FALSE)</f>
        <v>N</v>
      </c>
      <c r="E150" s="152">
        <v>11.5</v>
      </c>
      <c r="F150" s="152">
        <v>11.5</v>
      </c>
      <c r="G150" s="152">
        <v>11.5</v>
      </c>
      <c r="H150" s="152">
        <v>11.5</v>
      </c>
      <c r="I150" s="152">
        <v>11.5</v>
      </c>
      <c r="J150" s="152">
        <v>11.5</v>
      </c>
      <c r="K150" s="100">
        <f>SUM(E150:J150)</f>
        <v>69</v>
      </c>
      <c r="L150" s="28"/>
      <c r="M150" s="28"/>
      <c r="N150" s="28"/>
      <c r="O150" s="41">
        <f>P150/$M$7</f>
        <v>7.1280991735537189E-2</v>
      </c>
      <c r="P150" s="41">
        <f t="shared" ref="P150:P154" si="103">K150/6</f>
        <v>11.5</v>
      </c>
      <c r="Q150" s="28"/>
      <c r="R150" s="41">
        <f>IF($D150="Y",$K150,0)</f>
        <v>0</v>
      </c>
      <c r="S150" s="41">
        <f>IF($D150="N",$K150,0)</f>
        <v>69</v>
      </c>
      <c r="T150" s="104">
        <f>R150/(S150+R150)</f>
        <v>0</v>
      </c>
    </row>
    <row r="151" spans="1:20" ht="14.25" x14ac:dyDescent="0.3">
      <c r="A151" s="93"/>
      <c r="B151" s="94"/>
      <c r="C151" s="147" t="s">
        <v>173</v>
      </c>
      <c r="D151" s="57" t="str">
        <f>VLOOKUP(C151,'4. Hourly Rate Card'!$B$7:$C$88,2,FALSE)</f>
        <v>N</v>
      </c>
      <c r="E151" s="43">
        <v>50</v>
      </c>
      <c r="F151" s="43">
        <v>50</v>
      </c>
      <c r="G151" s="43">
        <v>50</v>
      </c>
      <c r="H151" s="43">
        <v>50</v>
      </c>
      <c r="I151" s="43">
        <v>50</v>
      </c>
      <c r="J151" s="43">
        <v>50</v>
      </c>
      <c r="K151" s="100">
        <f>SUM(E151:J151)</f>
        <v>300</v>
      </c>
      <c r="O151" s="41">
        <f t="shared" ref="O151:O154" si="104">P151/$M$7</f>
        <v>0.30991735537190079</v>
      </c>
      <c r="P151" s="41">
        <f t="shared" si="103"/>
        <v>50</v>
      </c>
      <c r="R151" s="41">
        <f>IF($D151="Y",$K151,0)</f>
        <v>0</v>
      </c>
      <c r="S151" s="41">
        <f>IF($D151="N",$K151,0)</f>
        <v>300</v>
      </c>
      <c r="T151" s="104">
        <f t="shared" ref="T151:T155" si="105">R151/(S151+R151)</f>
        <v>0</v>
      </c>
    </row>
    <row r="152" spans="1:20" ht="14.25" x14ac:dyDescent="0.3">
      <c r="A152" s="93"/>
      <c r="B152" s="94"/>
      <c r="C152" s="40"/>
      <c r="D152" s="57"/>
      <c r="E152" s="43"/>
      <c r="F152" s="43"/>
      <c r="G152" s="43"/>
      <c r="H152" s="43"/>
      <c r="I152" s="43"/>
      <c r="J152" s="43"/>
      <c r="K152" s="100">
        <f>SUM(E152:J152)</f>
        <v>0</v>
      </c>
      <c r="O152" s="41">
        <f t="shared" si="104"/>
        <v>0</v>
      </c>
      <c r="P152" s="41">
        <f t="shared" si="103"/>
        <v>0</v>
      </c>
      <c r="R152" s="41">
        <f>IF($D152="Y",$K152,0)</f>
        <v>0</v>
      </c>
      <c r="S152" s="41">
        <f>IF($D152="N",$K152,0)</f>
        <v>0</v>
      </c>
      <c r="T152" s="104" t="e">
        <f t="shared" si="105"/>
        <v>#DIV/0!</v>
      </c>
    </row>
    <row r="153" spans="1:20" ht="14.25" x14ac:dyDescent="0.3">
      <c r="A153" s="93"/>
      <c r="B153" s="94"/>
      <c r="C153" s="40"/>
      <c r="D153" s="57"/>
      <c r="E153" s="43"/>
      <c r="F153" s="43"/>
      <c r="G153" s="43"/>
      <c r="H153" s="43"/>
      <c r="I153" s="43"/>
      <c r="J153" s="43"/>
      <c r="K153" s="100">
        <f>SUM(E153:J153)</f>
        <v>0</v>
      </c>
      <c r="O153" s="41">
        <f t="shared" si="104"/>
        <v>0</v>
      </c>
      <c r="P153" s="41">
        <f t="shared" si="103"/>
        <v>0</v>
      </c>
      <c r="R153" s="41">
        <f>IF($D153="Y",$K153,0)</f>
        <v>0</v>
      </c>
      <c r="S153" s="41">
        <f>IF($D153="N",$K153,0)</f>
        <v>0</v>
      </c>
      <c r="T153" s="104" t="e">
        <f t="shared" si="105"/>
        <v>#DIV/0!</v>
      </c>
    </row>
    <row r="154" spans="1:20" ht="14.25" x14ac:dyDescent="0.3">
      <c r="A154" s="93"/>
      <c r="B154" s="94"/>
      <c r="C154" s="40"/>
      <c r="D154" s="57"/>
      <c r="E154" s="43"/>
      <c r="F154" s="43"/>
      <c r="G154" s="43"/>
      <c r="H154" s="43"/>
      <c r="I154" s="43"/>
      <c r="J154" s="43"/>
      <c r="K154" s="100">
        <f>SUM(E154:J154)</f>
        <v>0</v>
      </c>
      <c r="O154" s="41">
        <f t="shared" si="104"/>
        <v>0</v>
      </c>
      <c r="P154" s="41">
        <f t="shared" si="103"/>
        <v>0</v>
      </c>
      <c r="R154" s="41">
        <f>IF($D154="Y",$K154,0)</f>
        <v>0</v>
      </c>
      <c r="S154" s="41">
        <f>IF($D154="N",$K154,0)</f>
        <v>0</v>
      </c>
      <c r="T154" s="104" t="e">
        <f t="shared" si="105"/>
        <v>#DIV/0!</v>
      </c>
    </row>
    <row r="155" spans="1:20" ht="15" thickBot="1" x14ac:dyDescent="0.35">
      <c r="A155" s="65"/>
      <c r="B155" s="66" t="s">
        <v>64</v>
      </c>
      <c r="C155" s="67"/>
      <c r="D155" s="69"/>
      <c r="E155" s="70">
        <f>SUM(E150:E154)</f>
        <v>61.5</v>
      </c>
      <c r="F155" s="70">
        <f t="shared" ref="F155:K155" si="106">SUM(F150:F154)</f>
        <v>61.5</v>
      </c>
      <c r="G155" s="70">
        <f t="shared" si="106"/>
        <v>61.5</v>
      </c>
      <c r="H155" s="70">
        <f t="shared" si="106"/>
        <v>61.5</v>
      </c>
      <c r="I155" s="70">
        <f t="shared" si="106"/>
        <v>61.5</v>
      </c>
      <c r="J155" s="70">
        <f t="shared" si="106"/>
        <v>61.5</v>
      </c>
      <c r="K155" s="70">
        <f t="shared" si="106"/>
        <v>369</v>
      </c>
      <c r="O155" s="72">
        <f>SUM(O150:O154)</f>
        <v>0.381198347107438</v>
      </c>
      <c r="P155" s="72">
        <f>SUM(P150:P154)</f>
        <v>61.5</v>
      </c>
      <c r="R155" s="68">
        <f>SUM(R150:R154)</f>
        <v>0</v>
      </c>
      <c r="S155" s="68">
        <f>SUM(S150:S154)</f>
        <v>369</v>
      </c>
      <c r="T155" s="105">
        <f t="shared" si="105"/>
        <v>0</v>
      </c>
    </row>
    <row r="156" spans="1:20" ht="14.25" x14ac:dyDescent="0.3">
      <c r="A156" s="99">
        <v>7.2</v>
      </c>
      <c r="B156" s="94" t="s">
        <v>65</v>
      </c>
      <c r="C156" s="147" t="s">
        <v>134</v>
      </c>
      <c r="D156" s="57" t="str">
        <f>VLOOKUP(C156,'4. Hourly Rate Card'!$B$7:$C$88,2,FALSE)</f>
        <v>N</v>
      </c>
      <c r="E156" s="43">
        <v>12.5</v>
      </c>
      <c r="F156" s="43">
        <v>12.5</v>
      </c>
      <c r="G156" s="43">
        <v>12.5</v>
      </c>
      <c r="H156" s="43">
        <v>12.5</v>
      </c>
      <c r="I156" s="43">
        <v>12.5</v>
      </c>
      <c r="J156" s="43">
        <v>12.5</v>
      </c>
      <c r="K156" s="100">
        <f>SUM(E156:J156)</f>
        <v>75</v>
      </c>
      <c r="O156" s="41">
        <f>P156/$M$7</f>
        <v>7.7479338842975198E-2</v>
      </c>
      <c r="P156" s="41">
        <f t="shared" ref="P156:P160" si="107">K156/6</f>
        <v>12.5</v>
      </c>
      <c r="R156" s="41">
        <f>IF($D156="Y",$K156,0)</f>
        <v>0</v>
      </c>
      <c r="S156" s="41">
        <f>IF($D156="N",$K156,0)</f>
        <v>75</v>
      </c>
      <c r="T156" s="104">
        <f>R156/(S156+R156)</f>
        <v>0</v>
      </c>
    </row>
    <row r="157" spans="1:20" ht="14.25" x14ac:dyDescent="0.3">
      <c r="A157" s="93"/>
      <c r="B157" s="94"/>
      <c r="C157" s="147" t="s">
        <v>185</v>
      </c>
      <c r="D157" s="57" t="str">
        <f>VLOOKUP(C157,'4. Hourly Rate Card'!$B$7:$C$88,2,FALSE)</f>
        <v>Y</v>
      </c>
      <c r="E157" s="43"/>
      <c r="F157" s="43"/>
      <c r="G157" s="43"/>
      <c r="H157" s="43">
        <v>40</v>
      </c>
      <c r="I157" s="43">
        <v>40</v>
      </c>
      <c r="J157" s="43">
        <v>40</v>
      </c>
      <c r="K157" s="100">
        <f>SUM(E157:J157)</f>
        <v>120</v>
      </c>
      <c r="O157" s="41">
        <f t="shared" ref="O157:O160" si="108">P157/$M$7</f>
        <v>0.12396694214876032</v>
      </c>
      <c r="P157" s="41">
        <f t="shared" si="107"/>
        <v>20</v>
      </c>
      <c r="R157" s="41">
        <f>IF($D157="Y",$K157,0)</f>
        <v>120</v>
      </c>
      <c r="S157" s="41">
        <f>IF($D157="N",$K157,0)</f>
        <v>0</v>
      </c>
      <c r="T157" s="104">
        <f t="shared" ref="T157:T161" si="109">R157/(S157+R157)</f>
        <v>1</v>
      </c>
    </row>
    <row r="158" spans="1:20" ht="14.25" x14ac:dyDescent="0.3">
      <c r="A158" s="93"/>
      <c r="B158" s="94"/>
      <c r="C158" s="40"/>
      <c r="D158" s="57"/>
      <c r="E158" s="43"/>
      <c r="F158" s="43"/>
      <c r="G158" s="43"/>
      <c r="H158" s="43"/>
      <c r="I158" s="43"/>
      <c r="J158" s="43"/>
      <c r="K158" s="100">
        <f>SUM(E158:J158)</f>
        <v>0</v>
      </c>
      <c r="O158" s="41">
        <f t="shared" si="108"/>
        <v>0</v>
      </c>
      <c r="P158" s="41">
        <f t="shared" si="107"/>
        <v>0</v>
      </c>
      <c r="R158" s="41">
        <f>IF($D158="Y",$K158,0)</f>
        <v>0</v>
      </c>
      <c r="S158" s="41">
        <f>IF($D158="N",$K158,0)</f>
        <v>0</v>
      </c>
      <c r="T158" s="104" t="e">
        <f t="shared" si="109"/>
        <v>#DIV/0!</v>
      </c>
    </row>
    <row r="159" spans="1:20" ht="14.25" x14ac:dyDescent="0.3">
      <c r="A159" s="93"/>
      <c r="B159" s="94"/>
      <c r="C159" s="40"/>
      <c r="D159" s="57"/>
      <c r="E159" s="43"/>
      <c r="F159" s="43"/>
      <c r="G159" s="43"/>
      <c r="H159" s="43"/>
      <c r="I159" s="43"/>
      <c r="J159" s="43"/>
      <c r="K159" s="100">
        <f>SUM(E159:J159)</f>
        <v>0</v>
      </c>
      <c r="O159" s="41">
        <f t="shared" si="108"/>
        <v>0</v>
      </c>
      <c r="P159" s="41">
        <f t="shared" si="107"/>
        <v>0</v>
      </c>
      <c r="R159" s="41">
        <f>IF($D159="Y",$K159,0)</f>
        <v>0</v>
      </c>
      <c r="S159" s="41">
        <f>IF($D159="N",$K159,0)</f>
        <v>0</v>
      </c>
      <c r="T159" s="104" t="e">
        <f t="shared" si="109"/>
        <v>#DIV/0!</v>
      </c>
    </row>
    <row r="160" spans="1:20" ht="14.25" x14ac:dyDescent="0.3">
      <c r="A160" s="93"/>
      <c r="B160" s="94"/>
      <c r="C160" s="40"/>
      <c r="D160" s="57"/>
      <c r="E160" s="43"/>
      <c r="F160" s="43"/>
      <c r="G160" s="43"/>
      <c r="H160" s="43"/>
      <c r="I160" s="43"/>
      <c r="J160" s="43"/>
      <c r="K160" s="100">
        <f>SUM(E160:J160)</f>
        <v>0</v>
      </c>
      <c r="O160" s="41">
        <f t="shared" si="108"/>
        <v>0</v>
      </c>
      <c r="P160" s="41">
        <f t="shared" si="107"/>
        <v>0</v>
      </c>
      <c r="R160" s="41">
        <f>IF($D160="Y",$K160,0)</f>
        <v>0</v>
      </c>
      <c r="S160" s="41">
        <f>IF($D160="N",$K160,0)</f>
        <v>0</v>
      </c>
      <c r="T160" s="104" t="e">
        <f t="shared" si="109"/>
        <v>#DIV/0!</v>
      </c>
    </row>
    <row r="161" spans="1:20" ht="15" thickBot="1" x14ac:dyDescent="0.35">
      <c r="A161" s="65"/>
      <c r="B161" s="66" t="s">
        <v>66</v>
      </c>
      <c r="C161" s="67"/>
      <c r="D161" s="69"/>
      <c r="E161" s="70">
        <f>SUM(E156:E160)</f>
        <v>12.5</v>
      </c>
      <c r="F161" s="70">
        <f t="shared" ref="F161:K161" si="110">SUM(F156:F160)</f>
        <v>12.5</v>
      </c>
      <c r="G161" s="70">
        <f t="shared" si="110"/>
        <v>12.5</v>
      </c>
      <c r="H161" s="70">
        <f t="shared" si="110"/>
        <v>52.5</v>
      </c>
      <c r="I161" s="70">
        <f t="shared" si="110"/>
        <v>52.5</v>
      </c>
      <c r="J161" s="70">
        <f t="shared" si="110"/>
        <v>52.5</v>
      </c>
      <c r="K161" s="70">
        <f t="shared" si="110"/>
        <v>195</v>
      </c>
      <c r="O161" s="72">
        <f>SUM(O156:O160)</f>
        <v>0.2014462809917355</v>
      </c>
      <c r="P161" s="72">
        <f>SUM(P156:P160)</f>
        <v>32.5</v>
      </c>
      <c r="R161" s="68">
        <f>SUM(R156:R160)</f>
        <v>120</v>
      </c>
      <c r="S161" s="68">
        <f>SUM(S156:S160)</f>
        <v>75</v>
      </c>
      <c r="T161" s="105">
        <f t="shared" si="109"/>
        <v>0.61538461538461542</v>
      </c>
    </row>
    <row r="162" spans="1:20" ht="14.25" x14ac:dyDescent="0.3">
      <c r="A162" s="99">
        <v>7.3</v>
      </c>
      <c r="B162" s="94" t="s">
        <v>67</v>
      </c>
      <c r="C162" s="147"/>
      <c r="D162" s="180"/>
      <c r="E162" s="43"/>
      <c r="F162" s="43"/>
      <c r="G162" s="43"/>
      <c r="H162" s="43"/>
      <c r="I162" s="43"/>
      <c r="J162" s="43"/>
      <c r="K162" s="43">
        <f>SUM(E162:J162)</f>
        <v>0</v>
      </c>
      <c r="O162" s="41">
        <f>P162/$M$7</f>
        <v>0</v>
      </c>
      <c r="P162" s="41">
        <f t="shared" ref="P162:P166" si="111">K162/6</f>
        <v>0</v>
      </c>
      <c r="R162" s="41">
        <f>IF($D162="Y",$K162,0)</f>
        <v>0</v>
      </c>
      <c r="S162" s="41">
        <f>IF($D162="N",$K162,0)</f>
        <v>0</v>
      </c>
      <c r="T162" s="104" t="e">
        <f>R162/(S162+R162)</f>
        <v>#DIV/0!</v>
      </c>
    </row>
    <row r="163" spans="1:20" ht="14.25" x14ac:dyDescent="0.3">
      <c r="A163" s="93"/>
      <c r="B163" s="94"/>
      <c r="C163" s="147"/>
      <c r="D163" s="180"/>
      <c r="E163" s="43"/>
      <c r="F163" s="43"/>
      <c r="G163" s="43"/>
      <c r="H163" s="43"/>
      <c r="I163" s="43"/>
      <c r="J163" s="43"/>
      <c r="K163" s="43">
        <f>SUM(E163:J163)</f>
        <v>0</v>
      </c>
      <c r="O163" s="41">
        <f t="shared" ref="O163:O166" si="112">P163/$M$7</f>
        <v>0</v>
      </c>
      <c r="P163" s="41">
        <f t="shared" si="111"/>
        <v>0</v>
      </c>
      <c r="R163" s="41">
        <f>IF($D163="Y",$K163,0)</f>
        <v>0</v>
      </c>
      <c r="S163" s="41">
        <f>IF($D163="N",$K163,0)</f>
        <v>0</v>
      </c>
      <c r="T163" s="104" t="e">
        <f t="shared" ref="T163:T167" si="113">R163/(S163+R163)</f>
        <v>#DIV/0!</v>
      </c>
    </row>
    <row r="164" spans="1:20" ht="14.25" x14ac:dyDescent="0.3">
      <c r="A164" s="93"/>
      <c r="B164" s="94"/>
      <c r="C164" s="40"/>
      <c r="D164" s="180"/>
      <c r="E164" s="43"/>
      <c r="F164" s="43"/>
      <c r="G164" s="43"/>
      <c r="H164" s="43"/>
      <c r="I164" s="43"/>
      <c r="J164" s="43"/>
      <c r="K164" s="43">
        <f>SUM(E164:J164)</f>
        <v>0</v>
      </c>
      <c r="O164" s="41">
        <f t="shared" si="112"/>
        <v>0</v>
      </c>
      <c r="P164" s="41">
        <f t="shared" si="111"/>
        <v>0</v>
      </c>
      <c r="R164" s="41">
        <f>IF($D164="Y",$K164,0)</f>
        <v>0</v>
      </c>
      <c r="S164" s="41">
        <f>IF($D164="N",$K164,0)</f>
        <v>0</v>
      </c>
      <c r="T164" s="104" t="e">
        <f t="shared" si="113"/>
        <v>#DIV/0!</v>
      </c>
    </row>
    <row r="165" spans="1:20" ht="14.25" x14ac:dyDescent="0.3">
      <c r="A165" s="93"/>
      <c r="B165" s="94"/>
      <c r="C165" s="40"/>
      <c r="D165" s="180"/>
      <c r="E165" s="43"/>
      <c r="F165" s="43"/>
      <c r="G165" s="43"/>
      <c r="H165" s="43"/>
      <c r="I165" s="43"/>
      <c r="J165" s="43"/>
      <c r="K165" s="43">
        <f>SUM(E165:J165)</f>
        <v>0</v>
      </c>
      <c r="O165" s="41">
        <f t="shared" si="112"/>
        <v>0</v>
      </c>
      <c r="P165" s="41">
        <f t="shared" si="111"/>
        <v>0</v>
      </c>
      <c r="R165" s="41">
        <f>IF($D165="Y",$K165,0)</f>
        <v>0</v>
      </c>
      <c r="S165" s="41">
        <f>IF($D165="N",$K165,0)</f>
        <v>0</v>
      </c>
      <c r="T165" s="104" t="e">
        <f t="shared" si="113"/>
        <v>#DIV/0!</v>
      </c>
    </row>
    <row r="166" spans="1:20" ht="14.25" x14ac:dyDescent="0.3">
      <c r="A166" s="93"/>
      <c r="B166" s="94"/>
      <c r="C166" s="40"/>
      <c r="D166" s="180"/>
      <c r="E166" s="43"/>
      <c r="F166" s="43"/>
      <c r="G166" s="43"/>
      <c r="H166" s="43"/>
      <c r="I166" s="43"/>
      <c r="J166" s="43"/>
      <c r="K166" s="43">
        <f>SUM(E166:J166)</f>
        <v>0</v>
      </c>
      <c r="O166" s="41">
        <f t="shared" si="112"/>
        <v>0</v>
      </c>
      <c r="P166" s="41">
        <f t="shared" si="111"/>
        <v>0</v>
      </c>
      <c r="R166" s="41">
        <f>IF($D166="Y",$K166,0)</f>
        <v>0</v>
      </c>
      <c r="S166" s="41">
        <f>IF($D166="N",$K166,0)</f>
        <v>0</v>
      </c>
      <c r="T166" s="104" t="e">
        <f t="shared" si="113"/>
        <v>#DIV/0!</v>
      </c>
    </row>
    <row r="167" spans="1:20" ht="15" thickBot="1" x14ac:dyDescent="0.35">
      <c r="A167" s="65"/>
      <c r="B167" s="66" t="s">
        <v>68</v>
      </c>
      <c r="C167" s="181"/>
      <c r="D167" s="182"/>
      <c r="E167" s="183">
        <f>SUM(E162:E166)</f>
        <v>0</v>
      </c>
      <c r="F167" s="183">
        <f t="shared" ref="F167:K167" si="114">SUM(F162:F166)</f>
        <v>0</v>
      </c>
      <c r="G167" s="183">
        <f t="shared" si="114"/>
        <v>0</v>
      </c>
      <c r="H167" s="183">
        <f t="shared" si="114"/>
        <v>0</v>
      </c>
      <c r="I167" s="183">
        <f t="shared" si="114"/>
        <v>0</v>
      </c>
      <c r="J167" s="183">
        <f t="shared" si="114"/>
        <v>0</v>
      </c>
      <c r="K167" s="183">
        <f t="shared" si="114"/>
        <v>0</v>
      </c>
      <c r="O167" s="72">
        <f>SUM(O162:O166)</f>
        <v>0</v>
      </c>
      <c r="P167" s="72">
        <f>SUM(P162:P166)</f>
        <v>0</v>
      </c>
      <c r="R167" s="68">
        <f>SUM(R162:R166)</f>
        <v>0</v>
      </c>
      <c r="S167" s="68">
        <f>SUM(S162:S166)</f>
        <v>0</v>
      </c>
      <c r="T167" s="105" t="e">
        <f t="shared" si="113"/>
        <v>#DIV/0!</v>
      </c>
    </row>
    <row r="168" spans="1:20" ht="14.25" x14ac:dyDescent="0.3">
      <c r="A168" s="93">
        <v>7.4</v>
      </c>
      <c r="B168" s="94" t="s">
        <v>69</v>
      </c>
      <c r="C168" s="151" t="s">
        <v>211</v>
      </c>
      <c r="D168" s="57" t="str">
        <f>VLOOKUP(C168,'4. Hourly Rate Card'!$B$7:$C$88,2,FALSE)</f>
        <v>N</v>
      </c>
      <c r="E168" s="43">
        <v>150</v>
      </c>
      <c r="F168" s="43">
        <v>150</v>
      </c>
      <c r="G168" s="43">
        <v>150</v>
      </c>
      <c r="H168" s="43">
        <v>150</v>
      </c>
      <c r="I168" s="43">
        <v>150</v>
      </c>
      <c r="J168" s="43">
        <v>150</v>
      </c>
      <c r="K168" s="100">
        <f>SUM(E168:J168)</f>
        <v>900</v>
      </c>
      <c r="O168" s="41">
        <f>P168/$M$7</f>
        <v>0.92975206611570238</v>
      </c>
      <c r="P168" s="41">
        <f t="shared" ref="P168:P172" si="115">K168/6</f>
        <v>150</v>
      </c>
      <c r="R168" s="41">
        <f>IF($D168="Y",$K168,0)</f>
        <v>0</v>
      </c>
      <c r="S168" s="41">
        <f>IF($D168="N",$K168,0)</f>
        <v>900</v>
      </c>
      <c r="T168" s="104">
        <f>R168/(S168+R168)</f>
        <v>0</v>
      </c>
    </row>
    <row r="169" spans="1:20" ht="14.25" x14ac:dyDescent="0.3">
      <c r="A169" s="93"/>
      <c r="B169" s="94"/>
      <c r="C169" s="151" t="s">
        <v>191</v>
      </c>
      <c r="D169" s="57" t="str">
        <f>VLOOKUP(C169,'4. Hourly Rate Card'!$B$7:$C$88,2,FALSE)</f>
        <v>Y</v>
      </c>
      <c r="E169" s="43"/>
      <c r="F169" s="43"/>
      <c r="G169" s="43"/>
      <c r="H169" s="43"/>
      <c r="I169" s="43"/>
      <c r="J169" s="43">
        <v>95</v>
      </c>
      <c r="K169" s="100">
        <f>SUM(E169:J169)</f>
        <v>95</v>
      </c>
      <c r="O169" s="41">
        <f t="shared" ref="O169:O172" si="116">P169/$M$7</f>
        <v>9.8140495867768587E-2</v>
      </c>
      <c r="P169" s="41">
        <f t="shared" si="115"/>
        <v>15.833333333333334</v>
      </c>
      <c r="R169" s="41">
        <f>IF($D169="Y",$K169,0)</f>
        <v>95</v>
      </c>
      <c r="S169" s="41">
        <f>IF($D169="N",$K169,0)</f>
        <v>0</v>
      </c>
      <c r="T169" s="104">
        <f t="shared" ref="T169:T175" si="117">R169/(S169+R169)</f>
        <v>1</v>
      </c>
    </row>
    <row r="170" spans="1:20" ht="14.25" x14ac:dyDescent="0.3">
      <c r="A170" s="93"/>
      <c r="B170" s="94"/>
      <c r="C170" s="47"/>
      <c r="D170" s="57"/>
      <c r="E170" s="43"/>
      <c r="F170" s="43"/>
      <c r="G170" s="43"/>
      <c r="H170" s="43"/>
      <c r="I170" s="43"/>
      <c r="J170" s="43"/>
      <c r="K170" s="100">
        <f>SUM(E170:J170)</f>
        <v>0</v>
      </c>
      <c r="O170" s="41">
        <f t="shared" si="116"/>
        <v>0</v>
      </c>
      <c r="P170" s="41">
        <f t="shared" si="115"/>
        <v>0</v>
      </c>
      <c r="R170" s="41">
        <f>IF($D170="Y",$K170,0)</f>
        <v>0</v>
      </c>
      <c r="S170" s="41">
        <f>IF($D170="N",$K170,0)</f>
        <v>0</v>
      </c>
      <c r="T170" s="104" t="e">
        <f t="shared" si="117"/>
        <v>#DIV/0!</v>
      </c>
    </row>
    <row r="171" spans="1:20" ht="14.25" x14ac:dyDescent="0.3">
      <c r="A171" s="93"/>
      <c r="B171" s="94"/>
      <c r="C171" s="47"/>
      <c r="D171" s="57"/>
      <c r="E171" s="43"/>
      <c r="F171" s="43"/>
      <c r="G171" s="43"/>
      <c r="H171" s="43"/>
      <c r="I171" s="43"/>
      <c r="J171" s="43"/>
      <c r="K171" s="100">
        <f>SUM(E171:J171)</f>
        <v>0</v>
      </c>
      <c r="O171" s="41">
        <f t="shared" si="116"/>
        <v>0</v>
      </c>
      <c r="P171" s="41">
        <f t="shared" si="115"/>
        <v>0</v>
      </c>
      <c r="R171" s="41">
        <f>IF($D171="Y",$K171,0)</f>
        <v>0</v>
      </c>
      <c r="S171" s="41">
        <f>IF($D171="N",$K171,0)</f>
        <v>0</v>
      </c>
      <c r="T171" s="104" t="e">
        <f t="shared" si="117"/>
        <v>#DIV/0!</v>
      </c>
    </row>
    <row r="172" spans="1:20" ht="14.25" x14ac:dyDescent="0.3">
      <c r="A172" s="93"/>
      <c r="B172" s="94"/>
      <c r="C172" s="47"/>
      <c r="D172" s="57"/>
      <c r="E172" s="43"/>
      <c r="F172" s="43"/>
      <c r="G172" s="43"/>
      <c r="H172" s="43"/>
      <c r="I172" s="43"/>
      <c r="J172" s="43"/>
      <c r="K172" s="100">
        <f>SUM(E172:J172)</f>
        <v>0</v>
      </c>
      <c r="O172" s="41">
        <f t="shared" si="116"/>
        <v>0</v>
      </c>
      <c r="P172" s="41">
        <f t="shared" si="115"/>
        <v>0</v>
      </c>
      <c r="R172" s="41">
        <f>IF($D172="Y",$K172,0)</f>
        <v>0</v>
      </c>
      <c r="S172" s="41">
        <f>IF($D172="N",$K172,0)</f>
        <v>0</v>
      </c>
      <c r="T172" s="104" t="e">
        <f t="shared" si="117"/>
        <v>#DIV/0!</v>
      </c>
    </row>
    <row r="173" spans="1:20" ht="15" thickBot="1" x14ac:dyDescent="0.35">
      <c r="A173" s="65"/>
      <c r="B173" s="66" t="s">
        <v>70</v>
      </c>
      <c r="C173" s="67"/>
      <c r="D173" s="69"/>
      <c r="E173" s="70">
        <f>SUM(E168:E172)</f>
        <v>150</v>
      </c>
      <c r="F173" s="70">
        <f t="shared" ref="F173:K173" si="118">SUM(F168:F172)</f>
        <v>150</v>
      </c>
      <c r="G173" s="70">
        <f t="shared" si="118"/>
        <v>150</v>
      </c>
      <c r="H173" s="70">
        <f t="shared" si="118"/>
        <v>150</v>
      </c>
      <c r="I173" s="70">
        <f t="shared" si="118"/>
        <v>150</v>
      </c>
      <c r="J173" s="70">
        <f t="shared" si="118"/>
        <v>245</v>
      </c>
      <c r="K173" s="70">
        <f t="shared" si="118"/>
        <v>995</v>
      </c>
      <c r="O173" s="72">
        <f>SUM(O168:O172)</f>
        <v>1.0278925619834709</v>
      </c>
      <c r="P173" s="72">
        <f>SUM(P168:P172)</f>
        <v>165.83333333333334</v>
      </c>
      <c r="R173" s="68">
        <f>SUM(R168:R172)</f>
        <v>95</v>
      </c>
      <c r="S173" s="68">
        <f>SUM(S168:S172)</f>
        <v>900</v>
      </c>
      <c r="T173" s="105">
        <f t="shared" si="117"/>
        <v>9.5477386934673364E-2</v>
      </c>
    </row>
    <row r="174" spans="1:20" ht="14.25" x14ac:dyDescent="0.3">
      <c r="A174" s="38"/>
      <c r="B174" s="39"/>
      <c r="C174" s="47"/>
      <c r="D174" s="57"/>
      <c r="E174" s="43"/>
      <c r="F174" s="43"/>
      <c r="G174" s="43"/>
      <c r="H174" s="43"/>
      <c r="I174" s="43"/>
      <c r="J174" s="43"/>
      <c r="K174" s="43"/>
      <c r="O174" s="41"/>
      <c r="P174" s="41"/>
      <c r="R174" s="41"/>
      <c r="S174" s="41"/>
      <c r="T174" s="104"/>
    </row>
    <row r="175" spans="1:20" ht="15" thickBot="1" x14ac:dyDescent="0.35">
      <c r="A175" s="88"/>
      <c r="B175" s="89" t="s">
        <v>71</v>
      </c>
      <c r="C175" s="90"/>
      <c r="D175" s="91"/>
      <c r="E175" s="91">
        <f t="shared" ref="E175:K175" si="119">SUM(E155,E161,E167,E173)</f>
        <v>224</v>
      </c>
      <c r="F175" s="91">
        <f t="shared" si="119"/>
        <v>224</v>
      </c>
      <c r="G175" s="91">
        <f t="shared" si="119"/>
        <v>224</v>
      </c>
      <c r="H175" s="91">
        <f t="shared" si="119"/>
        <v>264</v>
      </c>
      <c r="I175" s="91">
        <f t="shared" si="119"/>
        <v>264</v>
      </c>
      <c r="J175" s="91">
        <f t="shared" si="119"/>
        <v>359</v>
      </c>
      <c r="K175" s="91">
        <f t="shared" si="119"/>
        <v>1559</v>
      </c>
      <c r="O175" s="91">
        <f>SUM(O155,O161,O167,O173)</f>
        <v>1.6105371900826444</v>
      </c>
      <c r="P175" s="91">
        <f>SUM(P155,P161,P167,P173)</f>
        <v>259.83333333333337</v>
      </c>
      <c r="R175" s="91">
        <f>SUM(R155,R161,R167,R173)</f>
        <v>215</v>
      </c>
      <c r="S175" s="91">
        <f>SUM(S155,S161,S167,S173)</f>
        <v>1344</v>
      </c>
      <c r="T175" s="110">
        <f t="shared" si="117"/>
        <v>0.13790891597177679</v>
      </c>
    </row>
    <row r="176" spans="1:20" ht="14.25" x14ac:dyDescent="0.3">
      <c r="A176" s="49"/>
      <c r="B176" s="39"/>
      <c r="C176" s="40"/>
      <c r="D176" s="42"/>
      <c r="E176" s="43"/>
      <c r="F176" s="43"/>
      <c r="G176" s="43"/>
      <c r="H176" s="43"/>
      <c r="I176" s="43"/>
      <c r="J176" s="43"/>
      <c r="K176" s="43"/>
      <c r="O176" s="40"/>
      <c r="P176" s="40"/>
      <c r="R176" s="40"/>
      <c r="S176" s="40"/>
      <c r="T176" s="104"/>
    </row>
    <row r="177" spans="1:20" ht="14.25" x14ac:dyDescent="0.3">
      <c r="A177" s="74">
        <v>8</v>
      </c>
      <c r="B177" s="83" t="s">
        <v>72</v>
      </c>
      <c r="C177" s="76"/>
      <c r="D177" s="76"/>
      <c r="E177" s="81"/>
      <c r="F177" s="81"/>
      <c r="G177" s="81"/>
      <c r="H177" s="81"/>
      <c r="I177" s="81"/>
      <c r="J177" s="81"/>
      <c r="K177" s="77"/>
      <c r="O177" s="76"/>
      <c r="P177" s="76"/>
      <c r="R177" s="76"/>
      <c r="S177" s="76"/>
      <c r="T177" s="108"/>
    </row>
    <row r="178" spans="1:20" ht="14.25" x14ac:dyDescent="0.3">
      <c r="A178" s="93">
        <v>8.1</v>
      </c>
      <c r="B178" s="94" t="s">
        <v>73</v>
      </c>
      <c r="C178" s="147" t="s">
        <v>175</v>
      </c>
      <c r="D178" s="57" t="str">
        <f>VLOOKUP(C178,'4. Hourly Rate Card'!$B$7:$C$88,2,FALSE)</f>
        <v>N</v>
      </c>
      <c r="E178" s="43">
        <v>163.00666666666666</v>
      </c>
      <c r="F178" s="43">
        <v>163.00666666666666</v>
      </c>
      <c r="G178" s="43">
        <v>163.00666666666666</v>
      </c>
      <c r="H178" s="43">
        <v>237.8133333333333</v>
      </c>
      <c r="I178" s="43">
        <v>237.8133333333333</v>
      </c>
      <c r="J178" s="43">
        <v>237.8133333333333</v>
      </c>
      <c r="K178" s="100">
        <f>SUM(E178:J178)</f>
        <v>1202.4599999999998</v>
      </c>
      <c r="O178" s="41">
        <f>P178/$M$7</f>
        <v>1.2422107438016525</v>
      </c>
      <c r="P178" s="41">
        <f t="shared" ref="P178:P182" si="120">K178/6</f>
        <v>200.40999999999997</v>
      </c>
      <c r="R178" s="41">
        <f>IF($D178="Y",$K178,0)</f>
        <v>0</v>
      </c>
      <c r="S178" s="41">
        <f>IF($D178="N",$K178,0)</f>
        <v>1202.4599999999998</v>
      </c>
      <c r="T178" s="104">
        <f>R178/(S178+R178)</f>
        <v>0</v>
      </c>
    </row>
    <row r="179" spans="1:20" ht="14.25" x14ac:dyDescent="0.3">
      <c r="A179" s="93"/>
      <c r="B179" s="94"/>
      <c r="C179" s="147" t="s">
        <v>205</v>
      </c>
      <c r="D179" s="57" t="str">
        <f>VLOOKUP(C179,'4. Hourly Rate Card'!$B$7:$C$88,2,FALSE)</f>
        <v>Y</v>
      </c>
      <c r="E179" s="43">
        <v>66.385166666666677</v>
      </c>
      <c r="F179" s="43">
        <v>66.385166666666677</v>
      </c>
      <c r="G179" s="43">
        <v>66.385166666666677</v>
      </c>
      <c r="H179" s="43">
        <v>66.385166666666677</v>
      </c>
      <c r="I179" s="43">
        <v>66.385166666666677</v>
      </c>
      <c r="J179" s="43">
        <v>66.385166666666677</v>
      </c>
      <c r="K179" s="100">
        <f>SUM(E179:J179)</f>
        <v>398.31100000000009</v>
      </c>
      <c r="O179" s="41">
        <f t="shared" ref="O179:O182" si="121">P179/$M$7</f>
        <v>0.41147830578512401</v>
      </c>
      <c r="P179" s="41">
        <f t="shared" si="120"/>
        <v>66.385166666666677</v>
      </c>
      <c r="R179" s="41">
        <f>IF($D179="Y",$K179,0)</f>
        <v>398.31100000000009</v>
      </c>
      <c r="S179" s="41">
        <f>IF($D179="N",$K179,0)</f>
        <v>0</v>
      </c>
      <c r="T179" s="104">
        <f>R179/(S179+R179)</f>
        <v>1</v>
      </c>
    </row>
    <row r="180" spans="1:20" ht="14.25" x14ac:dyDescent="0.3">
      <c r="A180" s="93"/>
      <c r="B180" s="94"/>
      <c r="C180" s="40"/>
      <c r="D180" s="57"/>
      <c r="E180" s="43"/>
      <c r="F180" s="43"/>
      <c r="G180" s="43"/>
      <c r="H180" s="43"/>
      <c r="I180" s="43"/>
      <c r="J180" s="43"/>
      <c r="K180" s="100">
        <f>SUM(E180:J180)</f>
        <v>0</v>
      </c>
      <c r="O180" s="41">
        <f t="shared" si="121"/>
        <v>0</v>
      </c>
      <c r="P180" s="41">
        <f t="shared" si="120"/>
        <v>0</v>
      </c>
      <c r="R180" s="41">
        <f>IF($D180="Y",$K180,0)</f>
        <v>0</v>
      </c>
      <c r="S180" s="41">
        <f>IF($D180="N",$K180,0)</f>
        <v>0</v>
      </c>
      <c r="T180" s="104" t="e">
        <f t="shared" ref="T180:T183" si="122">R180/(S180+R180)</f>
        <v>#DIV/0!</v>
      </c>
    </row>
    <row r="181" spans="1:20" ht="14.25" x14ac:dyDescent="0.3">
      <c r="A181" s="93"/>
      <c r="B181" s="94"/>
      <c r="C181" s="40"/>
      <c r="D181" s="57"/>
      <c r="E181" s="43"/>
      <c r="F181" s="43"/>
      <c r="G181" s="43"/>
      <c r="H181" s="43"/>
      <c r="I181" s="43"/>
      <c r="J181" s="43"/>
      <c r="K181" s="100">
        <f>SUM(E181:J181)</f>
        <v>0</v>
      </c>
      <c r="O181" s="41">
        <f t="shared" si="121"/>
        <v>0</v>
      </c>
      <c r="P181" s="41">
        <f t="shared" si="120"/>
        <v>0</v>
      </c>
      <c r="R181" s="41">
        <f>IF($D181="Y",$K181,0)</f>
        <v>0</v>
      </c>
      <c r="S181" s="41">
        <f>IF($D181="N",$K181,0)</f>
        <v>0</v>
      </c>
      <c r="T181" s="104" t="e">
        <f t="shared" si="122"/>
        <v>#DIV/0!</v>
      </c>
    </row>
    <row r="182" spans="1:20" ht="14.25" x14ac:dyDescent="0.3">
      <c r="A182" s="93"/>
      <c r="B182" s="94"/>
      <c r="C182" s="40"/>
      <c r="D182" s="57"/>
      <c r="E182" s="43"/>
      <c r="F182" s="43"/>
      <c r="G182" s="43"/>
      <c r="H182" s="43"/>
      <c r="I182" s="43"/>
      <c r="J182" s="43"/>
      <c r="K182" s="100">
        <f>SUM(E182:J182)</f>
        <v>0</v>
      </c>
      <c r="O182" s="41">
        <f t="shared" si="121"/>
        <v>0</v>
      </c>
      <c r="P182" s="41">
        <f t="shared" si="120"/>
        <v>0</v>
      </c>
      <c r="R182" s="41">
        <f>IF($D182="Y",$K182,0)</f>
        <v>0</v>
      </c>
      <c r="S182" s="41">
        <f>IF($D182="N",$K182,0)</f>
        <v>0</v>
      </c>
      <c r="T182" s="104" t="e">
        <f t="shared" si="122"/>
        <v>#DIV/0!</v>
      </c>
    </row>
    <row r="183" spans="1:20" ht="15" thickBot="1" x14ac:dyDescent="0.35">
      <c r="A183" s="65"/>
      <c r="B183" s="66" t="s">
        <v>74</v>
      </c>
      <c r="C183" s="67"/>
      <c r="D183" s="69"/>
      <c r="E183" s="70">
        <f>SUM(E178:E182)</f>
        <v>229.39183333333335</v>
      </c>
      <c r="F183" s="70">
        <f t="shared" ref="F183:K183" si="123">SUM(F178:F182)</f>
        <v>229.39183333333335</v>
      </c>
      <c r="G183" s="70">
        <f t="shared" si="123"/>
        <v>229.39183333333335</v>
      </c>
      <c r="H183" s="70">
        <f t="shared" si="123"/>
        <v>304.19849999999997</v>
      </c>
      <c r="I183" s="70">
        <f t="shared" si="123"/>
        <v>304.19849999999997</v>
      </c>
      <c r="J183" s="70">
        <f t="shared" si="123"/>
        <v>304.19849999999997</v>
      </c>
      <c r="K183" s="70">
        <f t="shared" si="123"/>
        <v>1600.771</v>
      </c>
      <c r="O183" s="72">
        <f>SUM(O178:O182)</f>
        <v>1.6536890495867764</v>
      </c>
      <c r="P183" s="72">
        <f>SUM(P178:P182)</f>
        <v>266.79516666666666</v>
      </c>
      <c r="R183" s="68">
        <f>SUM(R178:R182)</f>
        <v>398.31100000000009</v>
      </c>
      <c r="S183" s="68">
        <f>SUM(S178:S182)</f>
        <v>1202.4599999999998</v>
      </c>
      <c r="T183" s="105">
        <f t="shared" si="122"/>
        <v>0.24882447270721428</v>
      </c>
    </row>
    <row r="184" spans="1:20" ht="14.25" x14ac:dyDescent="0.3">
      <c r="A184" s="93">
        <v>8.1999999999999993</v>
      </c>
      <c r="B184" s="94" t="s">
        <v>75</v>
      </c>
      <c r="C184" s="147" t="s">
        <v>206</v>
      </c>
      <c r="D184" s="57" t="str">
        <f>VLOOKUP(C184,'4. Hourly Rate Card'!$B$7:$C$88,2,FALSE)</f>
        <v>Y</v>
      </c>
      <c r="E184" s="43">
        <v>0</v>
      </c>
      <c r="F184" s="43">
        <v>58.087020833333334</v>
      </c>
      <c r="G184" s="43">
        <v>58.087020833333334</v>
      </c>
      <c r="H184" s="43">
        <v>58.087020833333334</v>
      </c>
      <c r="I184" s="43">
        <v>58.087020833333334</v>
      </c>
      <c r="J184" s="43">
        <v>58.087020833333334</v>
      </c>
      <c r="K184" s="100">
        <f>SUM(E184:J184)</f>
        <v>290.43510416666669</v>
      </c>
      <c r="O184" s="41">
        <f>P184/$M$7</f>
        <v>0.30003626463498623</v>
      </c>
      <c r="P184" s="41">
        <f t="shared" ref="P184:P188" si="124">K184/6</f>
        <v>48.405850694444446</v>
      </c>
      <c r="R184" s="41">
        <f>IF($D184="Y",$K184,0)</f>
        <v>290.43510416666669</v>
      </c>
      <c r="S184" s="41">
        <f>IF($D184="N",$K184,0)</f>
        <v>0</v>
      </c>
      <c r="T184" s="104">
        <f>R184/(S184+R184)</f>
        <v>1</v>
      </c>
    </row>
    <row r="185" spans="1:20" ht="14.25" x14ac:dyDescent="0.3">
      <c r="A185" s="93"/>
      <c r="B185" s="94"/>
      <c r="C185" s="147" t="s">
        <v>177</v>
      </c>
      <c r="D185" s="57" t="str">
        <f>VLOOKUP(C185,'4. Hourly Rate Card'!$B$7:$C$88,2,FALSE)</f>
        <v>N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150.91991666666667</v>
      </c>
      <c r="K185" s="100">
        <f>SUM(E185:J185)</f>
        <v>150.91991666666667</v>
      </c>
      <c r="O185" s="41">
        <f t="shared" ref="O185:O188" si="125">P185/$M$7</f>
        <v>0.15590900482093664</v>
      </c>
      <c r="P185" s="41">
        <f t="shared" si="124"/>
        <v>25.153319444444445</v>
      </c>
      <c r="R185" s="41">
        <f>IF($D185="Y",$K185,0)</f>
        <v>0</v>
      </c>
      <c r="S185" s="41">
        <f>IF($D185="N",$K185,0)</f>
        <v>150.91991666666667</v>
      </c>
      <c r="T185" s="104">
        <f t="shared" ref="T185:T189" si="126">R185/(S185+R185)</f>
        <v>0</v>
      </c>
    </row>
    <row r="186" spans="1:20" ht="14.25" x14ac:dyDescent="0.3">
      <c r="A186" s="93"/>
      <c r="B186" s="94"/>
      <c r="C186" s="147" t="s">
        <v>180</v>
      </c>
      <c r="D186" s="57" t="str">
        <f>VLOOKUP(C186,'4. Hourly Rate Card'!$B$7:$C$88,2,FALSE)</f>
        <v>N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124.17906666666666</v>
      </c>
      <c r="K186" s="100">
        <f>SUM(E186:J186)</f>
        <v>124.17906666666666</v>
      </c>
      <c r="O186" s="41">
        <f t="shared" si="125"/>
        <v>0.12828415977961433</v>
      </c>
      <c r="P186" s="41">
        <f t="shared" si="124"/>
        <v>20.696511111111111</v>
      </c>
      <c r="R186" s="41">
        <f>IF($D186="Y",$K186,0)</f>
        <v>0</v>
      </c>
      <c r="S186" s="41">
        <f>IF($D186="N",$K186,0)</f>
        <v>124.17906666666666</v>
      </c>
      <c r="T186" s="104">
        <f t="shared" si="126"/>
        <v>0</v>
      </c>
    </row>
    <row r="187" spans="1:20" ht="14.25" x14ac:dyDescent="0.3">
      <c r="A187" s="93"/>
      <c r="B187" s="94"/>
      <c r="C187" s="40"/>
      <c r="D187" s="57"/>
      <c r="E187" s="43"/>
      <c r="F187" s="43"/>
      <c r="G187" s="43"/>
      <c r="H187" s="43"/>
      <c r="I187" s="43"/>
      <c r="J187" s="43"/>
      <c r="K187" s="100">
        <f>SUM(E187:J187)</f>
        <v>0</v>
      </c>
      <c r="O187" s="41">
        <f t="shared" si="125"/>
        <v>0</v>
      </c>
      <c r="P187" s="41">
        <f t="shared" si="124"/>
        <v>0</v>
      </c>
      <c r="R187" s="41">
        <f>IF($D187="Y",$K187,0)</f>
        <v>0</v>
      </c>
      <c r="S187" s="41">
        <f>IF($D187="N",$K187,0)</f>
        <v>0</v>
      </c>
      <c r="T187" s="104" t="e">
        <f t="shared" si="126"/>
        <v>#DIV/0!</v>
      </c>
    </row>
    <row r="188" spans="1:20" ht="14.25" x14ac:dyDescent="0.3">
      <c r="A188" s="93"/>
      <c r="B188" s="94"/>
      <c r="C188" s="40"/>
      <c r="D188" s="57"/>
      <c r="E188" s="43"/>
      <c r="F188" s="43"/>
      <c r="G188" s="43"/>
      <c r="H188" s="43"/>
      <c r="I188" s="43"/>
      <c r="J188" s="43"/>
      <c r="K188" s="100">
        <f>SUM(E188:J188)</f>
        <v>0</v>
      </c>
      <c r="O188" s="41">
        <f t="shared" si="125"/>
        <v>0</v>
      </c>
      <c r="P188" s="41">
        <f t="shared" si="124"/>
        <v>0</v>
      </c>
      <c r="R188" s="41">
        <f>IF($D188="Y",$K188,0)</f>
        <v>0</v>
      </c>
      <c r="S188" s="41">
        <f>IF($D188="N",$K188,0)</f>
        <v>0</v>
      </c>
      <c r="T188" s="104" t="e">
        <f t="shared" si="126"/>
        <v>#DIV/0!</v>
      </c>
    </row>
    <row r="189" spans="1:20" ht="15" thickBot="1" x14ac:dyDescent="0.35">
      <c r="A189" s="65"/>
      <c r="B189" s="66" t="s">
        <v>76</v>
      </c>
      <c r="C189" s="67"/>
      <c r="D189" s="69"/>
      <c r="E189" s="70">
        <f>SUM(E184:E188)</f>
        <v>0</v>
      </c>
      <c r="F189" s="70">
        <f t="shared" ref="F189:K189" si="127">SUM(F184:F188)</f>
        <v>58.087020833333334</v>
      </c>
      <c r="G189" s="70">
        <f t="shared" si="127"/>
        <v>58.087020833333334</v>
      </c>
      <c r="H189" s="70">
        <f t="shared" si="127"/>
        <v>58.087020833333334</v>
      </c>
      <c r="I189" s="70">
        <f t="shared" si="127"/>
        <v>58.087020833333334</v>
      </c>
      <c r="J189" s="70">
        <f t="shared" si="127"/>
        <v>333.18600416666663</v>
      </c>
      <c r="K189" s="70">
        <f t="shared" si="127"/>
        <v>565.53408750000006</v>
      </c>
      <c r="O189" s="72">
        <f>SUM(O184:O188)</f>
        <v>0.58422942923553722</v>
      </c>
      <c r="P189" s="72">
        <f>SUM(P184:P188)</f>
        <v>94.255681249999995</v>
      </c>
      <c r="R189" s="68">
        <f>SUM(R184:R188)</f>
        <v>290.43510416666669</v>
      </c>
      <c r="S189" s="68">
        <f>SUM(S184:S188)</f>
        <v>275.09898333333331</v>
      </c>
      <c r="T189" s="105">
        <f t="shared" si="126"/>
        <v>0.51355897122057514</v>
      </c>
    </row>
    <row r="190" spans="1:20" ht="14.25" x14ac:dyDescent="0.3">
      <c r="A190" s="93">
        <v>8.3000000000000007</v>
      </c>
      <c r="B190" s="94" t="s">
        <v>77</v>
      </c>
      <c r="C190" s="40"/>
      <c r="D190" s="57"/>
      <c r="E190" s="43"/>
      <c r="F190" s="43"/>
      <c r="G190" s="43"/>
      <c r="H190" s="43"/>
      <c r="I190" s="43"/>
      <c r="J190" s="43"/>
      <c r="K190" s="100">
        <f>SUM(E190:J190)</f>
        <v>0</v>
      </c>
      <c r="O190" s="41">
        <f>P190/$M$7</f>
        <v>0</v>
      </c>
      <c r="P190" s="41">
        <f t="shared" ref="P190:P194" si="128">K190/6</f>
        <v>0</v>
      </c>
      <c r="R190" s="41">
        <f>IF($D190="Y",$K190,0)</f>
        <v>0</v>
      </c>
      <c r="S190" s="41">
        <f>IF($D190="N",$K190,0)</f>
        <v>0</v>
      </c>
      <c r="T190" s="104" t="e">
        <f>R190/(S190+R190)</f>
        <v>#DIV/0!</v>
      </c>
    </row>
    <row r="191" spans="1:20" ht="14.25" x14ac:dyDescent="0.3">
      <c r="A191" s="93"/>
      <c r="B191" s="94"/>
      <c r="C191" s="40"/>
      <c r="D191" s="57"/>
      <c r="E191" s="43"/>
      <c r="F191" s="43"/>
      <c r="G191" s="43"/>
      <c r="H191" s="43"/>
      <c r="I191" s="43"/>
      <c r="J191" s="43"/>
      <c r="K191" s="100">
        <f>SUM(E191:J191)</f>
        <v>0</v>
      </c>
      <c r="O191" s="41">
        <f t="shared" ref="O191:O194" si="129">P191/$M$7</f>
        <v>0</v>
      </c>
      <c r="P191" s="41">
        <f t="shared" si="128"/>
        <v>0</v>
      </c>
      <c r="R191" s="41">
        <f>IF($D191="Y",$K191,0)</f>
        <v>0</v>
      </c>
      <c r="S191" s="41">
        <f>IF($D191="N",$K191,0)</f>
        <v>0</v>
      </c>
      <c r="T191" s="104" t="e">
        <f t="shared" ref="T191:T195" si="130">R191/(S191+R191)</f>
        <v>#DIV/0!</v>
      </c>
    </row>
    <row r="192" spans="1:20" ht="14.25" x14ac:dyDescent="0.3">
      <c r="A192" s="93"/>
      <c r="B192" s="94"/>
      <c r="C192" s="40"/>
      <c r="D192" s="57"/>
      <c r="E192" s="43"/>
      <c r="F192" s="43"/>
      <c r="G192" s="43"/>
      <c r="H192" s="43"/>
      <c r="I192" s="43"/>
      <c r="J192" s="43"/>
      <c r="K192" s="100">
        <f>SUM(E192:J192)</f>
        <v>0</v>
      </c>
      <c r="O192" s="41">
        <f t="shared" si="129"/>
        <v>0</v>
      </c>
      <c r="P192" s="41">
        <f t="shared" si="128"/>
        <v>0</v>
      </c>
      <c r="R192" s="41">
        <f>IF($D192="Y",$K192,0)</f>
        <v>0</v>
      </c>
      <c r="S192" s="41">
        <f>IF($D192="N",$K192,0)</f>
        <v>0</v>
      </c>
      <c r="T192" s="104" t="e">
        <f t="shared" si="130"/>
        <v>#DIV/0!</v>
      </c>
    </row>
    <row r="193" spans="1:20" ht="14.25" x14ac:dyDescent="0.3">
      <c r="A193" s="93"/>
      <c r="B193" s="94"/>
      <c r="C193" s="40"/>
      <c r="D193" s="57"/>
      <c r="E193" s="43"/>
      <c r="F193" s="43"/>
      <c r="G193" s="43"/>
      <c r="H193" s="43"/>
      <c r="I193" s="43"/>
      <c r="J193" s="43"/>
      <c r="K193" s="100">
        <f>SUM(E193:J193)</f>
        <v>0</v>
      </c>
      <c r="O193" s="41">
        <f t="shared" si="129"/>
        <v>0</v>
      </c>
      <c r="P193" s="41">
        <f t="shared" si="128"/>
        <v>0</v>
      </c>
      <c r="R193" s="41">
        <f>IF($D193="Y",$K193,0)</f>
        <v>0</v>
      </c>
      <c r="S193" s="41">
        <f>IF($D193="N",$K193,0)</f>
        <v>0</v>
      </c>
      <c r="T193" s="104" t="e">
        <f t="shared" si="130"/>
        <v>#DIV/0!</v>
      </c>
    </row>
    <row r="194" spans="1:20" ht="14.25" x14ac:dyDescent="0.3">
      <c r="A194" s="93"/>
      <c r="B194" s="94"/>
      <c r="C194" s="40"/>
      <c r="D194" s="57"/>
      <c r="E194" s="43"/>
      <c r="F194" s="43"/>
      <c r="G194" s="43"/>
      <c r="H194" s="43"/>
      <c r="I194" s="43"/>
      <c r="J194" s="43"/>
      <c r="K194" s="100">
        <f>SUM(E194:J194)</f>
        <v>0</v>
      </c>
      <c r="O194" s="41">
        <f t="shared" si="129"/>
        <v>0</v>
      </c>
      <c r="P194" s="41">
        <f t="shared" si="128"/>
        <v>0</v>
      </c>
      <c r="R194" s="41">
        <f>IF($D194="Y",$K194,0)</f>
        <v>0</v>
      </c>
      <c r="S194" s="41">
        <f>IF($D194="N",$K194,0)</f>
        <v>0</v>
      </c>
      <c r="T194" s="104" t="e">
        <f t="shared" si="130"/>
        <v>#DIV/0!</v>
      </c>
    </row>
    <row r="195" spans="1:20" ht="15" thickBot="1" x14ac:dyDescent="0.35">
      <c r="A195" s="65"/>
      <c r="B195" s="66" t="s">
        <v>78</v>
      </c>
      <c r="C195" s="67"/>
      <c r="D195" s="69"/>
      <c r="E195" s="70">
        <f>SUM(E190:E194)</f>
        <v>0</v>
      </c>
      <c r="F195" s="70">
        <f t="shared" ref="F195:K195" si="131">SUM(F190:F194)</f>
        <v>0</v>
      </c>
      <c r="G195" s="70">
        <f t="shared" si="131"/>
        <v>0</v>
      </c>
      <c r="H195" s="70">
        <f t="shared" si="131"/>
        <v>0</v>
      </c>
      <c r="I195" s="70">
        <f t="shared" si="131"/>
        <v>0</v>
      </c>
      <c r="J195" s="70">
        <f t="shared" si="131"/>
        <v>0</v>
      </c>
      <c r="K195" s="70">
        <f t="shared" si="131"/>
        <v>0</v>
      </c>
      <c r="O195" s="72">
        <f>SUM(O190:O194)</f>
        <v>0</v>
      </c>
      <c r="P195" s="72">
        <f>SUM(P190:P194)</f>
        <v>0</v>
      </c>
      <c r="R195" s="68">
        <f>SUM(R190:R194)</f>
        <v>0</v>
      </c>
      <c r="S195" s="68">
        <f>SUM(S190:S194)</f>
        <v>0</v>
      </c>
      <c r="T195" s="105" t="e">
        <f t="shared" si="130"/>
        <v>#DIV/0!</v>
      </c>
    </row>
    <row r="196" spans="1:20" ht="14.25" x14ac:dyDescent="0.3">
      <c r="A196" s="93">
        <v>8.4</v>
      </c>
      <c r="B196" s="94" t="s">
        <v>79</v>
      </c>
      <c r="C196" s="47"/>
      <c r="D196" s="57"/>
      <c r="E196" s="43"/>
      <c r="F196" s="43"/>
      <c r="G196" s="43"/>
      <c r="H196" s="43"/>
      <c r="I196" s="43"/>
      <c r="J196" s="43"/>
      <c r="K196" s="100">
        <f>SUM(E196:J196)</f>
        <v>0</v>
      </c>
      <c r="O196" s="41">
        <f>P196/$M$7</f>
        <v>0</v>
      </c>
      <c r="P196" s="41">
        <f t="shared" ref="P196:P200" si="132">K196/6</f>
        <v>0</v>
      </c>
      <c r="R196" s="41">
        <f>IF($D196="Y",$K196,0)</f>
        <v>0</v>
      </c>
      <c r="S196" s="41">
        <f>IF($D196="N",$K196,0)</f>
        <v>0</v>
      </c>
      <c r="T196" s="104" t="e">
        <f>R196/(S196+R196)</f>
        <v>#DIV/0!</v>
      </c>
    </row>
    <row r="197" spans="1:20" ht="14.25" x14ac:dyDescent="0.3">
      <c r="A197" s="93"/>
      <c r="B197" s="94"/>
      <c r="C197" s="47"/>
      <c r="D197" s="57"/>
      <c r="E197" s="43"/>
      <c r="F197" s="43"/>
      <c r="G197" s="43"/>
      <c r="H197" s="43"/>
      <c r="I197" s="43"/>
      <c r="J197" s="43"/>
      <c r="K197" s="100">
        <f>SUM(E197:J197)</f>
        <v>0</v>
      </c>
      <c r="O197" s="41">
        <f t="shared" ref="O197:O200" si="133">P197/$M$7</f>
        <v>0</v>
      </c>
      <c r="P197" s="41">
        <f t="shared" si="132"/>
        <v>0</v>
      </c>
      <c r="R197" s="41">
        <f>IF($D197="Y",$K197,0)</f>
        <v>0</v>
      </c>
      <c r="S197" s="41">
        <f>IF($D197="N",$K197,0)</f>
        <v>0</v>
      </c>
      <c r="T197" s="104" t="e">
        <f t="shared" ref="T197:T201" si="134">R197/(S197+R197)</f>
        <v>#DIV/0!</v>
      </c>
    </row>
    <row r="198" spans="1:20" ht="14.25" x14ac:dyDescent="0.3">
      <c r="A198" s="93"/>
      <c r="B198" s="94"/>
      <c r="C198" s="47"/>
      <c r="D198" s="57"/>
      <c r="E198" s="43"/>
      <c r="F198" s="43"/>
      <c r="G198" s="43"/>
      <c r="H198" s="43"/>
      <c r="I198" s="43"/>
      <c r="J198" s="43"/>
      <c r="K198" s="100">
        <f>SUM(E198:J198)</f>
        <v>0</v>
      </c>
      <c r="O198" s="41">
        <f t="shared" si="133"/>
        <v>0</v>
      </c>
      <c r="P198" s="41">
        <f t="shared" si="132"/>
        <v>0</v>
      </c>
      <c r="R198" s="41">
        <f>IF($D198="Y",$K198,0)</f>
        <v>0</v>
      </c>
      <c r="S198" s="41">
        <f>IF($D198="N",$K198,0)</f>
        <v>0</v>
      </c>
      <c r="T198" s="104" t="e">
        <f t="shared" si="134"/>
        <v>#DIV/0!</v>
      </c>
    </row>
    <row r="199" spans="1:20" ht="14.25" x14ac:dyDescent="0.3">
      <c r="A199" s="93"/>
      <c r="B199" s="94"/>
      <c r="C199" s="47"/>
      <c r="D199" s="57"/>
      <c r="E199" s="43"/>
      <c r="F199" s="43"/>
      <c r="G199" s="43"/>
      <c r="H199" s="43"/>
      <c r="I199" s="43"/>
      <c r="J199" s="43"/>
      <c r="K199" s="100">
        <f>SUM(E199:J199)</f>
        <v>0</v>
      </c>
      <c r="O199" s="41">
        <f t="shared" si="133"/>
        <v>0</v>
      </c>
      <c r="P199" s="41">
        <f t="shared" si="132"/>
        <v>0</v>
      </c>
      <c r="R199" s="41">
        <f>IF($D199="Y",$K199,0)</f>
        <v>0</v>
      </c>
      <c r="S199" s="41">
        <f>IF($D199="N",$K199,0)</f>
        <v>0</v>
      </c>
      <c r="T199" s="104" t="e">
        <f t="shared" si="134"/>
        <v>#DIV/0!</v>
      </c>
    </row>
    <row r="200" spans="1:20" ht="14.25" x14ac:dyDescent="0.3">
      <c r="A200" s="93"/>
      <c r="B200" s="94"/>
      <c r="C200" s="47"/>
      <c r="D200" s="57"/>
      <c r="E200" s="43"/>
      <c r="F200" s="43"/>
      <c r="G200" s="43"/>
      <c r="H200" s="43"/>
      <c r="I200" s="43"/>
      <c r="J200" s="43"/>
      <c r="K200" s="100">
        <f>SUM(E200:J200)</f>
        <v>0</v>
      </c>
      <c r="O200" s="41">
        <f t="shared" si="133"/>
        <v>0</v>
      </c>
      <c r="P200" s="41">
        <f t="shared" si="132"/>
        <v>0</v>
      </c>
      <c r="R200" s="41">
        <f>IF($D200="Y",$K200,0)</f>
        <v>0</v>
      </c>
      <c r="S200" s="41">
        <f>IF($D200="N",$K200,0)</f>
        <v>0</v>
      </c>
      <c r="T200" s="104" t="e">
        <f t="shared" si="134"/>
        <v>#DIV/0!</v>
      </c>
    </row>
    <row r="201" spans="1:20" ht="15" thickBot="1" x14ac:dyDescent="0.35">
      <c r="A201" s="65"/>
      <c r="B201" s="66" t="s">
        <v>80</v>
      </c>
      <c r="C201" s="67"/>
      <c r="D201" s="69"/>
      <c r="E201" s="70">
        <f>SUM(E196:E200)</f>
        <v>0</v>
      </c>
      <c r="F201" s="70">
        <f t="shared" ref="F201:K201" si="135">SUM(F196:F200)</f>
        <v>0</v>
      </c>
      <c r="G201" s="70">
        <f t="shared" si="135"/>
        <v>0</v>
      </c>
      <c r="H201" s="70">
        <f t="shared" si="135"/>
        <v>0</v>
      </c>
      <c r="I201" s="70">
        <f t="shared" si="135"/>
        <v>0</v>
      </c>
      <c r="J201" s="70">
        <f t="shared" si="135"/>
        <v>0</v>
      </c>
      <c r="K201" s="70">
        <f t="shared" si="135"/>
        <v>0</v>
      </c>
      <c r="O201" s="72">
        <f>SUM(O196:O200)</f>
        <v>0</v>
      </c>
      <c r="P201" s="72">
        <f>SUM(P196:P200)</f>
        <v>0</v>
      </c>
      <c r="R201" s="68">
        <f>SUM(R196:R200)</f>
        <v>0</v>
      </c>
      <c r="S201" s="68">
        <f>SUM(S196:S200)</f>
        <v>0</v>
      </c>
      <c r="T201" s="105" t="e">
        <f t="shared" si="134"/>
        <v>#DIV/0!</v>
      </c>
    </row>
    <row r="202" spans="1:20" ht="14.25" x14ac:dyDescent="0.3">
      <c r="A202" s="93">
        <v>8.5</v>
      </c>
      <c r="B202" s="94" t="s">
        <v>81</v>
      </c>
      <c r="C202" s="151" t="s">
        <v>207</v>
      </c>
      <c r="D202" s="57" t="str">
        <f>VLOOKUP(C202,'4. Hourly Rate Card'!$B$7:$C$88,2,FALSE)</f>
        <v>Y</v>
      </c>
      <c r="E202" s="43">
        <v>82.981458333333336</v>
      </c>
      <c r="F202" s="43">
        <v>82.981458333333336</v>
      </c>
      <c r="G202" s="43">
        <v>82.981458333333336</v>
      </c>
      <c r="H202" s="43">
        <v>82.981458333333336</v>
      </c>
      <c r="I202" s="43">
        <v>82.981458333333336</v>
      </c>
      <c r="J202" s="43">
        <v>165.96291666666667</v>
      </c>
      <c r="K202" s="100">
        <f>SUM(E202:J202)</f>
        <v>580.87020833333327</v>
      </c>
      <c r="O202" s="41">
        <f>P202/$M$7</f>
        <v>0.60007252926997234</v>
      </c>
      <c r="P202" s="41">
        <f t="shared" ref="P202:P206" si="136">K202/6</f>
        <v>96.811701388888878</v>
      </c>
      <c r="R202" s="41">
        <f>IF($D202="Y",$K202,0)</f>
        <v>580.87020833333327</v>
      </c>
      <c r="S202" s="41">
        <f>IF($D202="N",$K202,0)</f>
        <v>0</v>
      </c>
      <c r="T202" s="104">
        <f>R202/(S202+R202)</f>
        <v>1</v>
      </c>
    </row>
    <row r="203" spans="1:20" ht="14.25" x14ac:dyDescent="0.3">
      <c r="A203" s="93"/>
      <c r="B203" s="94"/>
      <c r="C203" s="151" t="s">
        <v>180</v>
      </c>
      <c r="D203" s="57" t="str">
        <f>VLOOKUP(C203,'4. Hourly Rate Card'!$B$7:$C$88,2,FALSE)</f>
        <v>N</v>
      </c>
      <c r="E203" s="43">
        <v>74.806666666666658</v>
      </c>
      <c r="F203" s="43">
        <v>74.806666666666658</v>
      </c>
      <c r="G203" s="43">
        <v>74.806666666666658</v>
      </c>
      <c r="H203" s="43">
        <v>74.806666666666658</v>
      </c>
      <c r="I203" s="43">
        <v>74.806666666666658</v>
      </c>
      <c r="J203" s="43">
        <v>149.61333333333332</v>
      </c>
      <c r="K203" s="100">
        <f>SUM(E203:J203)</f>
        <v>523.64666666666665</v>
      </c>
      <c r="O203" s="41">
        <f t="shared" ref="O203:O206" si="137">P203/$M$7</f>
        <v>0.54095730027548206</v>
      </c>
      <c r="P203" s="41">
        <f t="shared" si="136"/>
        <v>87.274444444444441</v>
      </c>
      <c r="R203" s="41">
        <f>IF($D203="Y",$K203,0)</f>
        <v>0</v>
      </c>
      <c r="S203" s="41">
        <f>IF($D203="N",$K203,0)</f>
        <v>523.64666666666665</v>
      </c>
      <c r="T203" s="104">
        <f t="shared" ref="T203:T211" si="138">R203/(S203+R203)</f>
        <v>0</v>
      </c>
    </row>
    <row r="204" spans="1:20" ht="14.25" x14ac:dyDescent="0.3">
      <c r="A204" s="93"/>
      <c r="B204" s="94"/>
      <c r="C204" s="47"/>
      <c r="D204" s="57"/>
      <c r="E204" s="43"/>
      <c r="F204" s="43"/>
      <c r="G204" s="43"/>
      <c r="H204" s="43"/>
      <c r="I204" s="43"/>
      <c r="J204" s="43"/>
      <c r="K204" s="100">
        <f>SUM(E204:J204)</f>
        <v>0</v>
      </c>
      <c r="O204" s="41">
        <f t="shared" si="137"/>
        <v>0</v>
      </c>
      <c r="P204" s="41">
        <f t="shared" si="136"/>
        <v>0</v>
      </c>
      <c r="R204" s="41">
        <f>IF($D204="Y",$K204,0)</f>
        <v>0</v>
      </c>
      <c r="S204" s="41">
        <f>IF($D204="N",$K204,0)</f>
        <v>0</v>
      </c>
      <c r="T204" s="104" t="e">
        <f t="shared" si="138"/>
        <v>#DIV/0!</v>
      </c>
    </row>
    <row r="205" spans="1:20" ht="14.25" x14ac:dyDescent="0.3">
      <c r="A205" s="93"/>
      <c r="B205" s="94"/>
      <c r="C205" s="47"/>
      <c r="D205" s="57"/>
      <c r="E205" s="43"/>
      <c r="F205" s="43"/>
      <c r="G205" s="43"/>
      <c r="H205" s="43"/>
      <c r="I205" s="43"/>
      <c r="J205" s="43"/>
      <c r="K205" s="100">
        <f>SUM(E205:J205)</f>
        <v>0</v>
      </c>
      <c r="O205" s="41">
        <f t="shared" si="137"/>
        <v>0</v>
      </c>
      <c r="P205" s="41">
        <f t="shared" si="136"/>
        <v>0</v>
      </c>
      <c r="R205" s="41">
        <f>IF($D205="Y",$K205,0)</f>
        <v>0</v>
      </c>
      <c r="S205" s="41">
        <f>IF($D205="N",$K205,0)</f>
        <v>0</v>
      </c>
      <c r="T205" s="104" t="e">
        <f t="shared" si="138"/>
        <v>#DIV/0!</v>
      </c>
    </row>
    <row r="206" spans="1:20" ht="14.25" x14ac:dyDescent="0.3">
      <c r="A206" s="93"/>
      <c r="B206" s="94"/>
      <c r="C206" s="47"/>
      <c r="D206" s="57"/>
      <c r="E206" s="43"/>
      <c r="F206" s="43"/>
      <c r="G206" s="43"/>
      <c r="H206" s="43"/>
      <c r="I206" s="43"/>
      <c r="J206" s="43"/>
      <c r="K206" s="100">
        <f>SUM(E206:J206)</f>
        <v>0</v>
      </c>
      <c r="O206" s="41">
        <f t="shared" si="137"/>
        <v>0</v>
      </c>
      <c r="P206" s="41">
        <f t="shared" si="136"/>
        <v>0</v>
      </c>
      <c r="R206" s="41">
        <f>IF($D206="Y",$K206,0)</f>
        <v>0</v>
      </c>
      <c r="S206" s="41">
        <f>IF($D206="N",$K206,0)</f>
        <v>0</v>
      </c>
      <c r="T206" s="104" t="e">
        <f t="shared" si="138"/>
        <v>#DIV/0!</v>
      </c>
    </row>
    <row r="207" spans="1:20" ht="15" thickBot="1" x14ac:dyDescent="0.35">
      <c r="A207" s="65"/>
      <c r="B207" s="66" t="s">
        <v>82</v>
      </c>
      <c r="C207" s="67"/>
      <c r="D207" s="69"/>
      <c r="E207" s="70">
        <f>SUM(E202:E206)</f>
        <v>157.78812499999998</v>
      </c>
      <c r="F207" s="70">
        <f t="shared" ref="F207:K207" si="139">SUM(F202:F206)</f>
        <v>157.78812499999998</v>
      </c>
      <c r="G207" s="70">
        <f t="shared" si="139"/>
        <v>157.78812499999998</v>
      </c>
      <c r="H207" s="70">
        <f t="shared" si="139"/>
        <v>157.78812499999998</v>
      </c>
      <c r="I207" s="70">
        <f t="shared" si="139"/>
        <v>157.78812499999998</v>
      </c>
      <c r="J207" s="70">
        <f t="shared" si="139"/>
        <v>315.57624999999996</v>
      </c>
      <c r="K207" s="70">
        <f t="shared" si="139"/>
        <v>1104.5168749999998</v>
      </c>
      <c r="O207" s="72">
        <f>SUM(O202:O206)</f>
        <v>1.1410298295454544</v>
      </c>
      <c r="P207" s="72">
        <f>SUM(P202:P206)</f>
        <v>184.08614583333332</v>
      </c>
      <c r="R207" s="68">
        <f>SUM(R202:R206)</f>
        <v>580.87020833333327</v>
      </c>
      <c r="S207" s="68">
        <f>SUM(S202:S206)</f>
        <v>523.64666666666665</v>
      </c>
      <c r="T207" s="105">
        <f t="shared" si="138"/>
        <v>0.52590433109800461</v>
      </c>
    </row>
    <row r="208" spans="1:20" ht="14.25" x14ac:dyDescent="0.3">
      <c r="A208" s="38"/>
      <c r="B208" s="39"/>
      <c r="C208" s="47"/>
      <c r="D208" s="57"/>
      <c r="E208" s="43"/>
      <c r="F208" s="43"/>
      <c r="G208" s="43"/>
      <c r="H208" s="43"/>
      <c r="I208" s="43"/>
      <c r="J208" s="43"/>
      <c r="K208" s="43"/>
      <c r="O208" s="41"/>
      <c r="P208" s="41"/>
      <c r="R208" s="41"/>
      <c r="S208" s="41"/>
      <c r="T208" s="104"/>
    </row>
    <row r="209" spans="1:20" ht="15" thickBot="1" x14ac:dyDescent="0.35">
      <c r="A209" s="88"/>
      <c r="B209" s="89" t="s">
        <v>83</v>
      </c>
      <c r="C209" s="90"/>
      <c r="D209" s="91"/>
      <c r="E209" s="91">
        <f>SUM(E183,E189,E195,E207,E201)</f>
        <v>387.17995833333333</v>
      </c>
      <c r="F209" s="91">
        <f t="shared" ref="F209:K209" si="140">SUM(F183,F189,F195,F207,F201)</f>
        <v>445.26697916666666</v>
      </c>
      <c r="G209" s="91">
        <f t="shared" si="140"/>
        <v>445.26697916666666</v>
      </c>
      <c r="H209" s="91">
        <f t="shared" si="140"/>
        <v>520.07364583333333</v>
      </c>
      <c r="I209" s="91">
        <f t="shared" si="140"/>
        <v>520.07364583333333</v>
      </c>
      <c r="J209" s="91">
        <f t="shared" si="140"/>
        <v>952.96075416666656</v>
      </c>
      <c r="K209" s="91">
        <f t="shared" si="140"/>
        <v>3270.8219624999997</v>
      </c>
      <c r="O209" s="91">
        <f t="shared" ref="O209:P209" si="141">SUM(O183,O189,O195,O207,O201)</f>
        <v>3.378948308367768</v>
      </c>
      <c r="P209" s="91">
        <f t="shared" si="141"/>
        <v>545.13699374999999</v>
      </c>
      <c r="R209" s="91">
        <f t="shared" ref="R209:S209" si="142">SUM(R183,R189,R195,R207,R201)</f>
        <v>1269.6163125</v>
      </c>
      <c r="S209" s="91">
        <f t="shared" si="142"/>
        <v>2001.2056499999999</v>
      </c>
      <c r="T209" s="110">
        <f t="shared" si="138"/>
        <v>0.38816429847180961</v>
      </c>
    </row>
    <row r="210" spans="1:20" ht="14.25" x14ac:dyDescent="0.3">
      <c r="A210" s="49"/>
      <c r="B210" s="39"/>
      <c r="C210" s="50"/>
      <c r="D210" s="42"/>
      <c r="E210" s="43"/>
      <c r="F210" s="43"/>
      <c r="G210" s="43"/>
      <c r="H210" s="43"/>
      <c r="I210" s="43"/>
      <c r="J210" s="43"/>
      <c r="K210" s="43"/>
      <c r="O210" s="40"/>
      <c r="P210" s="40"/>
      <c r="R210" s="40"/>
      <c r="S210" s="40"/>
      <c r="T210" s="104"/>
    </row>
    <row r="211" spans="1:20" ht="14.25" x14ac:dyDescent="0.3">
      <c r="A211" s="84"/>
      <c r="B211" s="85" t="s">
        <v>84</v>
      </c>
      <c r="C211" s="86"/>
      <c r="D211" s="87"/>
      <c r="E211" s="87">
        <f>SUM(E27,E74,E84,E147,E125,E97,E209,E175)</f>
        <v>2926.3850833333331</v>
      </c>
      <c r="F211" s="87">
        <f t="shared" ref="F211:K211" si="143">SUM(F27,F74,F84,F147,F125,F97,F209,F175)</f>
        <v>3897.0476041666666</v>
      </c>
      <c r="G211" s="87">
        <f t="shared" si="143"/>
        <v>4220.7986458333326</v>
      </c>
      <c r="H211" s="87">
        <f t="shared" si="143"/>
        <v>5149.4326041666664</v>
      </c>
      <c r="I211" s="87">
        <f t="shared" si="143"/>
        <v>5881.8517708333329</v>
      </c>
      <c r="J211" s="87">
        <f t="shared" si="143"/>
        <v>6946.6032541666664</v>
      </c>
      <c r="K211" s="87">
        <f t="shared" si="143"/>
        <v>29022.118962499997</v>
      </c>
      <c r="O211" s="87">
        <f>SUM(O27,O74,O84,O147,O125,O97,O209,O175)</f>
        <v>29.98152785382231</v>
      </c>
      <c r="P211" s="87">
        <f>SUM(P27,P74,P84,P147,P125,P97,P209,P175)</f>
        <v>4837.0198270833325</v>
      </c>
      <c r="R211" s="87">
        <f>SUM(R27,R74,R84,R147,R125,R97,R209,R175)</f>
        <v>7718.1999791666667</v>
      </c>
      <c r="S211" s="87">
        <f>SUM(S27,S74,S84,S147,S125,S97,S209,S175)</f>
        <v>21303.918983333333</v>
      </c>
      <c r="T211" s="114">
        <f t="shared" si="138"/>
        <v>0.26594198683905512</v>
      </c>
    </row>
    <row r="212" spans="1:20" ht="14.25" x14ac:dyDescent="0.3">
      <c r="A212" s="51"/>
      <c r="B212" s="52"/>
      <c r="C212" s="53"/>
      <c r="D212" s="53"/>
      <c r="E212" s="54"/>
      <c r="F212" s="54"/>
      <c r="G212" s="54"/>
      <c r="H212" s="54"/>
      <c r="I212" s="54"/>
      <c r="J212" s="54"/>
      <c r="K212" s="54"/>
      <c r="O212" s="30"/>
      <c r="P212" s="30"/>
      <c r="R212" s="30"/>
      <c r="S212" s="30"/>
    </row>
    <row r="213" spans="1:20" ht="14.25" x14ac:dyDescent="0.3">
      <c r="A213" s="51"/>
      <c r="B213" s="52"/>
      <c r="C213" s="53"/>
      <c r="D213" s="53"/>
      <c r="E213" s="54"/>
      <c r="F213" s="54"/>
      <c r="G213" s="54"/>
      <c r="H213" s="54"/>
      <c r="I213" s="54"/>
      <c r="J213" s="137"/>
      <c r="K213" s="143" t="s">
        <v>85</v>
      </c>
      <c r="O213" s="30"/>
      <c r="P213" s="30"/>
      <c r="R213" s="30"/>
      <c r="S213" s="30"/>
    </row>
    <row r="214" spans="1:20" x14ac:dyDescent="0.3">
      <c r="O214" s="30"/>
      <c r="P214" s="30"/>
      <c r="R214" s="34"/>
      <c r="S214" s="34"/>
    </row>
    <row r="215" spans="1:20" ht="14.25" x14ac:dyDescent="0.3">
      <c r="A215" s="10"/>
      <c r="B215" s="216" t="s">
        <v>3</v>
      </c>
      <c r="C215" s="217"/>
      <c r="D215" s="15"/>
    </row>
    <row r="216" spans="1:20" x14ac:dyDescent="0.3">
      <c r="A216" s="12">
        <v>1</v>
      </c>
      <c r="B216" s="194" t="s">
        <v>226</v>
      </c>
      <c r="C216" s="195"/>
      <c r="D216" s="196"/>
    </row>
    <row r="217" spans="1:20" x14ac:dyDescent="0.3">
      <c r="A217" s="13">
        <v>2</v>
      </c>
      <c r="B217" s="197" t="s">
        <v>210</v>
      </c>
      <c r="C217" s="198"/>
      <c r="D217" s="199"/>
    </row>
    <row r="218" spans="1:20" x14ac:dyDescent="0.3">
      <c r="A218" s="13">
        <v>3</v>
      </c>
      <c r="B218" s="197" t="s">
        <v>227</v>
      </c>
      <c r="C218" s="198"/>
      <c r="D218" s="199"/>
    </row>
    <row r="219" spans="1:20" x14ac:dyDescent="0.3">
      <c r="A219" s="13">
        <v>4</v>
      </c>
      <c r="B219" s="197" t="s">
        <v>228</v>
      </c>
      <c r="C219" s="198"/>
      <c r="D219" s="199"/>
    </row>
    <row r="220" spans="1:20" x14ac:dyDescent="0.3">
      <c r="A220" s="13">
        <v>5</v>
      </c>
      <c r="B220" s="197" t="s">
        <v>229</v>
      </c>
      <c r="C220" s="198"/>
      <c r="D220" s="199"/>
    </row>
    <row r="221" spans="1:20" x14ac:dyDescent="0.3">
      <c r="A221" s="13">
        <v>9</v>
      </c>
      <c r="B221" s="197" t="s">
        <v>221</v>
      </c>
      <c r="C221" s="198"/>
      <c r="D221" s="14"/>
    </row>
    <row r="222" spans="1:20" ht="12.95" customHeight="1" x14ac:dyDescent="0.3">
      <c r="A222" s="179">
        <v>10</v>
      </c>
      <c r="B222" s="215" t="s">
        <v>220</v>
      </c>
      <c r="C222" s="215"/>
      <c r="D222" s="14"/>
    </row>
    <row r="223" spans="1:20" s="154" customFormat="1" x14ac:dyDescent="0.25">
      <c r="A223" s="184">
        <v>11</v>
      </c>
      <c r="B223" s="193" t="s">
        <v>225</v>
      </c>
      <c r="C223" s="193"/>
      <c r="D223" s="155"/>
      <c r="E223" s="156"/>
      <c r="F223" s="156"/>
      <c r="G223" s="156"/>
      <c r="H223" s="156"/>
      <c r="I223" s="156"/>
      <c r="J223" s="156"/>
      <c r="K223" s="156"/>
      <c r="L223" s="156"/>
      <c r="M223" s="156"/>
      <c r="N223" s="156"/>
      <c r="O223" s="156"/>
      <c r="P223" s="156"/>
      <c r="Q223" s="157"/>
      <c r="T223" s="158"/>
    </row>
  </sheetData>
  <mergeCells count="25">
    <mergeCell ref="R5:R7"/>
    <mergeCell ref="S5:S7"/>
    <mergeCell ref="T5:T7"/>
    <mergeCell ref="B222:C222"/>
    <mergeCell ref="B221:C221"/>
    <mergeCell ref="B215:C215"/>
    <mergeCell ref="O5:O7"/>
    <mergeCell ref="P5:P7"/>
    <mergeCell ref="M4:M6"/>
    <mergeCell ref="A1:K1"/>
    <mergeCell ref="A2:K2"/>
    <mergeCell ref="A3:K3"/>
    <mergeCell ref="B147:C147"/>
    <mergeCell ref="E4:J4"/>
    <mergeCell ref="A5:A7"/>
    <mergeCell ref="B5:B7"/>
    <mergeCell ref="C5:C7"/>
    <mergeCell ref="K4:K6"/>
    <mergeCell ref="D4:D7"/>
    <mergeCell ref="B223:C223"/>
    <mergeCell ref="B216:D216"/>
    <mergeCell ref="B217:D217"/>
    <mergeCell ref="B218:D218"/>
    <mergeCell ref="B219:D219"/>
    <mergeCell ref="B220:D220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30 K14 K20 K35 K67 K73 K155 K161 K167 K183 K189 K195 K201 O73 O67:P67 O14:P14 O20:P20 O35:P35 O155:P155 O161:P161 O167:Q167 O183:P183 O189:P189 O195:P195 O201:P201 K55 O55:P55 K61 O61:P61 K105 O105:P105 K111 O111:P111 K117 O117:P117 K133 O133:P133 K139 O139:P139 R96:S178 R14:S40 R43:S47 R50:S73 R75:S90 R180:S208" formula="1"/>
    <ignoredError sqref="T9:T27 T50:T74 T77:T82 T84 T95 T97 T100:T123 T125 T128:T145 T147 T150:T173 T175 T209 T178 T30:T40 T42:T47 T87:T90 T180:T207" evalError="1"/>
    <ignoredError sqref="K22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U222"/>
  <sheetViews>
    <sheetView tabSelected="1" zoomScale="120" zoomScaleNormal="120" zoomScaleSheetLayoutView="100" workbookViewId="0">
      <pane xSplit="3" ySplit="7" topLeftCell="E8" activePane="bottomRight" state="frozen"/>
      <selection pane="topRight" activeCell="E4" sqref="E4:E7"/>
      <selection pane="bottomLeft" activeCell="E4" sqref="E4:E7"/>
      <selection pane="bottomRight" activeCell="D21" sqref="D21"/>
    </sheetView>
  </sheetViews>
  <sheetFormatPr defaultColWidth="9.140625" defaultRowHeight="13.5" x14ac:dyDescent="0.3"/>
  <cols>
    <col min="1" max="1" width="6.42578125" style="27" customWidth="1"/>
    <col min="2" max="2" width="35.7109375" style="28" customWidth="1"/>
    <col min="3" max="3" width="40.85546875" style="34" customWidth="1"/>
    <col min="4" max="4" width="12.7109375" style="127" customWidth="1"/>
    <col min="5" max="10" width="13.85546875" style="29" customWidth="1"/>
    <col min="11" max="11" width="0.42578125" style="29" hidden="1" customWidth="1"/>
    <col min="12" max="12" width="13.7109375" style="29" customWidth="1"/>
    <col min="13" max="13" width="6" style="28" customWidth="1"/>
    <col min="14" max="14" width="10.7109375" style="28" customWidth="1"/>
    <col min="15" max="15" width="5.28515625" style="28" customWidth="1"/>
    <col min="16" max="17" width="10.7109375" style="28" customWidth="1"/>
    <col min="18" max="18" width="5.42578125" style="28" customWidth="1"/>
    <col min="19" max="20" width="12.7109375" style="28" bestFit="1" customWidth="1"/>
    <col min="21" max="21" width="10.7109375" style="106" customWidth="1"/>
    <col min="22" max="16384" width="9.140625" style="28"/>
  </cols>
  <sheetData>
    <row r="1" spans="1:21" ht="18.75" x14ac:dyDescent="0.3">
      <c r="A1" s="200" t="s">
        <v>86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21" ht="18.75" x14ac:dyDescent="0.3">
      <c r="A2" s="200" t="s">
        <v>87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21" ht="20.100000000000001" customHeight="1" x14ac:dyDescent="0.3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N3" s="219" t="s">
        <v>9</v>
      </c>
    </row>
    <row r="4" spans="1:21" ht="20.100000000000001" customHeight="1" x14ac:dyDescent="0.3">
      <c r="B4" s="27"/>
      <c r="C4" s="27"/>
      <c r="D4" s="212" t="s">
        <v>6</v>
      </c>
      <c r="E4" s="204" t="s">
        <v>88</v>
      </c>
      <c r="F4" s="226"/>
      <c r="G4" s="226"/>
      <c r="H4" s="226"/>
      <c r="I4" s="226"/>
      <c r="J4" s="226"/>
      <c r="K4" s="227"/>
      <c r="L4" s="138"/>
      <c r="N4" s="219"/>
      <c r="P4" s="27"/>
      <c r="Q4" s="27"/>
      <c r="S4" s="27"/>
      <c r="T4" s="27"/>
      <c r="U4" s="107"/>
    </row>
    <row r="5" spans="1:21" s="31" customFormat="1" ht="18" customHeight="1" x14ac:dyDescent="0.25">
      <c r="A5" s="206" t="s">
        <v>10</v>
      </c>
      <c r="B5" s="206" t="s">
        <v>11</v>
      </c>
      <c r="C5" s="206" t="s">
        <v>12</v>
      </c>
      <c r="D5" s="213"/>
      <c r="E5" s="36" t="s">
        <v>89</v>
      </c>
      <c r="F5" s="36" t="s">
        <v>90</v>
      </c>
      <c r="G5" s="36" t="s">
        <v>91</v>
      </c>
      <c r="H5" s="36" t="s">
        <v>92</v>
      </c>
      <c r="I5" s="36" t="s">
        <v>93</v>
      </c>
      <c r="J5" s="36" t="s">
        <v>94</v>
      </c>
      <c r="K5" s="36"/>
      <c r="L5" s="224" t="s">
        <v>95</v>
      </c>
      <c r="N5" s="219"/>
      <c r="P5" s="206" t="s">
        <v>13</v>
      </c>
      <c r="Q5" s="206" t="s">
        <v>14</v>
      </c>
      <c r="S5" s="206" t="s">
        <v>15</v>
      </c>
      <c r="T5" s="206" t="s">
        <v>16</v>
      </c>
      <c r="U5" s="221" t="s">
        <v>96</v>
      </c>
    </row>
    <row r="6" spans="1:21" ht="33" customHeight="1" x14ac:dyDescent="0.3">
      <c r="A6" s="207"/>
      <c r="B6" s="207"/>
      <c r="C6" s="207"/>
      <c r="D6" s="213"/>
      <c r="E6" s="136" t="s">
        <v>97</v>
      </c>
      <c r="F6" s="136" t="s">
        <v>98</v>
      </c>
      <c r="G6" s="136" t="s">
        <v>99</v>
      </c>
      <c r="H6" s="136" t="s">
        <v>100</v>
      </c>
      <c r="I6" s="136" t="s">
        <v>101</v>
      </c>
      <c r="J6" s="136" t="s">
        <v>102</v>
      </c>
      <c r="K6" s="55"/>
      <c r="L6" s="225"/>
      <c r="N6" s="220"/>
      <c r="P6" s="207"/>
      <c r="Q6" s="207"/>
      <c r="S6" s="207"/>
      <c r="T6" s="207"/>
      <c r="U6" s="222"/>
    </row>
    <row r="7" spans="1:21" ht="20.25" customHeight="1" x14ac:dyDescent="0.3">
      <c r="A7" s="208"/>
      <c r="B7" s="208"/>
      <c r="C7" s="208"/>
      <c r="D7" s="214"/>
      <c r="E7" s="130">
        <f>'3.1 Base Year 1 Staff Loading'!Q7</f>
        <v>1984</v>
      </c>
      <c r="F7" s="130">
        <f>'3.2 Base Year 2 Staff Loading'!Q7</f>
        <v>2000</v>
      </c>
      <c r="G7" s="130">
        <f>'3.3 Base Year 3 Staff Loading'!Q7</f>
        <v>1992</v>
      </c>
      <c r="H7" s="130">
        <f>'3.4 Base Year 4 Staff Loading'!Q7</f>
        <v>2000</v>
      </c>
      <c r="I7" s="130">
        <f>'3.5 Base Year 5 Staff Loading'!Q7</f>
        <v>2000</v>
      </c>
      <c r="J7" s="130">
        <f>'3.6 Base Year 6 Staff Loading'!K7</f>
        <v>856</v>
      </c>
      <c r="K7" s="130"/>
      <c r="L7" s="102">
        <f>SUM(E7:K7)</f>
        <v>10832</v>
      </c>
      <c r="N7" s="103">
        <f>L7/65</f>
        <v>166.64615384615385</v>
      </c>
      <c r="P7" s="208"/>
      <c r="Q7" s="208"/>
      <c r="S7" s="208"/>
      <c r="T7" s="208"/>
      <c r="U7" s="223"/>
    </row>
    <row r="8" spans="1:21" s="31" customFormat="1" ht="13.5" customHeight="1" x14ac:dyDescent="0.25">
      <c r="A8" s="74">
        <v>1</v>
      </c>
      <c r="B8" s="75" t="s">
        <v>18</v>
      </c>
      <c r="C8" s="76"/>
      <c r="D8" s="117"/>
      <c r="E8" s="77">
        <f>'3.1 Base Year 1 Staff Loading'!Q8</f>
        <v>0</v>
      </c>
      <c r="F8" s="77"/>
      <c r="G8" s="77"/>
      <c r="H8" s="77"/>
      <c r="I8" s="77"/>
      <c r="J8" s="77"/>
      <c r="K8" s="77"/>
      <c r="L8" s="77"/>
      <c r="P8" s="76"/>
      <c r="Q8" s="76"/>
      <c r="S8" s="76"/>
      <c r="T8" s="76"/>
      <c r="U8" s="108"/>
    </row>
    <row r="9" spans="1:21" ht="14.25" x14ac:dyDescent="0.3">
      <c r="A9" s="93">
        <v>1.1000000000000001</v>
      </c>
      <c r="B9" s="94" t="s">
        <v>18</v>
      </c>
      <c r="C9" s="147" t="s">
        <v>130</v>
      </c>
      <c r="D9" s="118" t="s">
        <v>208</v>
      </c>
      <c r="E9" s="100">
        <f>'3.1 Base Year 1 Staff Loading'!Q9</f>
        <v>1800</v>
      </c>
      <c r="F9" s="100">
        <f>'3.2 Base Year 2 Staff Loading'!Q9</f>
        <v>1800</v>
      </c>
      <c r="G9" s="100">
        <f>'3.3 Base Year 3 Staff Loading'!Q9</f>
        <v>1800</v>
      </c>
      <c r="H9" s="100">
        <f>'3.4 Base Year 4 Staff Loading'!Q9</f>
        <v>1800</v>
      </c>
      <c r="I9" s="100">
        <f>'3.5 Base Year 5 Staff Loading'!Q9</f>
        <v>1800</v>
      </c>
      <c r="J9" s="100">
        <f>'3.6 Base Year 6 Staff Loading'!K9</f>
        <v>750</v>
      </c>
      <c r="K9" s="100"/>
      <c r="L9" s="100">
        <f>SUM(E9:K9)</f>
        <v>9750</v>
      </c>
      <c r="P9" s="131">
        <f>Q9/$N$7</f>
        <v>0.90011078286558344</v>
      </c>
      <c r="Q9" s="131">
        <f t="shared" ref="Q9:Q26" si="0">L9/65</f>
        <v>150</v>
      </c>
      <c r="S9" s="131">
        <f>IF($D9="Y",$L9,0)</f>
        <v>0</v>
      </c>
      <c r="T9" s="131">
        <f>IF($D9="N",$L9,0)</f>
        <v>9750</v>
      </c>
      <c r="U9" s="132">
        <f>S9/(T9+S9)</f>
        <v>0</v>
      </c>
    </row>
    <row r="10" spans="1:21" ht="14.25" x14ac:dyDescent="0.3">
      <c r="A10" s="93"/>
      <c r="B10" s="94"/>
      <c r="C10" s="40"/>
      <c r="D10" s="118"/>
      <c r="E10" s="100">
        <f>'3.1 Base Year 1 Staff Loading'!Q10</f>
        <v>0</v>
      </c>
      <c r="F10" s="100">
        <f>'3.2 Base Year 2 Staff Loading'!Q10</f>
        <v>0</v>
      </c>
      <c r="G10" s="100">
        <f>'3.3 Base Year 3 Staff Loading'!Q10</f>
        <v>0</v>
      </c>
      <c r="H10" s="100">
        <f>'3.4 Base Year 4 Staff Loading'!Q10</f>
        <v>0</v>
      </c>
      <c r="I10" s="100">
        <f>'3.5 Base Year 5 Staff Loading'!Q10</f>
        <v>0</v>
      </c>
      <c r="J10" s="100">
        <f>'3.6 Base Year 6 Staff Loading'!K10</f>
        <v>0</v>
      </c>
      <c r="K10" s="100"/>
      <c r="L10" s="100">
        <f>SUM(E10:K10)</f>
        <v>0</v>
      </c>
      <c r="P10" s="131">
        <f t="shared" ref="P10" si="1">Q10/$N$7</f>
        <v>0</v>
      </c>
      <c r="Q10" s="131">
        <f t="shared" si="0"/>
        <v>0</v>
      </c>
      <c r="S10" s="131">
        <f>IF($D10="Y",$L10,0)</f>
        <v>0</v>
      </c>
      <c r="T10" s="131">
        <f>IF($D10="N",$L10,0)</f>
        <v>0</v>
      </c>
      <c r="U10" s="132" t="e">
        <f t="shared" ref="U10:U14" si="2">S10/(T10+S10)</f>
        <v>#DIV/0!</v>
      </c>
    </row>
    <row r="11" spans="1:21" ht="14.25" x14ac:dyDescent="0.3">
      <c r="A11" s="93"/>
      <c r="B11" s="94"/>
      <c r="C11" s="40"/>
      <c r="D11" s="118"/>
      <c r="E11" s="100">
        <f>'3.1 Base Year 1 Staff Loading'!Q11</f>
        <v>0</v>
      </c>
      <c r="F11" s="100">
        <f>'3.2 Base Year 2 Staff Loading'!Q11</f>
        <v>0</v>
      </c>
      <c r="G11" s="100">
        <f>'3.3 Base Year 3 Staff Loading'!Q11</f>
        <v>0</v>
      </c>
      <c r="H11" s="100">
        <f>'3.4 Base Year 4 Staff Loading'!Q11</f>
        <v>0</v>
      </c>
      <c r="I11" s="100">
        <f>'3.5 Base Year 5 Staff Loading'!Q11</f>
        <v>0</v>
      </c>
      <c r="J11" s="100">
        <f>'3.6 Base Year 6 Staff Loading'!K11</f>
        <v>0</v>
      </c>
      <c r="K11" s="100"/>
      <c r="L11" s="100">
        <f>SUM(E11:K11)</f>
        <v>0</v>
      </c>
      <c r="P11" s="131">
        <f t="shared" ref="P11" si="3">Q11/$N$7</f>
        <v>0</v>
      </c>
      <c r="Q11" s="131">
        <f t="shared" si="0"/>
        <v>0</v>
      </c>
      <c r="S11" s="131">
        <f>IF($D11="Y",$L11,0)</f>
        <v>0</v>
      </c>
      <c r="T11" s="131">
        <f>IF($D11="N",$L11,0)</f>
        <v>0</v>
      </c>
      <c r="U11" s="132" t="e">
        <f t="shared" si="2"/>
        <v>#DIV/0!</v>
      </c>
    </row>
    <row r="12" spans="1:21" ht="14.25" x14ac:dyDescent="0.3">
      <c r="A12" s="93"/>
      <c r="B12" s="94"/>
      <c r="C12" s="40"/>
      <c r="D12" s="118"/>
      <c r="E12" s="100">
        <f>'3.1 Base Year 1 Staff Loading'!Q12</f>
        <v>0</v>
      </c>
      <c r="F12" s="100">
        <f>'3.2 Base Year 2 Staff Loading'!Q12</f>
        <v>0</v>
      </c>
      <c r="G12" s="100">
        <f>'3.3 Base Year 3 Staff Loading'!Q12</f>
        <v>0</v>
      </c>
      <c r="H12" s="100">
        <f>'3.4 Base Year 4 Staff Loading'!Q12</f>
        <v>0</v>
      </c>
      <c r="I12" s="100">
        <f>'3.5 Base Year 5 Staff Loading'!Q12</f>
        <v>0</v>
      </c>
      <c r="J12" s="100">
        <f>'3.6 Base Year 6 Staff Loading'!K12</f>
        <v>0</v>
      </c>
      <c r="K12" s="100"/>
      <c r="L12" s="100">
        <f>SUM(E12:K12)</f>
        <v>0</v>
      </c>
      <c r="P12" s="131">
        <f t="shared" ref="P12:P13" si="4">Q12/$N$7</f>
        <v>0</v>
      </c>
      <c r="Q12" s="131">
        <f t="shared" si="0"/>
        <v>0</v>
      </c>
      <c r="S12" s="131">
        <f>IF($D12="Y",$L12,0)</f>
        <v>0</v>
      </c>
      <c r="T12" s="131">
        <f>IF($D12="N",$L12,0)</f>
        <v>0</v>
      </c>
      <c r="U12" s="132" t="e">
        <f t="shared" si="2"/>
        <v>#DIV/0!</v>
      </c>
    </row>
    <row r="13" spans="1:21" ht="14.25" x14ac:dyDescent="0.3">
      <c r="A13" s="93"/>
      <c r="B13" s="94"/>
      <c r="C13" s="40"/>
      <c r="D13" s="118"/>
      <c r="E13" s="100">
        <f>'3.1 Base Year 1 Staff Loading'!Q13</f>
        <v>0</v>
      </c>
      <c r="F13" s="100">
        <f>'3.2 Base Year 2 Staff Loading'!Q13</f>
        <v>0</v>
      </c>
      <c r="G13" s="100">
        <f>'3.3 Base Year 3 Staff Loading'!Q13</f>
        <v>0</v>
      </c>
      <c r="H13" s="100">
        <f>'3.4 Base Year 4 Staff Loading'!Q13</f>
        <v>0</v>
      </c>
      <c r="I13" s="100">
        <f>'3.5 Base Year 5 Staff Loading'!Q13</f>
        <v>0</v>
      </c>
      <c r="J13" s="100">
        <f>'3.6 Base Year 6 Staff Loading'!K13</f>
        <v>0</v>
      </c>
      <c r="K13" s="100"/>
      <c r="L13" s="100">
        <f>SUM(E13:K13)</f>
        <v>0</v>
      </c>
      <c r="P13" s="131">
        <f t="shared" si="4"/>
        <v>0</v>
      </c>
      <c r="Q13" s="131">
        <f t="shared" si="0"/>
        <v>0</v>
      </c>
      <c r="S13" s="131">
        <f>IF($D13="Y",$L13,0)</f>
        <v>0</v>
      </c>
      <c r="T13" s="131">
        <f>IF($D13="N",$L13,0)</f>
        <v>0</v>
      </c>
      <c r="U13" s="132" t="e">
        <f t="shared" si="2"/>
        <v>#DIV/0!</v>
      </c>
    </row>
    <row r="14" spans="1:21" s="32" customFormat="1" ht="14.25" thickBot="1" x14ac:dyDescent="0.3">
      <c r="A14" s="65"/>
      <c r="B14" s="66" t="s">
        <v>19</v>
      </c>
      <c r="C14" s="67"/>
      <c r="D14" s="119"/>
      <c r="E14" s="70">
        <f>'3.1 Base Year 1 Staff Loading'!Q14</f>
        <v>1800</v>
      </c>
      <c r="F14" s="70">
        <f>'3.2 Base Year 2 Staff Loading'!Q14</f>
        <v>1800</v>
      </c>
      <c r="G14" s="70">
        <f>'3.3 Base Year 3 Staff Loading'!Q14</f>
        <v>1800</v>
      </c>
      <c r="H14" s="70">
        <f>'3.4 Base Year 4 Staff Loading'!Q14</f>
        <v>1800</v>
      </c>
      <c r="I14" s="70">
        <f>'3.5 Base Year 5 Staff Loading'!Q14</f>
        <v>1800</v>
      </c>
      <c r="J14" s="70">
        <f>'3.6 Base Year 6 Staff Loading'!K14</f>
        <v>750</v>
      </c>
      <c r="K14" s="70"/>
      <c r="L14" s="70">
        <f t="shared" ref="L14" si="5">SUM(L9:L13)</f>
        <v>9750</v>
      </c>
      <c r="P14" s="68">
        <f>SUM(P9:P13)</f>
        <v>0.90011078286558344</v>
      </c>
      <c r="Q14" s="68">
        <f t="shared" si="0"/>
        <v>150</v>
      </c>
      <c r="S14" s="68">
        <f>SUM(S9:S13)</f>
        <v>0</v>
      </c>
      <c r="T14" s="68">
        <f>SUM(T9:T13)</f>
        <v>9750</v>
      </c>
      <c r="U14" s="105">
        <f t="shared" si="2"/>
        <v>0</v>
      </c>
    </row>
    <row r="15" spans="1:21" ht="14.25" customHeight="1" x14ac:dyDescent="0.3">
      <c r="A15" s="95">
        <v>1.2</v>
      </c>
      <c r="B15" s="96" t="s">
        <v>20</v>
      </c>
      <c r="C15" s="146" t="s">
        <v>131</v>
      </c>
      <c r="D15" s="118" t="s">
        <v>208</v>
      </c>
      <c r="E15" s="100">
        <f>'3.1 Base Year 1 Staff Loading'!Q15</f>
        <v>1800</v>
      </c>
      <c r="F15" s="100">
        <f>'3.2 Base Year 2 Staff Loading'!Q15</f>
        <v>1800</v>
      </c>
      <c r="G15" s="100">
        <f>'3.3 Base Year 3 Staff Loading'!Q15</f>
        <v>1800</v>
      </c>
      <c r="H15" s="100">
        <f>'3.4 Base Year 4 Staff Loading'!Q15</f>
        <v>1800</v>
      </c>
      <c r="I15" s="100">
        <f>'3.5 Base Year 5 Staff Loading'!Q15</f>
        <v>1800</v>
      </c>
      <c r="J15" s="100">
        <f>'3.6 Base Year 6 Staff Loading'!K15</f>
        <v>750</v>
      </c>
      <c r="K15" s="100"/>
      <c r="L15" s="100">
        <f>SUM(E15:K15)</f>
        <v>9750</v>
      </c>
      <c r="P15" s="131">
        <f>Q15/$N$7</f>
        <v>0.90011078286558344</v>
      </c>
      <c r="Q15" s="131">
        <f t="shared" si="0"/>
        <v>150</v>
      </c>
      <c r="S15" s="131">
        <f>IF($D15="Y",$L15,0)</f>
        <v>0</v>
      </c>
      <c r="T15" s="131">
        <f>IF($D15="N",$L15,0)</f>
        <v>9750</v>
      </c>
      <c r="U15" s="132">
        <f>S15/(T15+S15)</f>
        <v>0</v>
      </c>
    </row>
    <row r="16" spans="1:21" ht="12.75" customHeight="1" x14ac:dyDescent="0.3">
      <c r="A16" s="93"/>
      <c r="B16" s="97"/>
      <c r="C16" s="63"/>
      <c r="D16" s="118"/>
      <c r="E16" s="100">
        <f>'3.1 Base Year 1 Staff Loading'!Q16</f>
        <v>0</v>
      </c>
      <c r="F16" s="100">
        <f>'3.2 Base Year 2 Staff Loading'!Q16</f>
        <v>0</v>
      </c>
      <c r="G16" s="100">
        <f>'3.3 Base Year 3 Staff Loading'!Q16</f>
        <v>0</v>
      </c>
      <c r="H16" s="100">
        <f>'3.4 Base Year 4 Staff Loading'!Q16</f>
        <v>0</v>
      </c>
      <c r="I16" s="100">
        <f>'3.5 Base Year 5 Staff Loading'!Q16</f>
        <v>0</v>
      </c>
      <c r="J16" s="100">
        <f>'3.6 Base Year 6 Staff Loading'!K16</f>
        <v>0</v>
      </c>
      <c r="K16" s="100"/>
      <c r="L16" s="100">
        <f>SUM(E16:K16)</f>
        <v>0</v>
      </c>
      <c r="P16" s="131">
        <f t="shared" ref="P16" si="6">Q16/$N$7</f>
        <v>0</v>
      </c>
      <c r="Q16" s="131">
        <f t="shared" si="0"/>
        <v>0</v>
      </c>
      <c r="S16" s="131">
        <f>IF($D16="Y",$L16,0)</f>
        <v>0</v>
      </c>
      <c r="T16" s="131">
        <f>IF($D16="N",$L16,0)</f>
        <v>0</v>
      </c>
      <c r="U16" s="132" t="e">
        <f t="shared" ref="U16:U19" si="7">S16/(T16+S16)</f>
        <v>#DIV/0!</v>
      </c>
    </row>
    <row r="17" spans="1:21" ht="12.75" customHeight="1" x14ac:dyDescent="0.3">
      <c r="A17" s="93"/>
      <c r="B17" s="97"/>
      <c r="C17" s="63"/>
      <c r="D17" s="118"/>
      <c r="E17" s="100">
        <f>'3.1 Base Year 1 Staff Loading'!Q17</f>
        <v>0</v>
      </c>
      <c r="F17" s="100">
        <f>'3.2 Base Year 2 Staff Loading'!Q17</f>
        <v>0</v>
      </c>
      <c r="G17" s="100">
        <f>'3.3 Base Year 3 Staff Loading'!Q17</f>
        <v>0</v>
      </c>
      <c r="H17" s="100">
        <f>'3.4 Base Year 4 Staff Loading'!Q17</f>
        <v>0</v>
      </c>
      <c r="I17" s="100">
        <f>'3.5 Base Year 5 Staff Loading'!Q17</f>
        <v>0</v>
      </c>
      <c r="J17" s="100">
        <f>'3.6 Base Year 6 Staff Loading'!K17</f>
        <v>0</v>
      </c>
      <c r="K17" s="100"/>
      <c r="L17" s="100">
        <f>SUM(E17:K17)</f>
        <v>0</v>
      </c>
      <c r="P17" s="131">
        <f t="shared" ref="P17" si="8">Q17/$N$7</f>
        <v>0</v>
      </c>
      <c r="Q17" s="131">
        <f t="shared" si="0"/>
        <v>0</v>
      </c>
      <c r="S17" s="131">
        <f>IF($D17="Y",$L17,0)</f>
        <v>0</v>
      </c>
      <c r="T17" s="131">
        <f>IF($D17="N",$L17,0)</f>
        <v>0</v>
      </c>
      <c r="U17" s="132" t="e">
        <f t="shared" si="7"/>
        <v>#DIV/0!</v>
      </c>
    </row>
    <row r="18" spans="1:21" ht="12.75" customHeight="1" x14ac:dyDescent="0.3">
      <c r="A18" s="93"/>
      <c r="B18" s="97"/>
      <c r="C18" s="63"/>
      <c r="D18" s="118"/>
      <c r="E18" s="100">
        <f>'3.1 Base Year 1 Staff Loading'!Q18</f>
        <v>0</v>
      </c>
      <c r="F18" s="100">
        <f>'3.2 Base Year 2 Staff Loading'!Q18</f>
        <v>0</v>
      </c>
      <c r="G18" s="100">
        <f>'3.3 Base Year 3 Staff Loading'!Q18</f>
        <v>0</v>
      </c>
      <c r="H18" s="100">
        <f>'3.4 Base Year 4 Staff Loading'!Q18</f>
        <v>0</v>
      </c>
      <c r="I18" s="100">
        <f>'3.5 Base Year 5 Staff Loading'!Q18</f>
        <v>0</v>
      </c>
      <c r="J18" s="100">
        <f>'3.6 Base Year 6 Staff Loading'!K18</f>
        <v>0</v>
      </c>
      <c r="K18" s="100"/>
      <c r="L18" s="100">
        <f>SUM(E18:K18)</f>
        <v>0</v>
      </c>
      <c r="P18" s="131">
        <f t="shared" ref="P18:P19" si="9">Q18/$N$7</f>
        <v>0</v>
      </c>
      <c r="Q18" s="131">
        <f t="shared" si="0"/>
        <v>0</v>
      </c>
      <c r="S18" s="131">
        <f>IF($D18="Y",$L18,0)</f>
        <v>0</v>
      </c>
      <c r="T18" s="131">
        <f>IF($D18="N",$L18,0)</f>
        <v>0</v>
      </c>
      <c r="U18" s="132" t="e">
        <f t="shared" si="7"/>
        <v>#DIV/0!</v>
      </c>
    </row>
    <row r="19" spans="1:21" ht="12.75" customHeight="1" x14ac:dyDescent="0.3">
      <c r="A19" s="93"/>
      <c r="B19" s="97"/>
      <c r="C19" s="63"/>
      <c r="D19" s="118"/>
      <c r="E19" s="100">
        <f>'3.1 Base Year 1 Staff Loading'!Q19</f>
        <v>0</v>
      </c>
      <c r="F19" s="100">
        <f>'3.2 Base Year 2 Staff Loading'!Q19</f>
        <v>0</v>
      </c>
      <c r="G19" s="100">
        <f>'3.3 Base Year 3 Staff Loading'!Q19</f>
        <v>0</v>
      </c>
      <c r="H19" s="100">
        <f>'3.4 Base Year 4 Staff Loading'!Q19</f>
        <v>0</v>
      </c>
      <c r="I19" s="100">
        <f>'3.5 Base Year 5 Staff Loading'!Q19</f>
        <v>0</v>
      </c>
      <c r="J19" s="100">
        <f>'3.6 Base Year 6 Staff Loading'!K19</f>
        <v>0</v>
      </c>
      <c r="K19" s="100"/>
      <c r="L19" s="100">
        <f>SUM(E19:K19)</f>
        <v>0</v>
      </c>
      <c r="P19" s="131">
        <f t="shared" si="9"/>
        <v>0</v>
      </c>
      <c r="Q19" s="131">
        <f t="shared" si="0"/>
        <v>0</v>
      </c>
      <c r="S19" s="131">
        <f>IF($D19="Y",$L19,0)</f>
        <v>0</v>
      </c>
      <c r="T19" s="131">
        <f>IF($D19="N",$L19,0)</f>
        <v>0</v>
      </c>
      <c r="U19" s="132" t="e">
        <f t="shared" si="7"/>
        <v>#DIV/0!</v>
      </c>
    </row>
    <row r="20" spans="1:21" ht="14.25" customHeight="1" thickBot="1" x14ac:dyDescent="0.35">
      <c r="A20" s="65"/>
      <c r="B20" s="66" t="s">
        <v>21</v>
      </c>
      <c r="C20" s="71"/>
      <c r="D20" s="120"/>
      <c r="E20" s="70">
        <f>'3.1 Base Year 1 Staff Loading'!Q20</f>
        <v>1800</v>
      </c>
      <c r="F20" s="70">
        <f>'3.2 Base Year 2 Staff Loading'!Q20</f>
        <v>1800</v>
      </c>
      <c r="G20" s="70">
        <f>'3.3 Base Year 3 Staff Loading'!Q20</f>
        <v>1800</v>
      </c>
      <c r="H20" s="70">
        <f>'3.4 Base Year 4 Staff Loading'!Q20</f>
        <v>1800</v>
      </c>
      <c r="I20" s="70">
        <f>'3.5 Base Year 5 Staff Loading'!Q20</f>
        <v>1800</v>
      </c>
      <c r="J20" s="70">
        <f>'3.6 Base Year 6 Staff Loading'!K20</f>
        <v>750</v>
      </c>
      <c r="K20" s="70"/>
      <c r="L20" s="70">
        <f t="shared" ref="L20" si="10">SUM(L15:L19)</f>
        <v>9750</v>
      </c>
      <c r="P20" s="72">
        <f>SUM(P15:P19)</f>
        <v>0.90011078286558344</v>
      </c>
      <c r="Q20" s="72">
        <f t="shared" si="0"/>
        <v>150</v>
      </c>
      <c r="S20" s="68">
        <f>SUM(S15:S19)</f>
        <v>0</v>
      </c>
      <c r="T20" s="68">
        <f>SUM(T15:T19)</f>
        <v>9750</v>
      </c>
      <c r="U20" s="105">
        <f>S20/(S20+T20)</f>
        <v>0</v>
      </c>
    </row>
    <row r="21" spans="1:21" ht="14.25" x14ac:dyDescent="0.3">
      <c r="A21" s="95">
        <v>1.3</v>
      </c>
      <c r="B21" s="96" t="s">
        <v>22</v>
      </c>
      <c r="C21" s="146" t="s">
        <v>182</v>
      </c>
      <c r="D21" s="118" t="s">
        <v>209</v>
      </c>
      <c r="E21" s="100">
        <f>'3.1 Base Year 1 Staff Loading'!Q21</f>
        <v>2142.90831385</v>
      </c>
      <c r="F21" s="100">
        <f>'3.2 Base Year 2 Staff Loading'!Q21</f>
        <v>2128.4690125000011</v>
      </c>
      <c r="G21" s="100">
        <f>'3.3 Base Year 3 Staff Loading'!Q21</f>
        <v>2077.9706840000003</v>
      </c>
      <c r="H21" s="100">
        <f>'3.4 Base Year 4 Staff Loading'!Q21</f>
        <v>2077.9706840000003</v>
      </c>
      <c r="I21" s="100">
        <f>'3.5 Base Year 5 Staff Loading'!Q21</f>
        <v>2077.9706840000003</v>
      </c>
      <c r="J21" s="100">
        <f>'3.6 Base Year 6 Staff Loading'!K21</f>
        <v>865.8211183333334</v>
      </c>
      <c r="K21" s="100"/>
      <c r="L21" s="100">
        <f>SUM(E21:K21)</f>
        <v>11371.110496683334</v>
      </c>
      <c r="P21" s="131">
        <f>Q21/$N$7</f>
        <v>1.0497701714072503</v>
      </c>
      <c r="Q21" s="131">
        <f t="shared" si="0"/>
        <v>174.94016148743592</v>
      </c>
      <c r="S21" s="131">
        <f>IF($D21="Y",$L21,0)</f>
        <v>11371.110496683334</v>
      </c>
      <c r="T21" s="131">
        <f>IF($D21="N",$L21,0)</f>
        <v>0</v>
      </c>
      <c r="U21" s="132">
        <f>S21/(T21+S21)</f>
        <v>1</v>
      </c>
    </row>
    <row r="22" spans="1:21" ht="14.25" x14ac:dyDescent="0.3">
      <c r="A22" s="95"/>
      <c r="B22" s="96"/>
      <c r="C22" s="146"/>
      <c r="D22" s="118"/>
      <c r="E22" s="100">
        <f>'3.1 Base Year 1 Staff Loading'!Q22</f>
        <v>0</v>
      </c>
      <c r="F22" s="100">
        <f>'3.2 Base Year 2 Staff Loading'!Q22</f>
        <v>0</v>
      </c>
      <c r="G22" s="100">
        <f>'3.3 Base Year 3 Staff Loading'!Q22</f>
        <v>0</v>
      </c>
      <c r="H22" s="100">
        <f>'3.4 Base Year 4 Staff Loading'!Q22</f>
        <v>0</v>
      </c>
      <c r="I22" s="100">
        <f>'3.5 Base Year 5 Staff Loading'!Q22</f>
        <v>0</v>
      </c>
      <c r="J22" s="100">
        <f>'3.6 Base Year 6 Staff Loading'!K22</f>
        <v>0</v>
      </c>
      <c r="K22" s="100"/>
      <c r="L22" s="100">
        <f>SUM(E22:K22)</f>
        <v>0</v>
      </c>
      <c r="P22" s="131">
        <f t="shared" ref="P22" si="11">Q22/$N$7</f>
        <v>0</v>
      </c>
      <c r="Q22" s="131">
        <f t="shared" si="0"/>
        <v>0</v>
      </c>
      <c r="S22" s="131">
        <f>IF($D22="Y",$L22,0)</f>
        <v>0</v>
      </c>
      <c r="T22" s="131">
        <f>IF($D22="N",$L22,0)</f>
        <v>0</v>
      </c>
      <c r="U22" s="132" t="e">
        <f t="shared" ref="U22:U25" si="12">S22/(T22+S22)</f>
        <v>#DIV/0!</v>
      </c>
    </row>
    <row r="23" spans="1:21" ht="14.25" x14ac:dyDescent="0.3">
      <c r="A23" s="93"/>
      <c r="B23" s="97"/>
      <c r="C23" s="63"/>
      <c r="D23" s="118"/>
      <c r="E23" s="100">
        <f>'3.1 Base Year 1 Staff Loading'!Q23</f>
        <v>0</v>
      </c>
      <c r="F23" s="100">
        <f>'3.2 Base Year 2 Staff Loading'!Q23</f>
        <v>0</v>
      </c>
      <c r="G23" s="100">
        <f>'3.3 Base Year 3 Staff Loading'!Q23</f>
        <v>0</v>
      </c>
      <c r="H23" s="100">
        <f>'3.4 Base Year 4 Staff Loading'!Q23</f>
        <v>0</v>
      </c>
      <c r="I23" s="100">
        <f>'3.5 Base Year 5 Staff Loading'!Q23</f>
        <v>0</v>
      </c>
      <c r="J23" s="100">
        <f>'3.6 Base Year 6 Staff Loading'!K23</f>
        <v>0</v>
      </c>
      <c r="K23" s="100"/>
      <c r="L23" s="100">
        <f>SUM(E23:K23)</f>
        <v>0</v>
      </c>
      <c r="P23" s="131">
        <f t="shared" ref="P23" si="13">Q23/$N$7</f>
        <v>0</v>
      </c>
      <c r="Q23" s="131">
        <f t="shared" si="0"/>
        <v>0</v>
      </c>
      <c r="S23" s="131">
        <f>IF($D23="Y",$L23,0)</f>
        <v>0</v>
      </c>
      <c r="T23" s="131">
        <f>IF($D23="N",$L23,0)</f>
        <v>0</v>
      </c>
      <c r="U23" s="132" t="e">
        <f t="shared" si="12"/>
        <v>#DIV/0!</v>
      </c>
    </row>
    <row r="24" spans="1:21" ht="14.25" x14ac:dyDescent="0.3">
      <c r="A24" s="93"/>
      <c r="B24" s="97"/>
      <c r="C24" s="63"/>
      <c r="D24" s="118"/>
      <c r="E24" s="100">
        <f>'3.1 Base Year 1 Staff Loading'!Q24</f>
        <v>0</v>
      </c>
      <c r="F24" s="100">
        <f>'3.2 Base Year 2 Staff Loading'!Q24</f>
        <v>0</v>
      </c>
      <c r="G24" s="100">
        <f>'3.3 Base Year 3 Staff Loading'!Q24</f>
        <v>0</v>
      </c>
      <c r="H24" s="100">
        <f>'3.4 Base Year 4 Staff Loading'!Q24</f>
        <v>0</v>
      </c>
      <c r="I24" s="100">
        <f>'3.5 Base Year 5 Staff Loading'!Q24</f>
        <v>0</v>
      </c>
      <c r="J24" s="100">
        <f>'3.6 Base Year 6 Staff Loading'!K24</f>
        <v>0</v>
      </c>
      <c r="K24" s="100"/>
      <c r="L24" s="100">
        <f>SUM(E24:K24)</f>
        <v>0</v>
      </c>
      <c r="P24" s="131">
        <f t="shared" ref="P24:P25" si="14">Q24/$N$7</f>
        <v>0</v>
      </c>
      <c r="Q24" s="131">
        <f t="shared" si="0"/>
        <v>0</v>
      </c>
      <c r="S24" s="131">
        <f>IF($D24="Y",$L24,0)</f>
        <v>0</v>
      </c>
      <c r="T24" s="131">
        <f>IF($D24="N",$L24,0)</f>
        <v>0</v>
      </c>
      <c r="U24" s="132" t="e">
        <f t="shared" si="12"/>
        <v>#DIV/0!</v>
      </c>
    </row>
    <row r="25" spans="1:21" ht="14.25" x14ac:dyDescent="0.3">
      <c r="A25" s="93"/>
      <c r="B25" s="97"/>
      <c r="C25" s="63"/>
      <c r="D25" s="118"/>
      <c r="E25" s="100">
        <f>'3.1 Base Year 1 Staff Loading'!Q25</f>
        <v>0</v>
      </c>
      <c r="F25" s="100">
        <f>'3.2 Base Year 2 Staff Loading'!Q25</f>
        <v>0</v>
      </c>
      <c r="G25" s="100">
        <f>'3.3 Base Year 3 Staff Loading'!Q25</f>
        <v>0</v>
      </c>
      <c r="H25" s="100">
        <f>'3.4 Base Year 4 Staff Loading'!Q25</f>
        <v>0</v>
      </c>
      <c r="I25" s="100">
        <f>'3.5 Base Year 5 Staff Loading'!Q25</f>
        <v>0</v>
      </c>
      <c r="J25" s="100">
        <f>'3.6 Base Year 6 Staff Loading'!K25</f>
        <v>0</v>
      </c>
      <c r="K25" s="100"/>
      <c r="L25" s="100">
        <f>SUM(E25:K25)</f>
        <v>0</v>
      </c>
      <c r="P25" s="131">
        <f t="shared" si="14"/>
        <v>0</v>
      </c>
      <c r="Q25" s="131">
        <f t="shared" si="0"/>
        <v>0</v>
      </c>
      <c r="S25" s="131">
        <f>IF($D25="Y",$L25,0)</f>
        <v>0</v>
      </c>
      <c r="T25" s="131">
        <f>IF($D25="N",$L25,0)</f>
        <v>0</v>
      </c>
      <c r="U25" s="132" t="e">
        <f t="shared" si="12"/>
        <v>#DIV/0!</v>
      </c>
    </row>
    <row r="26" spans="1:21" ht="15" thickBot="1" x14ac:dyDescent="0.35">
      <c r="A26" s="65"/>
      <c r="B26" s="66" t="s">
        <v>23</v>
      </c>
      <c r="C26" s="71"/>
      <c r="D26" s="120"/>
      <c r="E26" s="70">
        <f>'3.1 Base Year 1 Staff Loading'!Q26</f>
        <v>2142.90831385</v>
      </c>
      <c r="F26" s="70">
        <f>'3.2 Base Year 2 Staff Loading'!Q26</f>
        <v>2128.4690125000011</v>
      </c>
      <c r="G26" s="70">
        <f>'3.3 Base Year 3 Staff Loading'!Q26</f>
        <v>2077.9706840000003</v>
      </c>
      <c r="H26" s="70">
        <f>'3.4 Base Year 4 Staff Loading'!Q26</f>
        <v>2077.9706840000003</v>
      </c>
      <c r="I26" s="70">
        <f>'3.5 Base Year 5 Staff Loading'!Q26</f>
        <v>2077.9706840000003</v>
      </c>
      <c r="J26" s="70">
        <f>'3.6 Base Year 6 Staff Loading'!K26</f>
        <v>865.8211183333334</v>
      </c>
      <c r="K26" s="70"/>
      <c r="L26" s="70">
        <f t="shared" ref="L26" si="15">SUM(L21:L25)</f>
        <v>11371.110496683334</v>
      </c>
      <c r="P26" s="72">
        <f>SUM(P21:P25)</f>
        <v>1.0497701714072503</v>
      </c>
      <c r="Q26" s="72">
        <f t="shared" si="0"/>
        <v>174.94016148743592</v>
      </c>
      <c r="S26" s="68">
        <f>SUM(S21:S25)</f>
        <v>11371.110496683334</v>
      </c>
      <c r="T26" s="68">
        <f>SUM(T21:T25)</f>
        <v>0</v>
      </c>
      <c r="U26" s="105">
        <f>S26/(S26+T26)</f>
        <v>1</v>
      </c>
    </row>
    <row r="27" spans="1:21" ht="9.9499999999999993" customHeight="1" thickBot="1" x14ac:dyDescent="0.35">
      <c r="A27" s="38"/>
      <c r="B27" s="39"/>
      <c r="C27" s="40"/>
      <c r="D27" s="118"/>
      <c r="E27" s="43"/>
      <c r="F27" s="43"/>
      <c r="G27" s="43"/>
      <c r="H27" s="43"/>
      <c r="I27" s="43"/>
      <c r="J27" s="43"/>
      <c r="K27" s="43"/>
      <c r="L27" s="43"/>
      <c r="P27" s="115"/>
      <c r="Q27" s="115"/>
      <c r="S27" s="115"/>
      <c r="T27" s="115"/>
      <c r="U27" s="116"/>
    </row>
    <row r="28" spans="1:21" s="32" customFormat="1" ht="14.25" thickBot="1" x14ac:dyDescent="0.3">
      <c r="A28" s="88"/>
      <c r="B28" s="89" t="s">
        <v>19</v>
      </c>
      <c r="C28" s="90"/>
      <c r="D28" s="121"/>
      <c r="E28" s="91">
        <f>'3.1 Base Year 1 Staff Loading'!Q28</f>
        <v>5742.90831385</v>
      </c>
      <c r="F28" s="91">
        <f>'3.2 Base Year 2 Staff Loading'!Q28</f>
        <v>5728.4690125000016</v>
      </c>
      <c r="G28" s="91">
        <f>'3.3 Base Year 3 Staff Loading'!Q28</f>
        <v>5677.9706839999999</v>
      </c>
      <c r="H28" s="91">
        <f>'3.4 Base Year 4 Staff Loading'!Q28</f>
        <v>5677.9706839999999</v>
      </c>
      <c r="I28" s="91">
        <f>'3.5 Base Year 5 Staff Loading'!Q28</f>
        <v>5677.9706839999999</v>
      </c>
      <c r="J28" s="91">
        <f>'3.6 Base Year 6 Staff Loading'!K28</f>
        <v>2365.8211183333333</v>
      </c>
      <c r="K28" s="91"/>
      <c r="L28" s="91">
        <f t="shared" ref="L28" si="16">SUM(L14,L20,L26)</f>
        <v>30871.110496683334</v>
      </c>
      <c r="P28" s="91">
        <f>SUM(P14,P20,P26)</f>
        <v>2.8499917371384171</v>
      </c>
      <c r="Q28" s="91">
        <f>L28/65</f>
        <v>474.94016148743589</v>
      </c>
      <c r="S28" s="91">
        <f>SUM(S14,S20,S26)</f>
        <v>11371.110496683334</v>
      </c>
      <c r="T28" s="91">
        <f>SUM(T14,T20,T26)</f>
        <v>19500</v>
      </c>
      <c r="U28" s="110">
        <f>S28/(S28+T28)</f>
        <v>0.36834147893400204</v>
      </c>
    </row>
    <row r="29" spans="1:21" ht="9.9499999999999993" customHeight="1" x14ac:dyDescent="0.3">
      <c r="A29" s="61"/>
      <c r="B29" s="62"/>
      <c r="C29" s="63"/>
      <c r="D29" s="122"/>
      <c r="E29" s="64"/>
      <c r="F29" s="64"/>
      <c r="G29" s="64"/>
      <c r="H29" s="64"/>
      <c r="I29" s="64"/>
      <c r="J29" s="64"/>
      <c r="K29" s="64"/>
      <c r="L29" s="64"/>
      <c r="P29" s="63"/>
      <c r="Q29" s="63"/>
      <c r="S29" s="63"/>
      <c r="T29" s="63"/>
      <c r="U29" s="111"/>
    </row>
    <row r="30" spans="1:21" s="31" customFormat="1" ht="13.5" customHeight="1" x14ac:dyDescent="0.3">
      <c r="A30" s="78">
        <v>2</v>
      </c>
      <c r="B30" s="79" t="s">
        <v>24</v>
      </c>
      <c r="C30" s="80"/>
      <c r="D30" s="117"/>
      <c r="E30" s="81"/>
      <c r="F30" s="81"/>
      <c r="G30" s="81"/>
      <c r="H30" s="81"/>
      <c r="I30" s="81"/>
      <c r="J30" s="81"/>
      <c r="K30" s="81"/>
      <c r="L30" s="77"/>
      <c r="M30" s="28"/>
      <c r="N30" s="28"/>
      <c r="O30" s="28"/>
      <c r="P30" s="80"/>
      <c r="Q30" s="80"/>
      <c r="S30" s="80"/>
      <c r="T30" s="80"/>
      <c r="U30" s="112"/>
    </row>
    <row r="31" spans="1:21" ht="13.5" customHeight="1" x14ac:dyDescent="0.3">
      <c r="A31" s="93">
        <v>2.1</v>
      </c>
      <c r="B31" s="94" t="s">
        <v>25</v>
      </c>
      <c r="C31" s="147" t="s">
        <v>133</v>
      </c>
      <c r="D31" s="118" t="s">
        <v>208</v>
      </c>
      <c r="E31" s="100">
        <f>'3.1 Base Year 1 Staff Loading'!Q31</f>
        <v>1204.8113170000001</v>
      </c>
      <c r="F31" s="100">
        <f>'3.2 Base Year 2 Staff Loading'!Q31</f>
        <v>1204.8113170000001</v>
      </c>
      <c r="G31" s="100">
        <f>'3.3 Base Year 3 Staff Loading'!Q31</f>
        <v>1204.8113170000001</v>
      </c>
      <c r="H31" s="100">
        <f>'3.4 Base Year 4 Staff Loading'!Q31</f>
        <v>1204.8113170000001</v>
      </c>
      <c r="I31" s="100">
        <f>'3.5 Base Year 5 Staff Loading'!Q31</f>
        <v>1204.8113170000001</v>
      </c>
      <c r="J31" s="100">
        <f>'3.6 Base Year 6 Staff Loading'!K31</f>
        <v>502.00471541666673</v>
      </c>
      <c r="K31" s="100"/>
      <c r="L31" s="100">
        <f>SUM(E31:K31)</f>
        <v>6526.0613004166671</v>
      </c>
      <c r="P31" s="131">
        <f>Q31/$N$7</f>
        <v>0.60247980986121374</v>
      </c>
      <c r="Q31" s="131">
        <f t="shared" ref="Q31:Q74" si="17">L31/65</f>
        <v>100.40094308333335</v>
      </c>
      <c r="S31" s="131">
        <f>IF($D31="Y",$L31,0)</f>
        <v>0</v>
      </c>
      <c r="T31" s="131">
        <f>IF($D31="N",$L31,0)</f>
        <v>6526.0613004166671</v>
      </c>
      <c r="U31" s="132">
        <f>S31/(T31+S31)</f>
        <v>0</v>
      </c>
    </row>
    <row r="32" spans="1:21" ht="14.25" x14ac:dyDescent="0.3">
      <c r="A32" s="93"/>
      <c r="B32" s="94"/>
      <c r="C32" s="147" t="s">
        <v>183</v>
      </c>
      <c r="D32" s="118" t="s">
        <v>209</v>
      </c>
      <c r="E32" s="100">
        <f>'3.1 Base Year 1 Staff Loading'!Q32</f>
        <v>1961.681675</v>
      </c>
      <c r="F32" s="100">
        <f>'3.2 Base Year 2 Staff Loading'!Q32</f>
        <v>1961.681675</v>
      </c>
      <c r="G32" s="100">
        <f>'3.3 Base Year 3 Staff Loading'!Q32</f>
        <v>1961.681675</v>
      </c>
      <c r="H32" s="100">
        <f>'3.4 Base Year 4 Staff Loading'!Q32</f>
        <v>1961.681675</v>
      </c>
      <c r="I32" s="100">
        <f>'3.5 Base Year 5 Staff Loading'!Q32</f>
        <v>1961.681675</v>
      </c>
      <c r="J32" s="100">
        <f>'3.6 Base Year 6 Staff Loading'!K32</f>
        <v>817.36736458333337</v>
      </c>
      <c r="K32" s="100"/>
      <c r="L32" s="100">
        <f>SUM(E32:K32)</f>
        <v>10625.775739583334</v>
      </c>
      <c r="P32" s="131">
        <f t="shared" ref="P32:P35" si="18">Q32/$N$7</f>
        <v>0.98096157123184402</v>
      </c>
      <c r="Q32" s="131">
        <f t="shared" si="17"/>
        <v>163.47347291666668</v>
      </c>
      <c r="S32" s="131">
        <f>IF($D32="Y",$L32,0)</f>
        <v>10625.775739583334</v>
      </c>
      <c r="T32" s="131">
        <f>IF($D32="N",$L32,0)</f>
        <v>0</v>
      </c>
      <c r="U32" s="132">
        <f t="shared" ref="U32:U35" si="19">S32/(T32+S32)</f>
        <v>1</v>
      </c>
    </row>
    <row r="33" spans="1:21" ht="14.25" x14ac:dyDescent="0.3">
      <c r="A33" s="93"/>
      <c r="B33" s="94"/>
      <c r="C33" s="40"/>
      <c r="D33" s="118"/>
      <c r="E33" s="100">
        <f>'3.1 Base Year 1 Staff Loading'!Q33</f>
        <v>0</v>
      </c>
      <c r="F33" s="100">
        <f>'3.2 Base Year 2 Staff Loading'!Q33</f>
        <v>0</v>
      </c>
      <c r="G33" s="100">
        <f>'3.3 Base Year 3 Staff Loading'!Q33</f>
        <v>0</v>
      </c>
      <c r="H33" s="100">
        <f>'3.4 Base Year 4 Staff Loading'!Q33</f>
        <v>0</v>
      </c>
      <c r="I33" s="100">
        <f>'3.5 Base Year 5 Staff Loading'!Q33</f>
        <v>0</v>
      </c>
      <c r="J33" s="100">
        <f>'3.6 Base Year 6 Staff Loading'!K33</f>
        <v>0</v>
      </c>
      <c r="K33" s="100"/>
      <c r="L33" s="100">
        <f>SUM(E33:K33)</f>
        <v>0</v>
      </c>
      <c r="P33" s="131">
        <f t="shared" si="18"/>
        <v>0</v>
      </c>
      <c r="Q33" s="131">
        <f t="shared" si="17"/>
        <v>0</v>
      </c>
      <c r="S33" s="131">
        <f>IF($D33="Y",$L33,0)</f>
        <v>0</v>
      </c>
      <c r="T33" s="131">
        <f>IF($D33="N",$L33,0)</f>
        <v>0</v>
      </c>
      <c r="U33" s="132" t="e">
        <f t="shared" si="19"/>
        <v>#DIV/0!</v>
      </c>
    </row>
    <row r="34" spans="1:21" ht="14.25" x14ac:dyDescent="0.3">
      <c r="A34" s="93"/>
      <c r="B34" s="94"/>
      <c r="C34" s="40"/>
      <c r="D34" s="118"/>
      <c r="E34" s="100">
        <f>'3.1 Base Year 1 Staff Loading'!Q34</f>
        <v>0</v>
      </c>
      <c r="F34" s="100">
        <f>'3.2 Base Year 2 Staff Loading'!Q34</f>
        <v>0</v>
      </c>
      <c r="G34" s="100">
        <f>'3.3 Base Year 3 Staff Loading'!Q34</f>
        <v>0</v>
      </c>
      <c r="H34" s="100">
        <f>'3.4 Base Year 4 Staff Loading'!Q34</f>
        <v>0</v>
      </c>
      <c r="I34" s="100">
        <f>'3.5 Base Year 5 Staff Loading'!Q34</f>
        <v>0</v>
      </c>
      <c r="J34" s="100">
        <f>'3.6 Base Year 6 Staff Loading'!K34</f>
        <v>0</v>
      </c>
      <c r="K34" s="100"/>
      <c r="L34" s="100">
        <f>SUM(E34:K34)</f>
        <v>0</v>
      </c>
      <c r="P34" s="131">
        <f t="shared" si="18"/>
        <v>0</v>
      </c>
      <c r="Q34" s="131">
        <f t="shared" si="17"/>
        <v>0</v>
      </c>
      <c r="S34" s="131">
        <f>IF($D34="Y",$L34,0)</f>
        <v>0</v>
      </c>
      <c r="T34" s="131">
        <f>IF($D34="N",$L34,0)</f>
        <v>0</v>
      </c>
      <c r="U34" s="132" t="e">
        <f t="shared" si="19"/>
        <v>#DIV/0!</v>
      </c>
    </row>
    <row r="35" spans="1:21" ht="14.25" x14ac:dyDescent="0.3">
      <c r="A35" s="93"/>
      <c r="B35" s="94"/>
      <c r="C35" s="40"/>
      <c r="D35" s="118"/>
      <c r="E35" s="100">
        <f>'3.1 Base Year 1 Staff Loading'!Q35</f>
        <v>0</v>
      </c>
      <c r="F35" s="100">
        <f>'3.2 Base Year 2 Staff Loading'!Q35</f>
        <v>0</v>
      </c>
      <c r="G35" s="100">
        <f>'3.3 Base Year 3 Staff Loading'!Q35</f>
        <v>0</v>
      </c>
      <c r="H35" s="100">
        <f>'3.4 Base Year 4 Staff Loading'!Q35</f>
        <v>0</v>
      </c>
      <c r="I35" s="100">
        <f>'3.5 Base Year 5 Staff Loading'!Q35</f>
        <v>0</v>
      </c>
      <c r="J35" s="100">
        <f>'3.6 Base Year 6 Staff Loading'!K35</f>
        <v>0</v>
      </c>
      <c r="K35" s="100"/>
      <c r="L35" s="100">
        <f>SUM(E35:K35)</f>
        <v>0</v>
      </c>
      <c r="M35" s="32"/>
      <c r="N35" s="32"/>
      <c r="O35" s="32"/>
      <c r="P35" s="131">
        <f t="shared" si="18"/>
        <v>0</v>
      </c>
      <c r="Q35" s="131">
        <f t="shared" si="17"/>
        <v>0</v>
      </c>
      <c r="S35" s="131">
        <f>IF($D35="Y",$L35,0)</f>
        <v>0</v>
      </c>
      <c r="T35" s="131">
        <f>IF($D35="N",$L35,0)</f>
        <v>0</v>
      </c>
      <c r="U35" s="132" t="e">
        <f t="shared" si="19"/>
        <v>#DIV/0!</v>
      </c>
    </row>
    <row r="36" spans="1:21" s="32" customFormat="1" ht="15" thickBot="1" x14ac:dyDescent="0.35">
      <c r="A36" s="65"/>
      <c r="B36" s="66" t="s">
        <v>103</v>
      </c>
      <c r="C36" s="67"/>
      <c r="D36" s="119"/>
      <c r="E36" s="70">
        <f>'3.1 Base Year 1 Staff Loading'!Q36</f>
        <v>3166.4929920000004</v>
      </c>
      <c r="F36" s="70">
        <f>'3.2 Base Year 2 Staff Loading'!Q36</f>
        <v>3166.4929920000004</v>
      </c>
      <c r="G36" s="70">
        <f>'3.3 Base Year 3 Staff Loading'!Q36</f>
        <v>3166.4929920000004</v>
      </c>
      <c r="H36" s="70">
        <f>'3.4 Base Year 4 Staff Loading'!Q36</f>
        <v>3166.4929920000004</v>
      </c>
      <c r="I36" s="70">
        <f>'3.5 Base Year 5 Staff Loading'!Q36</f>
        <v>3166.4929920000004</v>
      </c>
      <c r="J36" s="70">
        <f>'3.6 Base Year 6 Staff Loading'!K36</f>
        <v>1319.3720800000001</v>
      </c>
      <c r="K36" s="70"/>
      <c r="L36" s="70">
        <f t="shared" ref="L36" si="20">SUM(L31:L35)</f>
        <v>17151.837040000002</v>
      </c>
      <c r="P36" s="72">
        <f>SUM(P31:P35)</f>
        <v>1.5834413810930577</v>
      </c>
      <c r="Q36" s="72">
        <f t="shared" si="17"/>
        <v>263.87441600000005</v>
      </c>
      <c r="S36" s="68">
        <f>SUM(S31:S35)</f>
        <v>10625.775739583334</v>
      </c>
      <c r="T36" s="68">
        <f>SUM(T31:T35)</f>
        <v>6526.0613004166671</v>
      </c>
      <c r="U36" s="105">
        <f>S36/(S36+T36)</f>
        <v>0.6195124006135807</v>
      </c>
    </row>
    <row r="37" spans="1:21" ht="14.25" x14ac:dyDescent="0.3">
      <c r="A37" s="93">
        <v>2.2000000000000002</v>
      </c>
      <c r="B37" s="98" t="s">
        <v>27</v>
      </c>
      <c r="C37" s="147" t="s">
        <v>134</v>
      </c>
      <c r="D37" s="118" t="s">
        <v>208</v>
      </c>
      <c r="E37" s="100">
        <f>'3.1 Base Year 1 Staff Loading'!Q37</f>
        <v>848.49958299999582</v>
      </c>
      <c r="F37" s="100">
        <f>'3.2 Base Year 2 Staff Loading'!Q37</f>
        <v>848.49958299999582</v>
      </c>
      <c r="G37" s="100">
        <f>'3.3 Base Year 3 Staff Loading'!Q37</f>
        <v>844.27979149999794</v>
      </c>
      <c r="H37" s="100">
        <f>'3.4 Base Year 4 Staff Loading'!Q37</f>
        <v>840.06000000000006</v>
      </c>
      <c r="I37" s="100">
        <f>'3.5 Base Year 5 Staff Loading'!Q37</f>
        <v>840.06000000000006</v>
      </c>
      <c r="J37" s="100">
        <f>'3.6 Base Year 6 Staff Loading'!K37</f>
        <v>350.02500000000003</v>
      </c>
      <c r="K37" s="100"/>
      <c r="L37" s="100">
        <f>SUM(E37:K37)</f>
        <v>4571.4239574999892</v>
      </c>
      <c r="M37" s="32"/>
      <c r="N37" s="32"/>
      <c r="O37" s="32"/>
      <c r="P37" s="131">
        <f>Q37/$N$7</f>
        <v>0.42202953817392813</v>
      </c>
      <c r="Q37" s="131">
        <f t="shared" si="17"/>
        <v>70.329599346153685</v>
      </c>
      <c r="S37" s="131">
        <f>IF($D37="Y",$L37,0)</f>
        <v>0</v>
      </c>
      <c r="T37" s="131">
        <f>IF($D37="N",$L37,0)</f>
        <v>4571.4239574999892</v>
      </c>
      <c r="U37" s="132">
        <f>S37/(T37+S37)</f>
        <v>0</v>
      </c>
    </row>
    <row r="38" spans="1:21" ht="14.25" x14ac:dyDescent="0.3">
      <c r="A38" s="93"/>
      <c r="B38" s="94"/>
      <c r="C38" s="147" t="s">
        <v>144</v>
      </c>
      <c r="D38" s="118" t="s">
        <v>208</v>
      </c>
      <c r="E38" s="100">
        <f>'3.1 Base Year 1 Staff Loading'!Q38</f>
        <v>1795.3599999999994</v>
      </c>
      <c r="F38" s="100">
        <f>'3.2 Base Year 2 Staff Loading'!Q38</f>
        <v>1795.3599999999994</v>
      </c>
      <c r="G38" s="100">
        <f>'3.3 Base Year 3 Staff Loading'!Q38</f>
        <v>1795.3599999999994</v>
      </c>
      <c r="H38" s="100">
        <f>'3.4 Base Year 4 Staff Loading'!Q38</f>
        <v>1795.3599999999994</v>
      </c>
      <c r="I38" s="100">
        <f>'3.5 Base Year 5 Staff Loading'!Q38</f>
        <v>1795.3599999999994</v>
      </c>
      <c r="J38" s="100">
        <f>'3.6 Base Year 6 Staff Loading'!K38</f>
        <v>748.06666666666661</v>
      </c>
      <c r="K38" s="100"/>
      <c r="L38" s="100">
        <f>SUM(E38:K38)</f>
        <v>9724.866666666665</v>
      </c>
      <c r="M38" s="32"/>
      <c r="N38" s="32"/>
      <c r="O38" s="32"/>
      <c r="P38" s="131">
        <f t="shared" ref="P38:P41" si="21">Q38/$N$7</f>
        <v>0.89779049729197424</v>
      </c>
      <c r="Q38" s="131">
        <f t="shared" si="17"/>
        <v>149.61333333333332</v>
      </c>
      <c r="S38" s="131">
        <f>IF($D38="Y",$L38,0)</f>
        <v>0</v>
      </c>
      <c r="T38" s="131">
        <f>IF($D38="N",$L38,0)</f>
        <v>9724.866666666665</v>
      </c>
      <c r="U38" s="132">
        <f t="shared" ref="U38:U41" si="22">S38/(T38+S38)</f>
        <v>0</v>
      </c>
    </row>
    <row r="39" spans="1:21" ht="14.25" x14ac:dyDescent="0.3">
      <c r="A39" s="93"/>
      <c r="B39" s="94"/>
      <c r="C39" s="147" t="s">
        <v>135</v>
      </c>
      <c r="D39" s="118" t="s">
        <v>208</v>
      </c>
      <c r="E39" s="100">
        <f>'3.1 Base Year 1 Staff Loading'!Q39</f>
        <v>1800</v>
      </c>
      <c r="F39" s="100">
        <f>'3.2 Base Year 2 Staff Loading'!Q39</f>
        <v>1800</v>
      </c>
      <c r="G39" s="100">
        <f>'3.3 Base Year 3 Staff Loading'!Q39</f>
        <v>1800</v>
      </c>
      <c r="H39" s="100">
        <f>'3.4 Base Year 4 Staff Loading'!Q39</f>
        <v>1800</v>
      </c>
      <c r="I39" s="100">
        <f>'3.5 Base Year 5 Staff Loading'!Q39</f>
        <v>1800</v>
      </c>
      <c r="J39" s="100">
        <f>'3.6 Base Year 6 Staff Loading'!K39</f>
        <v>750</v>
      </c>
      <c r="K39" s="100"/>
      <c r="L39" s="100">
        <f>SUM(E39:K39)</f>
        <v>9750</v>
      </c>
      <c r="M39" s="32"/>
      <c r="N39" s="32"/>
      <c r="O39" s="32"/>
      <c r="P39" s="131">
        <f t="shared" si="21"/>
        <v>0.90011078286558344</v>
      </c>
      <c r="Q39" s="131">
        <f t="shared" si="17"/>
        <v>150</v>
      </c>
      <c r="S39" s="131">
        <f>IF($D39="Y",$L39,0)</f>
        <v>0</v>
      </c>
      <c r="T39" s="131">
        <f>IF($D39="N",$L39,0)</f>
        <v>9750</v>
      </c>
      <c r="U39" s="132">
        <f t="shared" si="22"/>
        <v>0</v>
      </c>
    </row>
    <row r="40" spans="1:21" ht="14.25" x14ac:dyDescent="0.3">
      <c r="A40" s="93"/>
      <c r="B40" s="94"/>
      <c r="C40" s="147" t="s">
        <v>148</v>
      </c>
      <c r="D40" s="118" t="s">
        <v>208</v>
      </c>
      <c r="E40" s="100">
        <f>'3.1 Base Year 1 Staff Loading'!Q40</f>
        <v>1440</v>
      </c>
      <c r="F40" s="100">
        <f>'3.2 Base Year 2 Staff Loading'!Q40</f>
        <v>1440</v>
      </c>
      <c r="G40" s="100">
        <f>'3.3 Base Year 3 Staff Loading'!Q40</f>
        <v>1440</v>
      </c>
      <c r="H40" s="100">
        <f>'3.4 Base Year 4 Staff Loading'!Q40</f>
        <v>1440</v>
      </c>
      <c r="I40" s="100">
        <f>'3.5 Base Year 5 Staff Loading'!Q40</f>
        <v>1440</v>
      </c>
      <c r="J40" s="100">
        <f>'3.6 Base Year 6 Staff Loading'!K40</f>
        <v>600</v>
      </c>
      <c r="K40" s="100"/>
      <c r="L40" s="100">
        <f>SUM(E40:K40)</f>
        <v>7800</v>
      </c>
      <c r="M40" s="32"/>
      <c r="N40" s="32"/>
      <c r="O40" s="32"/>
      <c r="P40" s="131">
        <f t="shared" si="21"/>
        <v>0.72008862629246673</v>
      </c>
      <c r="Q40" s="131">
        <f t="shared" si="17"/>
        <v>120</v>
      </c>
      <c r="S40" s="131">
        <f>IF($D40="Y",$L40,0)</f>
        <v>0</v>
      </c>
      <c r="T40" s="131">
        <f>IF($D40="N",$L40,0)</f>
        <v>7800</v>
      </c>
      <c r="U40" s="132">
        <f t="shared" si="22"/>
        <v>0</v>
      </c>
    </row>
    <row r="41" spans="1:21" ht="14.25" x14ac:dyDescent="0.3">
      <c r="A41" s="93"/>
      <c r="B41" s="94"/>
      <c r="C41" s="147" t="s">
        <v>186</v>
      </c>
      <c r="D41" s="118" t="s">
        <v>209</v>
      </c>
      <c r="E41" s="100">
        <f>'3.1 Base Year 1 Staff Loading'!Q41</f>
        <v>1991.5549999999996</v>
      </c>
      <c r="F41" s="100">
        <f>'3.2 Base Year 2 Staff Loading'!Q41</f>
        <v>1991.5549999999996</v>
      </c>
      <c r="G41" s="100">
        <f>'3.3 Base Year 3 Staff Loading'!Q41</f>
        <v>1991.5549999999996</v>
      </c>
      <c r="H41" s="100">
        <f>'3.4 Base Year 4 Staff Loading'!Q41</f>
        <v>1991.5549999999996</v>
      </c>
      <c r="I41" s="100">
        <f>'3.5 Base Year 5 Staff Loading'!Q41</f>
        <v>1991.5549999999996</v>
      </c>
      <c r="J41" s="100">
        <f>'3.6 Base Year 6 Staff Loading'!K41</f>
        <v>829.8145833333333</v>
      </c>
      <c r="K41" s="100"/>
      <c r="L41" s="100">
        <f>SUM(E41:K41)</f>
        <v>10787.589583333331</v>
      </c>
      <c r="M41" s="56"/>
      <c r="N41" s="32"/>
      <c r="O41" s="32"/>
      <c r="P41" s="131">
        <f t="shared" si="21"/>
        <v>0.9959000723165925</v>
      </c>
      <c r="Q41" s="131">
        <f t="shared" si="17"/>
        <v>165.96291666666662</v>
      </c>
      <c r="S41" s="131">
        <f>IF($D41="Y",$L41,0)</f>
        <v>10787.589583333331</v>
      </c>
      <c r="T41" s="131">
        <f>IF($D41="N",$L41,0)</f>
        <v>0</v>
      </c>
      <c r="U41" s="132">
        <f t="shared" si="22"/>
        <v>1</v>
      </c>
    </row>
    <row r="42" spans="1:21" s="32" customFormat="1" ht="15" thickBot="1" x14ac:dyDescent="0.35">
      <c r="A42" s="65"/>
      <c r="B42" s="66" t="s">
        <v>28</v>
      </c>
      <c r="C42" s="67"/>
      <c r="D42" s="119"/>
      <c r="E42" s="70">
        <f>'3.1 Base Year 1 Staff Loading'!Q42</f>
        <v>7875.4145829999952</v>
      </c>
      <c r="F42" s="70">
        <f>'3.2 Base Year 2 Staff Loading'!Q42</f>
        <v>7875.4145829999952</v>
      </c>
      <c r="G42" s="70">
        <f>'3.3 Base Year 3 Staff Loading'!Q42</f>
        <v>7871.1947914999973</v>
      </c>
      <c r="H42" s="70">
        <f>'3.4 Base Year 4 Staff Loading'!Q42</f>
        <v>7866.9749999999995</v>
      </c>
      <c r="I42" s="70">
        <f>'3.5 Base Year 5 Staff Loading'!Q42</f>
        <v>7866.9749999999995</v>
      </c>
      <c r="J42" s="70">
        <f>'3.6 Base Year 6 Staff Loading'!K42</f>
        <v>3277.90625</v>
      </c>
      <c r="K42" s="70"/>
      <c r="L42" s="70">
        <f t="shared" ref="L42" si="23">SUM(L37:L41)</f>
        <v>42633.880207499984</v>
      </c>
      <c r="M42" s="28"/>
      <c r="N42" s="28"/>
      <c r="O42" s="28"/>
      <c r="P42" s="72">
        <f>SUM(P37:P41)</f>
        <v>3.9359195169405452</v>
      </c>
      <c r="Q42" s="72">
        <f t="shared" si="17"/>
        <v>655.90584934615356</v>
      </c>
      <c r="S42" s="68">
        <f>SUM(S37:S41)</f>
        <v>10787.589583333331</v>
      </c>
      <c r="T42" s="68">
        <f>SUM(T37:T41)</f>
        <v>31846.290624166653</v>
      </c>
      <c r="U42" s="105">
        <f>S42/(S42+T42)</f>
        <v>0.2530285662677173</v>
      </c>
    </row>
    <row r="43" spans="1:21" ht="14.25" x14ac:dyDescent="0.3">
      <c r="A43" s="93">
        <v>2.2999999999999998</v>
      </c>
      <c r="B43" s="98" t="s">
        <v>29</v>
      </c>
      <c r="C43" s="147" t="s">
        <v>156</v>
      </c>
      <c r="D43" s="118" t="s">
        <v>208</v>
      </c>
      <c r="E43" s="100">
        <f>'3.1 Base Year 1 Staff Loading'!Q43</f>
        <v>1436.2879999999998</v>
      </c>
      <c r="F43" s="100">
        <f>'3.2 Base Year 2 Staff Loading'!Q43</f>
        <v>1436.2879999999998</v>
      </c>
      <c r="G43" s="100">
        <f>'3.3 Base Year 3 Staff Loading'!Q43</f>
        <v>1450.9440000000004</v>
      </c>
      <c r="H43" s="100">
        <f>'3.4 Base Year 4 Staff Loading'!Q43</f>
        <v>1465.6000000000004</v>
      </c>
      <c r="I43" s="100">
        <f>'3.5 Base Year 5 Staff Loading'!Q43</f>
        <v>1465.6000000000004</v>
      </c>
      <c r="J43" s="100">
        <f>'3.6 Base Year 6 Staff Loading'!K43</f>
        <v>610.66666666666674</v>
      </c>
      <c r="K43" s="100"/>
      <c r="L43" s="100">
        <f>SUM(E43:K43)</f>
        <v>7865.3866666666681</v>
      </c>
      <c r="P43" s="131">
        <f>Q43/$N$7</f>
        <v>0.72612506154603651</v>
      </c>
      <c r="Q43" s="131">
        <f t="shared" si="17"/>
        <v>121.00594871794874</v>
      </c>
      <c r="S43" s="131">
        <f>IF($D43="Y",$L43,0)</f>
        <v>0</v>
      </c>
      <c r="T43" s="131">
        <f>IF($D43="N",$L43,0)</f>
        <v>7865.3866666666681</v>
      </c>
      <c r="U43" s="132">
        <f>S43/(T43+S43)</f>
        <v>0</v>
      </c>
    </row>
    <row r="44" spans="1:21" ht="14.25" x14ac:dyDescent="0.3">
      <c r="A44" s="93"/>
      <c r="B44" s="94"/>
      <c r="C44" s="147" t="s">
        <v>155</v>
      </c>
      <c r="D44" s="118" t="s">
        <v>208</v>
      </c>
      <c r="E44" s="100">
        <f>'3.1 Base Year 1 Staff Loading'!Q44</f>
        <v>1800</v>
      </c>
      <c r="F44" s="100">
        <f>'3.2 Base Year 2 Staff Loading'!Q44</f>
        <v>1800</v>
      </c>
      <c r="G44" s="100">
        <f>'3.3 Base Year 3 Staff Loading'!Q44</f>
        <v>1800</v>
      </c>
      <c r="H44" s="100">
        <f>'3.4 Base Year 4 Staff Loading'!Q44</f>
        <v>1800</v>
      </c>
      <c r="I44" s="100">
        <f>'3.5 Base Year 5 Staff Loading'!Q44</f>
        <v>1800</v>
      </c>
      <c r="J44" s="100">
        <f>'3.6 Base Year 6 Staff Loading'!K44</f>
        <v>750</v>
      </c>
      <c r="K44" s="100"/>
      <c r="L44" s="100">
        <f>SUM(E44:K44)</f>
        <v>9750</v>
      </c>
      <c r="P44" s="131">
        <f t="shared" ref="P44:P47" si="24">Q44/$N$7</f>
        <v>0.90011078286558344</v>
      </c>
      <c r="Q44" s="131">
        <f t="shared" si="17"/>
        <v>150</v>
      </c>
      <c r="S44" s="131">
        <f>IF($D44="Y",$L44,0)</f>
        <v>0</v>
      </c>
      <c r="T44" s="131">
        <f>IF($D44="N",$L44,0)</f>
        <v>9750</v>
      </c>
      <c r="U44" s="132">
        <f t="shared" ref="U44:U47" si="25">S44/(T44+S44)</f>
        <v>0</v>
      </c>
    </row>
    <row r="45" spans="1:21" ht="14.25" x14ac:dyDescent="0.3">
      <c r="A45" s="93"/>
      <c r="B45" s="94"/>
      <c r="C45" s="147" t="s">
        <v>188</v>
      </c>
      <c r="D45" s="118" t="s">
        <v>209</v>
      </c>
      <c r="E45" s="100">
        <f>'3.1 Base Year 1 Staff Loading'!Q45</f>
        <v>2413.7646599999994</v>
      </c>
      <c r="F45" s="100">
        <f>'3.2 Base Year 2 Staff Loading'!Q45</f>
        <v>2413.7646599999994</v>
      </c>
      <c r="G45" s="100">
        <f>'3.3 Base Year 3 Staff Loading'!Q45</f>
        <v>2410.9871600000001</v>
      </c>
      <c r="H45" s="100">
        <f>'3.4 Base Year 4 Staff Loading'!Q45</f>
        <v>2408.20966</v>
      </c>
      <c r="I45" s="100">
        <f>'3.5 Base Year 5 Staff Loading'!Q45</f>
        <v>2408.20966</v>
      </c>
      <c r="J45" s="100">
        <f>'3.6 Base Year 6 Staff Loading'!K45</f>
        <v>1003.4206916666666</v>
      </c>
      <c r="K45" s="100"/>
      <c r="L45" s="100">
        <f>SUM(E45:K45)</f>
        <v>13058.356491666666</v>
      </c>
      <c r="M45" s="32"/>
      <c r="N45" s="32"/>
      <c r="O45" s="32"/>
      <c r="P45" s="131">
        <f t="shared" si="24"/>
        <v>1.20553512663097</v>
      </c>
      <c r="Q45" s="131">
        <f t="shared" si="17"/>
        <v>200.89779217948717</v>
      </c>
      <c r="S45" s="131">
        <f>IF($D45="Y",$L45,0)</f>
        <v>13058.356491666666</v>
      </c>
      <c r="T45" s="131">
        <f>IF($D45="N",$L45,0)</f>
        <v>0</v>
      </c>
      <c r="U45" s="132">
        <f t="shared" si="25"/>
        <v>1</v>
      </c>
    </row>
    <row r="46" spans="1:21" ht="14.25" x14ac:dyDescent="0.3">
      <c r="A46" s="93"/>
      <c r="B46" s="94"/>
      <c r="C46" s="147" t="s">
        <v>189</v>
      </c>
      <c r="D46" s="118" t="s">
        <v>209</v>
      </c>
      <c r="E46" s="100">
        <f>'3.1 Base Year 1 Staff Loading'!Q46</f>
        <v>3983.1099999999992</v>
      </c>
      <c r="F46" s="100">
        <f>'3.2 Base Year 2 Staff Loading'!Q46</f>
        <v>3983.1099999999992</v>
      </c>
      <c r="G46" s="100">
        <f>'3.3 Base Year 3 Staff Loading'!Q46</f>
        <v>3977.5549999999998</v>
      </c>
      <c r="H46" s="100">
        <f>'3.4 Base Year 4 Staff Loading'!Q46</f>
        <v>3972</v>
      </c>
      <c r="I46" s="100">
        <f>'3.5 Base Year 5 Staff Loading'!Q46</f>
        <v>3972</v>
      </c>
      <c r="J46" s="100">
        <f>'3.6 Base Year 6 Staff Loading'!K46</f>
        <v>1655</v>
      </c>
      <c r="K46" s="100"/>
      <c r="L46" s="100">
        <f>SUM(E46:K46)</f>
        <v>21542.774999999998</v>
      </c>
      <c r="M46" s="32"/>
      <c r="N46" s="32"/>
      <c r="O46" s="32"/>
      <c r="P46" s="131">
        <f t="shared" si="24"/>
        <v>1.9888086225997041</v>
      </c>
      <c r="Q46" s="131">
        <f t="shared" si="17"/>
        <v>331.42730769230764</v>
      </c>
      <c r="S46" s="131">
        <f>IF($D46="Y",$L46,0)</f>
        <v>21542.774999999998</v>
      </c>
      <c r="T46" s="131">
        <f>IF($D46="N",$L46,0)</f>
        <v>0</v>
      </c>
      <c r="U46" s="132">
        <f t="shared" si="25"/>
        <v>1</v>
      </c>
    </row>
    <row r="47" spans="1:21" ht="14.25" x14ac:dyDescent="0.3">
      <c r="A47" s="93"/>
      <c r="B47" s="94"/>
      <c r="C47" s="40"/>
      <c r="D47" s="118"/>
      <c r="E47" s="100">
        <f>'3.1 Base Year 1 Staff Loading'!Q47</f>
        <v>0</v>
      </c>
      <c r="F47" s="100">
        <f>'3.2 Base Year 2 Staff Loading'!Q47</f>
        <v>0</v>
      </c>
      <c r="G47" s="100">
        <f>'3.3 Base Year 3 Staff Loading'!Q47</f>
        <v>0</v>
      </c>
      <c r="H47" s="100">
        <f>'3.4 Base Year 4 Staff Loading'!Q47</f>
        <v>0</v>
      </c>
      <c r="I47" s="100">
        <f>'3.5 Base Year 5 Staff Loading'!Q47</f>
        <v>0</v>
      </c>
      <c r="J47" s="100">
        <f>'3.6 Base Year 6 Staff Loading'!K47</f>
        <v>0</v>
      </c>
      <c r="K47" s="100"/>
      <c r="L47" s="100">
        <f>SUM(E47:K47)</f>
        <v>0</v>
      </c>
      <c r="M47" s="32"/>
      <c r="N47" s="32"/>
      <c r="O47" s="32"/>
      <c r="P47" s="131">
        <f t="shared" si="24"/>
        <v>0</v>
      </c>
      <c r="Q47" s="131">
        <f t="shared" si="17"/>
        <v>0</v>
      </c>
      <c r="S47" s="131">
        <f>IF($D47="Y",$L47,0)</f>
        <v>0</v>
      </c>
      <c r="T47" s="131">
        <f>IF($D47="N",$L47,0)</f>
        <v>0</v>
      </c>
      <c r="U47" s="132" t="e">
        <f t="shared" si="25"/>
        <v>#DIV/0!</v>
      </c>
    </row>
    <row r="48" spans="1:21" s="32" customFormat="1" ht="15" thickBot="1" x14ac:dyDescent="0.35">
      <c r="A48" s="65"/>
      <c r="B48" s="66" t="s">
        <v>30</v>
      </c>
      <c r="C48" s="67"/>
      <c r="D48" s="119"/>
      <c r="E48" s="70">
        <f>'3.1 Base Year 1 Staff Loading'!Q48</f>
        <v>9633.1626599999981</v>
      </c>
      <c r="F48" s="70">
        <f>'3.2 Base Year 2 Staff Loading'!Q48</f>
        <v>9633.1626599999981</v>
      </c>
      <c r="G48" s="70">
        <f>'3.3 Base Year 3 Staff Loading'!Q48</f>
        <v>9639.4861600000004</v>
      </c>
      <c r="H48" s="70">
        <f>'3.4 Base Year 4 Staff Loading'!Q48</f>
        <v>9645.8096600000008</v>
      </c>
      <c r="I48" s="70">
        <f>'3.5 Base Year 5 Staff Loading'!Q48</f>
        <v>9645.8096600000008</v>
      </c>
      <c r="J48" s="70">
        <f>'3.6 Base Year 6 Staff Loading'!K48</f>
        <v>4019.0873583333332</v>
      </c>
      <c r="K48" s="70"/>
      <c r="L48" s="70">
        <f t="shared" ref="L48" si="26">SUM(L43:L47)</f>
        <v>52216.518158333332</v>
      </c>
      <c r="M48" s="28"/>
      <c r="N48" s="28"/>
      <c r="O48" s="28"/>
      <c r="P48" s="72">
        <f>SUM(P43:P47)</f>
        <v>4.8205795936422939</v>
      </c>
      <c r="Q48" s="72">
        <f t="shared" si="17"/>
        <v>803.33104858974355</v>
      </c>
      <c r="S48" s="68">
        <f>SUM(S43:S47)</f>
        <v>34601.13149166666</v>
      </c>
      <c r="T48" s="68">
        <f>SUM(T43:T47)</f>
        <v>17615.386666666669</v>
      </c>
      <c r="U48" s="105">
        <f>S48/(S48+T48)</f>
        <v>0.66264723715869978</v>
      </c>
    </row>
    <row r="49" spans="1:21" s="32" customFormat="1" ht="14.25" x14ac:dyDescent="0.3">
      <c r="A49" s="93">
        <v>2.4</v>
      </c>
      <c r="B49" s="98" t="s">
        <v>31</v>
      </c>
      <c r="C49" s="147" t="s">
        <v>136</v>
      </c>
      <c r="D49" s="118" t="s">
        <v>208</v>
      </c>
      <c r="E49" s="100">
        <f>'3.1 Base Year 1 Staff Loading'!Q49</f>
        <v>1058.4000000000001</v>
      </c>
      <c r="F49" s="100">
        <f>'3.2 Base Year 2 Staff Loading'!Q49</f>
        <v>1058.4000000000001</v>
      </c>
      <c r="G49" s="100">
        <f>'3.3 Base Year 3 Staff Loading'!Q49</f>
        <v>1058.4000000000001</v>
      </c>
      <c r="H49" s="100">
        <f>'3.4 Base Year 4 Staff Loading'!Q49</f>
        <v>1058.4000000000001</v>
      </c>
      <c r="I49" s="100">
        <f>'3.5 Base Year 5 Staff Loading'!Q49</f>
        <v>1058.4000000000001</v>
      </c>
      <c r="J49" s="100">
        <f>'3.6 Base Year 6 Staff Loading'!K49</f>
        <v>440.99999999999994</v>
      </c>
      <c r="K49" s="100"/>
      <c r="L49" s="100">
        <f>SUM(E49:K49)</f>
        <v>5733</v>
      </c>
      <c r="M49" s="28"/>
      <c r="N49" s="28"/>
      <c r="O49" s="28"/>
      <c r="P49" s="131">
        <f>Q49/$N$7</f>
        <v>0.52926514032496308</v>
      </c>
      <c r="Q49" s="131">
        <f t="shared" si="17"/>
        <v>88.2</v>
      </c>
      <c r="R49" s="28"/>
      <c r="S49" s="131">
        <f>IF($D49="Y",$L49,0)</f>
        <v>0</v>
      </c>
      <c r="T49" s="131">
        <f>IF($D49="N",$L49,0)</f>
        <v>5733</v>
      </c>
      <c r="U49" s="132">
        <f>S49/(T49+S49)</f>
        <v>0</v>
      </c>
    </row>
    <row r="50" spans="1:21" s="32" customFormat="1" ht="14.25" x14ac:dyDescent="0.3">
      <c r="A50" s="93"/>
      <c r="B50" s="94"/>
      <c r="C50" s="147" t="s">
        <v>159</v>
      </c>
      <c r="D50" s="118" t="s">
        <v>208</v>
      </c>
      <c r="E50" s="100">
        <f>'3.1 Base Year 1 Staff Loading'!Q50</f>
        <v>1774.8191999999997</v>
      </c>
      <c r="F50" s="100">
        <f>'3.2 Base Year 2 Staff Loading'!Q50</f>
        <v>1774.8191999999997</v>
      </c>
      <c r="G50" s="100">
        <f>'3.3 Base Year 3 Staff Loading'!Q50</f>
        <v>1774.8191999999997</v>
      </c>
      <c r="H50" s="100">
        <f>'3.4 Base Year 4 Staff Loading'!Q50</f>
        <v>1774.8191999999997</v>
      </c>
      <c r="I50" s="100">
        <f>'3.5 Base Year 5 Staff Loading'!Q50</f>
        <v>1774.8191999999997</v>
      </c>
      <c r="J50" s="100">
        <f>'3.6 Base Year 6 Staff Loading'!K50</f>
        <v>739.50800000000004</v>
      </c>
      <c r="K50" s="100"/>
      <c r="L50" s="100">
        <f>SUM(E50:K50)</f>
        <v>9613.6039999999975</v>
      </c>
      <c r="M50" s="28"/>
      <c r="N50" s="28"/>
      <c r="O50" s="28"/>
      <c r="P50" s="131">
        <f t="shared" ref="P50:P53" si="27">Q50/$N$7</f>
        <v>0.88751883308714896</v>
      </c>
      <c r="Q50" s="131">
        <f t="shared" si="17"/>
        <v>147.90159999999997</v>
      </c>
      <c r="R50" s="28"/>
      <c r="S50" s="131">
        <f>IF($D50="Y",$L50,0)</f>
        <v>0</v>
      </c>
      <c r="T50" s="131">
        <f>IF($D50="N",$L50,0)</f>
        <v>9613.6039999999975</v>
      </c>
      <c r="U50" s="132">
        <f t="shared" ref="U50:U53" si="28">S50/(T50+S50)</f>
        <v>0</v>
      </c>
    </row>
    <row r="51" spans="1:21" s="32" customFormat="1" ht="14.25" x14ac:dyDescent="0.3">
      <c r="A51" s="93"/>
      <c r="B51" s="94"/>
      <c r="C51" s="147" t="s">
        <v>191</v>
      </c>
      <c r="D51" s="118" t="s">
        <v>209</v>
      </c>
      <c r="E51" s="100">
        <f>'3.1 Base Year 1 Staff Loading'!Q51</f>
        <v>1991.5549999999996</v>
      </c>
      <c r="F51" s="100">
        <f>'3.2 Base Year 2 Staff Loading'!Q51</f>
        <v>1991.5549999999996</v>
      </c>
      <c r="G51" s="100">
        <f>'3.3 Base Year 3 Staff Loading'!Q51</f>
        <v>1988.7774999999999</v>
      </c>
      <c r="H51" s="100">
        <f>'3.4 Base Year 4 Staff Loading'!Q51</f>
        <v>1986</v>
      </c>
      <c r="I51" s="100">
        <f>'3.5 Base Year 5 Staff Loading'!Q51</f>
        <v>1986</v>
      </c>
      <c r="J51" s="100">
        <f>'3.6 Base Year 6 Staff Loading'!K51</f>
        <v>827.5</v>
      </c>
      <c r="K51" s="100"/>
      <c r="L51" s="100">
        <f>SUM(E51:K51)</f>
        <v>10771.387499999999</v>
      </c>
      <c r="P51" s="131">
        <f t="shared" si="27"/>
        <v>0.99440431129985207</v>
      </c>
      <c r="Q51" s="131">
        <f t="shared" si="17"/>
        <v>165.71365384615382</v>
      </c>
      <c r="R51" s="28"/>
      <c r="S51" s="131">
        <f>IF($D51="Y",$L51,0)</f>
        <v>10771.387499999999</v>
      </c>
      <c r="T51" s="131">
        <f>IF($D51="N",$L51,0)</f>
        <v>0</v>
      </c>
      <c r="U51" s="132">
        <f t="shared" si="28"/>
        <v>1</v>
      </c>
    </row>
    <row r="52" spans="1:21" s="32" customFormat="1" ht="14.25" x14ac:dyDescent="0.3">
      <c r="A52" s="93"/>
      <c r="B52" s="94"/>
      <c r="C52" s="40"/>
      <c r="D52" s="118"/>
      <c r="E52" s="100">
        <f>'3.1 Base Year 1 Staff Loading'!Q52</f>
        <v>0</v>
      </c>
      <c r="F52" s="100">
        <f>'3.2 Base Year 2 Staff Loading'!Q52</f>
        <v>0</v>
      </c>
      <c r="G52" s="100">
        <f>'3.3 Base Year 3 Staff Loading'!Q52</f>
        <v>0</v>
      </c>
      <c r="H52" s="100">
        <f>'3.4 Base Year 4 Staff Loading'!Q52</f>
        <v>0</v>
      </c>
      <c r="I52" s="100">
        <f>'3.5 Base Year 5 Staff Loading'!Q52</f>
        <v>0</v>
      </c>
      <c r="J52" s="100">
        <f>'3.6 Base Year 6 Staff Loading'!K52</f>
        <v>0</v>
      </c>
      <c r="K52" s="100"/>
      <c r="L52" s="100">
        <f>SUM(E52:K52)</f>
        <v>0</v>
      </c>
      <c r="P52" s="131">
        <f t="shared" si="27"/>
        <v>0</v>
      </c>
      <c r="Q52" s="131">
        <f t="shared" si="17"/>
        <v>0</v>
      </c>
      <c r="R52" s="28"/>
      <c r="S52" s="131">
        <f>IF($D52="Y",$L52,0)</f>
        <v>0</v>
      </c>
      <c r="T52" s="131">
        <f>IF($D52="N",$L52,0)</f>
        <v>0</v>
      </c>
      <c r="U52" s="132" t="e">
        <f t="shared" si="28"/>
        <v>#DIV/0!</v>
      </c>
    </row>
    <row r="53" spans="1:21" s="32" customFormat="1" ht="14.25" x14ac:dyDescent="0.3">
      <c r="A53" s="93"/>
      <c r="B53" s="94"/>
      <c r="C53" s="40"/>
      <c r="D53" s="118"/>
      <c r="E53" s="100">
        <f>'3.1 Base Year 1 Staff Loading'!Q53</f>
        <v>0</v>
      </c>
      <c r="F53" s="100">
        <f>'3.2 Base Year 2 Staff Loading'!Q53</f>
        <v>0</v>
      </c>
      <c r="G53" s="100">
        <f>'3.3 Base Year 3 Staff Loading'!Q53</f>
        <v>0</v>
      </c>
      <c r="H53" s="100">
        <f>'3.4 Base Year 4 Staff Loading'!Q53</f>
        <v>0</v>
      </c>
      <c r="I53" s="100">
        <f>'3.5 Base Year 5 Staff Loading'!Q53</f>
        <v>0</v>
      </c>
      <c r="J53" s="100">
        <f>'3.6 Base Year 6 Staff Loading'!K53</f>
        <v>0</v>
      </c>
      <c r="K53" s="100"/>
      <c r="L53" s="100">
        <f>SUM(E53:K53)</f>
        <v>0</v>
      </c>
      <c r="P53" s="131">
        <f t="shared" si="27"/>
        <v>0</v>
      </c>
      <c r="Q53" s="131">
        <f t="shared" si="17"/>
        <v>0</v>
      </c>
      <c r="R53" s="28"/>
      <c r="S53" s="131">
        <f>IF($D53="Y",$L53,0)</f>
        <v>0</v>
      </c>
      <c r="T53" s="131">
        <f>IF($D53="N",$L53,0)</f>
        <v>0</v>
      </c>
      <c r="U53" s="132" t="e">
        <f t="shared" si="28"/>
        <v>#DIV/0!</v>
      </c>
    </row>
    <row r="54" spans="1:21" s="32" customFormat="1" ht="15" thickBot="1" x14ac:dyDescent="0.35">
      <c r="A54" s="65"/>
      <c r="B54" s="66" t="s">
        <v>32</v>
      </c>
      <c r="C54" s="67"/>
      <c r="D54" s="119"/>
      <c r="E54" s="70">
        <f>'3.1 Base Year 1 Staff Loading'!Q54</f>
        <v>4824.7741999999989</v>
      </c>
      <c r="F54" s="70">
        <f>'3.2 Base Year 2 Staff Loading'!Q54</f>
        <v>4824.7741999999989</v>
      </c>
      <c r="G54" s="70">
        <f>'3.3 Base Year 3 Staff Loading'!Q54</f>
        <v>4821.9966999999997</v>
      </c>
      <c r="H54" s="70">
        <f>'3.4 Base Year 4 Staff Loading'!Q54</f>
        <v>4819.2191999999995</v>
      </c>
      <c r="I54" s="70">
        <f>'3.5 Base Year 5 Staff Loading'!Q54</f>
        <v>4819.2191999999995</v>
      </c>
      <c r="J54" s="70">
        <f>'3.6 Base Year 6 Staff Loading'!K54</f>
        <v>2008.008</v>
      </c>
      <c r="K54" s="70"/>
      <c r="L54" s="70">
        <f t="shared" ref="L54" si="29">SUM(L49:L53)</f>
        <v>26117.991499999996</v>
      </c>
      <c r="M54" s="28"/>
      <c r="N54" s="28"/>
      <c r="O54" s="28"/>
      <c r="P54" s="72">
        <f>SUM(P49:P53)</f>
        <v>2.4111882847119639</v>
      </c>
      <c r="Q54" s="72">
        <f t="shared" si="17"/>
        <v>401.81525384615378</v>
      </c>
      <c r="S54" s="68">
        <f>SUM(S49:S53)</f>
        <v>10771.387499999999</v>
      </c>
      <c r="T54" s="68">
        <f>SUM(T49:T53)</f>
        <v>15346.603999999998</v>
      </c>
      <c r="U54" s="105">
        <f>S54/(S54+T54)</f>
        <v>0.41241255094213508</v>
      </c>
    </row>
    <row r="55" spans="1:21" s="32" customFormat="1" ht="14.25" x14ac:dyDescent="0.3">
      <c r="A55" s="93">
        <v>2.5</v>
      </c>
      <c r="B55" s="98" t="s">
        <v>33</v>
      </c>
      <c r="C55" s="147" t="s">
        <v>159</v>
      </c>
      <c r="D55" s="118" t="s">
        <v>208</v>
      </c>
      <c r="E55" s="100">
        <f>'3.1 Base Year 1 Staff Loading'!Q55</f>
        <v>1407.924</v>
      </c>
      <c r="F55" s="100">
        <f>'3.2 Base Year 2 Staff Loading'!Q55</f>
        <v>1407.924</v>
      </c>
      <c r="G55" s="100">
        <f>'3.3 Base Year 3 Staff Loading'!Q55</f>
        <v>1407.924</v>
      </c>
      <c r="H55" s="100">
        <f>'3.4 Base Year 4 Staff Loading'!Q55</f>
        <v>1407.924</v>
      </c>
      <c r="I55" s="100">
        <f>'3.5 Base Year 5 Staff Loading'!Q55</f>
        <v>1407.924</v>
      </c>
      <c r="J55" s="100">
        <f>'3.6 Base Year 6 Staff Loading'!K55</f>
        <v>586.63499999999999</v>
      </c>
      <c r="K55" s="100"/>
      <c r="L55" s="100">
        <f>SUM(E55:K55)</f>
        <v>7626.2550000000001</v>
      </c>
      <c r="M55" s="28"/>
      <c r="N55" s="28"/>
      <c r="O55" s="28"/>
      <c r="P55" s="131">
        <f>Q55/$N$7</f>
        <v>0.70404865214180201</v>
      </c>
      <c r="Q55" s="131">
        <f t="shared" si="17"/>
        <v>117.327</v>
      </c>
      <c r="R55" s="28"/>
      <c r="S55" s="131">
        <f>IF($D55="Y",$L55,0)</f>
        <v>0</v>
      </c>
      <c r="T55" s="131">
        <f>IF($D55="N",$L55,0)</f>
        <v>7626.2550000000001</v>
      </c>
      <c r="U55" s="132">
        <f>S55/(T55+S55)</f>
        <v>0</v>
      </c>
    </row>
    <row r="56" spans="1:21" s="32" customFormat="1" ht="14.25" x14ac:dyDescent="0.3">
      <c r="A56" s="93"/>
      <c r="B56" s="94"/>
      <c r="C56" s="147" t="s">
        <v>136</v>
      </c>
      <c r="D56" s="118" t="s">
        <v>208</v>
      </c>
      <c r="E56" s="100">
        <f>'3.1 Base Year 1 Staff Loading'!Q56</f>
        <v>741.59999999999991</v>
      </c>
      <c r="F56" s="100">
        <f>'3.2 Base Year 2 Staff Loading'!Q56</f>
        <v>741.59999999999991</v>
      </c>
      <c r="G56" s="100">
        <f>'3.3 Base Year 3 Staff Loading'!Q56</f>
        <v>741.59999999999991</v>
      </c>
      <c r="H56" s="100">
        <f>'3.4 Base Year 4 Staff Loading'!Q56</f>
        <v>741.59999999999991</v>
      </c>
      <c r="I56" s="100">
        <f>'3.5 Base Year 5 Staff Loading'!Q56</f>
        <v>741.59999999999991</v>
      </c>
      <c r="J56" s="100">
        <f>'3.6 Base Year 6 Staff Loading'!K56</f>
        <v>309.00000000000006</v>
      </c>
      <c r="K56" s="100"/>
      <c r="L56" s="100">
        <f>SUM(E56:K56)</f>
        <v>4016.9999999999995</v>
      </c>
      <c r="M56" s="28"/>
      <c r="N56" s="28"/>
      <c r="O56" s="28"/>
      <c r="P56" s="131">
        <f t="shared" ref="P56:P59" si="30">Q56/$N$7</f>
        <v>0.3708456425406203</v>
      </c>
      <c r="Q56" s="131">
        <f t="shared" si="17"/>
        <v>61.79999999999999</v>
      </c>
      <c r="R56" s="28"/>
      <c r="S56" s="131">
        <f>IF($D56="Y",$L56,0)</f>
        <v>0</v>
      </c>
      <c r="T56" s="131">
        <f>IF($D56="N",$L56,0)</f>
        <v>4016.9999999999995</v>
      </c>
      <c r="U56" s="132">
        <f t="shared" ref="U56:U59" si="31">S56/(T56+S56)</f>
        <v>0</v>
      </c>
    </row>
    <row r="57" spans="1:21" s="32" customFormat="1" ht="14.25" x14ac:dyDescent="0.3">
      <c r="A57" s="93"/>
      <c r="B57" s="94"/>
      <c r="C57" s="40"/>
      <c r="D57" s="118"/>
      <c r="E57" s="100">
        <f>'3.1 Base Year 1 Staff Loading'!Q57</f>
        <v>0</v>
      </c>
      <c r="F57" s="100">
        <f>'3.2 Base Year 2 Staff Loading'!Q57</f>
        <v>0</v>
      </c>
      <c r="G57" s="100">
        <f>'3.3 Base Year 3 Staff Loading'!Q57</f>
        <v>0</v>
      </c>
      <c r="H57" s="100">
        <f>'3.4 Base Year 4 Staff Loading'!Q57</f>
        <v>0</v>
      </c>
      <c r="I57" s="100">
        <f>'3.5 Base Year 5 Staff Loading'!Q57</f>
        <v>0</v>
      </c>
      <c r="J57" s="100">
        <f>'3.6 Base Year 6 Staff Loading'!K57</f>
        <v>0</v>
      </c>
      <c r="K57" s="100"/>
      <c r="L57" s="100">
        <f>SUM(E57:K57)</f>
        <v>0</v>
      </c>
      <c r="P57" s="131">
        <f t="shared" si="30"/>
        <v>0</v>
      </c>
      <c r="Q57" s="131">
        <f t="shared" si="17"/>
        <v>0</v>
      </c>
      <c r="R57" s="28"/>
      <c r="S57" s="131">
        <f>IF($D57="Y",$L57,0)</f>
        <v>0</v>
      </c>
      <c r="T57" s="131">
        <f>IF($D57="N",$L57,0)</f>
        <v>0</v>
      </c>
      <c r="U57" s="132" t="e">
        <f t="shared" si="31"/>
        <v>#DIV/0!</v>
      </c>
    </row>
    <row r="58" spans="1:21" s="32" customFormat="1" ht="14.25" x14ac:dyDescent="0.3">
      <c r="A58" s="93"/>
      <c r="B58" s="94"/>
      <c r="C58" s="40"/>
      <c r="D58" s="118"/>
      <c r="E58" s="100">
        <f>'3.1 Base Year 1 Staff Loading'!Q58</f>
        <v>0</v>
      </c>
      <c r="F58" s="100">
        <f>'3.2 Base Year 2 Staff Loading'!Q58</f>
        <v>0</v>
      </c>
      <c r="G58" s="100">
        <f>'3.3 Base Year 3 Staff Loading'!Q58</f>
        <v>0</v>
      </c>
      <c r="H58" s="100">
        <f>'3.4 Base Year 4 Staff Loading'!Q58</f>
        <v>0</v>
      </c>
      <c r="I58" s="100">
        <f>'3.5 Base Year 5 Staff Loading'!Q58</f>
        <v>0</v>
      </c>
      <c r="J58" s="100">
        <f>'3.6 Base Year 6 Staff Loading'!K58</f>
        <v>0</v>
      </c>
      <c r="K58" s="100"/>
      <c r="L58" s="100">
        <f>SUM(E58:K58)</f>
        <v>0</v>
      </c>
      <c r="P58" s="131">
        <f t="shared" si="30"/>
        <v>0</v>
      </c>
      <c r="Q58" s="131">
        <f t="shared" si="17"/>
        <v>0</v>
      </c>
      <c r="R58" s="28"/>
      <c r="S58" s="131">
        <f>IF($D58="Y",$L58,0)</f>
        <v>0</v>
      </c>
      <c r="T58" s="131">
        <f>IF($D58="N",$L58,0)</f>
        <v>0</v>
      </c>
      <c r="U58" s="132" t="e">
        <f t="shared" si="31"/>
        <v>#DIV/0!</v>
      </c>
    </row>
    <row r="59" spans="1:21" s="32" customFormat="1" ht="14.25" x14ac:dyDescent="0.3">
      <c r="A59" s="93"/>
      <c r="B59" s="94"/>
      <c r="C59" s="40"/>
      <c r="D59" s="118"/>
      <c r="E59" s="100">
        <f>'3.1 Base Year 1 Staff Loading'!Q59</f>
        <v>0</v>
      </c>
      <c r="F59" s="100">
        <f>'3.2 Base Year 2 Staff Loading'!Q59</f>
        <v>0</v>
      </c>
      <c r="G59" s="100">
        <f>'3.3 Base Year 3 Staff Loading'!Q59</f>
        <v>0</v>
      </c>
      <c r="H59" s="100">
        <f>'3.4 Base Year 4 Staff Loading'!Q59</f>
        <v>0</v>
      </c>
      <c r="I59" s="100">
        <f>'3.5 Base Year 5 Staff Loading'!Q59</f>
        <v>0</v>
      </c>
      <c r="J59" s="100">
        <f>'3.6 Base Year 6 Staff Loading'!K59</f>
        <v>0</v>
      </c>
      <c r="K59" s="100"/>
      <c r="L59" s="100">
        <f>SUM(E59:K59)</f>
        <v>0</v>
      </c>
      <c r="P59" s="131">
        <f t="shared" si="30"/>
        <v>0</v>
      </c>
      <c r="Q59" s="131">
        <f t="shared" si="17"/>
        <v>0</v>
      </c>
      <c r="R59" s="28"/>
      <c r="S59" s="131">
        <f>IF($D59="Y",$L59,0)</f>
        <v>0</v>
      </c>
      <c r="T59" s="131">
        <f>IF($D59="N",$L59,0)</f>
        <v>0</v>
      </c>
      <c r="U59" s="132" t="e">
        <f t="shared" si="31"/>
        <v>#DIV/0!</v>
      </c>
    </row>
    <row r="60" spans="1:21" s="32" customFormat="1" ht="15" thickBot="1" x14ac:dyDescent="0.35">
      <c r="A60" s="65"/>
      <c r="B60" s="66" t="s">
        <v>34</v>
      </c>
      <c r="C60" s="67"/>
      <c r="D60" s="119"/>
      <c r="E60" s="70">
        <f>'3.1 Base Year 1 Staff Loading'!Q60</f>
        <v>2149.5239999999999</v>
      </c>
      <c r="F60" s="70">
        <f>'3.2 Base Year 2 Staff Loading'!Q60</f>
        <v>2149.5239999999999</v>
      </c>
      <c r="G60" s="70">
        <f>'3.3 Base Year 3 Staff Loading'!Q60</f>
        <v>2149.5239999999999</v>
      </c>
      <c r="H60" s="70">
        <f>'3.4 Base Year 4 Staff Loading'!Q60</f>
        <v>2149.5239999999999</v>
      </c>
      <c r="I60" s="70">
        <f>'3.5 Base Year 5 Staff Loading'!Q60</f>
        <v>2149.5239999999999</v>
      </c>
      <c r="J60" s="70">
        <f>'3.6 Base Year 6 Staff Loading'!K60</f>
        <v>895.63499999999999</v>
      </c>
      <c r="K60" s="70"/>
      <c r="L60" s="70">
        <f t="shared" ref="L60" si="32">SUM(L55:L59)</f>
        <v>11643.254999999999</v>
      </c>
      <c r="M60" s="28"/>
      <c r="N60" s="28"/>
      <c r="O60" s="28"/>
      <c r="P60" s="72">
        <f>SUM(P55:P59)</f>
        <v>1.0748942946824223</v>
      </c>
      <c r="Q60" s="72">
        <f t="shared" si="17"/>
        <v>179.12699999999998</v>
      </c>
      <c r="S60" s="68">
        <f>SUM(S55:S59)</f>
        <v>0</v>
      </c>
      <c r="T60" s="68">
        <f>SUM(T55:T59)</f>
        <v>11643.254999999999</v>
      </c>
      <c r="U60" s="105">
        <f>S60/(S60+T60)</f>
        <v>0</v>
      </c>
    </row>
    <row r="61" spans="1:21" s="32" customFormat="1" ht="14.25" x14ac:dyDescent="0.3">
      <c r="A61" s="93">
        <v>2.6</v>
      </c>
      <c r="B61" s="98" t="s">
        <v>35</v>
      </c>
      <c r="C61" s="151" t="s">
        <v>193</v>
      </c>
      <c r="D61" s="118" t="s">
        <v>209</v>
      </c>
      <c r="E61" s="100">
        <f>'3.1 Base Year 1 Staff Loading'!Q61</f>
        <v>1991.5549999999996</v>
      </c>
      <c r="F61" s="100">
        <f>'3.2 Base Year 2 Staff Loading'!Q61</f>
        <v>1991.5549999999996</v>
      </c>
      <c r="G61" s="100">
        <f>'3.3 Base Year 3 Staff Loading'!Q61</f>
        <v>1988.5643840000005</v>
      </c>
      <c r="H61" s="100">
        <f>'3.4 Base Year 4 Staff Loading'!Q61</f>
        <v>1985.5737680000013</v>
      </c>
      <c r="I61" s="100">
        <f>'3.5 Base Year 5 Staff Loading'!Q61</f>
        <v>1985.5737680000013</v>
      </c>
      <c r="J61" s="100">
        <f>'3.6 Base Year 6 Staff Loading'!K61</f>
        <v>827.32240333333402</v>
      </c>
      <c r="K61" s="100"/>
      <c r="L61" s="100">
        <f>SUM(E61:K61)</f>
        <v>10770.144323333336</v>
      </c>
      <c r="M61" s="28"/>
      <c r="N61" s="28"/>
      <c r="O61" s="28"/>
      <c r="P61" s="131">
        <f>('3.1 Base Year 1 Staff Loading'!U61+'3.2 Base Year 2 Staff Loading'!U61+'3.3 Base Year 3 Staff Loading'!U61+'3.4 Base Year 4 Staff Loading'!U61+'3.5 Base Year 5 Staff Loading'!U61+'3.6 Base Year 6 Staff Loading'!O61)/6</f>
        <v>0.99165544326959543</v>
      </c>
      <c r="Q61" s="131">
        <f t="shared" si="17"/>
        <v>165.69452805128208</v>
      </c>
      <c r="S61" s="131">
        <f>IF($D61="Y",$L61,0)</f>
        <v>10770.144323333336</v>
      </c>
      <c r="T61" s="131">
        <f>IF($D61="N",$L61,0)</f>
        <v>0</v>
      </c>
      <c r="U61" s="132">
        <f>S61/(T61+S61)</f>
        <v>1</v>
      </c>
    </row>
    <row r="62" spans="1:21" ht="14.25" x14ac:dyDescent="0.3">
      <c r="A62" s="93"/>
      <c r="B62" s="94"/>
      <c r="C62" s="47"/>
      <c r="D62" s="118"/>
      <c r="E62" s="100">
        <f>'3.1 Base Year 1 Staff Loading'!Q62</f>
        <v>0</v>
      </c>
      <c r="F62" s="100">
        <f>'3.2 Base Year 2 Staff Loading'!Q62</f>
        <v>0</v>
      </c>
      <c r="G62" s="100">
        <f>'3.3 Base Year 3 Staff Loading'!Q62</f>
        <v>0</v>
      </c>
      <c r="H62" s="100">
        <f>'3.4 Base Year 4 Staff Loading'!Q62</f>
        <v>0</v>
      </c>
      <c r="I62" s="100">
        <f>'3.5 Base Year 5 Staff Loading'!Q62</f>
        <v>0</v>
      </c>
      <c r="J62" s="100">
        <f>'3.6 Base Year 6 Staff Loading'!K62</f>
        <v>0</v>
      </c>
      <c r="K62" s="100"/>
      <c r="L62" s="100">
        <f>('3.1 Base Year 1 Staff Loading'!Q62+'3.2 Base Year 2 Staff Loading'!Q62+'3.3 Base Year 3 Staff Loading'!Q62+'3.4 Base Year 4 Staff Loading'!Q62+'3.5 Base Year 5 Staff Loading'!Q62+'3.6 Base Year 6 Staff Loading'!K62)/6</f>
        <v>0</v>
      </c>
      <c r="P62" s="131">
        <f>('3.1 Base Year 1 Staff Loading'!U62+'3.2 Base Year 2 Staff Loading'!U62+'3.3 Base Year 3 Staff Loading'!U62+'3.4 Base Year 4 Staff Loading'!U62+'3.5 Base Year 5 Staff Loading'!U62+'3.6 Base Year 6 Staff Loading'!O62)/6</f>
        <v>0</v>
      </c>
      <c r="Q62" s="131">
        <f t="shared" si="17"/>
        <v>0</v>
      </c>
      <c r="S62" s="131">
        <f>IF($D62="Y",$L62,0)</f>
        <v>0</v>
      </c>
      <c r="T62" s="131">
        <f>IF($D62="N",$L62,0)</f>
        <v>0</v>
      </c>
      <c r="U62" s="132" t="e">
        <f t="shared" ref="U62:U65" si="33">S62/(T62+S62)</f>
        <v>#DIV/0!</v>
      </c>
    </row>
    <row r="63" spans="1:21" ht="14.25" x14ac:dyDescent="0.3">
      <c r="A63" s="93"/>
      <c r="B63" s="94"/>
      <c r="C63" s="47"/>
      <c r="D63" s="118"/>
      <c r="E63" s="100">
        <f>'3.1 Base Year 1 Staff Loading'!Q63</f>
        <v>0</v>
      </c>
      <c r="F63" s="100">
        <f>'3.2 Base Year 2 Staff Loading'!Q63</f>
        <v>0</v>
      </c>
      <c r="G63" s="100">
        <f>'3.3 Base Year 3 Staff Loading'!Q63</f>
        <v>0</v>
      </c>
      <c r="H63" s="100">
        <f>'3.4 Base Year 4 Staff Loading'!Q63</f>
        <v>0</v>
      </c>
      <c r="I63" s="100">
        <f>'3.5 Base Year 5 Staff Loading'!Q63</f>
        <v>0</v>
      </c>
      <c r="J63" s="100">
        <f>'3.6 Base Year 6 Staff Loading'!K63</f>
        <v>0</v>
      </c>
      <c r="K63" s="100"/>
      <c r="L63" s="100">
        <f>('3.1 Base Year 1 Staff Loading'!Q63+'3.2 Base Year 2 Staff Loading'!Q63+'3.3 Base Year 3 Staff Loading'!Q63+'3.4 Base Year 4 Staff Loading'!Q63+'3.5 Base Year 5 Staff Loading'!Q63+'3.6 Base Year 6 Staff Loading'!K63)/6</f>
        <v>0</v>
      </c>
      <c r="P63" s="131">
        <f>('3.1 Base Year 1 Staff Loading'!U63+'3.2 Base Year 2 Staff Loading'!U63+'3.3 Base Year 3 Staff Loading'!U63+'3.4 Base Year 4 Staff Loading'!U63+'3.5 Base Year 5 Staff Loading'!U63+'3.6 Base Year 6 Staff Loading'!O63)/6</f>
        <v>0</v>
      </c>
      <c r="Q63" s="131">
        <f t="shared" si="17"/>
        <v>0</v>
      </c>
      <c r="S63" s="131">
        <f>IF($D63="Y",$L63,0)</f>
        <v>0</v>
      </c>
      <c r="T63" s="131">
        <f>IF($D63="N",$L63,0)</f>
        <v>0</v>
      </c>
      <c r="U63" s="132" t="e">
        <f t="shared" si="33"/>
        <v>#DIV/0!</v>
      </c>
    </row>
    <row r="64" spans="1:21" ht="14.25" x14ac:dyDescent="0.3">
      <c r="A64" s="93"/>
      <c r="B64" s="94"/>
      <c r="C64" s="47"/>
      <c r="D64" s="118"/>
      <c r="E64" s="100">
        <f>'3.1 Base Year 1 Staff Loading'!Q64</f>
        <v>0</v>
      </c>
      <c r="F64" s="100">
        <f>'3.2 Base Year 2 Staff Loading'!Q64</f>
        <v>0</v>
      </c>
      <c r="G64" s="100">
        <f>'3.3 Base Year 3 Staff Loading'!Q64</f>
        <v>0</v>
      </c>
      <c r="H64" s="100">
        <f>'3.4 Base Year 4 Staff Loading'!Q64</f>
        <v>0</v>
      </c>
      <c r="I64" s="100">
        <f>'3.5 Base Year 5 Staff Loading'!Q64</f>
        <v>0</v>
      </c>
      <c r="J64" s="100">
        <f>'3.6 Base Year 6 Staff Loading'!K64</f>
        <v>0</v>
      </c>
      <c r="K64" s="100"/>
      <c r="L64" s="100">
        <f>('3.1 Base Year 1 Staff Loading'!Q64+'3.2 Base Year 2 Staff Loading'!Q64+'3.3 Base Year 3 Staff Loading'!Q64+'3.4 Base Year 4 Staff Loading'!Q64+'3.5 Base Year 5 Staff Loading'!Q64+'3.6 Base Year 6 Staff Loading'!K64)/6</f>
        <v>0</v>
      </c>
      <c r="M64" s="32"/>
      <c r="N64" s="32"/>
      <c r="O64" s="32"/>
      <c r="P64" s="131">
        <f>('3.1 Base Year 1 Staff Loading'!U64+'3.2 Base Year 2 Staff Loading'!U64+'3.3 Base Year 3 Staff Loading'!U64+'3.4 Base Year 4 Staff Loading'!U64+'3.5 Base Year 5 Staff Loading'!U64+'3.6 Base Year 6 Staff Loading'!O64)/6</f>
        <v>0</v>
      </c>
      <c r="Q64" s="131">
        <f t="shared" si="17"/>
        <v>0</v>
      </c>
      <c r="S64" s="131">
        <f>IF($D64="Y",$L64,0)</f>
        <v>0</v>
      </c>
      <c r="T64" s="131">
        <f>IF($D64="N",$L64,0)</f>
        <v>0</v>
      </c>
      <c r="U64" s="132" t="e">
        <f t="shared" si="33"/>
        <v>#DIV/0!</v>
      </c>
    </row>
    <row r="65" spans="1:21" ht="14.25" x14ac:dyDescent="0.3">
      <c r="A65" s="93"/>
      <c r="B65" s="94"/>
      <c r="C65" s="47"/>
      <c r="D65" s="118"/>
      <c r="E65" s="100">
        <f>'3.1 Base Year 1 Staff Loading'!Q65</f>
        <v>0</v>
      </c>
      <c r="F65" s="100">
        <f>'3.2 Base Year 2 Staff Loading'!Q65</f>
        <v>0</v>
      </c>
      <c r="G65" s="100">
        <f>'3.3 Base Year 3 Staff Loading'!Q65</f>
        <v>0</v>
      </c>
      <c r="H65" s="100">
        <f>'3.4 Base Year 4 Staff Loading'!Q65</f>
        <v>0</v>
      </c>
      <c r="I65" s="100">
        <f>'3.5 Base Year 5 Staff Loading'!Q65</f>
        <v>0</v>
      </c>
      <c r="J65" s="100">
        <f>'3.6 Base Year 6 Staff Loading'!K65</f>
        <v>0</v>
      </c>
      <c r="K65" s="100"/>
      <c r="L65" s="100">
        <f>('3.1 Base Year 1 Staff Loading'!Q65+'3.2 Base Year 2 Staff Loading'!Q65+'3.3 Base Year 3 Staff Loading'!Q65+'3.4 Base Year 4 Staff Loading'!Q65+'3.5 Base Year 5 Staff Loading'!Q65+'3.6 Base Year 6 Staff Loading'!K65)/6</f>
        <v>0</v>
      </c>
      <c r="M65" s="32"/>
      <c r="N65" s="32"/>
      <c r="O65" s="32"/>
      <c r="P65" s="131">
        <f>('3.1 Base Year 1 Staff Loading'!U65+'3.2 Base Year 2 Staff Loading'!U65+'3.3 Base Year 3 Staff Loading'!U65+'3.4 Base Year 4 Staff Loading'!U65+'3.5 Base Year 5 Staff Loading'!U65+'3.6 Base Year 6 Staff Loading'!O65)/6</f>
        <v>0</v>
      </c>
      <c r="Q65" s="131">
        <f t="shared" si="17"/>
        <v>0</v>
      </c>
      <c r="S65" s="131">
        <f>IF($D65="Y",$L65,0)</f>
        <v>0</v>
      </c>
      <c r="T65" s="131">
        <f>IF($D65="N",$L65,0)</f>
        <v>0</v>
      </c>
      <c r="U65" s="132" t="e">
        <f t="shared" si="33"/>
        <v>#DIV/0!</v>
      </c>
    </row>
    <row r="66" spans="1:21" s="32" customFormat="1" ht="15" thickBot="1" x14ac:dyDescent="0.35">
      <c r="A66" s="65"/>
      <c r="B66" s="66" t="s">
        <v>36</v>
      </c>
      <c r="C66" s="67"/>
      <c r="D66" s="119"/>
      <c r="E66" s="70">
        <f>'3.1 Base Year 1 Staff Loading'!Q66</f>
        <v>1991.5549999999996</v>
      </c>
      <c r="F66" s="70">
        <f>'3.2 Base Year 2 Staff Loading'!Q66</f>
        <v>1991.5549999999996</v>
      </c>
      <c r="G66" s="70">
        <f>'3.3 Base Year 3 Staff Loading'!Q66</f>
        <v>1988.5643840000005</v>
      </c>
      <c r="H66" s="70">
        <f>'3.4 Base Year 4 Staff Loading'!Q66</f>
        <v>1985.5737680000013</v>
      </c>
      <c r="I66" s="70">
        <f>'3.5 Base Year 5 Staff Loading'!Q66</f>
        <v>1985.5737680000013</v>
      </c>
      <c r="J66" s="70">
        <f>'3.6 Base Year 6 Staff Loading'!K66</f>
        <v>827.32240333333402</v>
      </c>
      <c r="K66" s="70"/>
      <c r="L66" s="70">
        <f t="shared" ref="L66" si="34">SUM(L61:L65)</f>
        <v>10770.144323333336</v>
      </c>
      <c r="P66" s="72">
        <f>SUM(P61:P65)</f>
        <v>0.99165544326959543</v>
      </c>
      <c r="Q66" s="72">
        <f t="shared" si="17"/>
        <v>165.69452805128208</v>
      </c>
      <c r="S66" s="68">
        <f>SUM(S61:S65)</f>
        <v>10770.144323333336</v>
      </c>
      <c r="T66" s="68">
        <f>SUM(T61:T65)</f>
        <v>0</v>
      </c>
      <c r="U66" s="105">
        <f>S66/(S66+T66)</f>
        <v>1</v>
      </c>
    </row>
    <row r="67" spans="1:21" s="32" customFormat="1" ht="14.25" x14ac:dyDescent="0.3">
      <c r="A67" s="93">
        <v>2.7</v>
      </c>
      <c r="B67" s="98" t="s">
        <v>37</v>
      </c>
      <c r="C67" s="147" t="s">
        <v>156</v>
      </c>
      <c r="D67" s="118" t="s">
        <v>208</v>
      </c>
      <c r="E67" s="100">
        <f>'3.1 Base Year 1 Staff Loading'!Q67</f>
        <v>359.07199999999995</v>
      </c>
      <c r="F67" s="100">
        <f>'3.2 Base Year 2 Staff Loading'!Q67</f>
        <v>359.07199999999995</v>
      </c>
      <c r="G67" s="100">
        <f>'3.3 Base Year 3 Staff Loading'!Q67</f>
        <v>362.7360000000001</v>
      </c>
      <c r="H67" s="100">
        <f>'3.4 Base Year 4 Staff Loading'!Q67</f>
        <v>366.40000000000009</v>
      </c>
      <c r="I67" s="100">
        <f>'3.5 Base Year 5 Staff Loading'!Q67</f>
        <v>366.40000000000009</v>
      </c>
      <c r="J67" s="100">
        <f>'3.6 Base Year 6 Staff Loading'!K67</f>
        <v>152.66666666666669</v>
      </c>
      <c r="K67" s="100"/>
      <c r="L67" s="100">
        <f>SUM(E67:K67)</f>
        <v>1966.346666666667</v>
      </c>
      <c r="M67" s="28"/>
      <c r="N67" s="28"/>
      <c r="O67" s="28"/>
      <c r="P67" s="131">
        <f>Q67/$N$7</f>
        <v>0.18153126538650913</v>
      </c>
      <c r="Q67" s="131">
        <f t="shared" si="17"/>
        <v>30.251487179487185</v>
      </c>
      <c r="S67" s="131">
        <f>IF($D67="Y",$L67,0)</f>
        <v>0</v>
      </c>
      <c r="T67" s="131">
        <f>IF($D67="N",$L67,0)</f>
        <v>1966.346666666667</v>
      </c>
      <c r="U67" s="132">
        <f>S67/(T67+S67)</f>
        <v>0</v>
      </c>
    </row>
    <row r="68" spans="1:21" ht="14.25" x14ac:dyDescent="0.3">
      <c r="A68" s="93"/>
      <c r="B68" s="94"/>
      <c r="C68" s="40"/>
      <c r="D68" s="118"/>
      <c r="E68" s="100">
        <f>'3.1 Base Year 1 Staff Loading'!Q68</f>
        <v>0</v>
      </c>
      <c r="F68" s="100">
        <f>'3.2 Base Year 2 Staff Loading'!Q68</f>
        <v>0</v>
      </c>
      <c r="G68" s="100">
        <f>'3.3 Base Year 3 Staff Loading'!Q68</f>
        <v>0</v>
      </c>
      <c r="H68" s="100">
        <f>'3.4 Base Year 4 Staff Loading'!Q68</f>
        <v>0</v>
      </c>
      <c r="I68" s="100">
        <f>'3.5 Base Year 5 Staff Loading'!Q68</f>
        <v>0</v>
      </c>
      <c r="J68" s="100">
        <f>'3.6 Base Year 6 Staff Loading'!K68</f>
        <v>0</v>
      </c>
      <c r="K68" s="100"/>
      <c r="L68" s="100">
        <f>SUM(E68:K68)</f>
        <v>0</v>
      </c>
      <c r="P68" s="131">
        <f t="shared" ref="P68:P71" si="35">Q68/$N$7</f>
        <v>0</v>
      </c>
      <c r="Q68" s="131">
        <f t="shared" si="17"/>
        <v>0</v>
      </c>
      <c r="S68" s="131">
        <f>IF($D68="Y",$L68,0)</f>
        <v>0</v>
      </c>
      <c r="T68" s="131">
        <f>IF($D68="N",$L68,0)</f>
        <v>0</v>
      </c>
      <c r="U68" s="132" t="e">
        <f t="shared" ref="U68:U71" si="36">S68/(T68+S68)</f>
        <v>#DIV/0!</v>
      </c>
    </row>
    <row r="69" spans="1:21" ht="14.25" x14ac:dyDescent="0.3">
      <c r="A69" s="93"/>
      <c r="B69" s="94"/>
      <c r="C69" s="40"/>
      <c r="D69" s="118"/>
      <c r="E69" s="100">
        <f>'3.1 Base Year 1 Staff Loading'!Q69</f>
        <v>0</v>
      </c>
      <c r="F69" s="100">
        <f>'3.2 Base Year 2 Staff Loading'!Q69</f>
        <v>0</v>
      </c>
      <c r="G69" s="100">
        <f>'3.3 Base Year 3 Staff Loading'!Q69</f>
        <v>0</v>
      </c>
      <c r="H69" s="100">
        <f>'3.4 Base Year 4 Staff Loading'!Q69</f>
        <v>0</v>
      </c>
      <c r="I69" s="100">
        <f>'3.5 Base Year 5 Staff Loading'!Q69</f>
        <v>0</v>
      </c>
      <c r="J69" s="100">
        <f>'3.6 Base Year 6 Staff Loading'!K69</f>
        <v>0</v>
      </c>
      <c r="K69" s="100"/>
      <c r="L69" s="100">
        <f>SUM(E69:K69)</f>
        <v>0</v>
      </c>
      <c r="P69" s="131">
        <f t="shared" si="35"/>
        <v>0</v>
      </c>
      <c r="Q69" s="131">
        <f t="shared" si="17"/>
        <v>0</v>
      </c>
      <c r="S69" s="131">
        <f>IF($D69="Y",$L69,0)</f>
        <v>0</v>
      </c>
      <c r="T69" s="131">
        <f>IF($D69="N",$L69,0)</f>
        <v>0</v>
      </c>
      <c r="U69" s="132" t="e">
        <f t="shared" si="36"/>
        <v>#DIV/0!</v>
      </c>
    </row>
    <row r="70" spans="1:21" ht="14.25" x14ac:dyDescent="0.3">
      <c r="A70" s="93"/>
      <c r="B70" s="94"/>
      <c r="C70" s="40"/>
      <c r="D70" s="118"/>
      <c r="E70" s="100">
        <f>'3.1 Base Year 1 Staff Loading'!Q70</f>
        <v>0</v>
      </c>
      <c r="F70" s="100">
        <f>'3.2 Base Year 2 Staff Loading'!Q70</f>
        <v>0</v>
      </c>
      <c r="G70" s="100">
        <f>'3.3 Base Year 3 Staff Loading'!Q70</f>
        <v>0</v>
      </c>
      <c r="H70" s="100">
        <f>'3.4 Base Year 4 Staff Loading'!Q70</f>
        <v>0</v>
      </c>
      <c r="I70" s="100">
        <f>'3.5 Base Year 5 Staff Loading'!Q70</f>
        <v>0</v>
      </c>
      <c r="J70" s="100">
        <f>'3.6 Base Year 6 Staff Loading'!K70</f>
        <v>0</v>
      </c>
      <c r="K70" s="100"/>
      <c r="L70" s="100">
        <f>SUM(E70:K70)</f>
        <v>0</v>
      </c>
      <c r="P70" s="131">
        <f t="shared" si="35"/>
        <v>0</v>
      </c>
      <c r="Q70" s="131">
        <f t="shared" si="17"/>
        <v>0</v>
      </c>
      <c r="S70" s="131">
        <f>IF($D70="Y",$L70,0)</f>
        <v>0</v>
      </c>
      <c r="T70" s="131">
        <f>IF($D70="N",$L70,0)</f>
        <v>0</v>
      </c>
      <c r="U70" s="132" t="e">
        <f t="shared" si="36"/>
        <v>#DIV/0!</v>
      </c>
    </row>
    <row r="71" spans="1:21" ht="14.25" x14ac:dyDescent="0.3">
      <c r="A71" s="93"/>
      <c r="B71" s="94"/>
      <c r="C71" s="40"/>
      <c r="D71" s="118"/>
      <c r="E71" s="100">
        <f>'3.1 Base Year 1 Staff Loading'!Q71</f>
        <v>0</v>
      </c>
      <c r="F71" s="100">
        <f>'3.2 Base Year 2 Staff Loading'!Q71</f>
        <v>0</v>
      </c>
      <c r="G71" s="100">
        <f>'3.3 Base Year 3 Staff Loading'!Q71</f>
        <v>0</v>
      </c>
      <c r="H71" s="100">
        <f>'3.4 Base Year 4 Staff Loading'!Q71</f>
        <v>0</v>
      </c>
      <c r="I71" s="100">
        <f>'3.5 Base Year 5 Staff Loading'!Q71</f>
        <v>0</v>
      </c>
      <c r="J71" s="100">
        <f>'3.6 Base Year 6 Staff Loading'!K71</f>
        <v>0</v>
      </c>
      <c r="K71" s="100"/>
      <c r="L71" s="100">
        <f>SUM(E71:K71)</f>
        <v>0</v>
      </c>
      <c r="P71" s="131">
        <f t="shared" si="35"/>
        <v>0</v>
      </c>
      <c r="Q71" s="131">
        <f t="shared" si="17"/>
        <v>0</v>
      </c>
      <c r="S71" s="131">
        <f>IF($D71="Y",$L71,0)</f>
        <v>0</v>
      </c>
      <c r="T71" s="131">
        <f>IF($D71="N",$L71,0)</f>
        <v>0</v>
      </c>
      <c r="U71" s="132" t="e">
        <f t="shared" si="36"/>
        <v>#DIV/0!</v>
      </c>
    </row>
    <row r="72" spans="1:21" s="32" customFormat="1" ht="15" thickBot="1" x14ac:dyDescent="0.35">
      <c r="A72" s="65"/>
      <c r="B72" s="66" t="s">
        <v>38</v>
      </c>
      <c r="C72" s="67"/>
      <c r="D72" s="119"/>
      <c r="E72" s="70">
        <f>'3.1 Base Year 1 Staff Loading'!Q72</f>
        <v>359.07199999999995</v>
      </c>
      <c r="F72" s="70">
        <f>'3.2 Base Year 2 Staff Loading'!Q72</f>
        <v>359.07199999999995</v>
      </c>
      <c r="G72" s="70">
        <f>'3.3 Base Year 3 Staff Loading'!Q72</f>
        <v>362.7360000000001</v>
      </c>
      <c r="H72" s="70">
        <f>'3.4 Base Year 4 Staff Loading'!Q72</f>
        <v>366.40000000000009</v>
      </c>
      <c r="I72" s="70">
        <f>'3.5 Base Year 5 Staff Loading'!Q72</f>
        <v>366.40000000000009</v>
      </c>
      <c r="J72" s="70">
        <f>'3.6 Base Year 6 Staff Loading'!K72</f>
        <v>152.66666666666669</v>
      </c>
      <c r="K72" s="70"/>
      <c r="L72" s="70">
        <f t="shared" ref="L72" si="37">SUM(L67:L71)</f>
        <v>1966.346666666667</v>
      </c>
      <c r="M72" s="28"/>
      <c r="N72" s="28"/>
      <c r="O72" s="28"/>
      <c r="P72" s="72">
        <f>SUM(P67:P71)</f>
        <v>0.18153126538650913</v>
      </c>
      <c r="Q72" s="72">
        <f t="shared" si="17"/>
        <v>30.251487179487185</v>
      </c>
      <c r="S72" s="68">
        <f>SUM(S67:S71)</f>
        <v>0</v>
      </c>
      <c r="T72" s="68">
        <f>SUM(T67:T71)</f>
        <v>1966.346666666667</v>
      </c>
      <c r="U72" s="105">
        <f>S72/(S72+T72)</f>
        <v>0</v>
      </c>
    </row>
    <row r="73" spans="1:21" s="32" customFormat="1" ht="9.9499999999999993" customHeight="1" thickBot="1" x14ac:dyDescent="0.35">
      <c r="A73" s="38"/>
      <c r="B73" s="39"/>
      <c r="C73" s="40"/>
      <c r="D73" s="118"/>
      <c r="E73" s="43">
        <f>'3.1 Base Year 1 Staff Loading'!Q73</f>
        <v>0</v>
      </c>
      <c r="F73" s="43">
        <f>'3.2 Base Year 2 Staff Loading'!Q73</f>
        <v>0</v>
      </c>
      <c r="G73" s="43">
        <f>'3.3 Base Year 3 Staff Loading'!Q73</f>
        <v>0</v>
      </c>
      <c r="H73" s="43">
        <f>'3.4 Base Year 4 Staff Loading'!Q73</f>
        <v>0</v>
      </c>
      <c r="I73" s="43">
        <f>'3.5 Base Year 5 Staff Loading'!Q73</f>
        <v>0</v>
      </c>
      <c r="J73" s="43">
        <f>'3.6 Base Year 6 Staff Loading'!K73</f>
        <v>0</v>
      </c>
      <c r="K73" s="43"/>
      <c r="L73" s="43"/>
      <c r="M73" s="28"/>
      <c r="N73" s="28"/>
      <c r="O73" s="28"/>
      <c r="P73" s="72"/>
      <c r="Q73" s="72">
        <f t="shared" si="17"/>
        <v>0</v>
      </c>
      <c r="S73" s="72"/>
      <c r="T73" s="72"/>
      <c r="U73" s="109"/>
    </row>
    <row r="74" spans="1:21" s="32" customFormat="1" ht="14.25" thickBot="1" x14ac:dyDescent="0.3">
      <c r="A74" s="88"/>
      <c r="B74" s="89" t="s">
        <v>39</v>
      </c>
      <c r="C74" s="90"/>
      <c r="D74" s="121"/>
      <c r="E74" s="91">
        <f>'3.1 Base Year 1 Staff Loading'!Q74</f>
        <v>29999.995434999993</v>
      </c>
      <c r="F74" s="91">
        <f>'3.2 Base Year 2 Staff Loading'!Q74</f>
        <v>29999.995434999993</v>
      </c>
      <c r="G74" s="91">
        <f>'3.3 Base Year 3 Staff Loading'!Q74</f>
        <v>29999.995027500001</v>
      </c>
      <c r="H74" s="91">
        <f>'3.4 Base Year 4 Staff Loading'!Q74</f>
        <v>29999.994620000005</v>
      </c>
      <c r="I74" s="91">
        <f>'3.5 Base Year 5 Staff Loading'!Q74</f>
        <v>29999.994620000005</v>
      </c>
      <c r="J74" s="91">
        <f>'3.6 Base Year 6 Staff Loading'!K74</f>
        <v>12499.997758333333</v>
      </c>
      <c r="K74" s="91"/>
      <c r="L74" s="91">
        <f t="shared" ref="L74" si="38">SUM(L36,L42,L48,L54,L60,L66,L72)</f>
        <v>162499.97289583334</v>
      </c>
      <c r="P74" s="91">
        <f t="shared" ref="P74" si="39">SUM(P36,P42,P48,P54,P60,P66,P72)</f>
        <v>14.999209779726387</v>
      </c>
      <c r="Q74" s="91">
        <f t="shared" si="17"/>
        <v>2499.9995830128205</v>
      </c>
      <c r="S74" s="91">
        <f t="shared" ref="S74:T74" si="40">SUM(S36,S42,S48,S54,S60,S66,S72)</f>
        <v>77556.028637916665</v>
      </c>
      <c r="T74" s="91">
        <f t="shared" si="40"/>
        <v>84943.94425791665</v>
      </c>
      <c r="U74" s="110">
        <f>S74/(S74+T74)</f>
        <v>0.4772679481468719</v>
      </c>
    </row>
    <row r="75" spans="1:21" ht="14.25" x14ac:dyDescent="0.3">
      <c r="A75" s="38"/>
      <c r="B75" s="44"/>
      <c r="C75" s="45"/>
      <c r="D75" s="123"/>
      <c r="E75" s="43">
        <f>'3.1 Base Year 1 Staff Loading'!Q75</f>
        <v>0</v>
      </c>
      <c r="F75" s="43">
        <f>'3.2 Base Year 2 Staff Loading'!Q75</f>
        <v>0</v>
      </c>
      <c r="G75" s="43">
        <f>'3.3 Base Year 3 Staff Loading'!Q75</f>
        <v>0</v>
      </c>
      <c r="H75" s="43">
        <f>'3.4 Base Year 4 Staff Loading'!Q75</f>
        <v>0</v>
      </c>
      <c r="I75" s="43">
        <f>'3.5 Base Year 5 Staff Loading'!Q75</f>
        <v>0</v>
      </c>
      <c r="J75" s="43">
        <f>'3.6 Base Year 6 Staff Loading'!K75</f>
        <v>0</v>
      </c>
      <c r="K75" s="43"/>
      <c r="L75" s="43"/>
      <c r="M75" s="32"/>
      <c r="N75" s="32"/>
      <c r="O75" s="32"/>
      <c r="P75" s="46"/>
      <c r="Q75" s="46"/>
      <c r="S75" s="46"/>
      <c r="T75" s="46"/>
      <c r="U75" s="113"/>
    </row>
    <row r="76" spans="1:21" ht="14.25" x14ac:dyDescent="0.3">
      <c r="A76" s="74">
        <v>3</v>
      </c>
      <c r="B76" s="82" t="s">
        <v>40</v>
      </c>
      <c r="C76" s="76"/>
      <c r="D76" s="117"/>
      <c r="E76" s="81">
        <f>'3.1 Base Year 1 Staff Loading'!Q76</f>
        <v>0</v>
      </c>
      <c r="F76" s="81">
        <f>'3.2 Base Year 2 Staff Loading'!Q76</f>
        <v>0</v>
      </c>
      <c r="G76" s="81">
        <f>'3.3 Base Year 3 Staff Loading'!Q76</f>
        <v>0</v>
      </c>
      <c r="H76" s="81">
        <f>'3.4 Base Year 4 Staff Loading'!Q76</f>
        <v>0</v>
      </c>
      <c r="I76" s="81">
        <f>'3.5 Base Year 5 Staff Loading'!Q76</f>
        <v>0</v>
      </c>
      <c r="J76" s="81">
        <f>'3.6 Base Year 6 Staff Loading'!K76</f>
        <v>0</v>
      </c>
      <c r="K76" s="81"/>
      <c r="L76" s="77"/>
      <c r="M76" s="32"/>
      <c r="N76" s="32"/>
      <c r="O76" s="32"/>
      <c r="P76" s="76"/>
      <c r="Q76" s="76"/>
      <c r="S76" s="76"/>
      <c r="T76" s="76"/>
      <c r="U76" s="108"/>
    </row>
    <row r="77" spans="1:21" ht="14.25" x14ac:dyDescent="0.3">
      <c r="A77" s="93">
        <v>3.1</v>
      </c>
      <c r="B77" s="98" t="s">
        <v>40</v>
      </c>
      <c r="C77" s="147" t="s">
        <v>161</v>
      </c>
      <c r="D77" s="118" t="s">
        <v>208</v>
      </c>
      <c r="E77" s="100">
        <f>'3.1 Base Year 1 Staff Loading'!Q77</f>
        <v>1855.1454880000001</v>
      </c>
      <c r="F77" s="100">
        <f>'3.2 Base Year 2 Staff Loading'!Q77</f>
        <v>1903.0816000000002</v>
      </c>
      <c r="G77" s="100">
        <f>'3.3 Base Year 3 Staff Loading'!Q77</f>
        <v>1941.9199999999998</v>
      </c>
      <c r="H77" s="100">
        <f>'3.4 Base Year 4 Staff Loading'!Q77</f>
        <v>1941.9199999999998</v>
      </c>
      <c r="I77" s="100">
        <f>'3.5 Base Year 5 Staff Loading'!Q77</f>
        <v>1941.9199999999998</v>
      </c>
      <c r="J77" s="100">
        <f>'3.6 Base Year 6 Staff Loading'!K77</f>
        <v>809.13333333333344</v>
      </c>
      <c r="K77" s="100"/>
      <c r="L77" s="100">
        <f>SUM(E77:K77)</f>
        <v>10393.120421333333</v>
      </c>
      <c r="P77" s="131">
        <f>Q77/$N$7</f>
        <v>0.9594830521910388</v>
      </c>
      <c r="Q77" s="131">
        <f t="shared" ref="Q77:Q82" si="41">L77/65</f>
        <v>159.89416032820512</v>
      </c>
      <c r="S77" s="131">
        <f>IF($D77="Y",$L77,0)</f>
        <v>0</v>
      </c>
      <c r="T77" s="131">
        <f>IF($D77="N",$L77,0)</f>
        <v>10393.120421333333</v>
      </c>
      <c r="U77" s="132">
        <f>S77/(T77+S77)</f>
        <v>0</v>
      </c>
    </row>
    <row r="78" spans="1:21" ht="14.25" x14ac:dyDescent="0.3">
      <c r="A78" s="93"/>
      <c r="B78" s="94"/>
      <c r="C78" s="147" t="s">
        <v>162</v>
      </c>
      <c r="D78" s="118" t="s">
        <v>208</v>
      </c>
      <c r="E78" s="100">
        <f>'3.1 Base Year 1 Staff Loading'!Q78</f>
        <v>1871.3476319999997</v>
      </c>
      <c r="F78" s="100">
        <f>'3.2 Base Year 2 Staff Loading'!Q78</f>
        <v>1919.7024000000004</v>
      </c>
      <c r="G78" s="100">
        <f>'3.3 Base Year 3 Staff Loading'!Q78</f>
        <v>1919.7024000000004</v>
      </c>
      <c r="H78" s="100">
        <f>'3.4 Base Year 4 Staff Loading'!Q78</f>
        <v>1919.7024000000004</v>
      </c>
      <c r="I78" s="100">
        <f>'3.5 Base Year 5 Staff Loading'!Q78</f>
        <v>1919.7024000000004</v>
      </c>
      <c r="J78" s="100">
        <f>'3.6 Base Year 6 Staff Loading'!K78</f>
        <v>799.87599999999998</v>
      </c>
      <c r="K78" s="100"/>
      <c r="L78" s="100">
        <f>SUM(E78:K78)</f>
        <v>10350.033232000002</v>
      </c>
      <c r="P78" s="131">
        <f t="shared" ref="P78:P81" si="42">Q78/$N$7</f>
        <v>0.955505283604136</v>
      </c>
      <c r="Q78" s="131">
        <f t="shared" si="41"/>
        <v>159.23128049230772</v>
      </c>
      <c r="S78" s="131">
        <f>IF($D78="Y",$L78,0)</f>
        <v>0</v>
      </c>
      <c r="T78" s="131">
        <f>IF($D78="N",$L78,0)</f>
        <v>10350.033232000002</v>
      </c>
      <c r="U78" s="132">
        <f t="shared" ref="U78:U81" si="43">S78/(T78+S78)</f>
        <v>0</v>
      </c>
    </row>
    <row r="79" spans="1:21" s="32" customFormat="1" ht="14.25" x14ac:dyDescent="0.3">
      <c r="A79" s="93"/>
      <c r="B79" s="94"/>
      <c r="C79" s="147" t="s">
        <v>176</v>
      </c>
      <c r="D79" s="118" t="s">
        <v>208</v>
      </c>
      <c r="E79" s="100">
        <f>'3.1 Base Year 1 Staff Loading'!Q79</f>
        <v>1871.3476319999997</v>
      </c>
      <c r="F79" s="100">
        <f>'3.2 Base Year 2 Staff Loading'!Q79</f>
        <v>1919.7024000000004</v>
      </c>
      <c r="G79" s="100">
        <f>'3.3 Base Year 3 Staff Loading'!Q79</f>
        <v>1919.7024000000004</v>
      </c>
      <c r="H79" s="100">
        <f>'3.4 Base Year 4 Staff Loading'!Q79</f>
        <v>1919.7024000000004</v>
      </c>
      <c r="I79" s="100">
        <f>'3.5 Base Year 5 Staff Loading'!Q79</f>
        <v>1919.7024000000004</v>
      </c>
      <c r="J79" s="100">
        <f>'3.6 Base Year 6 Staff Loading'!K79</f>
        <v>799.87599999999998</v>
      </c>
      <c r="K79" s="100"/>
      <c r="L79" s="100">
        <f>SUM(E79:K79)</f>
        <v>10350.033232000002</v>
      </c>
      <c r="M79" s="28"/>
      <c r="N79" s="28"/>
      <c r="O79" s="28"/>
      <c r="P79" s="131">
        <f t="shared" si="42"/>
        <v>0.955505283604136</v>
      </c>
      <c r="Q79" s="131">
        <f t="shared" si="41"/>
        <v>159.23128049230772</v>
      </c>
      <c r="S79" s="131">
        <f>IF($D79="Y",$L79,0)</f>
        <v>0</v>
      </c>
      <c r="T79" s="131">
        <f>IF($D79="N",$L79,0)</f>
        <v>10350.033232000002</v>
      </c>
      <c r="U79" s="132">
        <f t="shared" si="43"/>
        <v>0</v>
      </c>
    </row>
    <row r="80" spans="1:21" s="32" customFormat="1" ht="14.25" x14ac:dyDescent="0.3">
      <c r="A80" s="93"/>
      <c r="B80" s="94"/>
      <c r="C80" s="40"/>
      <c r="D80" s="118"/>
      <c r="E80" s="100">
        <f>'3.1 Base Year 1 Staff Loading'!Q80</f>
        <v>0</v>
      </c>
      <c r="F80" s="100">
        <f>'3.2 Base Year 2 Staff Loading'!Q80</f>
        <v>0</v>
      </c>
      <c r="G80" s="100">
        <f>'3.3 Base Year 3 Staff Loading'!Q80</f>
        <v>0</v>
      </c>
      <c r="H80" s="100">
        <f>'3.4 Base Year 4 Staff Loading'!Q80</f>
        <v>0</v>
      </c>
      <c r="I80" s="100">
        <f>'3.5 Base Year 5 Staff Loading'!Q80</f>
        <v>0</v>
      </c>
      <c r="J80" s="100">
        <f>'3.6 Base Year 6 Staff Loading'!K80</f>
        <v>0</v>
      </c>
      <c r="K80" s="100"/>
      <c r="L80" s="100">
        <f>SUM(E80:K80)</f>
        <v>0</v>
      </c>
      <c r="M80" s="28"/>
      <c r="N80" s="28"/>
      <c r="O80" s="28"/>
      <c r="P80" s="131">
        <f t="shared" si="42"/>
        <v>0</v>
      </c>
      <c r="Q80" s="131">
        <f t="shared" si="41"/>
        <v>0</v>
      </c>
      <c r="S80" s="131">
        <f>IF($D80="Y",$L80,0)</f>
        <v>0</v>
      </c>
      <c r="T80" s="131">
        <f>IF($D80="N",$L80,0)</f>
        <v>0</v>
      </c>
      <c r="U80" s="132" t="e">
        <f t="shared" si="43"/>
        <v>#DIV/0!</v>
      </c>
    </row>
    <row r="81" spans="1:21" ht="14.25" customHeight="1" x14ac:dyDescent="0.3">
      <c r="A81" s="93"/>
      <c r="B81" s="94"/>
      <c r="C81" s="40"/>
      <c r="D81" s="118"/>
      <c r="E81" s="100">
        <f>'3.1 Base Year 1 Staff Loading'!Q81</f>
        <v>0</v>
      </c>
      <c r="F81" s="100">
        <f>'3.2 Base Year 2 Staff Loading'!Q81</f>
        <v>0</v>
      </c>
      <c r="G81" s="100">
        <f>'3.3 Base Year 3 Staff Loading'!Q81</f>
        <v>0</v>
      </c>
      <c r="H81" s="100">
        <f>'3.4 Base Year 4 Staff Loading'!Q81</f>
        <v>0</v>
      </c>
      <c r="I81" s="100">
        <f>'3.5 Base Year 5 Staff Loading'!Q81</f>
        <v>0</v>
      </c>
      <c r="J81" s="100">
        <f>'3.6 Base Year 6 Staff Loading'!K81</f>
        <v>0</v>
      </c>
      <c r="K81" s="100"/>
      <c r="L81" s="100">
        <f>SUM(E81:K81)</f>
        <v>0</v>
      </c>
      <c r="P81" s="131">
        <f t="shared" si="42"/>
        <v>0</v>
      </c>
      <c r="Q81" s="131">
        <f t="shared" si="41"/>
        <v>0</v>
      </c>
      <c r="S81" s="131">
        <f>IF($D81="Y",$L81,0)</f>
        <v>0</v>
      </c>
      <c r="T81" s="131">
        <f>IF($D81="N",$L81,0)</f>
        <v>0</v>
      </c>
      <c r="U81" s="132" t="e">
        <f t="shared" si="43"/>
        <v>#DIV/0!</v>
      </c>
    </row>
    <row r="82" spans="1:21" s="31" customFormat="1" ht="15" thickBot="1" x14ac:dyDescent="0.35">
      <c r="A82" s="65"/>
      <c r="B82" s="66" t="s">
        <v>41</v>
      </c>
      <c r="C82" s="67"/>
      <c r="D82" s="119"/>
      <c r="E82" s="70">
        <f>'3.1 Base Year 1 Staff Loading'!Q82</f>
        <v>5597.8407520000001</v>
      </c>
      <c r="F82" s="70">
        <f>'3.2 Base Year 2 Staff Loading'!Q82</f>
        <v>5742.4864000000007</v>
      </c>
      <c r="G82" s="70">
        <f>'3.3 Base Year 3 Staff Loading'!Q82</f>
        <v>5781.3248000000003</v>
      </c>
      <c r="H82" s="70">
        <f>'3.4 Base Year 4 Staff Loading'!Q82</f>
        <v>5781.3248000000003</v>
      </c>
      <c r="I82" s="70">
        <f>'3.5 Base Year 5 Staff Loading'!Q82</f>
        <v>5781.3248000000003</v>
      </c>
      <c r="J82" s="70">
        <f>'3.6 Base Year 6 Staff Loading'!K82</f>
        <v>2408.8853333333336</v>
      </c>
      <c r="K82" s="70"/>
      <c r="L82" s="70">
        <f t="shared" ref="L82" si="44">SUM(L77:L81)</f>
        <v>31093.186885333336</v>
      </c>
      <c r="M82" s="28"/>
      <c r="N82" s="28"/>
      <c r="O82" s="28"/>
      <c r="P82" s="72">
        <f>SUM(P77:P81)</f>
        <v>2.8704936193993111</v>
      </c>
      <c r="Q82" s="72">
        <f t="shared" si="41"/>
        <v>478.35672131282058</v>
      </c>
      <c r="S82" s="68">
        <f>SUM(S77:S81)</f>
        <v>0</v>
      </c>
      <c r="T82" s="68">
        <f>SUM(T77:T81)</f>
        <v>31093.186885333336</v>
      </c>
      <c r="U82" s="105">
        <f>S82/(S82+T82)</f>
        <v>0</v>
      </c>
    </row>
    <row r="83" spans="1:21" ht="9.9499999999999993" customHeight="1" x14ac:dyDescent="0.3">
      <c r="A83" s="38"/>
      <c r="B83" s="39"/>
      <c r="C83" s="40"/>
      <c r="D83" s="118"/>
      <c r="E83" s="43">
        <f>'3.1 Base Year 1 Staff Loading'!Q83</f>
        <v>0</v>
      </c>
      <c r="F83" s="43">
        <f>'3.2 Base Year 2 Staff Loading'!Q83</f>
        <v>0</v>
      </c>
      <c r="G83" s="43">
        <f>'3.3 Base Year 3 Staff Loading'!Q83</f>
        <v>0</v>
      </c>
      <c r="H83" s="43">
        <f>'3.4 Base Year 4 Staff Loading'!Q83</f>
        <v>0</v>
      </c>
      <c r="I83" s="43">
        <f>'3.5 Base Year 5 Staff Loading'!Q83</f>
        <v>0</v>
      </c>
      <c r="J83" s="43">
        <f>'3.6 Base Year 6 Staff Loading'!K83</f>
        <v>0</v>
      </c>
      <c r="K83" s="43"/>
      <c r="L83" s="43"/>
      <c r="M83" s="32"/>
      <c r="N83" s="32"/>
      <c r="O83" s="32"/>
      <c r="P83" s="41"/>
      <c r="Q83" s="41"/>
      <c r="S83" s="41"/>
      <c r="T83" s="41"/>
      <c r="U83" s="104"/>
    </row>
    <row r="84" spans="1:21" ht="15" thickBot="1" x14ac:dyDescent="0.35">
      <c r="A84" s="88"/>
      <c r="B84" s="89" t="s">
        <v>41</v>
      </c>
      <c r="C84" s="90"/>
      <c r="D84" s="121"/>
      <c r="E84" s="91">
        <f>'3.1 Base Year 1 Staff Loading'!Q84</f>
        <v>5597.8407520000001</v>
      </c>
      <c r="F84" s="91">
        <f>'3.2 Base Year 2 Staff Loading'!Q84</f>
        <v>5742.4864000000007</v>
      </c>
      <c r="G84" s="91">
        <f>'3.3 Base Year 3 Staff Loading'!Q84</f>
        <v>5781.3248000000003</v>
      </c>
      <c r="H84" s="91">
        <f>'3.4 Base Year 4 Staff Loading'!Q84</f>
        <v>5781.3248000000003</v>
      </c>
      <c r="I84" s="91">
        <f>'3.5 Base Year 5 Staff Loading'!Q84</f>
        <v>5781.3248000000003</v>
      </c>
      <c r="J84" s="91">
        <f>'3.6 Base Year 6 Staff Loading'!K84</f>
        <v>2408.8853333333336</v>
      </c>
      <c r="K84" s="91"/>
      <c r="L84" s="91">
        <f t="shared" ref="L84" si="45">SUM(L82,)</f>
        <v>31093.186885333336</v>
      </c>
      <c r="P84" s="91">
        <f>SUM(P82,)</f>
        <v>2.8704936193993111</v>
      </c>
      <c r="Q84" s="91">
        <f>L84/65</f>
        <v>478.35672131282058</v>
      </c>
      <c r="S84" s="91">
        <f>SUM(S82,)</f>
        <v>0</v>
      </c>
      <c r="T84" s="91">
        <f>SUM(T82,)</f>
        <v>31093.186885333336</v>
      </c>
      <c r="U84" s="110">
        <f>SUM(U82,)</f>
        <v>0</v>
      </c>
    </row>
    <row r="85" spans="1:21" ht="14.25" x14ac:dyDescent="0.3">
      <c r="A85" s="38"/>
      <c r="B85" s="44"/>
      <c r="C85" s="45"/>
      <c r="D85" s="123"/>
      <c r="E85" s="43">
        <f>'3.1 Base Year 1 Staff Loading'!Q85</f>
        <v>0</v>
      </c>
      <c r="F85" s="43">
        <f>'3.2 Base Year 2 Staff Loading'!Q85</f>
        <v>0</v>
      </c>
      <c r="G85" s="43">
        <f>'3.3 Base Year 3 Staff Loading'!Q85</f>
        <v>0</v>
      </c>
      <c r="H85" s="43">
        <f>'3.4 Base Year 4 Staff Loading'!Q85</f>
        <v>0</v>
      </c>
      <c r="I85" s="43">
        <f>'3.5 Base Year 5 Staff Loading'!Q85</f>
        <v>0</v>
      </c>
      <c r="J85" s="43">
        <f>'3.6 Base Year 6 Staff Loading'!K85</f>
        <v>0</v>
      </c>
      <c r="K85" s="43"/>
      <c r="L85" s="43"/>
      <c r="M85" s="32"/>
      <c r="N85" s="32"/>
      <c r="O85" s="32"/>
      <c r="P85" s="46"/>
      <c r="Q85" s="46"/>
      <c r="S85" s="46"/>
      <c r="T85" s="46"/>
      <c r="U85" s="113"/>
    </row>
    <row r="86" spans="1:21" ht="14.25" x14ac:dyDescent="0.3">
      <c r="A86" s="74">
        <v>4</v>
      </c>
      <c r="B86" s="82" t="s">
        <v>43</v>
      </c>
      <c r="C86" s="76"/>
      <c r="D86" s="117"/>
      <c r="E86" s="81">
        <f>'3.1 Base Year 1 Staff Loading'!Q86</f>
        <v>0</v>
      </c>
      <c r="F86" s="81">
        <f>'3.2 Base Year 2 Staff Loading'!Q86</f>
        <v>0</v>
      </c>
      <c r="G86" s="81">
        <f>'3.3 Base Year 3 Staff Loading'!Q86</f>
        <v>0</v>
      </c>
      <c r="H86" s="81">
        <f>'3.4 Base Year 4 Staff Loading'!Q86</f>
        <v>0</v>
      </c>
      <c r="I86" s="81">
        <f>'3.5 Base Year 5 Staff Loading'!Q86</f>
        <v>0</v>
      </c>
      <c r="J86" s="81">
        <f>'3.6 Base Year 6 Staff Loading'!K86</f>
        <v>0</v>
      </c>
      <c r="K86" s="81"/>
      <c r="L86" s="77"/>
      <c r="M86" s="32"/>
      <c r="N86" s="32"/>
      <c r="O86" s="32"/>
      <c r="P86" s="76"/>
      <c r="Q86" s="76"/>
      <c r="S86" s="76"/>
      <c r="T86" s="76"/>
      <c r="U86" s="108"/>
    </row>
    <row r="87" spans="1:21" ht="14.25" x14ac:dyDescent="0.3">
      <c r="A87" s="93">
        <v>4.0999999999999996</v>
      </c>
      <c r="B87" s="94" t="s">
        <v>43</v>
      </c>
      <c r="C87" s="147" t="s">
        <v>138</v>
      </c>
      <c r="D87" s="118" t="s">
        <v>208</v>
      </c>
      <c r="E87" s="100">
        <f>'3.1 Base Year 1 Staff Loading'!Q87</f>
        <v>1800</v>
      </c>
      <c r="F87" s="100">
        <f>'3.2 Base Year 2 Staff Loading'!Q87</f>
        <v>1800</v>
      </c>
      <c r="G87" s="100">
        <f>'3.3 Base Year 3 Staff Loading'!Q87</f>
        <v>1800</v>
      </c>
      <c r="H87" s="100">
        <f>'3.4 Base Year 4 Staff Loading'!Q87</f>
        <v>1800</v>
      </c>
      <c r="I87" s="100">
        <f>'3.5 Base Year 5 Staff Loading'!Q87</f>
        <v>1800</v>
      </c>
      <c r="J87" s="100">
        <f>'3.6 Base Year 6 Staff Loading'!K87</f>
        <v>750</v>
      </c>
      <c r="K87" s="100"/>
      <c r="L87" s="100">
        <f>SUM(E87:K87)</f>
        <v>9750</v>
      </c>
      <c r="M87" s="32"/>
      <c r="N87" s="32"/>
      <c r="O87" s="32"/>
      <c r="P87" s="131">
        <f>Q87/$N$7</f>
        <v>0.90011078286558344</v>
      </c>
      <c r="Q87" s="131">
        <f t="shared" ref="Q87:Q92" si="46">L87/65</f>
        <v>150</v>
      </c>
      <c r="S87" s="131">
        <f>IF($D87="Y",$L87,0)</f>
        <v>0</v>
      </c>
      <c r="T87" s="131">
        <f>IF($D87="N",$L87,0)</f>
        <v>9750</v>
      </c>
      <c r="U87" s="132">
        <f>S87/(T87+S87)</f>
        <v>0</v>
      </c>
    </row>
    <row r="88" spans="1:21" s="32" customFormat="1" ht="14.25" x14ac:dyDescent="0.3">
      <c r="A88" s="93"/>
      <c r="B88" s="94"/>
      <c r="C88" s="147" t="s">
        <v>144</v>
      </c>
      <c r="D88" s="118" t="s">
        <v>208</v>
      </c>
      <c r="E88" s="100">
        <f>'3.1 Base Year 1 Staff Loading'!Q88</f>
        <v>1439.2800000000004</v>
      </c>
      <c r="F88" s="100">
        <f>'3.2 Base Year 2 Staff Loading'!Q88</f>
        <v>1439.2800000000004</v>
      </c>
      <c r="G88" s="100">
        <f>'3.3 Base Year 3 Staff Loading'!Q88</f>
        <v>1439.2800000000004</v>
      </c>
      <c r="H88" s="100">
        <f>'3.4 Base Year 4 Staff Loading'!Q88</f>
        <v>1439.2800000000004</v>
      </c>
      <c r="I88" s="100">
        <f>'3.5 Base Year 5 Staff Loading'!Q88</f>
        <v>1439.2800000000004</v>
      </c>
      <c r="J88" s="100">
        <f>'3.6 Base Year 6 Staff Loading'!K88</f>
        <v>599.70000000000005</v>
      </c>
      <c r="K88" s="100"/>
      <c r="L88" s="100">
        <f>SUM(E88:K88)</f>
        <v>7796.1000000000022</v>
      </c>
      <c r="P88" s="131">
        <f t="shared" ref="P88:P91" si="47">Q88/$N$7</f>
        <v>0.71972858197932077</v>
      </c>
      <c r="Q88" s="131">
        <f t="shared" si="46"/>
        <v>119.94000000000004</v>
      </c>
      <c r="S88" s="131">
        <f>IF($D88="Y",$L88,0)</f>
        <v>0</v>
      </c>
      <c r="T88" s="131">
        <f>IF($D88="N",$L88,0)</f>
        <v>7796.1000000000022</v>
      </c>
      <c r="U88" s="132">
        <f t="shared" ref="U88:U91" si="48">S88/(T88+S88)</f>
        <v>0</v>
      </c>
    </row>
    <row r="89" spans="1:21" ht="14.25" customHeight="1" x14ac:dyDescent="0.3">
      <c r="A89" s="93"/>
      <c r="B89" s="94"/>
      <c r="C89" s="147" t="s">
        <v>185</v>
      </c>
      <c r="D89" s="118" t="s">
        <v>209</v>
      </c>
      <c r="E89" s="100">
        <f>'3.1 Base Year 1 Staff Loading'!Q89</f>
        <v>960.2012860000001</v>
      </c>
      <c r="F89" s="100">
        <f>'3.2 Base Year 2 Staff Loading'!Q89</f>
        <v>960.2012860000001</v>
      </c>
      <c r="G89" s="100">
        <f>'3.3 Base Year 3 Staff Loading'!Q89</f>
        <v>960.2012860000001</v>
      </c>
      <c r="H89" s="100">
        <f>'3.4 Base Year 4 Staff Loading'!Q89</f>
        <v>960.2012860000001</v>
      </c>
      <c r="I89" s="100">
        <f>'3.5 Base Year 5 Staff Loading'!Q89</f>
        <v>960.2012860000001</v>
      </c>
      <c r="J89" s="100">
        <f>'3.6 Base Year 6 Staff Loading'!K89</f>
        <v>400.08386916666672</v>
      </c>
      <c r="K89" s="100"/>
      <c r="L89" s="100">
        <f>SUM(E89:K89)</f>
        <v>5201.0902991666671</v>
      </c>
      <c r="M89" s="32"/>
      <c r="N89" s="32"/>
      <c r="O89" s="32"/>
      <c r="P89" s="131">
        <f t="shared" si="47"/>
        <v>0.48015973958333341</v>
      </c>
      <c r="Q89" s="131">
        <f t="shared" si="46"/>
        <v>80.016773833333346</v>
      </c>
      <c r="S89" s="131">
        <f>IF($D89="Y",$L89,0)</f>
        <v>5201.0902991666671</v>
      </c>
      <c r="T89" s="131">
        <f>IF($D89="N",$L89,0)</f>
        <v>0</v>
      </c>
      <c r="U89" s="132">
        <f t="shared" si="48"/>
        <v>1</v>
      </c>
    </row>
    <row r="90" spans="1:21" s="32" customFormat="1" ht="14.25" x14ac:dyDescent="0.3">
      <c r="A90" s="93"/>
      <c r="B90" s="94"/>
      <c r="C90" s="147" t="s">
        <v>152</v>
      </c>
      <c r="D90" s="118" t="s">
        <v>208</v>
      </c>
      <c r="E90" s="100">
        <f>'3.1 Base Year 1 Staff Loading'!Q90</f>
        <v>719.8023300000001</v>
      </c>
      <c r="F90" s="100">
        <f>'3.2 Base Year 2 Staff Loading'!Q90</f>
        <v>719.8023300000001</v>
      </c>
      <c r="G90" s="100">
        <f>'3.3 Base Year 3 Staff Loading'!Q90</f>
        <v>719.8023300000001</v>
      </c>
      <c r="H90" s="100">
        <f>'3.4 Base Year 4 Staff Loading'!Q90</f>
        <v>719.8023300000001</v>
      </c>
      <c r="I90" s="100">
        <f>'3.5 Base Year 5 Staff Loading'!Q90</f>
        <v>719.8023300000001</v>
      </c>
      <c r="J90" s="100">
        <f>'3.6 Base Year 6 Staff Loading'!K90</f>
        <v>299.91763750000001</v>
      </c>
      <c r="K90" s="100"/>
      <c r="L90" s="100">
        <f>SUM(E90:K90)</f>
        <v>3898.9292875000006</v>
      </c>
      <c r="P90" s="131">
        <f t="shared" si="47"/>
        <v>0.35994546598042843</v>
      </c>
      <c r="Q90" s="131">
        <f t="shared" si="46"/>
        <v>59.983527500000008</v>
      </c>
      <c r="S90" s="131">
        <f>IF($D90="Y",$L90,0)</f>
        <v>0</v>
      </c>
      <c r="T90" s="131">
        <f>IF($D90="N",$L90,0)</f>
        <v>3898.9292875000006</v>
      </c>
      <c r="U90" s="132">
        <f t="shared" si="48"/>
        <v>0</v>
      </c>
    </row>
    <row r="91" spans="1:21" ht="14.25" customHeight="1" x14ac:dyDescent="0.3">
      <c r="A91" s="93"/>
      <c r="B91" s="94"/>
      <c r="C91" s="147" t="s">
        <v>165</v>
      </c>
      <c r="D91" s="118" t="s">
        <v>208</v>
      </c>
      <c r="E91" s="100">
        <f>'3.1 Base Year 1 Staff Loading'!Q91</f>
        <v>855.08226749999994</v>
      </c>
      <c r="F91" s="100">
        <f>'3.2 Base Year 2 Staff Loading'!Q91</f>
        <v>720</v>
      </c>
      <c r="G91" s="100">
        <f>'3.3 Base Year 3 Staff Loading'!Q91</f>
        <v>720</v>
      </c>
      <c r="H91" s="100">
        <f>'3.4 Base Year 4 Staff Loading'!Q91</f>
        <v>720</v>
      </c>
      <c r="I91" s="100">
        <f>'3.5 Base Year 5 Staff Loading'!Q91</f>
        <v>720</v>
      </c>
      <c r="J91" s="100">
        <f>'3.6 Base Year 6 Staff Loading'!K91</f>
        <v>300</v>
      </c>
      <c r="K91" s="100"/>
      <c r="L91" s="100">
        <f>SUM(E91:K91)</f>
        <v>4035.0822674999999</v>
      </c>
      <c r="M91" s="32"/>
      <c r="N91" s="32"/>
      <c r="O91" s="32"/>
      <c r="P91" s="131">
        <f t="shared" si="47"/>
        <v>0.37251498038220088</v>
      </c>
      <c r="Q91" s="131">
        <f t="shared" si="46"/>
        <v>62.078188730769227</v>
      </c>
      <c r="S91" s="131">
        <f>IF($D91="Y",$L91,0)</f>
        <v>0</v>
      </c>
      <c r="T91" s="131">
        <f>IF($D91="N",$L91,0)</f>
        <v>4035.0822674999999</v>
      </c>
      <c r="U91" s="132">
        <f t="shared" si="48"/>
        <v>0</v>
      </c>
    </row>
    <row r="92" spans="1:21" s="31" customFormat="1" ht="15" thickBot="1" x14ac:dyDescent="0.35">
      <c r="A92" s="65"/>
      <c r="B92" s="66" t="s">
        <v>44</v>
      </c>
      <c r="C92" s="67"/>
      <c r="D92" s="119"/>
      <c r="E92" s="70">
        <f>'3.1 Base Year 1 Staff Loading'!Q92</f>
        <v>5774.3658835000015</v>
      </c>
      <c r="F92" s="70">
        <f>'3.2 Base Year 2 Staff Loading'!Q92</f>
        <v>5639.2836160000015</v>
      </c>
      <c r="G92" s="70">
        <f>'3.3 Base Year 3 Staff Loading'!Q92</f>
        <v>5639.2836160000015</v>
      </c>
      <c r="H92" s="70">
        <f>'3.4 Base Year 4 Staff Loading'!Q92</f>
        <v>5639.2836160000015</v>
      </c>
      <c r="I92" s="70">
        <f>'3.5 Base Year 5 Staff Loading'!Q92</f>
        <v>5639.2836160000015</v>
      </c>
      <c r="J92" s="70">
        <f>'3.6 Base Year 6 Staff Loading'!K92</f>
        <v>2349.7015066666668</v>
      </c>
      <c r="K92" s="70"/>
      <c r="L92" s="70">
        <f t="shared" ref="L92" si="49">SUM(L87:L91)</f>
        <v>30681.201854166669</v>
      </c>
      <c r="M92" s="28"/>
      <c r="N92" s="28"/>
      <c r="O92" s="28"/>
      <c r="P92" s="72">
        <f>SUM(P87:P91)</f>
        <v>2.8324595507908672</v>
      </c>
      <c r="Q92" s="72">
        <f t="shared" si="46"/>
        <v>472.01849006410259</v>
      </c>
      <c r="S92" s="68">
        <f>SUM(S87:S91)</f>
        <v>5201.0902991666671</v>
      </c>
      <c r="T92" s="68">
        <f>SUM(T87:T91)</f>
        <v>25480.111555000003</v>
      </c>
      <c r="U92" s="105">
        <f>S92/(S92+T92)</f>
        <v>0.16952042243613516</v>
      </c>
    </row>
    <row r="93" spans="1:21" ht="9.9499999999999993" customHeight="1" x14ac:dyDescent="0.3">
      <c r="A93" s="38"/>
      <c r="B93" s="39"/>
      <c r="C93" s="40"/>
      <c r="D93" s="118"/>
      <c r="E93" s="43">
        <f>'3.1 Base Year 1 Staff Loading'!Q93</f>
        <v>0</v>
      </c>
      <c r="F93" s="43">
        <f>'3.2 Base Year 2 Staff Loading'!Q93</f>
        <v>0</v>
      </c>
      <c r="G93" s="43">
        <f>'3.3 Base Year 3 Staff Loading'!Q93</f>
        <v>0</v>
      </c>
      <c r="H93" s="43">
        <f>'3.4 Base Year 4 Staff Loading'!Q93</f>
        <v>0</v>
      </c>
      <c r="I93" s="43">
        <f>'3.5 Base Year 5 Staff Loading'!Q93</f>
        <v>0</v>
      </c>
      <c r="J93" s="43">
        <f>'3.6 Base Year 6 Staff Loading'!K93</f>
        <v>0</v>
      </c>
      <c r="K93" s="43"/>
      <c r="L93" s="43"/>
      <c r="P93" s="41"/>
      <c r="Q93" s="41"/>
      <c r="S93" s="41"/>
      <c r="T93" s="41"/>
      <c r="U93" s="104"/>
    </row>
    <row r="94" spans="1:21" ht="15" thickBot="1" x14ac:dyDescent="0.35">
      <c r="A94" s="88"/>
      <c r="B94" s="89" t="s">
        <v>44</v>
      </c>
      <c r="C94" s="90"/>
      <c r="D94" s="121"/>
      <c r="E94" s="91">
        <f>'3.1 Base Year 1 Staff Loading'!Q94</f>
        <v>5774.3658835000015</v>
      </c>
      <c r="F94" s="91">
        <f>'3.2 Base Year 2 Staff Loading'!Q94</f>
        <v>5639.2836160000015</v>
      </c>
      <c r="G94" s="91">
        <f>'3.3 Base Year 3 Staff Loading'!Q94</f>
        <v>5639.2836160000015</v>
      </c>
      <c r="H94" s="91">
        <f>'3.4 Base Year 4 Staff Loading'!Q94</f>
        <v>5639.2836160000015</v>
      </c>
      <c r="I94" s="91">
        <f>'3.5 Base Year 5 Staff Loading'!Q94</f>
        <v>5639.2836160000015</v>
      </c>
      <c r="J94" s="91">
        <f>'3.6 Base Year 6 Staff Loading'!K94</f>
        <v>2349.7015066666668</v>
      </c>
      <c r="K94" s="91"/>
      <c r="L94" s="91">
        <f t="shared" ref="L94" si="50">SUM(L92,)</f>
        <v>30681.201854166669</v>
      </c>
      <c r="P94" s="91">
        <f>SUM(P92,)</f>
        <v>2.8324595507908672</v>
      </c>
      <c r="Q94" s="91">
        <f>L94/65</f>
        <v>472.01849006410259</v>
      </c>
      <c r="S94" s="91">
        <f>SUM(S92,)</f>
        <v>5201.0902991666671</v>
      </c>
      <c r="T94" s="91">
        <f>SUM(T92,)</f>
        <v>25480.111555000003</v>
      </c>
      <c r="U94" s="110">
        <f>S94/(S94+T94)</f>
        <v>0.16952042243613516</v>
      </c>
    </row>
    <row r="95" spans="1:21" ht="14.25" x14ac:dyDescent="0.3">
      <c r="A95" s="49"/>
      <c r="B95" s="39"/>
      <c r="C95" s="40"/>
      <c r="D95" s="124"/>
      <c r="E95" s="43">
        <f>'3.1 Base Year 1 Staff Loading'!Q95</f>
        <v>0</v>
      </c>
      <c r="F95" s="43">
        <f>'3.2 Base Year 2 Staff Loading'!Q95</f>
        <v>0</v>
      </c>
      <c r="G95" s="43">
        <f>'3.3 Base Year 3 Staff Loading'!Q95</f>
        <v>0</v>
      </c>
      <c r="H95" s="43">
        <f>'3.4 Base Year 4 Staff Loading'!Q95</f>
        <v>0</v>
      </c>
      <c r="I95" s="43">
        <f>'3.5 Base Year 5 Staff Loading'!Q95</f>
        <v>0</v>
      </c>
      <c r="J95" s="43">
        <f>'3.6 Base Year 6 Staff Loading'!K95</f>
        <v>0</v>
      </c>
      <c r="K95" s="43"/>
      <c r="L95" s="43"/>
      <c r="P95" s="40"/>
      <c r="Q95" s="40"/>
      <c r="S95" s="40"/>
      <c r="T95" s="40"/>
      <c r="U95" s="104"/>
    </row>
    <row r="96" spans="1:21" ht="14.25" x14ac:dyDescent="0.3">
      <c r="A96" s="74">
        <v>5</v>
      </c>
      <c r="B96" s="82" t="s">
        <v>45</v>
      </c>
      <c r="C96" s="76"/>
      <c r="D96" s="117"/>
      <c r="E96" s="81">
        <f>'3.1 Base Year 1 Staff Loading'!Q96</f>
        <v>0</v>
      </c>
      <c r="F96" s="81">
        <f>'3.2 Base Year 2 Staff Loading'!Q96</f>
        <v>0</v>
      </c>
      <c r="G96" s="81">
        <f>'3.3 Base Year 3 Staff Loading'!Q96</f>
        <v>0</v>
      </c>
      <c r="H96" s="81">
        <f>'3.4 Base Year 4 Staff Loading'!Q96</f>
        <v>0</v>
      </c>
      <c r="I96" s="81">
        <f>'3.5 Base Year 5 Staff Loading'!Q96</f>
        <v>0</v>
      </c>
      <c r="J96" s="81">
        <f>'3.6 Base Year 6 Staff Loading'!K96</f>
        <v>0</v>
      </c>
      <c r="K96" s="81"/>
      <c r="L96" s="77"/>
      <c r="P96" s="76"/>
      <c r="Q96" s="76"/>
      <c r="S96" s="76"/>
      <c r="T96" s="76"/>
      <c r="U96" s="108"/>
    </row>
    <row r="97" spans="1:21" ht="14.25" x14ac:dyDescent="0.3">
      <c r="A97" s="93">
        <v>5.0999999999999996</v>
      </c>
      <c r="B97" s="94" t="s">
        <v>46</v>
      </c>
      <c r="C97" s="147" t="s">
        <v>137</v>
      </c>
      <c r="D97" s="118" t="s">
        <v>208</v>
      </c>
      <c r="E97" s="100">
        <f>'3.1 Base Year 1 Staff Loading'!Q97</f>
        <v>1800</v>
      </c>
      <c r="F97" s="100">
        <f>'3.2 Base Year 2 Staff Loading'!Q97</f>
        <v>1800</v>
      </c>
      <c r="G97" s="100">
        <f>'3.3 Base Year 3 Staff Loading'!Q97</f>
        <v>1800</v>
      </c>
      <c r="H97" s="100">
        <f>'3.4 Base Year 4 Staff Loading'!Q97</f>
        <v>1800</v>
      </c>
      <c r="I97" s="100">
        <f>'3.5 Base Year 5 Staff Loading'!Q97</f>
        <v>1800</v>
      </c>
      <c r="J97" s="100">
        <f>'3.6 Base Year 6 Staff Loading'!K97</f>
        <v>750</v>
      </c>
      <c r="K97" s="100"/>
      <c r="L97" s="100">
        <f>SUM(E97:K97)</f>
        <v>9750</v>
      </c>
      <c r="P97" s="131">
        <f>Q97/$N$7</f>
        <v>0.90011078286558344</v>
      </c>
      <c r="Q97" s="131">
        <f t="shared" ref="Q97:Q120" si="51">L97/65</f>
        <v>150</v>
      </c>
      <c r="S97" s="131">
        <f>IF($D97="Y",$L97,0)</f>
        <v>0</v>
      </c>
      <c r="T97" s="131">
        <f>IF($D97="N",$L97,0)</f>
        <v>9750</v>
      </c>
      <c r="U97" s="132">
        <f>S97/(T97+S97)</f>
        <v>0</v>
      </c>
    </row>
    <row r="98" spans="1:21" s="32" customFormat="1" ht="14.25" x14ac:dyDescent="0.3">
      <c r="A98" s="93"/>
      <c r="B98" s="94"/>
      <c r="C98" s="147"/>
      <c r="D98" s="118"/>
      <c r="E98" s="100">
        <f>'3.1 Base Year 1 Staff Loading'!Q98</f>
        <v>0</v>
      </c>
      <c r="F98" s="100">
        <f>'3.2 Base Year 2 Staff Loading'!Q98</f>
        <v>0</v>
      </c>
      <c r="G98" s="100">
        <f>'3.3 Base Year 3 Staff Loading'!Q98</f>
        <v>0</v>
      </c>
      <c r="H98" s="100">
        <f>'3.4 Base Year 4 Staff Loading'!Q98</f>
        <v>0</v>
      </c>
      <c r="I98" s="100">
        <f>'3.5 Base Year 5 Staff Loading'!Q98</f>
        <v>0</v>
      </c>
      <c r="J98" s="100">
        <f>'3.6 Base Year 6 Staff Loading'!K98</f>
        <v>0</v>
      </c>
      <c r="K98" s="100"/>
      <c r="L98" s="100">
        <f>SUM(E98:K98)</f>
        <v>0</v>
      </c>
      <c r="M98" s="28"/>
      <c r="N98" s="28"/>
      <c r="O98" s="28"/>
      <c r="P98" s="131">
        <f t="shared" ref="P98:P101" si="52">Q98/$N$7</f>
        <v>0</v>
      </c>
      <c r="Q98" s="131">
        <f t="shared" si="51"/>
        <v>0</v>
      </c>
      <c r="S98" s="131">
        <f>IF($D98="Y",$L98,0)</f>
        <v>0</v>
      </c>
      <c r="T98" s="131">
        <f>IF($D98="N",$L98,0)</f>
        <v>0</v>
      </c>
      <c r="U98" s="132" t="e">
        <f t="shared" ref="U98:U101" si="53">S98/(T98+S98)</f>
        <v>#DIV/0!</v>
      </c>
    </row>
    <row r="99" spans="1:21" ht="14.25" x14ac:dyDescent="0.3">
      <c r="A99" s="93"/>
      <c r="B99" s="94"/>
      <c r="C99" s="40"/>
      <c r="D99" s="118"/>
      <c r="E99" s="100">
        <f>'3.1 Base Year 1 Staff Loading'!Q99</f>
        <v>0</v>
      </c>
      <c r="F99" s="100">
        <f>'3.2 Base Year 2 Staff Loading'!Q99</f>
        <v>0</v>
      </c>
      <c r="G99" s="100">
        <f>'3.3 Base Year 3 Staff Loading'!Q99</f>
        <v>0</v>
      </c>
      <c r="H99" s="100">
        <f>'3.4 Base Year 4 Staff Loading'!Q99</f>
        <v>0</v>
      </c>
      <c r="I99" s="100">
        <f>'3.5 Base Year 5 Staff Loading'!Q99</f>
        <v>0</v>
      </c>
      <c r="J99" s="100">
        <f>'3.6 Base Year 6 Staff Loading'!K99</f>
        <v>0</v>
      </c>
      <c r="K99" s="100"/>
      <c r="L99" s="100">
        <f>SUM(E99:K99)</f>
        <v>0</v>
      </c>
      <c r="P99" s="131">
        <f t="shared" si="52"/>
        <v>0</v>
      </c>
      <c r="Q99" s="131">
        <f t="shared" si="51"/>
        <v>0</v>
      </c>
      <c r="S99" s="131">
        <f>IF($D99="Y",$L99,0)</f>
        <v>0</v>
      </c>
      <c r="T99" s="131">
        <f>IF($D99="N",$L99,0)</f>
        <v>0</v>
      </c>
      <c r="U99" s="132" t="e">
        <f t="shared" si="53"/>
        <v>#DIV/0!</v>
      </c>
    </row>
    <row r="100" spans="1:21" s="32" customFormat="1" ht="14.25" x14ac:dyDescent="0.3">
      <c r="A100" s="93"/>
      <c r="B100" s="94"/>
      <c r="C100" s="40"/>
      <c r="D100" s="118"/>
      <c r="E100" s="100">
        <f>'3.1 Base Year 1 Staff Loading'!Q100</f>
        <v>0</v>
      </c>
      <c r="F100" s="100">
        <f>'3.2 Base Year 2 Staff Loading'!Q100</f>
        <v>0</v>
      </c>
      <c r="G100" s="100">
        <f>'3.3 Base Year 3 Staff Loading'!Q100</f>
        <v>0</v>
      </c>
      <c r="H100" s="100">
        <f>'3.4 Base Year 4 Staff Loading'!Q100</f>
        <v>0</v>
      </c>
      <c r="I100" s="100">
        <f>'3.5 Base Year 5 Staff Loading'!Q100</f>
        <v>0</v>
      </c>
      <c r="J100" s="100">
        <f>'3.6 Base Year 6 Staff Loading'!K100</f>
        <v>0</v>
      </c>
      <c r="K100" s="100"/>
      <c r="L100" s="100">
        <f>SUM(E100:K100)</f>
        <v>0</v>
      </c>
      <c r="M100" s="28"/>
      <c r="N100" s="28"/>
      <c r="O100" s="28"/>
      <c r="P100" s="131">
        <f t="shared" si="52"/>
        <v>0</v>
      </c>
      <c r="Q100" s="131">
        <f t="shared" si="51"/>
        <v>0</v>
      </c>
      <c r="S100" s="131">
        <f>IF($D100="Y",$L100,0)</f>
        <v>0</v>
      </c>
      <c r="T100" s="131">
        <f>IF($D100="N",$L100,0)</f>
        <v>0</v>
      </c>
      <c r="U100" s="132" t="e">
        <f t="shared" si="53"/>
        <v>#DIV/0!</v>
      </c>
    </row>
    <row r="101" spans="1:21" ht="14.25" x14ac:dyDescent="0.3">
      <c r="A101" s="93"/>
      <c r="B101" s="94"/>
      <c r="C101" s="40"/>
      <c r="D101" s="118"/>
      <c r="E101" s="100">
        <f>'3.1 Base Year 1 Staff Loading'!Q101</f>
        <v>0</v>
      </c>
      <c r="F101" s="100">
        <f>'3.2 Base Year 2 Staff Loading'!Q101</f>
        <v>0</v>
      </c>
      <c r="G101" s="100">
        <f>'3.3 Base Year 3 Staff Loading'!Q101</f>
        <v>0</v>
      </c>
      <c r="H101" s="100">
        <f>'3.4 Base Year 4 Staff Loading'!Q101</f>
        <v>0</v>
      </c>
      <c r="I101" s="100">
        <f>'3.5 Base Year 5 Staff Loading'!Q101</f>
        <v>0</v>
      </c>
      <c r="J101" s="100">
        <f>'3.6 Base Year 6 Staff Loading'!K101</f>
        <v>0</v>
      </c>
      <c r="K101" s="100"/>
      <c r="L101" s="100">
        <f>SUM(E101:K101)</f>
        <v>0</v>
      </c>
      <c r="P101" s="131">
        <f t="shared" si="52"/>
        <v>0</v>
      </c>
      <c r="Q101" s="131">
        <f t="shared" si="51"/>
        <v>0</v>
      </c>
      <c r="S101" s="131">
        <f>IF($D101="Y",$L101,0)</f>
        <v>0</v>
      </c>
      <c r="T101" s="131">
        <f>IF($D101="N",$L101,0)</f>
        <v>0</v>
      </c>
      <c r="U101" s="132" t="e">
        <f t="shared" si="53"/>
        <v>#DIV/0!</v>
      </c>
    </row>
    <row r="102" spans="1:21" ht="15" thickBot="1" x14ac:dyDescent="0.35">
      <c r="A102" s="65"/>
      <c r="B102" s="66" t="s">
        <v>104</v>
      </c>
      <c r="C102" s="67"/>
      <c r="D102" s="119"/>
      <c r="E102" s="70">
        <f>'3.1 Base Year 1 Staff Loading'!Q102</f>
        <v>1800</v>
      </c>
      <c r="F102" s="70">
        <f>'3.2 Base Year 2 Staff Loading'!Q102</f>
        <v>1800</v>
      </c>
      <c r="G102" s="70">
        <f>'3.3 Base Year 3 Staff Loading'!Q102</f>
        <v>1800</v>
      </c>
      <c r="H102" s="70">
        <f>'3.4 Base Year 4 Staff Loading'!Q102</f>
        <v>1800</v>
      </c>
      <c r="I102" s="70">
        <f>'3.5 Base Year 5 Staff Loading'!Q102</f>
        <v>1800</v>
      </c>
      <c r="J102" s="70">
        <f>'3.6 Base Year 6 Staff Loading'!K102</f>
        <v>750</v>
      </c>
      <c r="K102" s="70"/>
      <c r="L102" s="70">
        <f t="shared" ref="L102" si="54">SUM(L97:L101)</f>
        <v>9750</v>
      </c>
      <c r="P102" s="72">
        <f>SUM(P97:P101)</f>
        <v>0.90011078286558344</v>
      </c>
      <c r="Q102" s="72">
        <f t="shared" si="51"/>
        <v>150</v>
      </c>
      <c r="S102" s="68">
        <f>SUM(S97:S101)</f>
        <v>0</v>
      </c>
      <c r="T102" s="68">
        <f>SUM(T97:T101)</f>
        <v>9750</v>
      </c>
      <c r="U102" s="105">
        <f>S102/(S102+T102)</f>
        <v>0</v>
      </c>
    </row>
    <row r="103" spans="1:21" ht="14.25" x14ac:dyDescent="0.3">
      <c r="A103" s="93">
        <v>5.2</v>
      </c>
      <c r="B103" s="94" t="s">
        <v>48</v>
      </c>
      <c r="C103" s="147" t="s">
        <v>200</v>
      </c>
      <c r="D103" s="118" t="s">
        <v>209</v>
      </c>
      <c r="E103" s="100">
        <f>'3.1 Base Year 1 Staff Loading'!Q103</f>
        <v>1991.5549999999996</v>
      </c>
      <c r="F103" s="100">
        <f>'3.2 Base Year 2 Staff Loading'!Q103</f>
        <v>1991.5549999999996</v>
      </c>
      <c r="G103" s="100">
        <f>'3.3 Base Year 3 Staff Loading'!Q103</f>
        <v>1991.5549999999996</v>
      </c>
      <c r="H103" s="100">
        <f>'3.4 Base Year 4 Staff Loading'!Q103</f>
        <v>1991.5549999999996</v>
      </c>
      <c r="I103" s="100">
        <f>'3.5 Base Year 5 Staff Loading'!Q103</f>
        <v>1991.5549999999996</v>
      </c>
      <c r="J103" s="100">
        <f>'3.6 Base Year 6 Staff Loading'!K103</f>
        <v>829.8145833333333</v>
      </c>
      <c r="K103" s="100"/>
      <c r="L103" s="100">
        <f>SUM(E103:K103)</f>
        <v>10787.589583333331</v>
      </c>
      <c r="M103" s="32"/>
      <c r="N103" s="32"/>
      <c r="O103" s="32"/>
      <c r="P103" s="131">
        <f>Q103/$N$7</f>
        <v>0.9959000723165925</v>
      </c>
      <c r="Q103" s="131">
        <f t="shared" si="51"/>
        <v>165.96291666666662</v>
      </c>
      <c r="S103" s="131">
        <f>IF($D103="Y",$L103,0)</f>
        <v>10787.589583333331</v>
      </c>
      <c r="T103" s="131">
        <f>IF($D103="N",$L103,0)</f>
        <v>0</v>
      </c>
      <c r="U103" s="132">
        <f>S103/(T103+S103)</f>
        <v>1</v>
      </c>
    </row>
    <row r="104" spans="1:21" s="32" customFormat="1" ht="14.25" x14ac:dyDescent="0.3">
      <c r="A104" s="93"/>
      <c r="B104" s="94"/>
      <c r="C104" s="40"/>
      <c r="D104" s="118"/>
      <c r="E104" s="100">
        <f>'3.1 Base Year 1 Staff Loading'!Q104</f>
        <v>0</v>
      </c>
      <c r="F104" s="100">
        <f>'3.2 Base Year 2 Staff Loading'!Q104</f>
        <v>0</v>
      </c>
      <c r="G104" s="100">
        <f>'3.3 Base Year 3 Staff Loading'!Q104</f>
        <v>0</v>
      </c>
      <c r="H104" s="100">
        <f>'3.4 Base Year 4 Staff Loading'!Q104</f>
        <v>0</v>
      </c>
      <c r="I104" s="100">
        <f>'3.5 Base Year 5 Staff Loading'!Q104</f>
        <v>0</v>
      </c>
      <c r="J104" s="100">
        <f>'3.6 Base Year 6 Staff Loading'!K104</f>
        <v>0</v>
      </c>
      <c r="K104" s="100"/>
      <c r="L104" s="100">
        <f>SUM(E104:K104)</f>
        <v>0</v>
      </c>
      <c r="P104" s="131">
        <f t="shared" ref="P104:P107" si="55">Q104/$N$7</f>
        <v>0</v>
      </c>
      <c r="Q104" s="131">
        <f t="shared" si="51"/>
        <v>0</v>
      </c>
      <c r="S104" s="131">
        <f>IF($D104="Y",$L104,0)</f>
        <v>0</v>
      </c>
      <c r="T104" s="131">
        <f>IF($D104="N",$L104,0)</f>
        <v>0</v>
      </c>
      <c r="U104" s="132" t="e">
        <f t="shared" ref="U104:U107" si="56">S104/(T104+S104)</f>
        <v>#DIV/0!</v>
      </c>
    </row>
    <row r="105" spans="1:21" s="32" customFormat="1" ht="14.25" x14ac:dyDescent="0.3">
      <c r="A105" s="93"/>
      <c r="B105" s="94"/>
      <c r="C105" s="40"/>
      <c r="D105" s="118"/>
      <c r="E105" s="100">
        <f>'3.1 Base Year 1 Staff Loading'!Q105</f>
        <v>0</v>
      </c>
      <c r="F105" s="100">
        <f>'3.2 Base Year 2 Staff Loading'!Q105</f>
        <v>0</v>
      </c>
      <c r="G105" s="100">
        <f>'3.3 Base Year 3 Staff Loading'!Q105</f>
        <v>0</v>
      </c>
      <c r="H105" s="100">
        <f>'3.4 Base Year 4 Staff Loading'!Q105</f>
        <v>0</v>
      </c>
      <c r="I105" s="100">
        <f>'3.5 Base Year 5 Staff Loading'!Q105</f>
        <v>0</v>
      </c>
      <c r="J105" s="100">
        <f>'3.6 Base Year 6 Staff Loading'!K105</f>
        <v>0</v>
      </c>
      <c r="K105" s="100"/>
      <c r="L105" s="100">
        <f>SUM(E105:K105)</f>
        <v>0</v>
      </c>
      <c r="P105" s="131">
        <f t="shared" si="55"/>
        <v>0</v>
      </c>
      <c r="Q105" s="131">
        <f t="shared" si="51"/>
        <v>0</v>
      </c>
      <c r="S105" s="131">
        <f>IF($D105="Y",$L105,0)</f>
        <v>0</v>
      </c>
      <c r="T105" s="131">
        <f>IF($D105="N",$L105,0)</f>
        <v>0</v>
      </c>
      <c r="U105" s="132" t="e">
        <f t="shared" si="56"/>
        <v>#DIV/0!</v>
      </c>
    </row>
    <row r="106" spans="1:21" ht="14.25" x14ac:dyDescent="0.3">
      <c r="A106" s="93"/>
      <c r="B106" s="94"/>
      <c r="C106" s="40"/>
      <c r="D106" s="118"/>
      <c r="E106" s="100">
        <f>'3.1 Base Year 1 Staff Loading'!Q106</f>
        <v>0</v>
      </c>
      <c r="F106" s="100">
        <f>'3.2 Base Year 2 Staff Loading'!Q106</f>
        <v>0</v>
      </c>
      <c r="G106" s="100">
        <f>'3.3 Base Year 3 Staff Loading'!Q106</f>
        <v>0</v>
      </c>
      <c r="H106" s="100">
        <f>'3.4 Base Year 4 Staff Loading'!Q106</f>
        <v>0</v>
      </c>
      <c r="I106" s="100">
        <f>'3.5 Base Year 5 Staff Loading'!Q106</f>
        <v>0</v>
      </c>
      <c r="J106" s="100">
        <f>'3.6 Base Year 6 Staff Loading'!K106</f>
        <v>0</v>
      </c>
      <c r="K106" s="100"/>
      <c r="L106" s="100">
        <f>SUM(E106:K106)</f>
        <v>0</v>
      </c>
      <c r="P106" s="131">
        <f t="shared" si="55"/>
        <v>0</v>
      </c>
      <c r="Q106" s="131">
        <f t="shared" si="51"/>
        <v>0</v>
      </c>
      <c r="S106" s="131">
        <f>IF($D106="Y",$L106,0)</f>
        <v>0</v>
      </c>
      <c r="T106" s="131">
        <f>IF($D106="N",$L106,0)</f>
        <v>0</v>
      </c>
      <c r="U106" s="132" t="e">
        <f t="shared" si="56"/>
        <v>#DIV/0!</v>
      </c>
    </row>
    <row r="107" spans="1:21" ht="14.25" x14ac:dyDescent="0.3">
      <c r="A107" s="93"/>
      <c r="B107" s="94"/>
      <c r="C107" s="40"/>
      <c r="D107" s="118"/>
      <c r="E107" s="100">
        <f>'3.1 Base Year 1 Staff Loading'!Q107</f>
        <v>0</v>
      </c>
      <c r="F107" s="100">
        <f>'3.2 Base Year 2 Staff Loading'!Q107</f>
        <v>0</v>
      </c>
      <c r="G107" s="100">
        <f>'3.3 Base Year 3 Staff Loading'!Q107</f>
        <v>0</v>
      </c>
      <c r="H107" s="100">
        <f>'3.4 Base Year 4 Staff Loading'!Q107</f>
        <v>0</v>
      </c>
      <c r="I107" s="100">
        <f>'3.5 Base Year 5 Staff Loading'!Q107</f>
        <v>0</v>
      </c>
      <c r="J107" s="100">
        <f>'3.6 Base Year 6 Staff Loading'!K107</f>
        <v>0</v>
      </c>
      <c r="K107" s="100"/>
      <c r="L107" s="100">
        <f>SUM(E107:K107)</f>
        <v>0</v>
      </c>
      <c r="P107" s="131">
        <f t="shared" si="55"/>
        <v>0</v>
      </c>
      <c r="Q107" s="131">
        <f t="shared" si="51"/>
        <v>0</v>
      </c>
      <c r="S107" s="131">
        <f>IF($D107="Y",$L107,0)</f>
        <v>0</v>
      </c>
      <c r="T107" s="131">
        <f>IF($D107="N",$L107,0)</f>
        <v>0</v>
      </c>
      <c r="U107" s="132" t="e">
        <f t="shared" si="56"/>
        <v>#DIV/0!</v>
      </c>
    </row>
    <row r="108" spans="1:21" ht="15" thickBot="1" x14ac:dyDescent="0.35">
      <c r="A108" s="65"/>
      <c r="B108" s="66" t="s">
        <v>49</v>
      </c>
      <c r="C108" s="67"/>
      <c r="D108" s="119"/>
      <c r="E108" s="70">
        <f>'3.1 Base Year 1 Staff Loading'!Q108</f>
        <v>1991.5549999999996</v>
      </c>
      <c r="F108" s="70">
        <f>'3.2 Base Year 2 Staff Loading'!Q108</f>
        <v>1991.5549999999996</v>
      </c>
      <c r="G108" s="70">
        <f>'3.3 Base Year 3 Staff Loading'!Q108</f>
        <v>1991.5549999999996</v>
      </c>
      <c r="H108" s="70">
        <f>'3.4 Base Year 4 Staff Loading'!Q108</f>
        <v>1991.5549999999996</v>
      </c>
      <c r="I108" s="70">
        <f>'3.5 Base Year 5 Staff Loading'!Q108</f>
        <v>1991.5549999999996</v>
      </c>
      <c r="J108" s="70">
        <f>'3.6 Base Year 6 Staff Loading'!K108</f>
        <v>829.8145833333333</v>
      </c>
      <c r="K108" s="70"/>
      <c r="L108" s="70">
        <f t="shared" ref="L108" si="57">SUM(L103:L107)</f>
        <v>10787.589583333331</v>
      </c>
      <c r="P108" s="72">
        <f>SUM(P103:P107)</f>
        <v>0.9959000723165925</v>
      </c>
      <c r="Q108" s="72">
        <f t="shared" si="51"/>
        <v>165.96291666666662</v>
      </c>
      <c r="S108" s="68">
        <f>SUM(S103:S107)</f>
        <v>10787.589583333331</v>
      </c>
      <c r="T108" s="68">
        <f>SUM(T103:T107)</f>
        <v>0</v>
      </c>
      <c r="U108" s="105">
        <f>S108/(S108+T108)</f>
        <v>1</v>
      </c>
    </row>
    <row r="109" spans="1:21" ht="14.25" x14ac:dyDescent="0.3">
      <c r="A109" s="93">
        <v>5.3</v>
      </c>
      <c r="B109" s="94" t="s">
        <v>50</v>
      </c>
      <c r="C109" s="151" t="s">
        <v>172</v>
      </c>
      <c r="D109" s="118" t="s">
        <v>208</v>
      </c>
      <c r="E109" s="100">
        <f>'3.1 Base Year 1 Staff Loading'!Q109</f>
        <v>1065.5999999999999</v>
      </c>
      <c r="F109" s="100">
        <f>'3.2 Base Year 2 Staff Loading'!Q109</f>
        <v>940.86000000000024</v>
      </c>
      <c r="G109" s="100">
        <f>'3.3 Base Year 3 Staff Loading'!Q109</f>
        <v>935.16000000000031</v>
      </c>
      <c r="H109" s="100">
        <f>'3.4 Base Year 4 Staff Loading'!Q109</f>
        <v>935.16000000000031</v>
      </c>
      <c r="I109" s="100">
        <f>'3.5 Base Year 5 Staff Loading'!Q109</f>
        <v>935.16000000000031</v>
      </c>
      <c r="J109" s="100">
        <f>'3.6 Base Year 6 Staff Loading'!K109</f>
        <v>389.65000000000003</v>
      </c>
      <c r="K109" s="100"/>
      <c r="L109" s="100">
        <f>SUM(E109:K109)</f>
        <v>5201.59</v>
      </c>
      <c r="P109" s="131">
        <f>Q109/$N$7</f>
        <v>0.48020587149187588</v>
      </c>
      <c r="Q109" s="131">
        <f t="shared" si="51"/>
        <v>80.024461538461537</v>
      </c>
      <c r="S109" s="131">
        <f>IF($D109="Y",$L109,0)</f>
        <v>0</v>
      </c>
      <c r="T109" s="131">
        <f>IF($D109="N",$L109,0)</f>
        <v>5201.59</v>
      </c>
      <c r="U109" s="132">
        <f>S109/(T109+S109)</f>
        <v>0</v>
      </c>
    </row>
    <row r="110" spans="1:21" s="32" customFormat="1" ht="14.25" x14ac:dyDescent="0.3">
      <c r="A110" s="93"/>
      <c r="B110" s="94"/>
      <c r="C110" s="40"/>
      <c r="D110" s="118"/>
      <c r="E110" s="100">
        <f>'3.1 Base Year 1 Staff Loading'!Q110</f>
        <v>0</v>
      </c>
      <c r="F110" s="100">
        <f>'3.2 Base Year 2 Staff Loading'!Q110</f>
        <v>0</v>
      </c>
      <c r="G110" s="100">
        <f>'3.3 Base Year 3 Staff Loading'!Q110</f>
        <v>0</v>
      </c>
      <c r="H110" s="100">
        <f>'3.4 Base Year 4 Staff Loading'!Q110</f>
        <v>0</v>
      </c>
      <c r="I110" s="100">
        <f>'3.5 Base Year 5 Staff Loading'!Q110</f>
        <v>0</v>
      </c>
      <c r="J110" s="100">
        <f>'3.6 Base Year 6 Staff Loading'!K110</f>
        <v>0</v>
      </c>
      <c r="K110" s="100"/>
      <c r="L110" s="100">
        <f>SUM(E110:K110)</f>
        <v>0</v>
      </c>
      <c r="M110" s="33"/>
      <c r="N110" s="33"/>
      <c r="O110" s="33"/>
      <c r="P110" s="131">
        <f t="shared" ref="P110:P113" si="58">Q110/$N$7</f>
        <v>0</v>
      </c>
      <c r="Q110" s="131">
        <f t="shared" si="51"/>
        <v>0</v>
      </c>
      <c r="S110" s="131">
        <f>IF($D110="Y",$L110,0)</f>
        <v>0</v>
      </c>
      <c r="T110" s="131">
        <f>IF($D110="N",$L110,0)</f>
        <v>0</v>
      </c>
      <c r="U110" s="132" t="e">
        <f t="shared" ref="U110:U113" si="59">S110/(T110+S110)</f>
        <v>#DIV/0!</v>
      </c>
    </row>
    <row r="111" spans="1:21" ht="14.25" x14ac:dyDescent="0.3">
      <c r="A111" s="93"/>
      <c r="B111" s="94"/>
      <c r="C111" s="40"/>
      <c r="D111" s="118"/>
      <c r="E111" s="100">
        <f>'3.1 Base Year 1 Staff Loading'!Q111</f>
        <v>0</v>
      </c>
      <c r="F111" s="100">
        <f>'3.2 Base Year 2 Staff Loading'!Q111</f>
        <v>0</v>
      </c>
      <c r="G111" s="100">
        <f>'3.3 Base Year 3 Staff Loading'!Q111</f>
        <v>0</v>
      </c>
      <c r="H111" s="100">
        <f>'3.4 Base Year 4 Staff Loading'!Q111</f>
        <v>0</v>
      </c>
      <c r="I111" s="100">
        <f>'3.5 Base Year 5 Staff Loading'!Q111</f>
        <v>0</v>
      </c>
      <c r="J111" s="100">
        <f>'3.6 Base Year 6 Staff Loading'!K111</f>
        <v>0</v>
      </c>
      <c r="K111" s="100"/>
      <c r="L111" s="100">
        <f>SUM(E111:K111)</f>
        <v>0</v>
      </c>
      <c r="P111" s="131">
        <f t="shared" si="58"/>
        <v>0</v>
      </c>
      <c r="Q111" s="131">
        <f t="shared" si="51"/>
        <v>0</v>
      </c>
      <c r="S111" s="131">
        <f>IF($D111="Y",$L111,0)</f>
        <v>0</v>
      </c>
      <c r="T111" s="131">
        <f>IF($D111="N",$L111,0)</f>
        <v>0</v>
      </c>
      <c r="U111" s="132" t="e">
        <f t="shared" si="59"/>
        <v>#DIV/0!</v>
      </c>
    </row>
    <row r="112" spans="1:21" s="32" customFormat="1" ht="14.25" x14ac:dyDescent="0.3">
      <c r="A112" s="93"/>
      <c r="B112" s="94"/>
      <c r="C112" s="40"/>
      <c r="D112" s="118"/>
      <c r="E112" s="100">
        <f>'3.1 Base Year 1 Staff Loading'!Q112</f>
        <v>0</v>
      </c>
      <c r="F112" s="100">
        <f>'3.2 Base Year 2 Staff Loading'!Q112</f>
        <v>0</v>
      </c>
      <c r="G112" s="100">
        <f>'3.3 Base Year 3 Staff Loading'!Q112</f>
        <v>0</v>
      </c>
      <c r="H112" s="100">
        <f>'3.4 Base Year 4 Staff Loading'!Q112</f>
        <v>0</v>
      </c>
      <c r="I112" s="100">
        <f>'3.5 Base Year 5 Staff Loading'!Q112</f>
        <v>0</v>
      </c>
      <c r="J112" s="100">
        <f>'3.6 Base Year 6 Staff Loading'!K112</f>
        <v>0</v>
      </c>
      <c r="K112" s="100"/>
      <c r="L112" s="100">
        <f>SUM(E112:K112)</f>
        <v>0</v>
      </c>
      <c r="M112" s="28"/>
      <c r="N112" s="28"/>
      <c r="O112" s="28"/>
      <c r="P112" s="131">
        <f t="shared" si="58"/>
        <v>0</v>
      </c>
      <c r="Q112" s="131">
        <f t="shared" si="51"/>
        <v>0</v>
      </c>
      <c r="S112" s="131">
        <f>IF($D112="Y",$L112,0)</f>
        <v>0</v>
      </c>
      <c r="T112" s="131">
        <f>IF($D112="N",$L112,0)</f>
        <v>0</v>
      </c>
      <c r="U112" s="132" t="e">
        <f t="shared" si="59"/>
        <v>#DIV/0!</v>
      </c>
    </row>
    <row r="113" spans="1:21" ht="14.25" x14ac:dyDescent="0.3">
      <c r="A113" s="93"/>
      <c r="B113" s="94"/>
      <c r="C113" s="40"/>
      <c r="D113" s="118"/>
      <c r="E113" s="100">
        <f>'3.1 Base Year 1 Staff Loading'!Q113</f>
        <v>0</v>
      </c>
      <c r="F113" s="100">
        <f>'3.2 Base Year 2 Staff Loading'!Q113</f>
        <v>0</v>
      </c>
      <c r="G113" s="100">
        <f>'3.3 Base Year 3 Staff Loading'!Q113</f>
        <v>0</v>
      </c>
      <c r="H113" s="100">
        <f>'3.4 Base Year 4 Staff Loading'!Q113</f>
        <v>0</v>
      </c>
      <c r="I113" s="100">
        <f>'3.5 Base Year 5 Staff Loading'!Q113</f>
        <v>0</v>
      </c>
      <c r="J113" s="100">
        <f>'3.6 Base Year 6 Staff Loading'!K113</f>
        <v>0</v>
      </c>
      <c r="K113" s="100"/>
      <c r="L113" s="100">
        <f>SUM(E113:K113)</f>
        <v>0</v>
      </c>
      <c r="P113" s="131">
        <f t="shared" si="58"/>
        <v>0</v>
      </c>
      <c r="Q113" s="131">
        <f t="shared" si="51"/>
        <v>0</v>
      </c>
      <c r="S113" s="131">
        <f>IF($D113="Y",$L113,0)</f>
        <v>0</v>
      </c>
      <c r="T113" s="131">
        <f>IF($D113="N",$L113,0)</f>
        <v>0</v>
      </c>
      <c r="U113" s="132" t="e">
        <f t="shared" si="59"/>
        <v>#DIV/0!</v>
      </c>
    </row>
    <row r="114" spans="1:21" ht="15" thickBot="1" x14ac:dyDescent="0.35">
      <c r="A114" s="65"/>
      <c r="B114" s="66" t="s">
        <v>51</v>
      </c>
      <c r="C114" s="67"/>
      <c r="D114" s="119"/>
      <c r="E114" s="70">
        <f>'3.1 Base Year 1 Staff Loading'!Q114</f>
        <v>1065.5999999999999</v>
      </c>
      <c r="F114" s="70">
        <f>'3.2 Base Year 2 Staff Loading'!Q114</f>
        <v>940.86000000000024</v>
      </c>
      <c r="G114" s="70">
        <f>'3.3 Base Year 3 Staff Loading'!Q114</f>
        <v>935.16000000000031</v>
      </c>
      <c r="H114" s="70">
        <f>'3.4 Base Year 4 Staff Loading'!Q114</f>
        <v>935.16000000000031</v>
      </c>
      <c r="I114" s="70">
        <f>'3.5 Base Year 5 Staff Loading'!Q114</f>
        <v>935.16000000000031</v>
      </c>
      <c r="J114" s="70">
        <f>'3.6 Base Year 6 Staff Loading'!K114</f>
        <v>389.65000000000003</v>
      </c>
      <c r="K114" s="70"/>
      <c r="L114" s="70">
        <f t="shared" ref="L114" si="60">SUM(L109:L113)</f>
        <v>5201.59</v>
      </c>
      <c r="P114" s="72">
        <f>SUM(P109:P113)</f>
        <v>0.48020587149187588</v>
      </c>
      <c r="Q114" s="72">
        <f t="shared" si="51"/>
        <v>80.024461538461537</v>
      </c>
      <c r="S114" s="68">
        <f>SUM(S109:S113)</f>
        <v>0</v>
      </c>
      <c r="T114" s="68">
        <f>SUM(T109:T113)</f>
        <v>5201.59</v>
      </c>
      <c r="U114" s="105">
        <f>S114/(S114+T114)</f>
        <v>0</v>
      </c>
    </row>
    <row r="115" spans="1:21" ht="14.25" x14ac:dyDescent="0.3">
      <c r="A115" s="93">
        <v>5.4</v>
      </c>
      <c r="B115" s="94" t="s">
        <v>52</v>
      </c>
      <c r="C115" s="151" t="s">
        <v>172</v>
      </c>
      <c r="D115" s="118" t="s">
        <v>208</v>
      </c>
      <c r="E115" s="100">
        <f>'3.1 Base Year 1 Staff Loading'!Q115</f>
        <v>1802.078632</v>
      </c>
      <c r="F115" s="100">
        <f>'3.2 Base Year 2 Staff Loading'!Q115</f>
        <v>1796.6240800000003</v>
      </c>
      <c r="G115" s="100">
        <f>'3.3 Base Year 3 Staff Loading'!Q115</f>
        <v>1814.0464000000004</v>
      </c>
      <c r="H115" s="100">
        <f>'3.4 Base Year 4 Staff Loading'!Q115</f>
        <v>1814.0464000000004</v>
      </c>
      <c r="I115" s="100">
        <f>'3.5 Base Year 5 Staff Loading'!Q115</f>
        <v>1814.0464000000004</v>
      </c>
      <c r="J115" s="100">
        <f>'3.6 Base Year 6 Staff Loading'!K115</f>
        <v>755.85266666666666</v>
      </c>
      <c r="K115" s="100"/>
      <c r="L115" s="100">
        <f>SUM(E115:K115)</f>
        <v>9796.6945786666693</v>
      </c>
      <c r="P115" s="131">
        <f>Q115/$N$7</f>
        <v>0.90442158222550495</v>
      </c>
      <c r="Q115" s="131">
        <f t="shared" si="51"/>
        <v>150.71837813333337</v>
      </c>
      <c r="S115" s="131">
        <f>IF($D115="Y",$L115,0)</f>
        <v>0</v>
      </c>
      <c r="T115" s="131">
        <f>IF($D115="N",$L115,0)</f>
        <v>9796.6945786666693</v>
      </c>
      <c r="U115" s="132">
        <f>S115/(T115+S115)</f>
        <v>0</v>
      </c>
    </row>
    <row r="116" spans="1:21" s="32" customFormat="1" ht="14.25" x14ac:dyDescent="0.3">
      <c r="A116" s="93"/>
      <c r="B116" s="94"/>
      <c r="C116" s="47"/>
      <c r="D116" s="118"/>
      <c r="E116" s="100">
        <f>'3.1 Base Year 1 Staff Loading'!Q116</f>
        <v>0</v>
      </c>
      <c r="F116" s="100">
        <f>'3.2 Base Year 2 Staff Loading'!Q116</f>
        <v>0</v>
      </c>
      <c r="G116" s="100">
        <f>'3.3 Base Year 3 Staff Loading'!Q116</f>
        <v>0</v>
      </c>
      <c r="H116" s="100">
        <f>'3.4 Base Year 4 Staff Loading'!Q116</f>
        <v>0</v>
      </c>
      <c r="I116" s="100">
        <f>'3.5 Base Year 5 Staff Loading'!Q116</f>
        <v>0</v>
      </c>
      <c r="J116" s="100">
        <f>'3.6 Base Year 6 Staff Loading'!K116</f>
        <v>0</v>
      </c>
      <c r="K116" s="100"/>
      <c r="L116" s="100">
        <f>SUM(E116:K116)</f>
        <v>0</v>
      </c>
      <c r="M116" s="28"/>
      <c r="N116" s="28"/>
      <c r="O116" s="28"/>
      <c r="P116" s="131">
        <f t="shared" ref="P116:P119" si="61">Q116/$N$7</f>
        <v>0</v>
      </c>
      <c r="Q116" s="131">
        <f t="shared" si="51"/>
        <v>0</v>
      </c>
      <c r="S116" s="131">
        <f>IF($D116="Y",$L116,0)</f>
        <v>0</v>
      </c>
      <c r="T116" s="131">
        <f>IF($D116="N",$L116,0)</f>
        <v>0</v>
      </c>
      <c r="U116" s="132" t="e">
        <f t="shared" ref="U116:U119" si="62">S116/(T116+S116)</f>
        <v>#DIV/0!</v>
      </c>
    </row>
    <row r="117" spans="1:21" s="32" customFormat="1" ht="14.25" x14ac:dyDescent="0.3">
      <c r="A117" s="93"/>
      <c r="B117" s="94"/>
      <c r="C117" s="47"/>
      <c r="D117" s="118"/>
      <c r="E117" s="100">
        <f>'3.1 Base Year 1 Staff Loading'!Q117</f>
        <v>0</v>
      </c>
      <c r="F117" s="100">
        <f>'3.2 Base Year 2 Staff Loading'!Q117</f>
        <v>0</v>
      </c>
      <c r="G117" s="100">
        <f>'3.3 Base Year 3 Staff Loading'!Q117</f>
        <v>0</v>
      </c>
      <c r="H117" s="100">
        <f>'3.4 Base Year 4 Staff Loading'!Q117</f>
        <v>0</v>
      </c>
      <c r="I117" s="100">
        <f>'3.5 Base Year 5 Staff Loading'!Q117</f>
        <v>0</v>
      </c>
      <c r="J117" s="100">
        <f>'3.6 Base Year 6 Staff Loading'!K117</f>
        <v>0</v>
      </c>
      <c r="K117" s="100"/>
      <c r="L117" s="100">
        <f>SUM(E117:K117)</f>
        <v>0</v>
      </c>
      <c r="M117" s="28"/>
      <c r="N117" s="28"/>
      <c r="O117" s="28"/>
      <c r="P117" s="131">
        <f t="shared" si="61"/>
        <v>0</v>
      </c>
      <c r="Q117" s="131">
        <f t="shared" si="51"/>
        <v>0</v>
      </c>
      <c r="S117" s="131">
        <f>IF($D117="Y",$L117,0)</f>
        <v>0</v>
      </c>
      <c r="T117" s="131">
        <f>IF($D117="N",$L117,0)</f>
        <v>0</v>
      </c>
      <c r="U117" s="132" t="e">
        <f t="shared" si="62"/>
        <v>#DIV/0!</v>
      </c>
    </row>
    <row r="118" spans="1:21" s="32" customFormat="1" ht="14.25" x14ac:dyDescent="0.3">
      <c r="A118" s="93"/>
      <c r="B118" s="94"/>
      <c r="C118" s="47"/>
      <c r="D118" s="118"/>
      <c r="E118" s="100">
        <f>'3.1 Base Year 1 Staff Loading'!Q118</f>
        <v>0</v>
      </c>
      <c r="F118" s="100">
        <f>'3.2 Base Year 2 Staff Loading'!Q118</f>
        <v>0</v>
      </c>
      <c r="G118" s="100">
        <f>'3.3 Base Year 3 Staff Loading'!Q118</f>
        <v>0</v>
      </c>
      <c r="H118" s="100">
        <f>'3.4 Base Year 4 Staff Loading'!Q118</f>
        <v>0</v>
      </c>
      <c r="I118" s="100">
        <f>'3.5 Base Year 5 Staff Loading'!Q118</f>
        <v>0</v>
      </c>
      <c r="J118" s="100">
        <f>'3.6 Base Year 6 Staff Loading'!K118</f>
        <v>0</v>
      </c>
      <c r="K118" s="100"/>
      <c r="L118" s="100">
        <f>SUM(E118:K118)</f>
        <v>0</v>
      </c>
      <c r="M118" s="28"/>
      <c r="N118" s="28"/>
      <c r="O118" s="28"/>
      <c r="P118" s="131">
        <f t="shared" si="61"/>
        <v>0</v>
      </c>
      <c r="Q118" s="131">
        <f t="shared" si="51"/>
        <v>0</v>
      </c>
      <c r="S118" s="131">
        <f>IF($D118="Y",$L118,0)</f>
        <v>0</v>
      </c>
      <c r="T118" s="131">
        <f>IF($D118="N",$L118,0)</f>
        <v>0</v>
      </c>
      <c r="U118" s="132" t="e">
        <f t="shared" si="62"/>
        <v>#DIV/0!</v>
      </c>
    </row>
    <row r="119" spans="1:21" ht="14.25" customHeight="1" x14ac:dyDescent="0.3">
      <c r="A119" s="93"/>
      <c r="B119" s="94"/>
      <c r="C119" s="47"/>
      <c r="D119" s="118"/>
      <c r="E119" s="100">
        <f>'3.1 Base Year 1 Staff Loading'!Q119</f>
        <v>0</v>
      </c>
      <c r="F119" s="100">
        <f>'3.2 Base Year 2 Staff Loading'!Q119</f>
        <v>0</v>
      </c>
      <c r="G119" s="100">
        <f>'3.3 Base Year 3 Staff Loading'!Q119</f>
        <v>0</v>
      </c>
      <c r="H119" s="100">
        <f>'3.4 Base Year 4 Staff Loading'!Q119</f>
        <v>0</v>
      </c>
      <c r="I119" s="100">
        <f>'3.5 Base Year 5 Staff Loading'!Q119</f>
        <v>0</v>
      </c>
      <c r="J119" s="100">
        <f>'3.6 Base Year 6 Staff Loading'!K119</f>
        <v>0</v>
      </c>
      <c r="K119" s="100"/>
      <c r="L119" s="100">
        <f>SUM(E119:K119)</f>
        <v>0</v>
      </c>
      <c r="P119" s="131">
        <f t="shared" si="61"/>
        <v>0</v>
      </c>
      <c r="Q119" s="131">
        <f t="shared" si="51"/>
        <v>0</v>
      </c>
      <c r="S119" s="131">
        <f>IF($D119="Y",$L119,0)</f>
        <v>0</v>
      </c>
      <c r="T119" s="131">
        <f>IF($D119="N",$L119,0)</f>
        <v>0</v>
      </c>
      <c r="U119" s="132" t="e">
        <f t="shared" si="62"/>
        <v>#DIV/0!</v>
      </c>
    </row>
    <row r="120" spans="1:21" s="31" customFormat="1" ht="15" thickBot="1" x14ac:dyDescent="0.35">
      <c r="A120" s="65"/>
      <c r="B120" s="66" t="s">
        <v>53</v>
      </c>
      <c r="C120" s="67"/>
      <c r="D120" s="119"/>
      <c r="E120" s="70">
        <f>'3.1 Base Year 1 Staff Loading'!Q120</f>
        <v>1802.078632</v>
      </c>
      <c r="F120" s="70">
        <f>'3.2 Base Year 2 Staff Loading'!Q120</f>
        <v>1796.6240800000003</v>
      </c>
      <c r="G120" s="70">
        <f>'3.3 Base Year 3 Staff Loading'!Q120</f>
        <v>1814.0464000000004</v>
      </c>
      <c r="H120" s="70">
        <f>'3.4 Base Year 4 Staff Loading'!Q120</f>
        <v>1814.0464000000004</v>
      </c>
      <c r="I120" s="70">
        <f>'3.5 Base Year 5 Staff Loading'!Q120</f>
        <v>1814.0464000000004</v>
      </c>
      <c r="J120" s="70">
        <f>'3.6 Base Year 6 Staff Loading'!K120</f>
        <v>755.85266666666666</v>
      </c>
      <c r="K120" s="70"/>
      <c r="L120" s="70">
        <f t="shared" ref="L120" si="63">SUM(L115:L119)</f>
        <v>9796.6945786666693</v>
      </c>
      <c r="M120" s="28"/>
      <c r="N120" s="28"/>
      <c r="O120" s="28"/>
      <c r="P120" s="72">
        <f>SUM(P115:P119)</f>
        <v>0.90442158222550495</v>
      </c>
      <c r="Q120" s="72">
        <f t="shared" si="51"/>
        <v>150.71837813333337</v>
      </c>
      <c r="S120" s="68">
        <f>SUM(S115:S119)</f>
        <v>0</v>
      </c>
      <c r="T120" s="68">
        <f>SUM(T115:T119)</f>
        <v>9796.6945786666693</v>
      </c>
      <c r="U120" s="105">
        <f>S120/(S120+T120)</f>
        <v>0</v>
      </c>
    </row>
    <row r="121" spans="1:21" ht="9.9499999999999993" customHeight="1" x14ac:dyDescent="0.3">
      <c r="A121" s="38"/>
      <c r="B121" s="39"/>
      <c r="C121" s="47"/>
      <c r="D121" s="118"/>
      <c r="E121" s="43">
        <f>'3.1 Base Year 1 Staff Loading'!Q121</f>
        <v>0</v>
      </c>
      <c r="F121" s="43">
        <f>'3.2 Base Year 2 Staff Loading'!Q121</f>
        <v>0</v>
      </c>
      <c r="G121" s="43">
        <f>'3.3 Base Year 3 Staff Loading'!Q121</f>
        <v>0</v>
      </c>
      <c r="H121" s="43">
        <f>'3.4 Base Year 4 Staff Loading'!Q121</f>
        <v>0</v>
      </c>
      <c r="I121" s="43">
        <f>'3.5 Base Year 5 Staff Loading'!Q121</f>
        <v>0</v>
      </c>
      <c r="J121" s="43">
        <f>'3.6 Base Year 6 Staff Loading'!K121</f>
        <v>0</v>
      </c>
      <c r="K121" s="43"/>
      <c r="L121" s="43"/>
      <c r="P121" s="41"/>
      <c r="Q121" s="41"/>
      <c r="S121" s="41"/>
      <c r="T121" s="41"/>
      <c r="U121" s="104"/>
    </row>
    <row r="122" spans="1:21" ht="15" thickBot="1" x14ac:dyDescent="0.35">
      <c r="A122" s="88"/>
      <c r="B122" s="89" t="s">
        <v>47</v>
      </c>
      <c r="C122" s="90"/>
      <c r="D122" s="121"/>
      <c r="E122" s="91">
        <f>'3.1 Base Year 1 Staff Loading'!Q122</f>
        <v>6659.2336319999986</v>
      </c>
      <c r="F122" s="91">
        <f>'3.2 Base Year 2 Staff Loading'!Q122</f>
        <v>6529.0390800000005</v>
      </c>
      <c r="G122" s="91">
        <f>'3.3 Base Year 3 Staff Loading'!Q122</f>
        <v>6540.7614000000003</v>
      </c>
      <c r="H122" s="91">
        <f>'3.4 Base Year 4 Staff Loading'!Q122</f>
        <v>6540.7614000000003</v>
      </c>
      <c r="I122" s="91">
        <f>'3.5 Base Year 5 Staff Loading'!Q122</f>
        <v>6540.7614000000003</v>
      </c>
      <c r="J122" s="91">
        <f>'3.6 Base Year 6 Staff Loading'!K122</f>
        <v>2725.3172500000001</v>
      </c>
      <c r="K122" s="91"/>
      <c r="L122" s="91">
        <f t="shared" ref="L122" si="64">SUM(L102,L108,L114,L120)</f>
        <v>35535.874162</v>
      </c>
      <c r="P122" s="91">
        <f>SUM(P102,P108,P114,P120)</f>
        <v>3.2806383088995568</v>
      </c>
      <c r="Q122" s="91">
        <f>L122/65</f>
        <v>546.70575633846158</v>
      </c>
      <c r="S122" s="91">
        <f>SUM(S102,S108,S114,S120)</f>
        <v>10787.589583333331</v>
      </c>
      <c r="T122" s="91">
        <f>SUM(T102,T108,T114,T120)</f>
        <v>24748.284578666669</v>
      </c>
      <c r="U122" s="110">
        <f>S122/(S122+T122)</f>
        <v>0.30356899436763968</v>
      </c>
    </row>
    <row r="123" spans="1:21" ht="14.25" x14ac:dyDescent="0.3">
      <c r="A123" s="49"/>
      <c r="B123" s="39"/>
      <c r="C123" s="40"/>
      <c r="D123" s="124"/>
      <c r="E123" s="43">
        <f>'3.1 Base Year 1 Staff Loading'!Q123</f>
        <v>0</v>
      </c>
      <c r="F123" s="43">
        <f>'3.2 Base Year 2 Staff Loading'!Q123</f>
        <v>0</v>
      </c>
      <c r="G123" s="43">
        <f>'3.3 Base Year 3 Staff Loading'!Q123</f>
        <v>0</v>
      </c>
      <c r="H123" s="43">
        <f>'3.4 Base Year 4 Staff Loading'!Q123</f>
        <v>0</v>
      </c>
      <c r="I123" s="43">
        <f>'3.5 Base Year 5 Staff Loading'!Q123</f>
        <v>0</v>
      </c>
      <c r="J123" s="43">
        <f>'3.6 Base Year 6 Staff Loading'!K123</f>
        <v>0</v>
      </c>
      <c r="K123" s="43"/>
      <c r="L123" s="43"/>
      <c r="P123" s="40"/>
      <c r="Q123" s="40"/>
      <c r="S123" s="40"/>
      <c r="T123" s="40"/>
      <c r="U123" s="104"/>
    </row>
    <row r="124" spans="1:21" ht="14.25" x14ac:dyDescent="0.3">
      <c r="A124" s="74">
        <v>6</v>
      </c>
      <c r="B124" s="92" t="s">
        <v>54</v>
      </c>
      <c r="C124" s="76"/>
      <c r="D124" s="117"/>
      <c r="E124" s="81">
        <f>'3.1 Base Year 1 Staff Loading'!Q124</f>
        <v>0</v>
      </c>
      <c r="F124" s="81">
        <f>'3.2 Base Year 2 Staff Loading'!Q124</f>
        <v>0</v>
      </c>
      <c r="G124" s="81">
        <f>'3.3 Base Year 3 Staff Loading'!Q124</f>
        <v>0</v>
      </c>
      <c r="H124" s="81">
        <f>'3.4 Base Year 4 Staff Loading'!Q124</f>
        <v>0</v>
      </c>
      <c r="I124" s="81">
        <f>'3.5 Base Year 5 Staff Loading'!Q124</f>
        <v>0</v>
      </c>
      <c r="J124" s="81">
        <f>'3.6 Base Year 6 Staff Loading'!K124</f>
        <v>0</v>
      </c>
      <c r="K124" s="81"/>
      <c r="L124" s="77"/>
      <c r="P124" s="76"/>
      <c r="Q124" s="76"/>
      <c r="S124" s="76"/>
      <c r="T124" s="76"/>
      <c r="U124" s="108"/>
    </row>
    <row r="125" spans="1:21" ht="14.25" x14ac:dyDescent="0.3">
      <c r="A125" s="93">
        <v>6.1</v>
      </c>
      <c r="B125" s="98" t="s">
        <v>55</v>
      </c>
      <c r="C125" s="147" t="s">
        <v>133</v>
      </c>
      <c r="D125" s="118" t="s">
        <v>208</v>
      </c>
      <c r="E125" s="100">
        <f>'3.1 Base Year 1 Staff Loading'!Q125</f>
        <v>297.59434149999993</v>
      </c>
      <c r="F125" s="100">
        <f>'3.2 Base Year 2 Staff Loading'!Q125</f>
        <v>297.59434149999993</v>
      </c>
      <c r="G125" s="100">
        <f>'3.3 Base Year 3 Staff Loading'!Q125</f>
        <v>297.59434149999993</v>
      </c>
      <c r="H125" s="100">
        <f>'3.4 Base Year 4 Staff Loading'!Q125</f>
        <v>297.59434149999993</v>
      </c>
      <c r="I125" s="100">
        <f>'3.5 Base Year 5 Staff Loading'!Q125</f>
        <v>297.59434149999993</v>
      </c>
      <c r="J125" s="100">
        <f>'3.6 Base Year 6 Staff Loading'!K125</f>
        <v>123.99764229166664</v>
      </c>
      <c r="K125" s="100"/>
      <c r="L125" s="100">
        <f>SUM(E125:K125)</f>
        <v>1611.9693497916662</v>
      </c>
      <c r="P125" s="131">
        <f>Q125/$N$7</f>
        <v>0.14881548650218485</v>
      </c>
      <c r="Q125" s="131">
        <f t="shared" ref="Q125:Q142" si="65">L125/65</f>
        <v>24.799528458333327</v>
      </c>
      <c r="S125" s="131">
        <f>IF($D125="Y",$L125,0)</f>
        <v>0</v>
      </c>
      <c r="T125" s="131">
        <f>IF($D125="N",$L125,0)</f>
        <v>1611.9693497916662</v>
      </c>
      <c r="U125" s="132">
        <f>S125/(T125+S125)</f>
        <v>0</v>
      </c>
    </row>
    <row r="126" spans="1:21" s="32" customFormat="1" ht="14.25" x14ac:dyDescent="0.3">
      <c r="A126" s="93"/>
      <c r="B126" s="94"/>
      <c r="C126" s="147" t="s">
        <v>134</v>
      </c>
      <c r="D126" s="118" t="s">
        <v>208</v>
      </c>
      <c r="E126" s="100">
        <f>'3.1 Base Year 1 Staff Loading'!Q126</f>
        <v>475.75020850000209</v>
      </c>
      <c r="F126" s="100">
        <f>'3.2 Base Year 2 Staff Loading'!Q126</f>
        <v>475.75020850000209</v>
      </c>
      <c r="G126" s="100">
        <f>'3.3 Base Year 3 Staff Loading'!Q126</f>
        <v>477.86010425000103</v>
      </c>
      <c r="H126" s="100">
        <f>'3.4 Base Year 4 Staff Loading'!Q126</f>
        <v>479.96999999999997</v>
      </c>
      <c r="I126" s="100">
        <f>'3.5 Base Year 5 Staff Loading'!Q126</f>
        <v>479.96999999999997</v>
      </c>
      <c r="J126" s="100">
        <f>'3.6 Base Year 6 Staff Loading'!K126</f>
        <v>199.98749999999998</v>
      </c>
      <c r="K126" s="100"/>
      <c r="L126" s="100">
        <f>SUM(E126:K126)</f>
        <v>2589.2880212500054</v>
      </c>
      <c r="M126" s="28"/>
      <c r="N126" s="28"/>
      <c r="O126" s="28"/>
      <c r="P126" s="131">
        <f t="shared" ref="P126:P129" si="66">Q126/$N$7</f>
        <v>0.23904062234582765</v>
      </c>
      <c r="Q126" s="131">
        <f t="shared" si="65"/>
        <v>39.835200326923157</v>
      </c>
      <c r="S126" s="131">
        <f>IF($D126="Y",$L126,0)</f>
        <v>0</v>
      </c>
      <c r="T126" s="131">
        <f>IF($D126="N",$L126,0)</f>
        <v>2589.2880212500054</v>
      </c>
      <c r="U126" s="132">
        <f t="shared" ref="U126:U129" si="67">S126/(T126+S126)</f>
        <v>0</v>
      </c>
    </row>
    <row r="127" spans="1:21" ht="14.25" x14ac:dyDescent="0.3">
      <c r="A127" s="93"/>
      <c r="B127" s="94"/>
      <c r="C127" s="40"/>
      <c r="D127" s="118"/>
      <c r="E127" s="100">
        <f>'3.1 Base Year 1 Staff Loading'!Q127</f>
        <v>0</v>
      </c>
      <c r="F127" s="100">
        <f>'3.2 Base Year 2 Staff Loading'!Q127</f>
        <v>0</v>
      </c>
      <c r="G127" s="100">
        <f>'3.3 Base Year 3 Staff Loading'!Q127</f>
        <v>0</v>
      </c>
      <c r="H127" s="100">
        <f>'3.4 Base Year 4 Staff Loading'!Q127</f>
        <v>0</v>
      </c>
      <c r="I127" s="100">
        <f>'3.5 Base Year 5 Staff Loading'!Q127</f>
        <v>0</v>
      </c>
      <c r="J127" s="100">
        <f>'3.6 Base Year 6 Staff Loading'!K127</f>
        <v>0</v>
      </c>
      <c r="K127" s="100"/>
      <c r="L127" s="100">
        <f>SUM(E127:K127)</f>
        <v>0</v>
      </c>
      <c r="P127" s="131">
        <f t="shared" si="66"/>
        <v>0</v>
      </c>
      <c r="Q127" s="131">
        <f t="shared" si="65"/>
        <v>0</v>
      </c>
      <c r="S127" s="131">
        <f>IF($D127="Y",$L127,0)</f>
        <v>0</v>
      </c>
      <c r="T127" s="131">
        <f>IF($D127="N",$L127,0)</f>
        <v>0</v>
      </c>
      <c r="U127" s="132" t="e">
        <f t="shared" si="67"/>
        <v>#DIV/0!</v>
      </c>
    </row>
    <row r="128" spans="1:21" ht="14.25" x14ac:dyDescent="0.3">
      <c r="A128" s="93"/>
      <c r="B128" s="94"/>
      <c r="C128" s="40"/>
      <c r="D128" s="118"/>
      <c r="E128" s="100">
        <f>'3.1 Base Year 1 Staff Loading'!Q128</f>
        <v>0</v>
      </c>
      <c r="F128" s="100">
        <f>'3.2 Base Year 2 Staff Loading'!Q128</f>
        <v>0</v>
      </c>
      <c r="G128" s="100">
        <f>'3.3 Base Year 3 Staff Loading'!Q128</f>
        <v>0</v>
      </c>
      <c r="H128" s="100">
        <f>'3.4 Base Year 4 Staff Loading'!Q128</f>
        <v>0</v>
      </c>
      <c r="I128" s="100">
        <f>'3.5 Base Year 5 Staff Loading'!Q128</f>
        <v>0</v>
      </c>
      <c r="J128" s="100">
        <f>'3.6 Base Year 6 Staff Loading'!K128</f>
        <v>0</v>
      </c>
      <c r="K128" s="100"/>
      <c r="L128" s="100">
        <f>SUM(E128:K128)</f>
        <v>0</v>
      </c>
      <c r="P128" s="131">
        <f t="shared" si="66"/>
        <v>0</v>
      </c>
      <c r="Q128" s="131">
        <f t="shared" si="65"/>
        <v>0</v>
      </c>
      <c r="S128" s="131">
        <f>IF($D128="Y",$L128,0)</f>
        <v>0</v>
      </c>
      <c r="T128" s="131">
        <f>IF($D128="N",$L128,0)</f>
        <v>0</v>
      </c>
      <c r="U128" s="132" t="e">
        <f t="shared" si="67"/>
        <v>#DIV/0!</v>
      </c>
    </row>
    <row r="129" spans="1:21" ht="14.25" x14ac:dyDescent="0.3">
      <c r="A129" s="93"/>
      <c r="B129" s="94"/>
      <c r="C129" s="40"/>
      <c r="D129" s="118"/>
      <c r="E129" s="100">
        <f>'3.1 Base Year 1 Staff Loading'!Q129</f>
        <v>0</v>
      </c>
      <c r="F129" s="100">
        <f>'3.2 Base Year 2 Staff Loading'!Q129</f>
        <v>0</v>
      </c>
      <c r="G129" s="100">
        <f>'3.3 Base Year 3 Staff Loading'!Q129</f>
        <v>0</v>
      </c>
      <c r="H129" s="100">
        <f>'3.4 Base Year 4 Staff Loading'!Q129</f>
        <v>0</v>
      </c>
      <c r="I129" s="100">
        <f>'3.5 Base Year 5 Staff Loading'!Q129</f>
        <v>0</v>
      </c>
      <c r="J129" s="100">
        <f>'3.6 Base Year 6 Staff Loading'!K129</f>
        <v>0</v>
      </c>
      <c r="K129" s="100"/>
      <c r="L129" s="100">
        <f>SUM(E129:K129)</f>
        <v>0</v>
      </c>
      <c r="P129" s="131">
        <f t="shared" si="66"/>
        <v>0</v>
      </c>
      <c r="Q129" s="131">
        <f t="shared" si="65"/>
        <v>0</v>
      </c>
      <c r="S129" s="131">
        <f>IF($D129="Y",$L129,0)</f>
        <v>0</v>
      </c>
      <c r="T129" s="131">
        <f>IF($D129="N",$L129,0)</f>
        <v>0</v>
      </c>
      <c r="U129" s="132" t="e">
        <f t="shared" si="67"/>
        <v>#DIV/0!</v>
      </c>
    </row>
    <row r="130" spans="1:21" ht="15" thickBot="1" x14ac:dyDescent="0.35">
      <c r="A130" s="65"/>
      <c r="B130" s="66" t="s">
        <v>56</v>
      </c>
      <c r="C130" s="67"/>
      <c r="D130" s="119"/>
      <c r="E130" s="70">
        <f>'3.1 Base Year 1 Staff Loading'!Q130</f>
        <v>773.34455000000207</v>
      </c>
      <c r="F130" s="70">
        <f>'3.2 Base Year 2 Staff Loading'!Q130</f>
        <v>773.34455000000207</v>
      </c>
      <c r="G130" s="70">
        <f>'3.3 Base Year 3 Staff Loading'!Q130</f>
        <v>775.45444575000101</v>
      </c>
      <c r="H130" s="70">
        <f>'3.4 Base Year 4 Staff Loading'!Q130</f>
        <v>777.56434149999995</v>
      </c>
      <c r="I130" s="70">
        <f>'3.5 Base Year 5 Staff Loading'!Q130</f>
        <v>777.56434149999995</v>
      </c>
      <c r="J130" s="70">
        <f>'3.6 Base Year 6 Staff Loading'!K130</f>
        <v>323.98514229166665</v>
      </c>
      <c r="K130" s="70"/>
      <c r="L130" s="70">
        <f t="shared" ref="L130" si="68">SUM(L125:L129)</f>
        <v>4201.2573710416718</v>
      </c>
      <c r="P130" s="72">
        <f>SUM(P125:P129)</f>
        <v>0.38785610884801247</v>
      </c>
      <c r="Q130" s="72">
        <f t="shared" si="65"/>
        <v>64.634728785256485</v>
      </c>
      <c r="S130" s="68">
        <f>SUM(S125:S129)</f>
        <v>0</v>
      </c>
      <c r="T130" s="68">
        <f>SUM(T125:T129)</f>
        <v>4201.2573710416718</v>
      </c>
      <c r="U130" s="105">
        <f>S130/(S130+T130)</f>
        <v>0</v>
      </c>
    </row>
    <row r="131" spans="1:21" ht="14.25" x14ac:dyDescent="0.3">
      <c r="A131" s="93">
        <v>6.2</v>
      </c>
      <c r="B131" s="98" t="s">
        <v>57</v>
      </c>
      <c r="C131" s="147" t="s">
        <v>173</v>
      </c>
      <c r="D131" s="118" t="s">
        <v>208</v>
      </c>
      <c r="E131" s="100">
        <f>'3.1 Base Year 1 Staff Loading'!Q131</f>
        <v>846.5999999999998</v>
      </c>
      <c r="F131" s="100">
        <f>'3.2 Base Year 2 Staff Loading'!Q131</f>
        <v>846.5999999999998</v>
      </c>
      <c r="G131" s="100">
        <f>'3.3 Base Year 3 Staff Loading'!Q131</f>
        <v>844.50000000000023</v>
      </c>
      <c r="H131" s="100">
        <f>'3.4 Base Year 4 Staff Loading'!Q131</f>
        <v>842.4000000000002</v>
      </c>
      <c r="I131" s="100">
        <f>'3.5 Base Year 5 Staff Loading'!Q131</f>
        <v>842.4000000000002</v>
      </c>
      <c r="J131" s="100">
        <f>'3.6 Base Year 6 Staff Loading'!K131</f>
        <v>351</v>
      </c>
      <c r="K131" s="100"/>
      <c r="L131" s="100">
        <f>SUM(E131:K131)</f>
        <v>4573.5</v>
      </c>
      <c r="P131" s="131">
        <f>Q131/$N$7</f>
        <v>0.42222119645494827</v>
      </c>
      <c r="Q131" s="131">
        <f t="shared" si="65"/>
        <v>70.361538461538458</v>
      </c>
      <c r="S131" s="131">
        <f>IF($D131="Y",$L131,0)</f>
        <v>0</v>
      </c>
      <c r="T131" s="131">
        <f>IF($D131="N",$L131,0)</f>
        <v>4573.5</v>
      </c>
      <c r="U131" s="132">
        <f>S131/(T131+S131)</f>
        <v>0</v>
      </c>
    </row>
    <row r="132" spans="1:21" s="32" customFormat="1" ht="14.25" x14ac:dyDescent="0.3">
      <c r="A132" s="93"/>
      <c r="B132" s="94"/>
      <c r="C132" s="147" t="s">
        <v>188</v>
      </c>
      <c r="D132" s="118" t="s">
        <v>209</v>
      </c>
      <c r="E132" s="100">
        <f>'3.1 Base Year 1 Staff Loading'!Q132</f>
        <v>1560.0031365454545</v>
      </c>
      <c r="F132" s="100">
        <f>'3.2 Base Year 2 Staff Loading'!Q132</f>
        <v>1560.0031365454545</v>
      </c>
      <c r="G132" s="100">
        <f>'3.3 Base Year 3 Staff Loading'!Q132</f>
        <v>1560.0031365454545</v>
      </c>
      <c r="H132" s="100">
        <f>'3.4 Base Year 4 Staff Loading'!Q132</f>
        <v>1560.0031365454545</v>
      </c>
      <c r="I132" s="100">
        <f>'3.5 Base Year 5 Staff Loading'!Q132</f>
        <v>1560.0031365454545</v>
      </c>
      <c r="J132" s="100">
        <f>'3.6 Base Year 6 Staff Loading'!K132</f>
        <v>650.00130689393939</v>
      </c>
      <c r="K132" s="100"/>
      <c r="L132" s="100">
        <f>SUM(E132:K132)</f>
        <v>8450.0169896212119</v>
      </c>
      <c r="M132" s="28"/>
      <c r="N132" s="28"/>
      <c r="O132" s="28"/>
      <c r="P132" s="131">
        <f t="shared" ref="P132:P135" si="69">Q132/$N$7</f>
        <v>0.78009758028260823</v>
      </c>
      <c r="Q132" s="131">
        <f t="shared" si="65"/>
        <v>130.00026137878788</v>
      </c>
      <c r="S132" s="131">
        <f>IF($D132="Y",$L132,0)</f>
        <v>8450.0169896212119</v>
      </c>
      <c r="T132" s="131">
        <f>IF($D132="N",$L132,0)</f>
        <v>0</v>
      </c>
      <c r="U132" s="132">
        <f t="shared" ref="U132:U135" si="70">S132/(T132+S132)</f>
        <v>1</v>
      </c>
    </row>
    <row r="133" spans="1:21" ht="14.25" x14ac:dyDescent="0.3">
      <c r="A133" s="93"/>
      <c r="B133" s="94"/>
      <c r="C133" s="147" t="s">
        <v>191</v>
      </c>
      <c r="D133" s="118" t="s">
        <v>209</v>
      </c>
      <c r="E133" s="100">
        <f>'3.1 Base Year 1 Staff Loading'!Q133</f>
        <v>480.00096509090827</v>
      </c>
      <c r="F133" s="100">
        <f>'3.2 Base Year 2 Staff Loading'!Q133</f>
        <v>480.00096509090827</v>
      </c>
      <c r="G133" s="100">
        <f>'3.3 Base Year 3 Staff Loading'!Q133</f>
        <v>480.00096509090827</v>
      </c>
      <c r="H133" s="100">
        <f>'3.4 Base Year 4 Staff Loading'!Q133</f>
        <v>480.00096509090827</v>
      </c>
      <c r="I133" s="100">
        <f>'3.5 Base Year 5 Staff Loading'!Q133</f>
        <v>480.00096509090827</v>
      </c>
      <c r="J133" s="100">
        <f>'3.6 Base Year 6 Staff Loading'!K133</f>
        <v>200.00040212121178</v>
      </c>
      <c r="K133" s="100"/>
      <c r="L133" s="100">
        <f>SUM(E133:K133)</f>
        <v>2600.005227575753</v>
      </c>
      <c r="P133" s="131">
        <f t="shared" si="69"/>
        <v>0.24003002470234056</v>
      </c>
      <c r="Q133" s="131">
        <f t="shared" si="65"/>
        <v>40.000080424242356</v>
      </c>
      <c r="S133" s="131">
        <f>IF($D133="Y",$L133,0)</f>
        <v>2600.005227575753</v>
      </c>
      <c r="T133" s="131">
        <f>IF($D133="N",$L133,0)</f>
        <v>0</v>
      </c>
      <c r="U133" s="132">
        <f t="shared" si="70"/>
        <v>1</v>
      </c>
    </row>
    <row r="134" spans="1:21" s="32" customFormat="1" ht="14.25" x14ac:dyDescent="0.3">
      <c r="A134" s="93"/>
      <c r="B134" s="94"/>
      <c r="C134" s="147" t="s">
        <v>185</v>
      </c>
      <c r="D134" s="118" t="s">
        <v>209</v>
      </c>
      <c r="E134" s="100">
        <f>'3.1 Base Year 1 Staff Loading'!Q134</f>
        <v>479.99463104000057</v>
      </c>
      <c r="F134" s="100">
        <f>'3.2 Base Year 2 Staff Loading'!Q134</f>
        <v>479.99463104000057</v>
      </c>
      <c r="G134" s="100">
        <f>'3.3 Base Year 3 Staff Loading'!Q134</f>
        <v>479.99463104000057</v>
      </c>
      <c r="H134" s="100">
        <f>'3.4 Base Year 4 Staff Loading'!Q134</f>
        <v>479.99463104000057</v>
      </c>
      <c r="I134" s="100">
        <f>'3.5 Base Year 5 Staff Loading'!Q134</f>
        <v>479.99463104000057</v>
      </c>
      <c r="J134" s="100">
        <f>'3.6 Base Year 6 Staff Loading'!K134</f>
        <v>199.99776293333358</v>
      </c>
      <c r="K134" s="100"/>
      <c r="L134" s="100">
        <f>SUM(E134:K134)</f>
        <v>2599.9709181333365</v>
      </c>
      <c r="M134" s="28"/>
      <c r="N134" s="28"/>
      <c r="O134" s="28"/>
      <c r="P134" s="131">
        <f t="shared" si="69"/>
        <v>0.240026857287051</v>
      </c>
      <c r="Q134" s="131">
        <f t="shared" si="65"/>
        <v>39.999552586666717</v>
      </c>
      <c r="S134" s="131">
        <f>IF($D134="Y",$L134,0)</f>
        <v>2599.9709181333365</v>
      </c>
      <c r="T134" s="131">
        <f>IF($D134="N",$L134,0)</f>
        <v>0</v>
      </c>
      <c r="U134" s="132">
        <f t="shared" si="70"/>
        <v>1</v>
      </c>
    </row>
    <row r="135" spans="1:21" ht="14.25" x14ac:dyDescent="0.3">
      <c r="A135" s="93"/>
      <c r="B135" s="94"/>
      <c r="C135" s="40"/>
      <c r="D135" s="118"/>
      <c r="E135" s="100">
        <f>'3.1 Base Year 1 Staff Loading'!Q135</f>
        <v>0</v>
      </c>
      <c r="F135" s="100">
        <f>'3.2 Base Year 2 Staff Loading'!Q135</f>
        <v>0</v>
      </c>
      <c r="G135" s="100">
        <f>'3.3 Base Year 3 Staff Loading'!Q135</f>
        <v>0</v>
      </c>
      <c r="H135" s="100">
        <f>'3.4 Base Year 4 Staff Loading'!Q135</f>
        <v>0</v>
      </c>
      <c r="I135" s="100">
        <f>'3.5 Base Year 5 Staff Loading'!Q135</f>
        <v>0</v>
      </c>
      <c r="J135" s="100">
        <f>'3.6 Base Year 6 Staff Loading'!K135</f>
        <v>0</v>
      </c>
      <c r="K135" s="100"/>
      <c r="L135" s="100">
        <f>SUM(E135:K135)</f>
        <v>0</v>
      </c>
      <c r="P135" s="131">
        <f t="shared" si="69"/>
        <v>0</v>
      </c>
      <c r="Q135" s="131">
        <f t="shared" si="65"/>
        <v>0</v>
      </c>
      <c r="S135" s="131">
        <f>IF($D135="Y",$L135,0)</f>
        <v>0</v>
      </c>
      <c r="T135" s="131">
        <f>IF($D135="N",$L135,0)</f>
        <v>0</v>
      </c>
      <c r="U135" s="132" t="e">
        <f t="shared" si="70"/>
        <v>#DIV/0!</v>
      </c>
    </row>
    <row r="136" spans="1:21" ht="15" thickBot="1" x14ac:dyDescent="0.35">
      <c r="A136" s="65"/>
      <c r="B136" s="66" t="s">
        <v>58</v>
      </c>
      <c r="C136" s="67"/>
      <c r="D136" s="119"/>
      <c r="E136" s="70">
        <f>'3.1 Base Year 1 Staff Loading'!Q136</f>
        <v>3366.5987326763629</v>
      </c>
      <c r="F136" s="70">
        <f>'3.2 Base Year 2 Staff Loading'!Q136</f>
        <v>3366.5987326763629</v>
      </c>
      <c r="G136" s="70">
        <f>'3.3 Base Year 3 Staff Loading'!Q136</f>
        <v>3364.4987326763635</v>
      </c>
      <c r="H136" s="70">
        <f>'3.4 Base Year 4 Staff Loading'!Q136</f>
        <v>3362.3987326763636</v>
      </c>
      <c r="I136" s="70">
        <f>'3.5 Base Year 5 Staff Loading'!Q136</f>
        <v>3362.3987326763636</v>
      </c>
      <c r="J136" s="70">
        <f>'3.6 Base Year 6 Staff Loading'!K136</f>
        <v>1400.9994719484848</v>
      </c>
      <c r="K136" s="70"/>
      <c r="L136" s="70">
        <f t="shared" ref="L136" si="71">SUM(L131:L135)</f>
        <v>18223.493135330304</v>
      </c>
      <c r="P136" s="72">
        <f>SUM(P131:P135)</f>
        <v>1.6823756587269481</v>
      </c>
      <c r="Q136" s="72">
        <f t="shared" si="65"/>
        <v>280.36143285123546</v>
      </c>
      <c r="S136" s="68">
        <f>SUM(S131:S135)</f>
        <v>13649.993135330302</v>
      </c>
      <c r="T136" s="68">
        <f>SUM(T131:T135)</f>
        <v>4573.5</v>
      </c>
      <c r="U136" s="105">
        <f>S136/(S136+T136)</f>
        <v>0.7490327476715618</v>
      </c>
    </row>
    <row r="137" spans="1:21" ht="14.25" x14ac:dyDescent="0.3">
      <c r="A137" s="93">
        <v>6.3</v>
      </c>
      <c r="B137" s="98" t="s">
        <v>59</v>
      </c>
      <c r="C137" s="151" t="s">
        <v>191</v>
      </c>
      <c r="D137" s="118" t="s">
        <v>209</v>
      </c>
      <c r="E137" s="100">
        <f>'3.1 Base Year 1 Staff Loading'!Q137</f>
        <v>360</v>
      </c>
      <c r="F137" s="100">
        <f>'3.2 Base Year 2 Staff Loading'!Q137</f>
        <v>324</v>
      </c>
      <c r="G137" s="100">
        <f>'3.3 Base Year 3 Staff Loading'!Q137</f>
        <v>360.00072021817459</v>
      </c>
      <c r="H137" s="100">
        <f>'3.4 Base Year 4 Staff Loading'!Q137</f>
        <v>360.00072021817459</v>
      </c>
      <c r="I137" s="100">
        <f>'3.5 Base Year 5 Staff Loading'!Q137</f>
        <v>360.00072021817459</v>
      </c>
      <c r="J137" s="100">
        <f>'3.6 Base Year 6 Staff Loading'!K137</f>
        <v>150.00030009090608</v>
      </c>
      <c r="K137" s="100"/>
      <c r="L137" s="100">
        <f>SUM(E137:K137)</f>
        <v>1914.0024607454297</v>
      </c>
      <c r="P137" s="131">
        <f>Q137/$N$7</f>
        <v>0.17669889777930481</v>
      </c>
      <c r="Q137" s="131">
        <f t="shared" si="65"/>
        <v>29.446191703775842</v>
      </c>
      <c r="S137" s="131">
        <f>IF($D137="Y",$L137,0)</f>
        <v>1914.0024607454297</v>
      </c>
      <c r="T137" s="131">
        <f>IF($D137="N",$L137,0)</f>
        <v>0</v>
      </c>
      <c r="U137" s="132">
        <f>S137/(T137+S137)</f>
        <v>1</v>
      </c>
    </row>
    <row r="138" spans="1:21" s="32" customFormat="1" ht="14.25" x14ac:dyDescent="0.3">
      <c r="A138" s="93"/>
      <c r="B138" s="94"/>
      <c r="C138" s="47"/>
      <c r="D138" s="118"/>
      <c r="E138" s="100">
        <f>'3.1 Base Year 1 Staff Loading'!Q138</f>
        <v>0</v>
      </c>
      <c r="F138" s="100">
        <f>'3.2 Base Year 2 Staff Loading'!Q138</f>
        <v>0</v>
      </c>
      <c r="G138" s="100">
        <f>'3.3 Base Year 3 Staff Loading'!Q138</f>
        <v>0</v>
      </c>
      <c r="H138" s="100">
        <f>'3.4 Base Year 4 Staff Loading'!Q138</f>
        <v>0</v>
      </c>
      <c r="I138" s="100">
        <f>'3.5 Base Year 5 Staff Loading'!Q138</f>
        <v>0</v>
      </c>
      <c r="J138" s="100">
        <f>'3.6 Base Year 6 Staff Loading'!K138</f>
        <v>0</v>
      </c>
      <c r="K138" s="100"/>
      <c r="L138" s="100">
        <f>SUM(E138:K138)</f>
        <v>0</v>
      </c>
      <c r="M138" s="28"/>
      <c r="N138" s="28"/>
      <c r="O138" s="28"/>
      <c r="P138" s="131">
        <f t="shared" ref="P138:P141" si="72">Q138/$N$7</f>
        <v>0</v>
      </c>
      <c r="Q138" s="131">
        <f t="shared" si="65"/>
        <v>0</v>
      </c>
      <c r="S138" s="131">
        <f>IF($D138="Y",$L138,0)</f>
        <v>0</v>
      </c>
      <c r="T138" s="131">
        <f>IF($D138="N",$L138,0)</f>
        <v>0</v>
      </c>
      <c r="U138" s="132" t="e">
        <f t="shared" ref="U138:U141" si="73">S138/(T138+S138)</f>
        <v>#DIV/0!</v>
      </c>
    </row>
    <row r="139" spans="1:21" s="32" customFormat="1" ht="14.25" x14ac:dyDescent="0.3">
      <c r="A139" s="93"/>
      <c r="B139" s="94"/>
      <c r="C139" s="47"/>
      <c r="D139" s="118"/>
      <c r="E139" s="100">
        <f>'3.1 Base Year 1 Staff Loading'!Q139</f>
        <v>0</v>
      </c>
      <c r="F139" s="100">
        <f>'3.2 Base Year 2 Staff Loading'!Q139</f>
        <v>0</v>
      </c>
      <c r="G139" s="100">
        <f>'3.3 Base Year 3 Staff Loading'!Q139</f>
        <v>0</v>
      </c>
      <c r="H139" s="100">
        <f>'3.4 Base Year 4 Staff Loading'!Q139</f>
        <v>0</v>
      </c>
      <c r="I139" s="100">
        <f>'3.5 Base Year 5 Staff Loading'!Q139</f>
        <v>0</v>
      </c>
      <c r="J139" s="100">
        <f>'3.6 Base Year 6 Staff Loading'!K139</f>
        <v>0</v>
      </c>
      <c r="K139" s="100"/>
      <c r="L139" s="100">
        <f>SUM(E139:K139)</f>
        <v>0</v>
      </c>
      <c r="M139" s="28"/>
      <c r="N139" s="28"/>
      <c r="O139" s="28"/>
      <c r="P139" s="131">
        <f t="shared" si="72"/>
        <v>0</v>
      </c>
      <c r="Q139" s="131">
        <f t="shared" si="65"/>
        <v>0</v>
      </c>
      <c r="S139" s="131">
        <f>IF($D139="Y",$L139,0)</f>
        <v>0</v>
      </c>
      <c r="T139" s="131">
        <f>IF($D139="N",$L139,0)</f>
        <v>0</v>
      </c>
      <c r="U139" s="132" t="e">
        <f t="shared" si="73"/>
        <v>#DIV/0!</v>
      </c>
    </row>
    <row r="140" spans="1:21" s="32" customFormat="1" ht="14.25" x14ac:dyDescent="0.3">
      <c r="A140" s="93"/>
      <c r="B140" s="94"/>
      <c r="C140" s="47"/>
      <c r="D140" s="118"/>
      <c r="E140" s="100">
        <f>'3.1 Base Year 1 Staff Loading'!Q140</f>
        <v>0</v>
      </c>
      <c r="F140" s="100">
        <f>'3.2 Base Year 2 Staff Loading'!Q140</f>
        <v>0</v>
      </c>
      <c r="G140" s="100">
        <f>'3.3 Base Year 3 Staff Loading'!Q140</f>
        <v>0</v>
      </c>
      <c r="H140" s="100">
        <f>'3.4 Base Year 4 Staff Loading'!Q140</f>
        <v>0</v>
      </c>
      <c r="I140" s="100">
        <f>'3.5 Base Year 5 Staff Loading'!Q140</f>
        <v>0</v>
      </c>
      <c r="J140" s="100">
        <f>'3.6 Base Year 6 Staff Loading'!K140</f>
        <v>0</v>
      </c>
      <c r="K140" s="100"/>
      <c r="L140" s="100">
        <f>SUM(E140:K140)</f>
        <v>0</v>
      </c>
      <c r="M140" s="28"/>
      <c r="N140" s="28"/>
      <c r="O140" s="28"/>
      <c r="P140" s="131">
        <f t="shared" si="72"/>
        <v>0</v>
      </c>
      <c r="Q140" s="131">
        <f t="shared" si="65"/>
        <v>0</v>
      </c>
      <c r="S140" s="131">
        <f>IF($D140="Y",$L140,0)</f>
        <v>0</v>
      </c>
      <c r="T140" s="131">
        <f>IF($D140="N",$L140,0)</f>
        <v>0</v>
      </c>
      <c r="U140" s="132" t="e">
        <f t="shared" si="73"/>
        <v>#DIV/0!</v>
      </c>
    </row>
    <row r="141" spans="1:21" ht="14.25" customHeight="1" x14ac:dyDescent="0.3">
      <c r="A141" s="93"/>
      <c r="B141" s="94"/>
      <c r="C141" s="47"/>
      <c r="D141" s="118"/>
      <c r="E141" s="100">
        <f>'3.1 Base Year 1 Staff Loading'!Q141</f>
        <v>0</v>
      </c>
      <c r="F141" s="100">
        <f>'3.2 Base Year 2 Staff Loading'!Q141</f>
        <v>0</v>
      </c>
      <c r="G141" s="100">
        <f>'3.3 Base Year 3 Staff Loading'!Q141</f>
        <v>0</v>
      </c>
      <c r="H141" s="100">
        <f>'3.4 Base Year 4 Staff Loading'!Q141</f>
        <v>0</v>
      </c>
      <c r="I141" s="100">
        <f>'3.5 Base Year 5 Staff Loading'!Q141</f>
        <v>0</v>
      </c>
      <c r="J141" s="100">
        <f>'3.6 Base Year 6 Staff Loading'!K141</f>
        <v>0</v>
      </c>
      <c r="K141" s="100"/>
      <c r="L141" s="100">
        <f>SUM(E141:K141)</f>
        <v>0</v>
      </c>
      <c r="P141" s="131">
        <f t="shared" si="72"/>
        <v>0</v>
      </c>
      <c r="Q141" s="131">
        <f t="shared" si="65"/>
        <v>0</v>
      </c>
      <c r="S141" s="131">
        <f>IF($D141="Y",$L141,0)</f>
        <v>0</v>
      </c>
      <c r="T141" s="131">
        <f>IF($D141="N",$L141,0)</f>
        <v>0</v>
      </c>
      <c r="U141" s="132" t="e">
        <f t="shared" si="73"/>
        <v>#DIV/0!</v>
      </c>
    </row>
    <row r="142" spans="1:21" s="31" customFormat="1" ht="15" thickBot="1" x14ac:dyDescent="0.35">
      <c r="A142" s="65"/>
      <c r="B142" s="66" t="s">
        <v>60</v>
      </c>
      <c r="C142" s="67"/>
      <c r="D142" s="119"/>
      <c r="E142" s="70">
        <f>'3.1 Base Year 1 Staff Loading'!Q142</f>
        <v>360</v>
      </c>
      <c r="F142" s="70">
        <f>'3.2 Base Year 2 Staff Loading'!Q142</f>
        <v>324</v>
      </c>
      <c r="G142" s="70">
        <f>'3.3 Base Year 3 Staff Loading'!Q142</f>
        <v>360.00072021817459</v>
      </c>
      <c r="H142" s="70">
        <f>'3.4 Base Year 4 Staff Loading'!Q142</f>
        <v>360.00072021817459</v>
      </c>
      <c r="I142" s="70">
        <f>'3.5 Base Year 5 Staff Loading'!Q142</f>
        <v>360.00072021817459</v>
      </c>
      <c r="J142" s="70">
        <f>'3.6 Base Year 6 Staff Loading'!K142</f>
        <v>150.00030009090608</v>
      </c>
      <c r="K142" s="70"/>
      <c r="L142" s="70">
        <f t="shared" ref="L142" si="74">SUM(L137:L141)</f>
        <v>1914.0024607454297</v>
      </c>
      <c r="M142" s="28"/>
      <c r="N142" s="28"/>
      <c r="O142" s="28"/>
      <c r="P142" s="72">
        <f>SUM(P137:P141)</f>
        <v>0.17669889777930481</v>
      </c>
      <c r="Q142" s="72">
        <f t="shared" si="65"/>
        <v>29.446191703775842</v>
      </c>
      <c r="S142" s="68">
        <f>SUM(S137:S141)</f>
        <v>1914.0024607454297</v>
      </c>
      <c r="T142" s="68">
        <f>SUM(T137:T141)</f>
        <v>0</v>
      </c>
      <c r="U142" s="105">
        <f>S142/(S142+T142)</f>
        <v>1</v>
      </c>
    </row>
    <row r="143" spans="1:21" ht="9.9499999999999993" customHeight="1" x14ac:dyDescent="0.3">
      <c r="A143" s="38"/>
      <c r="B143" s="39"/>
      <c r="C143" s="47"/>
      <c r="D143" s="118"/>
      <c r="E143" s="43">
        <f>'3.1 Base Year 1 Staff Loading'!Q143</f>
        <v>0</v>
      </c>
      <c r="F143" s="43">
        <f>'3.2 Base Year 2 Staff Loading'!Q143</f>
        <v>0</v>
      </c>
      <c r="G143" s="43">
        <f>'3.3 Base Year 3 Staff Loading'!Q143</f>
        <v>0</v>
      </c>
      <c r="H143" s="43">
        <f>'3.4 Base Year 4 Staff Loading'!Q143</f>
        <v>0</v>
      </c>
      <c r="I143" s="43">
        <f>'3.5 Base Year 5 Staff Loading'!Q143</f>
        <v>0</v>
      </c>
      <c r="J143" s="43">
        <f>'3.6 Base Year 6 Staff Loading'!K143</f>
        <v>0</v>
      </c>
      <c r="K143" s="43"/>
      <c r="L143" s="43"/>
      <c r="P143" s="41"/>
      <c r="Q143" s="41"/>
      <c r="S143" s="41"/>
      <c r="T143" s="41"/>
      <c r="U143" s="104"/>
    </row>
    <row r="144" spans="1:21" ht="15" thickBot="1" x14ac:dyDescent="0.35">
      <c r="A144" s="88"/>
      <c r="B144" s="202" t="s">
        <v>61</v>
      </c>
      <c r="C144" s="203"/>
      <c r="D144" s="121"/>
      <c r="E144" s="91">
        <f>'3.1 Base Year 1 Staff Loading'!Q144</f>
        <v>4499.943282676365</v>
      </c>
      <c r="F144" s="91">
        <f>'3.2 Base Year 2 Staff Loading'!Q144</f>
        <v>4463.943282676365</v>
      </c>
      <c r="G144" s="91">
        <f>'3.3 Base Year 3 Staff Loading'!Q144</f>
        <v>4499.9538986445386</v>
      </c>
      <c r="H144" s="91">
        <f>'3.4 Base Year 4 Staff Loading'!Q144</f>
        <v>4499.9637943945381</v>
      </c>
      <c r="I144" s="91">
        <f>'3.5 Base Year 5 Staff Loading'!Q144</f>
        <v>4499.9637943945381</v>
      </c>
      <c r="J144" s="91">
        <f>'3.6 Base Year 6 Staff Loading'!K144</f>
        <v>1874.9849143310576</v>
      </c>
      <c r="K144" s="91"/>
      <c r="L144" s="91">
        <f t="shared" ref="L144" si="75">SUM(L130,L136,L142)</f>
        <v>24338.752967117405</v>
      </c>
      <c r="P144" s="91">
        <f>SUM(P130,P136,P142)</f>
        <v>2.2469306653542653</v>
      </c>
      <c r="Q144" s="91">
        <f>L144/65</f>
        <v>374.4423533402678</v>
      </c>
      <c r="S144" s="91">
        <f>SUM(S130,S136,S142)</f>
        <v>15563.995596075732</v>
      </c>
      <c r="T144" s="91">
        <f>SUM(T130,T136,T142)</f>
        <v>8774.7573710416727</v>
      </c>
      <c r="U144" s="110">
        <f>S144/(S144+T144)</f>
        <v>0.63947383077116937</v>
      </c>
    </row>
    <row r="145" spans="1:21" ht="14.25" x14ac:dyDescent="0.3">
      <c r="A145" s="49"/>
      <c r="B145" s="39"/>
      <c r="C145" s="40"/>
      <c r="D145" s="124"/>
      <c r="E145" s="43">
        <f>'3.1 Base Year 1 Staff Loading'!Q145</f>
        <v>0</v>
      </c>
      <c r="F145" s="43">
        <f>'3.2 Base Year 2 Staff Loading'!Q145</f>
        <v>0</v>
      </c>
      <c r="G145" s="43">
        <f>'3.3 Base Year 3 Staff Loading'!Q145</f>
        <v>0</v>
      </c>
      <c r="H145" s="43">
        <f>'3.4 Base Year 4 Staff Loading'!Q145</f>
        <v>0</v>
      </c>
      <c r="I145" s="43">
        <f>'3.5 Base Year 5 Staff Loading'!Q145</f>
        <v>0</v>
      </c>
      <c r="J145" s="43">
        <f>'3.6 Base Year 6 Staff Loading'!K145</f>
        <v>0</v>
      </c>
      <c r="K145" s="43"/>
      <c r="L145" s="43"/>
      <c r="P145" s="40"/>
      <c r="Q145" s="40"/>
      <c r="S145" s="40"/>
      <c r="T145" s="40"/>
      <c r="U145" s="104"/>
    </row>
    <row r="146" spans="1:21" ht="14.25" x14ac:dyDescent="0.3">
      <c r="A146" s="74">
        <v>7</v>
      </c>
      <c r="B146" s="83" t="s">
        <v>62</v>
      </c>
      <c r="C146" s="76"/>
      <c r="D146" s="117"/>
      <c r="E146" s="81">
        <f>'3.1 Base Year 1 Staff Loading'!Q146</f>
        <v>0</v>
      </c>
      <c r="F146" s="81">
        <f>'3.2 Base Year 2 Staff Loading'!Q146</f>
        <v>0</v>
      </c>
      <c r="G146" s="81">
        <f>'3.3 Base Year 3 Staff Loading'!Q146</f>
        <v>0</v>
      </c>
      <c r="H146" s="81">
        <f>'3.4 Base Year 4 Staff Loading'!Q146</f>
        <v>0</v>
      </c>
      <c r="I146" s="81">
        <f>'3.5 Base Year 5 Staff Loading'!Q146</f>
        <v>0</v>
      </c>
      <c r="J146" s="81">
        <f>'3.6 Base Year 6 Staff Loading'!K146</f>
        <v>0</v>
      </c>
      <c r="K146" s="81"/>
      <c r="L146" s="77"/>
      <c r="P146" s="76"/>
      <c r="Q146" s="76"/>
      <c r="S146" s="76"/>
      <c r="T146" s="76"/>
      <c r="U146" s="108"/>
    </row>
    <row r="147" spans="1:21" ht="14.25" x14ac:dyDescent="0.3">
      <c r="A147" s="99">
        <v>7.1</v>
      </c>
      <c r="B147" s="94" t="s">
        <v>63</v>
      </c>
      <c r="C147" s="147" t="s">
        <v>133</v>
      </c>
      <c r="D147" s="118" t="s">
        <v>208</v>
      </c>
      <c r="E147" s="100">
        <f>'3.1 Base Year 1 Staff Loading'!Q147</f>
        <v>297.59434149999993</v>
      </c>
      <c r="F147" s="100">
        <f>'3.2 Base Year 2 Staff Loading'!Q147</f>
        <v>297.60000000000008</v>
      </c>
      <c r="G147" s="100">
        <f>'3.3 Base Year 3 Staff Loading'!Q147</f>
        <v>297.59434149999993</v>
      </c>
      <c r="H147" s="100">
        <f>'3.4 Base Year 4 Staff Loading'!Q147</f>
        <v>297.59434149999993</v>
      </c>
      <c r="I147" s="100">
        <f>'3.5 Base Year 5 Staff Loading'!Q147</f>
        <v>297.59434149999993</v>
      </c>
      <c r="J147" s="100">
        <f>'3.6 Base Year 6 Staff Loading'!K147</f>
        <v>123.99764229166664</v>
      </c>
      <c r="K147" s="100"/>
      <c r="L147" s="100">
        <f>SUM(E147:K147)</f>
        <v>1611.9750082916664</v>
      </c>
      <c r="P147" s="131">
        <f>Q147/$N$7</f>
        <v>0.1488160088895556</v>
      </c>
      <c r="Q147" s="131">
        <f t="shared" ref="Q147:Q170" si="76">L147/65</f>
        <v>24.799615512179482</v>
      </c>
      <c r="S147" s="131">
        <f>IF($D147="Y",$L147,0)</f>
        <v>0</v>
      </c>
      <c r="T147" s="131">
        <f>IF($D147="N",$L147,0)</f>
        <v>1611.9750082916664</v>
      </c>
      <c r="U147" s="132">
        <f>S147/(T147+S147)</f>
        <v>0</v>
      </c>
    </row>
    <row r="148" spans="1:21" s="32" customFormat="1" ht="14.25" x14ac:dyDescent="0.3">
      <c r="A148" s="93"/>
      <c r="B148" s="94"/>
      <c r="C148" s="147" t="s">
        <v>173</v>
      </c>
      <c r="D148" s="118" t="s">
        <v>208</v>
      </c>
      <c r="E148" s="100">
        <f>'3.1 Base Year 1 Staff Loading'!Q148</f>
        <v>366.60000000000008</v>
      </c>
      <c r="F148" s="100">
        <f>'3.2 Base Year 2 Staff Loading'!Q148</f>
        <v>366.60000000000008</v>
      </c>
      <c r="G148" s="100">
        <f>'3.3 Base Year 3 Staff Loading'!Q148</f>
        <v>364.49999999999994</v>
      </c>
      <c r="H148" s="100">
        <f>'3.4 Base Year 4 Staff Loading'!Q148</f>
        <v>362.39999999999992</v>
      </c>
      <c r="I148" s="100">
        <f>'3.5 Base Year 5 Staff Loading'!Q148</f>
        <v>362.39999999999992</v>
      </c>
      <c r="J148" s="100">
        <f>'3.6 Base Year 6 Staff Loading'!K148</f>
        <v>151</v>
      </c>
      <c r="K148" s="100"/>
      <c r="L148" s="100">
        <f>SUM(E148:K148)</f>
        <v>1973.4999999999998</v>
      </c>
      <c r="M148" s="29"/>
      <c r="N148" s="29"/>
      <c r="O148" s="29"/>
      <c r="P148" s="131">
        <f t="shared" ref="P148:P151" si="77">Q148/$N$7</f>
        <v>0.18219165435745935</v>
      </c>
      <c r="Q148" s="131">
        <f t="shared" si="76"/>
        <v>30.361538461538458</v>
      </c>
      <c r="S148" s="131">
        <f>IF($D148="Y",$L148,0)</f>
        <v>0</v>
      </c>
      <c r="T148" s="131">
        <f>IF($D148="N",$L148,0)</f>
        <v>1973.4999999999998</v>
      </c>
      <c r="U148" s="132">
        <f t="shared" ref="U148:U151" si="78">S148/(T148+S148)</f>
        <v>0</v>
      </c>
    </row>
    <row r="149" spans="1:21" s="32" customFormat="1" ht="14.25" x14ac:dyDescent="0.3">
      <c r="A149" s="93"/>
      <c r="B149" s="94"/>
      <c r="C149" s="40"/>
      <c r="D149" s="118"/>
      <c r="E149" s="100">
        <f>'3.1 Base Year 1 Staff Loading'!Q149</f>
        <v>0</v>
      </c>
      <c r="F149" s="100">
        <f>'3.2 Base Year 2 Staff Loading'!Q149</f>
        <v>0</v>
      </c>
      <c r="G149" s="100">
        <f>'3.3 Base Year 3 Staff Loading'!Q149</f>
        <v>0</v>
      </c>
      <c r="H149" s="100">
        <f>'3.4 Base Year 4 Staff Loading'!Q149</f>
        <v>0</v>
      </c>
      <c r="I149" s="100">
        <f>'3.5 Base Year 5 Staff Loading'!Q149</f>
        <v>0</v>
      </c>
      <c r="J149" s="100">
        <f>'3.6 Base Year 6 Staff Loading'!K149</f>
        <v>0</v>
      </c>
      <c r="K149" s="100"/>
      <c r="L149" s="100">
        <f>SUM(E149:K149)</f>
        <v>0</v>
      </c>
      <c r="M149" s="29"/>
      <c r="N149" s="29"/>
      <c r="O149" s="29"/>
      <c r="P149" s="131">
        <f t="shared" si="77"/>
        <v>0</v>
      </c>
      <c r="Q149" s="131">
        <f t="shared" si="76"/>
        <v>0</v>
      </c>
      <c r="S149" s="131">
        <f>IF($D149="Y",$L149,0)</f>
        <v>0</v>
      </c>
      <c r="T149" s="131">
        <f>IF($D149="N",$L149,0)</f>
        <v>0</v>
      </c>
      <c r="U149" s="132" t="e">
        <f t="shared" si="78"/>
        <v>#DIV/0!</v>
      </c>
    </row>
    <row r="150" spans="1:21" ht="14.25" x14ac:dyDescent="0.3">
      <c r="A150" s="93"/>
      <c r="B150" s="94"/>
      <c r="C150" s="40"/>
      <c r="D150" s="118"/>
      <c r="E150" s="100">
        <f>'3.1 Base Year 1 Staff Loading'!Q150</f>
        <v>0</v>
      </c>
      <c r="F150" s="100">
        <f>'3.2 Base Year 2 Staff Loading'!Q150</f>
        <v>0</v>
      </c>
      <c r="G150" s="100">
        <f>'3.3 Base Year 3 Staff Loading'!Q150</f>
        <v>0</v>
      </c>
      <c r="H150" s="100">
        <f>'3.4 Base Year 4 Staff Loading'!Q150</f>
        <v>0</v>
      </c>
      <c r="I150" s="100">
        <f>'3.5 Base Year 5 Staff Loading'!Q150</f>
        <v>0</v>
      </c>
      <c r="J150" s="100">
        <f>'3.6 Base Year 6 Staff Loading'!K150</f>
        <v>0</v>
      </c>
      <c r="K150" s="100"/>
      <c r="L150" s="100">
        <f>SUM(E150:K150)</f>
        <v>0</v>
      </c>
      <c r="M150" s="29"/>
      <c r="N150" s="29"/>
      <c r="O150" s="29"/>
      <c r="P150" s="131">
        <f t="shared" si="77"/>
        <v>0</v>
      </c>
      <c r="Q150" s="131">
        <f t="shared" si="76"/>
        <v>0</v>
      </c>
      <c r="S150" s="131">
        <f>IF($D150="Y",$L150,0)</f>
        <v>0</v>
      </c>
      <c r="T150" s="131">
        <f>IF($D150="N",$L150,0)</f>
        <v>0</v>
      </c>
      <c r="U150" s="132" t="e">
        <f t="shared" si="78"/>
        <v>#DIV/0!</v>
      </c>
    </row>
    <row r="151" spans="1:21" ht="14.25" x14ac:dyDescent="0.3">
      <c r="A151" s="93"/>
      <c r="B151" s="94"/>
      <c r="C151" s="40"/>
      <c r="D151" s="118"/>
      <c r="E151" s="100">
        <f>'3.1 Base Year 1 Staff Loading'!Q151</f>
        <v>0</v>
      </c>
      <c r="F151" s="100">
        <f>'3.2 Base Year 2 Staff Loading'!Q151</f>
        <v>0</v>
      </c>
      <c r="G151" s="100">
        <f>'3.3 Base Year 3 Staff Loading'!Q151</f>
        <v>0</v>
      </c>
      <c r="H151" s="100">
        <f>'3.4 Base Year 4 Staff Loading'!Q151</f>
        <v>0</v>
      </c>
      <c r="I151" s="100">
        <f>'3.5 Base Year 5 Staff Loading'!Q151</f>
        <v>0</v>
      </c>
      <c r="J151" s="100">
        <f>'3.6 Base Year 6 Staff Loading'!K151</f>
        <v>0</v>
      </c>
      <c r="K151" s="100"/>
      <c r="L151" s="100">
        <f>SUM(E151:K151)</f>
        <v>0</v>
      </c>
      <c r="M151" s="29"/>
      <c r="N151" s="29"/>
      <c r="O151" s="29"/>
      <c r="P151" s="131">
        <f t="shared" si="77"/>
        <v>0</v>
      </c>
      <c r="Q151" s="131">
        <f t="shared" si="76"/>
        <v>0</v>
      </c>
      <c r="S151" s="131">
        <f>IF($D151="Y",$L151,0)</f>
        <v>0</v>
      </c>
      <c r="T151" s="131">
        <f>IF($D151="N",$L151,0)</f>
        <v>0</v>
      </c>
      <c r="U151" s="132" t="e">
        <f t="shared" si="78"/>
        <v>#DIV/0!</v>
      </c>
    </row>
    <row r="152" spans="1:21" ht="15" thickBot="1" x14ac:dyDescent="0.35">
      <c r="A152" s="65"/>
      <c r="B152" s="66" t="s">
        <v>64</v>
      </c>
      <c r="C152" s="67"/>
      <c r="D152" s="119"/>
      <c r="E152" s="70">
        <f>'3.1 Base Year 1 Staff Loading'!Q152</f>
        <v>664.19434150000006</v>
      </c>
      <c r="F152" s="70">
        <f>'3.2 Base Year 2 Staff Loading'!Q152</f>
        <v>664.20000000000016</v>
      </c>
      <c r="G152" s="70">
        <f>'3.3 Base Year 3 Staff Loading'!Q152</f>
        <v>662.09434149999993</v>
      </c>
      <c r="H152" s="70">
        <f>'3.4 Base Year 4 Staff Loading'!Q152</f>
        <v>659.99434149999979</v>
      </c>
      <c r="I152" s="70">
        <f>'3.5 Base Year 5 Staff Loading'!Q152</f>
        <v>659.99434149999979</v>
      </c>
      <c r="J152" s="70">
        <f>'3.6 Base Year 6 Staff Loading'!K152</f>
        <v>274.99764229166664</v>
      </c>
      <c r="K152" s="70"/>
      <c r="L152" s="70">
        <f t="shared" ref="L152" si="79">SUM(L147:L151)</f>
        <v>3585.4750082916662</v>
      </c>
      <c r="M152" s="29"/>
      <c r="N152" s="29"/>
      <c r="O152" s="29"/>
      <c r="P152" s="72">
        <f>SUM(P147:P151)</f>
        <v>0.33100766324701492</v>
      </c>
      <c r="Q152" s="72">
        <f t="shared" si="76"/>
        <v>55.161153973717944</v>
      </c>
      <c r="S152" s="68">
        <f>SUM(S147:S151)</f>
        <v>0</v>
      </c>
      <c r="T152" s="68">
        <f>SUM(T147:T151)</f>
        <v>3585.4750082916662</v>
      </c>
      <c r="U152" s="105">
        <f>S152/(S152+T152)</f>
        <v>0</v>
      </c>
    </row>
    <row r="153" spans="1:21" ht="14.25" x14ac:dyDescent="0.3">
      <c r="A153" s="99">
        <v>7.2</v>
      </c>
      <c r="B153" s="94" t="s">
        <v>65</v>
      </c>
      <c r="C153" s="147" t="s">
        <v>134</v>
      </c>
      <c r="D153" s="118" t="s">
        <v>208</v>
      </c>
      <c r="E153" s="100">
        <f>'3.1 Base Year 1 Staff Loading'!Q153</f>
        <v>475.75020850000209</v>
      </c>
      <c r="F153" s="100">
        <f>'3.2 Base Year 2 Staff Loading'!Q153</f>
        <v>475.75020850000209</v>
      </c>
      <c r="G153" s="100">
        <f>'3.3 Base Year 3 Staff Loading'!Q153</f>
        <v>477.86010425000103</v>
      </c>
      <c r="H153" s="100">
        <f>'3.4 Base Year 4 Staff Loading'!Q153</f>
        <v>479.96999999999997</v>
      </c>
      <c r="I153" s="100">
        <f>'3.5 Base Year 5 Staff Loading'!Q153</f>
        <v>479.96999999999997</v>
      </c>
      <c r="J153" s="100">
        <f>'3.6 Base Year 6 Staff Loading'!K153</f>
        <v>199.98749999999998</v>
      </c>
      <c r="K153" s="100"/>
      <c r="L153" s="100">
        <f>SUM(E153:K153)</f>
        <v>2589.2880212500054</v>
      </c>
      <c r="M153" s="29"/>
      <c r="N153" s="29"/>
      <c r="O153" s="29"/>
      <c r="P153" s="131">
        <f>Q153/$N$7</f>
        <v>0.23904062234582765</v>
      </c>
      <c r="Q153" s="131">
        <f t="shared" si="76"/>
        <v>39.835200326923157</v>
      </c>
      <c r="S153" s="131">
        <f>IF($D153="Y",$L153,0)</f>
        <v>0</v>
      </c>
      <c r="T153" s="131">
        <f>IF($D153="N",$L153,0)</f>
        <v>2589.2880212500054</v>
      </c>
      <c r="U153" s="132">
        <f>S153/(T153+S153)</f>
        <v>0</v>
      </c>
    </row>
    <row r="154" spans="1:21" s="32" customFormat="1" ht="14.25" x14ac:dyDescent="0.3">
      <c r="A154" s="93"/>
      <c r="B154" s="94"/>
      <c r="C154" s="147" t="s">
        <v>185</v>
      </c>
      <c r="D154" s="118" t="s">
        <v>209</v>
      </c>
      <c r="E154" s="100">
        <f>'3.1 Base Year 1 Staff Loading'!Q154</f>
        <v>479.99463104000057</v>
      </c>
      <c r="F154" s="100">
        <f>'3.2 Base Year 2 Staff Loading'!Q154</f>
        <v>479.99463104000057</v>
      </c>
      <c r="G154" s="100">
        <f>'3.3 Base Year 3 Staff Loading'!Q154</f>
        <v>479.99463104000057</v>
      </c>
      <c r="H154" s="100">
        <f>'3.4 Base Year 4 Staff Loading'!Q154</f>
        <v>479.99463104000057</v>
      </c>
      <c r="I154" s="100">
        <f>'3.5 Base Year 5 Staff Loading'!Q154</f>
        <v>479.99463104000057</v>
      </c>
      <c r="J154" s="100">
        <f>'3.6 Base Year 6 Staff Loading'!K154</f>
        <v>199.99776293333358</v>
      </c>
      <c r="K154" s="100"/>
      <c r="L154" s="100">
        <f>SUM(E154:K154)</f>
        <v>2599.9709181333365</v>
      </c>
      <c r="M154" s="29"/>
      <c r="N154" s="29"/>
      <c r="O154" s="29"/>
      <c r="P154" s="131">
        <f t="shared" ref="P154:P157" si="80">Q154/$N$7</f>
        <v>0.240026857287051</v>
      </c>
      <c r="Q154" s="131">
        <f t="shared" si="76"/>
        <v>39.999552586666717</v>
      </c>
      <c r="S154" s="131">
        <f>IF($D154="Y",$L154,0)</f>
        <v>2599.9709181333365</v>
      </c>
      <c r="T154" s="131">
        <f>IF($D154="N",$L154,0)</f>
        <v>0</v>
      </c>
      <c r="U154" s="132">
        <f t="shared" ref="U154:U157" si="81">S154/(T154+S154)</f>
        <v>1</v>
      </c>
    </row>
    <row r="155" spans="1:21" ht="14.25" x14ac:dyDescent="0.3">
      <c r="A155" s="93"/>
      <c r="B155" s="94"/>
      <c r="C155" s="40"/>
      <c r="D155" s="118"/>
      <c r="E155" s="100">
        <f>'3.1 Base Year 1 Staff Loading'!Q155</f>
        <v>0</v>
      </c>
      <c r="F155" s="100">
        <f>'3.2 Base Year 2 Staff Loading'!Q155</f>
        <v>0</v>
      </c>
      <c r="G155" s="100">
        <f>'3.3 Base Year 3 Staff Loading'!Q155</f>
        <v>0</v>
      </c>
      <c r="H155" s="100">
        <f>'3.4 Base Year 4 Staff Loading'!Q155</f>
        <v>0</v>
      </c>
      <c r="I155" s="100">
        <f>'3.5 Base Year 5 Staff Loading'!Q155</f>
        <v>0</v>
      </c>
      <c r="J155" s="100">
        <f>'3.6 Base Year 6 Staff Loading'!K155</f>
        <v>0</v>
      </c>
      <c r="K155" s="100"/>
      <c r="L155" s="100">
        <f>SUM(E155:K155)</f>
        <v>0</v>
      </c>
      <c r="M155" s="29"/>
      <c r="N155" s="29"/>
      <c r="O155" s="29"/>
      <c r="P155" s="131">
        <f t="shared" si="80"/>
        <v>0</v>
      </c>
      <c r="Q155" s="131">
        <f t="shared" si="76"/>
        <v>0</v>
      </c>
      <c r="S155" s="131">
        <f>IF($D155="Y",$L155,0)</f>
        <v>0</v>
      </c>
      <c r="T155" s="131">
        <f>IF($D155="N",$L155,0)</f>
        <v>0</v>
      </c>
      <c r="U155" s="132" t="e">
        <f t="shared" si="81"/>
        <v>#DIV/0!</v>
      </c>
    </row>
    <row r="156" spans="1:21" ht="14.25" x14ac:dyDescent="0.3">
      <c r="A156" s="93"/>
      <c r="B156" s="94"/>
      <c r="C156" s="40"/>
      <c r="D156" s="118"/>
      <c r="E156" s="100">
        <f>'3.1 Base Year 1 Staff Loading'!Q156</f>
        <v>0</v>
      </c>
      <c r="F156" s="100">
        <f>'3.2 Base Year 2 Staff Loading'!Q156</f>
        <v>0</v>
      </c>
      <c r="G156" s="100">
        <f>'3.3 Base Year 3 Staff Loading'!Q156</f>
        <v>0</v>
      </c>
      <c r="H156" s="100">
        <f>'3.4 Base Year 4 Staff Loading'!Q156</f>
        <v>0</v>
      </c>
      <c r="I156" s="100">
        <f>'3.5 Base Year 5 Staff Loading'!Q156</f>
        <v>0</v>
      </c>
      <c r="J156" s="100">
        <f>'3.6 Base Year 6 Staff Loading'!K156</f>
        <v>0</v>
      </c>
      <c r="K156" s="100"/>
      <c r="L156" s="100">
        <f>SUM(E156:K156)</f>
        <v>0</v>
      </c>
      <c r="M156" s="29"/>
      <c r="N156" s="29"/>
      <c r="O156" s="29"/>
      <c r="P156" s="131">
        <f t="shared" si="80"/>
        <v>0</v>
      </c>
      <c r="Q156" s="131">
        <f t="shared" si="76"/>
        <v>0</v>
      </c>
      <c r="S156" s="131">
        <f>IF($D156="Y",$L156,0)</f>
        <v>0</v>
      </c>
      <c r="T156" s="131">
        <f>IF($D156="N",$L156,0)</f>
        <v>0</v>
      </c>
      <c r="U156" s="132" t="e">
        <f t="shared" si="81"/>
        <v>#DIV/0!</v>
      </c>
    </row>
    <row r="157" spans="1:21" ht="14.25" x14ac:dyDescent="0.3">
      <c r="A157" s="93"/>
      <c r="B157" s="94"/>
      <c r="C157" s="40"/>
      <c r="D157" s="118"/>
      <c r="E157" s="100">
        <f>'3.1 Base Year 1 Staff Loading'!Q157</f>
        <v>0</v>
      </c>
      <c r="F157" s="100">
        <f>'3.2 Base Year 2 Staff Loading'!Q157</f>
        <v>0</v>
      </c>
      <c r="G157" s="100">
        <f>'3.3 Base Year 3 Staff Loading'!Q157</f>
        <v>0</v>
      </c>
      <c r="H157" s="100">
        <f>'3.4 Base Year 4 Staff Loading'!Q157</f>
        <v>0</v>
      </c>
      <c r="I157" s="100">
        <f>'3.5 Base Year 5 Staff Loading'!Q157</f>
        <v>0</v>
      </c>
      <c r="J157" s="100">
        <f>'3.6 Base Year 6 Staff Loading'!K157</f>
        <v>0</v>
      </c>
      <c r="K157" s="100"/>
      <c r="L157" s="100">
        <f>SUM(E157:K157)</f>
        <v>0</v>
      </c>
      <c r="M157" s="29"/>
      <c r="N157" s="29"/>
      <c r="O157" s="29"/>
      <c r="P157" s="131">
        <f t="shared" si="80"/>
        <v>0</v>
      </c>
      <c r="Q157" s="131">
        <f t="shared" si="76"/>
        <v>0</v>
      </c>
      <c r="S157" s="131">
        <f>IF($D157="Y",$L157,0)</f>
        <v>0</v>
      </c>
      <c r="T157" s="131">
        <f>IF($D157="N",$L157,0)</f>
        <v>0</v>
      </c>
      <c r="U157" s="132" t="e">
        <f t="shared" si="81"/>
        <v>#DIV/0!</v>
      </c>
    </row>
    <row r="158" spans="1:21" ht="15" thickBot="1" x14ac:dyDescent="0.35">
      <c r="A158" s="65"/>
      <c r="B158" s="66" t="s">
        <v>66</v>
      </c>
      <c r="C158" s="67"/>
      <c r="D158" s="119"/>
      <c r="E158" s="70">
        <f>'3.1 Base Year 1 Staff Loading'!Q158</f>
        <v>955.74483954000266</v>
      </c>
      <c r="F158" s="70">
        <f>'3.2 Base Year 2 Staff Loading'!Q158</f>
        <v>955.74483954000266</v>
      </c>
      <c r="G158" s="70">
        <f>'3.3 Base Year 3 Staff Loading'!Q158</f>
        <v>957.8547352900016</v>
      </c>
      <c r="H158" s="70">
        <f>'3.4 Base Year 4 Staff Loading'!Q158</f>
        <v>959.96463104000054</v>
      </c>
      <c r="I158" s="70">
        <f>'3.5 Base Year 5 Staff Loading'!Q158</f>
        <v>959.96463104000054</v>
      </c>
      <c r="J158" s="70">
        <f>'3.6 Base Year 6 Staff Loading'!K158</f>
        <v>399.98526293333356</v>
      </c>
      <c r="K158" s="70"/>
      <c r="L158" s="70">
        <f t="shared" ref="L158" si="82">SUM(L153:L157)</f>
        <v>5189.2589393833423</v>
      </c>
      <c r="M158" s="29"/>
      <c r="N158" s="29"/>
      <c r="O158" s="29"/>
      <c r="P158" s="72">
        <f>SUM(P153:P157)</f>
        <v>0.47906747963287866</v>
      </c>
      <c r="Q158" s="72">
        <f t="shared" si="76"/>
        <v>79.834752913589881</v>
      </c>
      <c r="S158" s="68">
        <f>SUM(S153:S157)</f>
        <v>2599.9709181333365</v>
      </c>
      <c r="T158" s="68">
        <f>SUM(T153:T157)</f>
        <v>2589.2880212500054</v>
      </c>
      <c r="U158" s="105">
        <f>S158/(S158+T158)</f>
        <v>0.50102932779112774</v>
      </c>
    </row>
    <row r="159" spans="1:21" ht="14.25" x14ac:dyDescent="0.3">
      <c r="A159" s="99">
        <v>7.3</v>
      </c>
      <c r="B159" s="94" t="s">
        <v>67</v>
      </c>
      <c r="C159" s="147" t="s">
        <v>216</v>
      </c>
      <c r="D159" s="118" t="s">
        <v>208</v>
      </c>
      <c r="E159" s="100">
        <f>'3.1 Base Year 1 Staff Loading'!Q159</f>
        <v>520</v>
      </c>
      <c r="F159" s="100">
        <f>'3.2 Base Year 2 Staff Loading'!Q159</f>
        <v>520</v>
      </c>
      <c r="G159" s="100">
        <f>'3.3 Base Year 3 Staff Loading'!Q159</f>
        <v>520</v>
      </c>
      <c r="H159" s="100">
        <f>'3.4 Base Year 4 Staff Loading'!Q159</f>
        <v>520</v>
      </c>
      <c r="I159" s="100">
        <f>'3.5 Base Year 5 Staff Loading'!Q159</f>
        <v>520</v>
      </c>
      <c r="J159" s="100">
        <f>'3.6 Base Year 6 Staff Loading'!K159</f>
        <v>217</v>
      </c>
      <c r="K159" s="100"/>
      <c r="L159" s="100">
        <f>SUM(E159:K159)</f>
        <v>2817</v>
      </c>
      <c r="M159" s="29"/>
      <c r="N159" s="29"/>
      <c r="O159" s="29"/>
      <c r="P159" s="131">
        <f>Q159/$N$7</f>
        <v>0.26006277695716395</v>
      </c>
      <c r="Q159" s="131">
        <f t="shared" si="76"/>
        <v>43.338461538461537</v>
      </c>
      <c r="S159" s="131">
        <f>IF($D159="Y",$L159,0)</f>
        <v>0</v>
      </c>
      <c r="T159" s="131">
        <f>IF($D159="N",$L159,0)</f>
        <v>2817</v>
      </c>
      <c r="U159" s="132">
        <f>S159/(T159+S159)</f>
        <v>0</v>
      </c>
    </row>
    <row r="160" spans="1:21" s="32" customFormat="1" ht="14.25" x14ac:dyDescent="0.3">
      <c r="A160" s="93"/>
      <c r="B160" s="94"/>
      <c r="C160" s="147" t="s">
        <v>217</v>
      </c>
      <c r="D160" s="118" t="s">
        <v>209</v>
      </c>
      <c r="E160" s="100">
        <f>'3.1 Base Year 1 Staff Loading'!Q160</f>
        <v>1980.0039810000001</v>
      </c>
      <c r="F160" s="100">
        <f>'3.2 Base Year 2 Staff Loading'!Q160</f>
        <v>1980.0039810000001</v>
      </c>
      <c r="G160" s="100">
        <f>'3.3 Base Year 3 Staff Loading'!Q160</f>
        <v>1980.0039810000001</v>
      </c>
      <c r="H160" s="100">
        <f>'3.4 Base Year 4 Staff Loading'!Q160</f>
        <v>1980.0039810000001</v>
      </c>
      <c r="I160" s="100">
        <f>'3.5 Base Year 5 Staff Loading'!Q160</f>
        <v>1980.0039810000001</v>
      </c>
      <c r="J160" s="100">
        <f>'3.6 Base Year 6 Staff Loading'!K160</f>
        <v>825.00165875000005</v>
      </c>
      <c r="K160" s="100"/>
      <c r="L160" s="100">
        <f>SUM(E160:K160)</f>
        <v>10725.02156375</v>
      </c>
      <c r="M160" s="29"/>
      <c r="N160" s="29"/>
      <c r="O160" s="29"/>
      <c r="P160" s="131">
        <f t="shared" ref="P160:P163" si="83">Q160/$N$7</f>
        <v>0.99012385189715668</v>
      </c>
      <c r="Q160" s="131">
        <f t="shared" si="76"/>
        <v>165.00033175000002</v>
      </c>
      <c r="S160" s="131">
        <f>IF($D160="Y",$L160,0)</f>
        <v>10725.02156375</v>
      </c>
      <c r="T160" s="131">
        <f>IF($D160="N",$L160,0)</f>
        <v>0</v>
      </c>
      <c r="U160" s="132">
        <f t="shared" ref="U160:U163" si="84">S160/(T160+S160)</f>
        <v>1</v>
      </c>
    </row>
    <row r="161" spans="1:21" s="32" customFormat="1" ht="14.25" x14ac:dyDescent="0.3">
      <c r="A161" s="93"/>
      <c r="B161" s="94"/>
      <c r="C161" s="40"/>
      <c r="D161" s="118"/>
      <c r="E161" s="100">
        <f>'3.1 Base Year 1 Staff Loading'!Q161</f>
        <v>0</v>
      </c>
      <c r="F161" s="100">
        <f>'3.2 Base Year 2 Staff Loading'!Q161</f>
        <v>0</v>
      </c>
      <c r="G161" s="100">
        <f>'3.3 Base Year 3 Staff Loading'!Q161</f>
        <v>0</v>
      </c>
      <c r="H161" s="100">
        <f>'3.4 Base Year 4 Staff Loading'!Q161</f>
        <v>0</v>
      </c>
      <c r="I161" s="100">
        <f>'3.5 Base Year 5 Staff Loading'!Q161</f>
        <v>0</v>
      </c>
      <c r="J161" s="100">
        <f>'3.6 Base Year 6 Staff Loading'!K161</f>
        <v>0</v>
      </c>
      <c r="K161" s="100"/>
      <c r="L161" s="100">
        <f>SUM(E161:K161)</f>
        <v>0</v>
      </c>
      <c r="M161" s="29"/>
      <c r="N161" s="29"/>
      <c r="O161" s="29"/>
      <c r="P161" s="131">
        <f t="shared" si="83"/>
        <v>0</v>
      </c>
      <c r="Q161" s="131">
        <f t="shared" si="76"/>
        <v>0</v>
      </c>
      <c r="S161" s="131">
        <f>IF($D161="Y",$L161,0)</f>
        <v>0</v>
      </c>
      <c r="T161" s="131">
        <f>IF($D161="N",$L161,0)</f>
        <v>0</v>
      </c>
      <c r="U161" s="132" t="e">
        <f t="shared" si="84"/>
        <v>#DIV/0!</v>
      </c>
    </row>
    <row r="162" spans="1:21" ht="14.25" x14ac:dyDescent="0.3">
      <c r="A162" s="93"/>
      <c r="B162" s="94"/>
      <c r="C162" s="40"/>
      <c r="D162" s="118"/>
      <c r="E162" s="100">
        <f>'3.1 Base Year 1 Staff Loading'!Q162</f>
        <v>0</v>
      </c>
      <c r="F162" s="100">
        <f>'3.2 Base Year 2 Staff Loading'!Q162</f>
        <v>0</v>
      </c>
      <c r="G162" s="100">
        <f>'3.3 Base Year 3 Staff Loading'!Q162</f>
        <v>0</v>
      </c>
      <c r="H162" s="100">
        <f>'3.4 Base Year 4 Staff Loading'!Q162</f>
        <v>0</v>
      </c>
      <c r="I162" s="100">
        <f>'3.5 Base Year 5 Staff Loading'!Q162</f>
        <v>0</v>
      </c>
      <c r="J162" s="100">
        <f>'3.6 Base Year 6 Staff Loading'!K162</f>
        <v>0</v>
      </c>
      <c r="K162" s="100"/>
      <c r="L162" s="100">
        <f>SUM(E162:K162)</f>
        <v>0</v>
      </c>
      <c r="M162" s="29"/>
      <c r="N162" s="29"/>
      <c r="O162" s="29"/>
      <c r="P162" s="131">
        <f t="shared" si="83"/>
        <v>0</v>
      </c>
      <c r="Q162" s="131">
        <f t="shared" si="76"/>
        <v>0</v>
      </c>
      <c r="S162" s="131">
        <f>IF($D162="Y",$L162,0)</f>
        <v>0</v>
      </c>
      <c r="T162" s="131">
        <f>IF($D162="N",$L162,0)</f>
        <v>0</v>
      </c>
      <c r="U162" s="132" t="e">
        <f t="shared" si="84"/>
        <v>#DIV/0!</v>
      </c>
    </row>
    <row r="163" spans="1:21" ht="14.25" x14ac:dyDescent="0.3">
      <c r="A163" s="93"/>
      <c r="B163" s="94"/>
      <c r="C163" s="40"/>
      <c r="D163" s="118"/>
      <c r="E163" s="100">
        <f>'3.1 Base Year 1 Staff Loading'!Q163</f>
        <v>0</v>
      </c>
      <c r="F163" s="100">
        <f>'3.2 Base Year 2 Staff Loading'!Q163</f>
        <v>0</v>
      </c>
      <c r="G163" s="100">
        <f>'3.3 Base Year 3 Staff Loading'!Q163</f>
        <v>0</v>
      </c>
      <c r="H163" s="100">
        <f>'3.4 Base Year 4 Staff Loading'!Q163</f>
        <v>0</v>
      </c>
      <c r="I163" s="100">
        <f>'3.5 Base Year 5 Staff Loading'!Q163</f>
        <v>0</v>
      </c>
      <c r="J163" s="100">
        <f>'3.6 Base Year 6 Staff Loading'!K163</f>
        <v>0</v>
      </c>
      <c r="K163" s="100"/>
      <c r="L163" s="100">
        <f>SUM(E163:K163)</f>
        <v>0</v>
      </c>
      <c r="M163" s="29"/>
      <c r="N163" s="29"/>
      <c r="O163" s="29"/>
      <c r="P163" s="131">
        <f t="shared" si="83"/>
        <v>0</v>
      </c>
      <c r="Q163" s="131">
        <f t="shared" si="76"/>
        <v>0</v>
      </c>
      <c r="S163" s="131">
        <f>IF($D163="Y",$L163,0)</f>
        <v>0</v>
      </c>
      <c r="T163" s="131">
        <f>IF($D163="N",$L163,0)</f>
        <v>0</v>
      </c>
      <c r="U163" s="132" t="e">
        <f t="shared" si="84"/>
        <v>#DIV/0!</v>
      </c>
    </row>
    <row r="164" spans="1:21" ht="15" thickBot="1" x14ac:dyDescent="0.35">
      <c r="A164" s="65"/>
      <c r="B164" s="66" t="s">
        <v>68</v>
      </c>
      <c r="C164" s="67"/>
      <c r="D164" s="119"/>
      <c r="E164" s="70">
        <f>'3.1 Base Year 1 Staff Loading'!Q164</f>
        <v>2500.0039809999998</v>
      </c>
      <c r="F164" s="70">
        <f>'3.2 Base Year 2 Staff Loading'!Q164</f>
        <v>2500.0039809999998</v>
      </c>
      <c r="G164" s="70">
        <f>'3.3 Base Year 3 Staff Loading'!Q164</f>
        <v>2500.0039809999998</v>
      </c>
      <c r="H164" s="70">
        <f>'3.4 Base Year 4 Staff Loading'!Q164</f>
        <v>2500.0039809999998</v>
      </c>
      <c r="I164" s="70">
        <f>'3.5 Base Year 5 Staff Loading'!Q164</f>
        <v>2500.0039809999998</v>
      </c>
      <c r="J164" s="70">
        <f>'3.6 Base Year 6 Staff Loading'!K164</f>
        <v>1042.0016587499999</v>
      </c>
      <c r="K164" s="70"/>
      <c r="L164" s="70">
        <f t="shared" ref="L164" si="85">SUM(L159:L163)</f>
        <v>13542.02156375</v>
      </c>
      <c r="M164" s="29"/>
      <c r="N164" s="29"/>
      <c r="O164" s="29"/>
      <c r="P164" s="72">
        <f>SUM(P159:P163)</f>
        <v>1.2501866288543206</v>
      </c>
      <c r="Q164" s="72">
        <f t="shared" si="76"/>
        <v>208.33879328846155</v>
      </c>
      <c r="S164" s="68">
        <f>SUM(S159:S163)</f>
        <v>10725.02156375</v>
      </c>
      <c r="T164" s="68">
        <f>SUM(T159:T163)</f>
        <v>2817</v>
      </c>
      <c r="U164" s="105">
        <f>S164/(S164+T164)</f>
        <v>0.79198083633682181</v>
      </c>
    </row>
    <row r="165" spans="1:21" ht="14.25" x14ac:dyDescent="0.3">
      <c r="A165" s="93">
        <v>7.4</v>
      </c>
      <c r="B165" s="94" t="s">
        <v>69</v>
      </c>
      <c r="C165" s="147" t="s">
        <v>173</v>
      </c>
      <c r="D165" s="118" t="s">
        <v>208</v>
      </c>
      <c r="E165" s="100">
        <f>'3.1 Base Year 1 Staff Loading'!Q165</f>
        <v>1404.0217900800001</v>
      </c>
      <c r="F165" s="100">
        <f>'3.2 Base Year 2 Staff Loading'!Q165</f>
        <v>1404.0217900800001</v>
      </c>
      <c r="G165" s="100">
        <f>'3.3 Base Year 3 Staff Loading'!Q165</f>
        <v>1404.0217900800001</v>
      </c>
      <c r="H165" s="100">
        <f>'3.4 Base Year 4 Staff Loading'!Q165</f>
        <v>1404.0217900800001</v>
      </c>
      <c r="I165" s="100">
        <f>'3.5 Base Year 5 Staff Loading'!Q165</f>
        <v>1404.0217900800001</v>
      </c>
      <c r="J165" s="100">
        <f>'3.6 Base Year 6 Staff Loading'!K165</f>
        <v>585.00907919999997</v>
      </c>
      <c r="K165" s="100"/>
      <c r="L165" s="100">
        <f>SUM(E165:K165)</f>
        <v>7605.1180296000002</v>
      </c>
      <c r="M165" s="29"/>
      <c r="N165" s="29"/>
      <c r="O165" s="29"/>
      <c r="P165" s="131">
        <f>Q165/$N$7</f>
        <v>0.70209730701624817</v>
      </c>
      <c r="Q165" s="131">
        <f t="shared" si="76"/>
        <v>117.00181584000001</v>
      </c>
      <c r="S165" s="131">
        <f>IF($D165="Y",$L165,0)</f>
        <v>0</v>
      </c>
      <c r="T165" s="131">
        <f>IF($D165="N",$L165,0)</f>
        <v>7605.1180296000002</v>
      </c>
      <c r="U165" s="132">
        <f>S165/(T165+S165)</f>
        <v>0</v>
      </c>
    </row>
    <row r="166" spans="1:21" s="32" customFormat="1" ht="14.25" x14ac:dyDescent="0.3">
      <c r="A166" s="93"/>
      <c r="B166" s="94"/>
      <c r="C166" s="151" t="s">
        <v>191</v>
      </c>
      <c r="D166" s="118" t="s">
        <v>209</v>
      </c>
      <c r="E166" s="100">
        <f>'3.1 Base Year 1 Staff Loading'!Q166</f>
        <v>1140.002300490926</v>
      </c>
      <c r="F166" s="100">
        <f>'3.2 Base Year 2 Staff Loading'!Q166</f>
        <v>1140.002300490926</v>
      </c>
      <c r="G166" s="100">
        <f>'3.3 Base Year 3 Staff Loading'!Q166</f>
        <v>1140.002300490926</v>
      </c>
      <c r="H166" s="100">
        <f>'3.4 Base Year 4 Staff Loading'!Q166</f>
        <v>1140.002300490926</v>
      </c>
      <c r="I166" s="100">
        <f>'3.5 Base Year 5 Staff Loading'!Q166</f>
        <v>1140.002300490926</v>
      </c>
      <c r="J166" s="100">
        <f>'3.6 Base Year 6 Staff Loading'!K166</f>
        <v>475.00095853788571</v>
      </c>
      <c r="K166" s="100"/>
      <c r="L166" s="100">
        <f>SUM(E166:K166)</f>
        <v>6175.012460992516</v>
      </c>
      <c r="M166" s="29"/>
      <c r="N166" s="29"/>
      <c r="O166" s="29"/>
      <c r="P166" s="131">
        <f t="shared" ref="P166:P169" si="86">Q166/$N$7</f>
        <v>0.57007131286858526</v>
      </c>
      <c r="Q166" s="131">
        <f t="shared" si="76"/>
        <v>95.000191707577173</v>
      </c>
      <c r="S166" s="131">
        <f>IF($D166="Y",$L166,0)</f>
        <v>6175.012460992516</v>
      </c>
      <c r="T166" s="131">
        <f>IF($D166="N",$L166,0)</f>
        <v>0</v>
      </c>
      <c r="U166" s="132">
        <f t="shared" ref="U166:U169" si="87">S166/(T166+S166)</f>
        <v>1</v>
      </c>
    </row>
    <row r="167" spans="1:21" s="32" customFormat="1" ht="14.25" x14ac:dyDescent="0.3">
      <c r="A167" s="93"/>
      <c r="B167" s="94"/>
      <c r="C167" s="47"/>
      <c r="D167" s="118"/>
      <c r="E167" s="100">
        <f>'3.1 Base Year 1 Staff Loading'!Q167</f>
        <v>0</v>
      </c>
      <c r="F167" s="100">
        <f>'3.2 Base Year 2 Staff Loading'!Q167</f>
        <v>0</v>
      </c>
      <c r="G167" s="100">
        <f>'3.3 Base Year 3 Staff Loading'!Q167</f>
        <v>0</v>
      </c>
      <c r="H167" s="100">
        <f>'3.4 Base Year 4 Staff Loading'!Q167</f>
        <v>0</v>
      </c>
      <c r="I167" s="100">
        <f>'3.5 Base Year 5 Staff Loading'!Q167</f>
        <v>0</v>
      </c>
      <c r="J167" s="100">
        <f>'3.6 Base Year 6 Staff Loading'!K167</f>
        <v>0</v>
      </c>
      <c r="K167" s="100"/>
      <c r="L167" s="100">
        <f>SUM(E167:K167)</f>
        <v>0</v>
      </c>
      <c r="M167" s="29"/>
      <c r="N167" s="29"/>
      <c r="O167" s="29"/>
      <c r="P167" s="131">
        <f t="shared" si="86"/>
        <v>0</v>
      </c>
      <c r="Q167" s="131">
        <f t="shared" si="76"/>
        <v>0</v>
      </c>
      <c r="S167" s="131">
        <f>IF($D167="Y",$L167,0)</f>
        <v>0</v>
      </c>
      <c r="T167" s="131">
        <f>IF($D167="N",$L167,0)</f>
        <v>0</v>
      </c>
      <c r="U167" s="132" t="e">
        <f t="shared" si="87"/>
        <v>#DIV/0!</v>
      </c>
    </row>
    <row r="168" spans="1:21" s="32" customFormat="1" ht="14.25" x14ac:dyDescent="0.3">
      <c r="A168" s="93"/>
      <c r="B168" s="94"/>
      <c r="C168" s="47"/>
      <c r="D168" s="118"/>
      <c r="E168" s="100">
        <f>'3.1 Base Year 1 Staff Loading'!Q168</f>
        <v>0</v>
      </c>
      <c r="F168" s="100">
        <f>'3.2 Base Year 2 Staff Loading'!Q168</f>
        <v>0</v>
      </c>
      <c r="G168" s="100">
        <f>'3.3 Base Year 3 Staff Loading'!Q168</f>
        <v>0</v>
      </c>
      <c r="H168" s="100">
        <f>'3.4 Base Year 4 Staff Loading'!Q168</f>
        <v>0</v>
      </c>
      <c r="I168" s="100">
        <f>'3.5 Base Year 5 Staff Loading'!Q168</f>
        <v>0</v>
      </c>
      <c r="J168" s="100">
        <f>'3.6 Base Year 6 Staff Loading'!K168</f>
        <v>0</v>
      </c>
      <c r="K168" s="100"/>
      <c r="L168" s="100">
        <f>SUM(E168:K168)</f>
        <v>0</v>
      </c>
      <c r="M168" s="29"/>
      <c r="N168" s="29"/>
      <c r="O168" s="29"/>
      <c r="P168" s="131">
        <f t="shared" si="86"/>
        <v>0</v>
      </c>
      <c r="Q168" s="131">
        <f t="shared" si="76"/>
        <v>0</v>
      </c>
      <c r="S168" s="131">
        <f>IF($D168="Y",$L168,0)</f>
        <v>0</v>
      </c>
      <c r="T168" s="131">
        <f>IF($D168="N",$L168,0)</f>
        <v>0</v>
      </c>
      <c r="U168" s="132" t="e">
        <f t="shared" si="87"/>
        <v>#DIV/0!</v>
      </c>
    </row>
    <row r="169" spans="1:21" ht="9.9499999999999993" customHeight="1" x14ac:dyDescent="0.3">
      <c r="A169" s="93"/>
      <c r="B169" s="94"/>
      <c r="C169" s="47"/>
      <c r="D169" s="118"/>
      <c r="E169" s="100">
        <f>'3.1 Base Year 1 Staff Loading'!Q169</f>
        <v>0</v>
      </c>
      <c r="F169" s="100">
        <f>'3.2 Base Year 2 Staff Loading'!Q169</f>
        <v>0</v>
      </c>
      <c r="G169" s="100">
        <f>'3.3 Base Year 3 Staff Loading'!Q169</f>
        <v>0</v>
      </c>
      <c r="H169" s="100">
        <f>'3.4 Base Year 4 Staff Loading'!Q169</f>
        <v>0</v>
      </c>
      <c r="I169" s="100">
        <f>'3.5 Base Year 5 Staff Loading'!Q169</f>
        <v>0</v>
      </c>
      <c r="J169" s="100">
        <f>'3.6 Base Year 6 Staff Loading'!K169</f>
        <v>0</v>
      </c>
      <c r="K169" s="100"/>
      <c r="L169" s="100">
        <f>SUM(E169:K169)</f>
        <v>0</v>
      </c>
      <c r="M169" s="29"/>
      <c r="N169" s="29"/>
      <c r="O169" s="29"/>
      <c r="P169" s="131">
        <f t="shared" si="86"/>
        <v>0</v>
      </c>
      <c r="Q169" s="131">
        <f t="shared" si="76"/>
        <v>0</v>
      </c>
      <c r="S169" s="131">
        <f>IF($D169="Y",$L169,0)</f>
        <v>0</v>
      </c>
      <c r="T169" s="131">
        <f>IF($D169="N",$L169,0)</f>
        <v>0</v>
      </c>
      <c r="U169" s="132" t="e">
        <f t="shared" si="87"/>
        <v>#DIV/0!</v>
      </c>
    </row>
    <row r="170" spans="1:21" s="31" customFormat="1" ht="15" thickBot="1" x14ac:dyDescent="0.35">
      <c r="A170" s="65"/>
      <c r="B170" s="66" t="s">
        <v>70</v>
      </c>
      <c r="C170" s="67"/>
      <c r="D170" s="119"/>
      <c r="E170" s="70">
        <f>'3.1 Base Year 1 Staff Loading'!Q170</f>
        <v>2544.0240905709261</v>
      </c>
      <c r="F170" s="70">
        <f>'3.2 Base Year 2 Staff Loading'!Q170</f>
        <v>2544.0240905709261</v>
      </c>
      <c r="G170" s="70">
        <f>'3.3 Base Year 3 Staff Loading'!Q170</f>
        <v>2544.0240905709261</v>
      </c>
      <c r="H170" s="70">
        <f>'3.4 Base Year 4 Staff Loading'!Q170</f>
        <v>2544.0240905709261</v>
      </c>
      <c r="I170" s="70">
        <f>'3.5 Base Year 5 Staff Loading'!Q170</f>
        <v>2544.0240905709261</v>
      </c>
      <c r="J170" s="70">
        <f>'3.6 Base Year 6 Staff Loading'!K170</f>
        <v>1060.0100377378858</v>
      </c>
      <c r="K170" s="70"/>
      <c r="L170" s="70">
        <f t="shared" ref="L170" si="88">SUM(L165:L169)</f>
        <v>13780.130490592517</v>
      </c>
      <c r="M170" s="29"/>
      <c r="N170" s="29"/>
      <c r="O170" s="29"/>
      <c r="P170" s="72">
        <f>SUM(P165:P169)</f>
        <v>1.2721686198848334</v>
      </c>
      <c r="Q170" s="72">
        <f t="shared" si="76"/>
        <v>212.00200754757719</v>
      </c>
      <c r="S170" s="68">
        <f>SUM(S165:S169)</f>
        <v>6175.012460992516</v>
      </c>
      <c r="T170" s="68">
        <f>SUM(T165:T169)</f>
        <v>7605.1180296000002</v>
      </c>
      <c r="U170" s="105">
        <f>S170/(S170+T170)</f>
        <v>0.44810986842309669</v>
      </c>
    </row>
    <row r="171" spans="1:21" ht="9.9499999999999993" customHeight="1" x14ac:dyDescent="0.3">
      <c r="A171" s="38"/>
      <c r="B171" s="39"/>
      <c r="C171" s="47"/>
      <c r="D171" s="118"/>
      <c r="E171" s="43">
        <f>'3.1 Base Year 1 Staff Loading'!Q171</f>
        <v>0</v>
      </c>
      <c r="F171" s="43">
        <f>'3.2 Base Year 2 Staff Loading'!Q171</f>
        <v>0</v>
      </c>
      <c r="G171" s="43">
        <f>'3.3 Base Year 3 Staff Loading'!Q171</f>
        <v>0</v>
      </c>
      <c r="H171" s="43">
        <f>'3.4 Base Year 4 Staff Loading'!Q171</f>
        <v>0</v>
      </c>
      <c r="I171" s="43">
        <f>'3.5 Base Year 5 Staff Loading'!Q171</f>
        <v>0</v>
      </c>
      <c r="J171" s="43">
        <f>'3.6 Base Year 6 Staff Loading'!K171</f>
        <v>0</v>
      </c>
      <c r="K171" s="43"/>
      <c r="L171" s="43"/>
      <c r="M171" s="29"/>
      <c r="N171" s="29"/>
      <c r="O171" s="29"/>
      <c r="P171" s="41"/>
      <c r="Q171" s="41"/>
      <c r="S171" s="41"/>
      <c r="T171" s="41"/>
      <c r="U171" s="104"/>
    </row>
    <row r="172" spans="1:21" ht="15" thickBot="1" x14ac:dyDescent="0.35">
      <c r="A172" s="88"/>
      <c r="B172" s="89" t="s">
        <v>71</v>
      </c>
      <c r="C172" s="90"/>
      <c r="D172" s="121"/>
      <c r="E172" s="91">
        <f>'3.1 Base Year 1 Staff Loading'!Q172</f>
        <v>6663.9672526109289</v>
      </c>
      <c r="F172" s="91">
        <f>'3.2 Base Year 2 Staff Loading'!Q172</f>
        <v>6663.9729111109291</v>
      </c>
      <c r="G172" s="91">
        <f>'3.3 Base Year 3 Staff Loading'!Q172</f>
        <v>6663.9771483609275</v>
      </c>
      <c r="H172" s="91">
        <f>'3.4 Base Year 4 Staff Loading'!Q172</f>
        <v>6663.987044110926</v>
      </c>
      <c r="I172" s="91">
        <f>'3.5 Base Year 5 Staff Loading'!Q172</f>
        <v>6663.987044110926</v>
      </c>
      <c r="J172" s="91">
        <f>'3.6 Base Year 6 Staff Loading'!K172</f>
        <v>2776.9946017128859</v>
      </c>
      <c r="K172" s="91"/>
      <c r="L172" s="91">
        <f t="shared" ref="L172" si="89">SUM(L152,L158,L164,L170)</f>
        <v>36096.886002017527</v>
      </c>
      <c r="M172" s="29"/>
      <c r="N172" s="29"/>
      <c r="O172" s="29"/>
      <c r="P172" s="91">
        <f>SUM(P152,P158,P164,P170)</f>
        <v>3.3324303916190474</v>
      </c>
      <c r="Q172" s="91">
        <f>L172/65</f>
        <v>555.33670772334654</v>
      </c>
      <c r="S172" s="91">
        <f>SUM(S152,S158,S164,S170)</f>
        <v>19500.004942875854</v>
      </c>
      <c r="T172" s="91">
        <f>SUM(T152,T158,T164,T170)</f>
        <v>16596.88105914167</v>
      </c>
      <c r="U172" s="110">
        <f>S172/(S172+T172)</f>
        <v>0.54021294085550653</v>
      </c>
    </row>
    <row r="173" spans="1:21" ht="14.25" x14ac:dyDescent="0.3">
      <c r="A173" s="49"/>
      <c r="B173" s="39"/>
      <c r="C173" s="40"/>
      <c r="D173" s="124"/>
      <c r="E173" s="43">
        <f>'3.1 Base Year 1 Staff Loading'!Q173</f>
        <v>0</v>
      </c>
      <c r="F173" s="43">
        <f>'3.2 Base Year 2 Staff Loading'!Q173</f>
        <v>0</v>
      </c>
      <c r="G173" s="43">
        <f>'3.3 Base Year 3 Staff Loading'!Q173</f>
        <v>0</v>
      </c>
      <c r="H173" s="43">
        <f>'3.4 Base Year 4 Staff Loading'!Q173</f>
        <v>0</v>
      </c>
      <c r="I173" s="43">
        <f>'3.5 Base Year 5 Staff Loading'!Q173</f>
        <v>0</v>
      </c>
      <c r="J173" s="43">
        <f>'3.6 Base Year 6 Staff Loading'!K173</f>
        <v>0</v>
      </c>
      <c r="K173" s="43"/>
      <c r="L173" s="43"/>
      <c r="M173" s="29"/>
      <c r="N173" s="29"/>
      <c r="O173" s="29"/>
      <c r="P173" s="40"/>
      <c r="Q173" s="40"/>
      <c r="S173" s="40"/>
      <c r="T173" s="40"/>
      <c r="U173" s="104"/>
    </row>
    <row r="174" spans="1:21" ht="14.25" x14ac:dyDescent="0.3">
      <c r="A174" s="74">
        <v>8</v>
      </c>
      <c r="B174" s="83" t="s">
        <v>72</v>
      </c>
      <c r="C174" s="76"/>
      <c r="D174" s="117"/>
      <c r="E174" s="81">
        <f>'3.1 Base Year 1 Staff Loading'!Q174</f>
        <v>0</v>
      </c>
      <c r="F174" s="81">
        <f>'3.2 Base Year 2 Staff Loading'!Q174</f>
        <v>0</v>
      </c>
      <c r="G174" s="81">
        <f>'3.3 Base Year 3 Staff Loading'!Q174</f>
        <v>0</v>
      </c>
      <c r="H174" s="81">
        <f>'3.4 Base Year 4 Staff Loading'!Q174</f>
        <v>0</v>
      </c>
      <c r="I174" s="81">
        <f>'3.5 Base Year 5 Staff Loading'!Q174</f>
        <v>0</v>
      </c>
      <c r="J174" s="81">
        <f>'3.6 Base Year 6 Staff Loading'!K174</f>
        <v>0</v>
      </c>
      <c r="K174" s="81"/>
      <c r="L174" s="77"/>
      <c r="M174" s="29"/>
      <c r="N174" s="29"/>
      <c r="O174" s="29"/>
      <c r="P174" s="76"/>
      <c r="Q174" s="76"/>
      <c r="S174" s="76"/>
      <c r="T174" s="76"/>
      <c r="U174" s="108"/>
    </row>
    <row r="175" spans="1:21" ht="14.25" x14ac:dyDescent="0.3">
      <c r="A175" s="93">
        <v>8.1</v>
      </c>
      <c r="B175" s="94" t="s">
        <v>105</v>
      </c>
      <c r="C175" s="147" t="s">
        <v>175</v>
      </c>
      <c r="D175" s="118" t="s">
        <v>208</v>
      </c>
      <c r="E175" s="100">
        <f>'3.1 Base Year 1 Staff Loading'!Q175</f>
        <v>1811.1179499999998</v>
      </c>
      <c r="F175" s="100">
        <f>'3.2 Base Year 2 Staff Loading'!Q175</f>
        <v>1811.1179499999998</v>
      </c>
      <c r="G175" s="100">
        <f>'3.3 Base Year 3 Staff Loading'!Q175</f>
        <v>1811.1179499999998</v>
      </c>
      <c r="H175" s="100">
        <f>'3.4 Base Year 4 Staff Loading'!Q175</f>
        <v>1811.1179499999998</v>
      </c>
      <c r="I175" s="100">
        <f>'3.5 Base Year 5 Staff Loading'!Q175</f>
        <v>1811.1179499999998</v>
      </c>
      <c r="J175" s="100">
        <f>'3.6 Base Year 6 Staff Loading'!K175</f>
        <v>754.6324791666666</v>
      </c>
      <c r="K175" s="100"/>
      <c r="L175" s="100">
        <f>SUM(E175:K175)</f>
        <v>9810.2222291666658</v>
      </c>
      <c r="M175" s="29"/>
      <c r="N175" s="29"/>
      <c r="O175" s="29"/>
      <c r="P175" s="131">
        <f>Q175/$N$7</f>
        <v>0.90567044213133918</v>
      </c>
      <c r="Q175" s="131">
        <f t="shared" ref="Q175:Q204" si="90">L175/65</f>
        <v>150.92649583333332</v>
      </c>
      <c r="S175" s="131">
        <f>IF($D175="Y",$L175,0)</f>
        <v>0</v>
      </c>
      <c r="T175" s="131">
        <f>IF($D175="N",$L175,0)</f>
        <v>9810.2222291666658</v>
      </c>
      <c r="U175" s="132">
        <f>S175/(T175+S175)</f>
        <v>0</v>
      </c>
    </row>
    <row r="176" spans="1:21" s="32" customFormat="1" ht="14.25" x14ac:dyDescent="0.3">
      <c r="A176" s="93"/>
      <c r="B176" s="94"/>
      <c r="C176" s="147" t="s">
        <v>206</v>
      </c>
      <c r="D176" s="118" t="s">
        <v>209</v>
      </c>
      <c r="E176" s="100">
        <f>'3.1 Base Year 1 Staff Loading'!Q176</f>
        <v>1991.5549999999996</v>
      </c>
      <c r="F176" s="100">
        <f>'3.2 Base Year 2 Staff Loading'!Q176</f>
        <v>1991.5550000000001</v>
      </c>
      <c r="G176" s="100">
        <f>'3.3 Base Year 3 Staff Loading'!Q176</f>
        <v>1991.5550000000001</v>
      </c>
      <c r="H176" s="100">
        <f>'3.4 Base Year 4 Staff Loading'!Q176</f>
        <v>1991.5550000000001</v>
      </c>
      <c r="I176" s="100">
        <f>'3.5 Base Year 5 Staff Loading'!Q176</f>
        <v>1991.5550000000001</v>
      </c>
      <c r="J176" s="100">
        <f>'3.6 Base Year 6 Staff Loading'!K176</f>
        <v>829.81458333333353</v>
      </c>
      <c r="K176" s="100"/>
      <c r="L176" s="100">
        <f>SUM(E176:K176)</f>
        <v>10787.589583333332</v>
      </c>
      <c r="M176" s="29"/>
      <c r="N176" s="29"/>
      <c r="O176" s="29"/>
      <c r="P176" s="131">
        <f t="shared" ref="P176:P179" si="91">Q176/$N$7</f>
        <v>0.99590007231659261</v>
      </c>
      <c r="Q176" s="131">
        <f t="shared" si="90"/>
        <v>165.96291666666664</v>
      </c>
      <c r="S176" s="131">
        <f>IF($D176="Y",$L176,0)</f>
        <v>10787.589583333332</v>
      </c>
      <c r="T176" s="131">
        <f>IF($D176="N",$L176,0)</f>
        <v>0</v>
      </c>
      <c r="U176" s="132">
        <f t="shared" ref="U176:U179" si="92">S176/(T176+S176)</f>
        <v>1</v>
      </c>
    </row>
    <row r="177" spans="1:21" s="32" customFormat="1" ht="14.25" x14ac:dyDescent="0.3">
      <c r="A177" s="93"/>
      <c r="B177" s="94"/>
      <c r="C177" s="40"/>
      <c r="D177" s="118"/>
      <c r="E177" s="100">
        <f>'3.1 Base Year 1 Staff Loading'!Q177</f>
        <v>0</v>
      </c>
      <c r="F177" s="100">
        <f>'3.2 Base Year 2 Staff Loading'!Q177</f>
        <v>0</v>
      </c>
      <c r="G177" s="100">
        <f>'3.3 Base Year 3 Staff Loading'!Q177</f>
        <v>0</v>
      </c>
      <c r="H177" s="100">
        <f>'3.4 Base Year 4 Staff Loading'!Q177</f>
        <v>0</v>
      </c>
      <c r="I177" s="100">
        <f>'3.5 Base Year 5 Staff Loading'!Q177</f>
        <v>0</v>
      </c>
      <c r="J177" s="100">
        <f>'3.6 Base Year 6 Staff Loading'!K177</f>
        <v>0</v>
      </c>
      <c r="K177" s="100"/>
      <c r="L177" s="100">
        <f>SUM(E177:K177)</f>
        <v>0</v>
      </c>
      <c r="M177" s="29"/>
      <c r="N177" s="29"/>
      <c r="O177" s="29"/>
      <c r="P177" s="131">
        <f t="shared" si="91"/>
        <v>0</v>
      </c>
      <c r="Q177" s="131">
        <f t="shared" si="90"/>
        <v>0</v>
      </c>
      <c r="S177" s="131">
        <f>IF($D177="Y",$L177,0)</f>
        <v>0</v>
      </c>
      <c r="T177" s="131">
        <f>IF($D177="N",$L177,0)</f>
        <v>0</v>
      </c>
      <c r="U177" s="132" t="e">
        <f t="shared" si="92"/>
        <v>#DIV/0!</v>
      </c>
    </row>
    <row r="178" spans="1:21" ht="14.25" x14ac:dyDescent="0.3">
      <c r="A178" s="93"/>
      <c r="B178" s="94"/>
      <c r="C178" s="40"/>
      <c r="D178" s="118"/>
      <c r="E178" s="100">
        <f>'3.1 Base Year 1 Staff Loading'!Q178</f>
        <v>0</v>
      </c>
      <c r="F178" s="100">
        <f>'3.2 Base Year 2 Staff Loading'!Q178</f>
        <v>0</v>
      </c>
      <c r="G178" s="100">
        <f>'3.3 Base Year 3 Staff Loading'!Q178</f>
        <v>0</v>
      </c>
      <c r="H178" s="100">
        <f>'3.4 Base Year 4 Staff Loading'!Q178</f>
        <v>0</v>
      </c>
      <c r="I178" s="100">
        <f>'3.5 Base Year 5 Staff Loading'!Q178</f>
        <v>0</v>
      </c>
      <c r="J178" s="100">
        <f>'3.6 Base Year 6 Staff Loading'!K178</f>
        <v>0</v>
      </c>
      <c r="K178" s="100"/>
      <c r="L178" s="100">
        <f>SUM(E178:K178)</f>
        <v>0</v>
      </c>
      <c r="M178" s="29"/>
      <c r="N178" s="29"/>
      <c r="O178" s="29"/>
      <c r="P178" s="131">
        <f t="shared" si="91"/>
        <v>0</v>
      </c>
      <c r="Q178" s="131">
        <f t="shared" si="90"/>
        <v>0</v>
      </c>
      <c r="S178" s="131">
        <f>IF($D178="Y",$L178,0)</f>
        <v>0</v>
      </c>
      <c r="T178" s="131">
        <f>IF($D178="N",$L178,0)</f>
        <v>0</v>
      </c>
      <c r="U178" s="132" t="e">
        <f t="shared" si="92"/>
        <v>#DIV/0!</v>
      </c>
    </row>
    <row r="179" spans="1:21" ht="14.25" x14ac:dyDescent="0.3">
      <c r="A179" s="93"/>
      <c r="B179" s="94"/>
      <c r="C179" s="40"/>
      <c r="D179" s="118"/>
      <c r="E179" s="100">
        <f>'3.1 Base Year 1 Staff Loading'!Q179</f>
        <v>0</v>
      </c>
      <c r="F179" s="100">
        <f>'3.2 Base Year 2 Staff Loading'!Q179</f>
        <v>0</v>
      </c>
      <c r="G179" s="100">
        <f>'3.3 Base Year 3 Staff Loading'!Q179</f>
        <v>0</v>
      </c>
      <c r="H179" s="100">
        <f>'3.4 Base Year 4 Staff Loading'!Q179</f>
        <v>0</v>
      </c>
      <c r="I179" s="100">
        <f>'3.5 Base Year 5 Staff Loading'!Q179</f>
        <v>0</v>
      </c>
      <c r="J179" s="100">
        <f>'3.6 Base Year 6 Staff Loading'!K179</f>
        <v>0</v>
      </c>
      <c r="K179" s="100"/>
      <c r="L179" s="100">
        <f>SUM(E179:K179)</f>
        <v>0</v>
      </c>
      <c r="M179" s="29"/>
      <c r="N179" s="29"/>
      <c r="O179" s="29"/>
      <c r="P179" s="131">
        <f t="shared" si="91"/>
        <v>0</v>
      </c>
      <c r="Q179" s="131">
        <f t="shared" si="90"/>
        <v>0</v>
      </c>
      <c r="S179" s="131">
        <f>IF($D179="Y",$L179,0)</f>
        <v>0</v>
      </c>
      <c r="T179" s="131">
        <f>IF($D179="N",$L179,0)</f>
        <v>0</v>
      </c>
      <c r="U179" s="132" t="e">
        <f t="shared" si="92"/>
        <v>#DIV/0!</v>
      </c>
    </row>
    <row r="180" spans="1:21" ht="15" thickBot="1" x14ac:dyDescent="0.35">
      <c r="A180" s="65"/>
      <c r="B180" s="66" t="s">
        <v>74</v>
      </c>
      <c r="C180" s="67"/>
      <c r="D180" s="119"/>
      <c r="E180" s="70">
        <f>'3.1 Base Year 1 Staff Loading'!Q180</f>
        <v>3802.6729499999992</v>
      </c>
      <c r="F180" s="70">
        <f>'3.2 Base Year 2 Staff Loading'!Q180</f>
        <v>3802.6729500000001</v>
      </c>
      <c r="G180" s="70">
        <f>'3.3 Base Year 3 Staff Loading'!Q180</f>
        <v>3802.6729500000001</v>
      </c>
      <c r="H180" s="70">
        <f>'3.4 Base Year 4 Staff Loading'!Q180</f>
        <v>3802.6729500000001</v>
      </c>
      <c r="I180" s="70">
        <f>'3.5 Base Year 5 Staff Loading'!Q180</f>
        <v>3802.6729500000001</v>
      </c>
      <c r="J180" s="70">
        <f>'3.6 Base Year 6 Staff Loading'!K180</f>
        <v>1584.4470625000001</v>
      </c>
      <c r="K180" s="70"/>
      <c r="L180" s="70">
        <f t="shared" ref="L180" si="93">SUM(L175:L179)</f>
        <v>20597.811812499996</v>
      </c>
      <c r="M180" s="29"/>
      <c r="N180" s="29"/>
      <c r="O180" s="29"/>
      <c r="P180" s="72">
        <f>SUM(P175:P179)</f>
        <v>1.9015705144479318</v>
      </c>
      <c r="Q180" s="72">
        <f t="shared" si="90"/>
        <v>316.88941249999993</v>
      </c>
      <c r="S180" s="68">
        <f>SUM(S175:S179)</f>
        <v>10787.589583333332</v>
      </c>
      <c r="T180" s="68">
        <f>SUM(T175:T179)</f>
        <v>9810.2222291666658</v>
      </c>
      <c r="U180" s="105">
        <f>S180/(S180+T180)</f>
        <v>0.52372502873274973</v>
      </c>
    </row>
    <row r="181" spans="1:21" ht="14.25" x14ac:dyDescent="0.3">
      <c r="A181" s="93">
        <v>8.1999999999999993</v>
      </c>
      <c r="B181" s="94" t="s">
        <v>75</v>
      </c>
      <c r="C181" s="147" t="s">
        <v>177</v>
      </c>
      <c r="D181" s="118" t="s">
        <v>208</v>
      </c>
      <c r="E181" s="100">
        <f>'3.1 Base Year 1 Staff Loading'!Q181</f>
        <v>1466.4598757000003</v>
      </c>
      <c r="F181" s="100">
        <f>'3.2 Base Year 2 Staff Loading'!Q181</f>
        <v>1466.4598756999196</v>
      </c>
      <c r="G181" s="100">
        <f>'3.3 Base Year 3 Staff Loading'!Q181</f>
        <v>1466.4598756999196</v>
      </c>
      <c r="H181" s="100">
        <f>'3.4 Base Year 4 Staff Loading'!Q181</f>
        <v>1466.4598756999196</v>
      </c>
      <c r="I181" s="100">
        <f>'3.5 Base Year 5 Staff Loading'!Q181</f>
        <v>1466.4598756999196</v>
      </c>
      <c r="J181" s="100">
        <f>'3.6 Base Year 6 Staff Loading'!K181</f>
        <v>611.02494820829997</v>
      </c>
      <c r="K181" s="100"/>
      <c r="L181" s="100">
        <f>SUM(E181:K181)</f>
        <v>7943.3243267079779</v>
      </c>
      <c r="M181" s="29"/>
      <c r="N181" s="29"/>
      <c r="O181" s="29"/>
      <c r="P181" s="131">
        <f>Q181/$N$7</f>
        <v>0.73332019264290782</v>
      </c>
      <c r="Q181" s="131">
        <f t="shared" si="90"/>
        <v>122.2049896416612</v>
      </c>
      <c r="S181" s="131">
        <f>IF($D181="Y",$L181,0)</f>
        <v>0</v>
      </c>
      <c r="T181" s="131">
        <f>IF($D181="N",$L181,0)</f>
        <v>7943.3243267079779</v>
      </c>
      <c r="U181" s="132">
        <f>S181/(T181+S181)</f>
        <v>0</v>
      </c>
    </row>
    <row r="182" spans="1:21" s="32" customFormat="1" ht="14.25" x14ac:dyDescent="0.3">
      <c r="A182" s="93"/>
      <c r="B182" s="94"/>
      <c r="C182" s="147" t="s">
        <v>205</v>
      </c>
      <c r="D182" s="118" t="s">
        <v>209</v>
      </c>
      <c r="E182" s="100">
        <f>'3.1 Base Year 1 Staff Loading'!Q182</f>
        <v>1991.55499999992</v>
      </c>
      <c r="F182" s="100">
        <f>'3.2 Base Year 2 Staff Loading'!Q182</f>
        <v>1991.55499999992</v>
      </c>
      <c r="G182" s="100">
        <f>'3.3 Base Year 3 Staff Loading'!Q182</f>
        <v>1991.55499999992</v>
      </c>
      <c r="H182" s="100">
        <f>'3.4 Base Year 4 Staff Loading'!Q182</f>
        <v>1991.55499999992</v>
      </c>
      <c r="I182" s="100">
        <f>'3.5 Base Year 5 Staff Loading'!Q182</f>
        <v>1991.55499999992</v>
      </c>
      <c r="J182" s="100">
        <f>'3.6 Base Year 6 Staff Loading'!K182</f>
        <v>829.81458333329999</v>
      </c>
      <c r="K182" s="100"/>
      <c r="L182" s="100">
        <f>SUM(E182:K182)</f>
        <v>10787.5895833329</v>
      </c>
      <c r="M182" s="29"/>
      <c r="N182" s="29"/>
      <c r="O182" s="29"/>
      <c r="P182" s="131">
        <f t="shared" ref="P182:P185" si="94">Q182/$N$7</f>
        <v>0.99590007231655275</v>
      </c>
      <c r="Q182" s="131">
        <f t="shared" si="90"/>
        <v>165.96291666665999</v>
      </c>
      <c r="S182" s="131">
        <f>IF($D182="Y",$L182,0)</f>
        <v>10787.5895833329</v>
      </c>
      <c r="T182" s="131">
        <f>IF($D182="N",$L182,0)</f>
        <v>0</v>
      </c>
      <c r="U182" s="132">
        <f t="shared" ref="U182:U185" si="95">S182/(T182+S182)</f>
        <v>1</v>
      </c>
    </row>
    <row r="183" spans="1:21" ht="14.25" x14ac:dyDescent="0.3">
      <c r="A183" s="93"/>
      <c r="B183" s="94"/>
      <c r="C183" s="147"/>
      <c r="D183" s="118"/>
      <c r="E183" s="100">
        <f>'3.1 Base Year 1 Staff Loading'!Q183</f>
        <v>0</v>
      </c>
      <c r="F183" s="100">
        <f>'3.2 Base Year 2 Staff Loading'!Q183</f>
        <v>0</v>
      </c>
      <c r="G183" s="100">
        <f>'3.3 Base Year 3 Staff Loading'!Q183</f>
        <v>0</v>
      </c>
      <c r="H183" s="100">
        <f>'3.4 Base Year 4 Staff Loading'!Q183</f>
        <v>0</v>
      </c>
      <c r="I183" s="100">
        <f>'3.5 Base Year 5 Staff Loading'!Q183</f>
        <v>0</v>
      </c>
      <c r="J183" s="100">
        <f>'3.6 Base Year 6 Staff Loading'!K183</f>
        <v>0</v>
      </c>
      <c r="K183" s="100"/>
      <c r="L183" s="100">
        <f>SUM(E183:K183)</f>
        <v>0</v>
      </c>
      <c r="M183" s="29"/>
      <c r="N183" s="29"/>
      <c r="O183" s="29"/>
      <c r="P183" s="131">
        <f t="shared" si="94"/>
        <v>0</v>
      </c>
      <c r="Q183" s="131">
        <f t="shared" si="90"/>
        <v>0</v>
      </c>
      <c r="S183" s="131">
        <f>IF($D183="Y",$L183,0)</f>
        <v>0</v>
      </c>
      <c r="T183" s="131">
        <f>IF($D183="N",$L183,0)</f>
        <v>0</v>
      </c>
      <c r="U183" s="132" t="e">
        <f t="shared" si="95"/>
        <v>#DIV/0!</v>
      </c>
    </row>
    <row r="184" spans="1:21" ht="14.25" x14ac:dyDescent="0.3">
      <c r="A184" s="93"/>
      <c r="B184" s="94"/>
      <c r="C184" s="40"/>
      <c r="D184" s="118"/>
      <c r="E184" s="100">
        <f>'3.1 Base Year 1 Staff Loading'!Q184</f>
        <v>0</v>
      </c>
      <c r="F184" s="100">
        <f>'3.2 Base Year 2 Staff Loading'!Q184</f>
        <v>0</v>
      </c>
      <c r="G184" s="100">
        <f>'3.3 Base Year 3 Staff Loading'!Q184</f>
        <v>0</v>
      </c>
      <c r="H184" s="100">
        <f>'3.4 Base Year 4 Staff Loading'!Q184</f>
        <v>0</v>
      </c>
      <c r="I184" s="100">
        <f>'3.5 Base Year 5 Staff Loading'!Q184</f>
        <v>0</v>
      </c>
      <c r="J184" s="100">
        <f>'3.6 Base Year 6 Staff Loading'!K184</f>
        <v>0</v>
      </c>
      <c r="K184" s="100"/>
      <c r="L184" s="100">
        <f>SUM(E184:K184)</f>
        <v>0</v>
      </c>
      <c r="M184" s="29"/>
      <c r="N184" s="29"/>
      <c r="O184" s="29"/>
      <c r="P184" s="131">
        <f t="shared" si="94"/>
        <v>0</v>
      </c>
      <c r="Q184" s="131">
        <f t="shared" si="90"/>
        <v>0</v>
      </c>
      <c r="S184" s="131">
        <f>IF($D184="Y",$L184,0)</f>
        <v>0</v>
      </c>
      <c r="T184" s="131">
        <f>IF($D184="N",$L184,0)</f>
        <v>0</v>
      </c>
      <c r="U184" s="132" t="e">
        <f t="shared" si="95"/>
        <v>#DIV/0!</v>
      </c>
    </row>
    <row r="185" spans="1:21" ht="14.25" x14ac:dyDescent="0.3">
      <c r="A185" s="93"/>
      <c r="B185" s="94"/>
      <c r="C185" s="40"/>
      <c r="D185" s="118"/>
      <c r="E185" s="100">
        <f>'3.1 Base Year 1 Staff Loading'!Q185</f>
        <v>0</v>
      </c>
      <c r="F185" s="100">
        <f>'3.2 Base Year 2 Staff Loading'!Q185</f>
        <v>0</v>
      </c>
      <c r="G185" s="100">
        <f>'3.3 Base Year 3 Staff Loading'!Q185</f>
        <v>0</v>
      </c>
      <c r="H185" s="100">
        <f>'3.4 Base Year 4 Staff Loading'!Q185</f>
        <v>0</v>
      </c>
      <c r="I185" s="100">
        <f>'3.5 Base Year 5 Staff Loading'!Q185</f>
        <v>0</v>
      </c>
      <c r="J185" s="100">
        <f>'3.6 Base Year 6 Staff Loading'!K185</f>
        <v>0</v>
      </c>
      <c r="K185" s="100"/>
      <c r="L185" s="100">
        <f>SUM(E185:K185)</f>
        <v>0</v>
      </c>
      <c r="M185" s="29"/>
      <c r="N185" s="29"/>
      <c r="O185" s="29"/>
      <c r="P185" s="131">
        <f t="shared" si="94"/>
        <v>0</v>
      </c>
      <c r="Q185" s="131">
        <f t="shared" si="90"/>
        <v>0</v>
      </c>
      <c r="S185" s="131">
        <f>IF($D185="Y",$L185,0)</f>
        <v>0</v>
      </c>
      <c r="T185" s="131">
        <f>IF($D185="N",$L185,0)</f>
        <v>0</v>
      </c>
      <c r="U185" s="132" t="e">
        <f t="shared" si="95"/>
        <v>#DIV/0!</v>
      </c>
    </row>
    <row r="186" spans="1:21" ht="15" thickBot="1" x14ac:dyDescent="0.35">
      <c r="A186" s="65"/>
      <c r="B186" s="66" t="s">
        <v>76</v>
      </c>
      <c r="C186" s="67"/>
      <c r="D186" s="119"/>
      <c r="E186" s="70">
        <f>'3.1 Base Year 1 Staff Loading'!Q186</f>
        <v>3458.0148756999206</v>
      </c>
      <c r="F186" s="70">
        <f>'3.2 Base Year 2 Staff Loading'!Q186</f>
        <v>3458.0148756998396</v>
      </c>
      <c r="G186" s="70">
        <f>'3.3 Base Year 3 Staff Loading'!Q186</f>
        <v>3458.0148756998396</v>
      </c>
      <c r="H186" s="70">
        <f>'3.4 Base Year 4 Staff Loading'!Q186</f>
        <v>3458.0148756998396</v>
      </c>
      <c r="I186" s="70">
        <f>'3.5 Base Year 5 Staff Loading'!Q186</f>
        <v>3458.0148756998396</v>
      </c>
      <c r="J186" s="70">
        <f>'3.6 Base Year 6 Staff Loading'!K186</f>
        <v>1440.8395315416001</v>
      </c>
      <c r="K186" s="70"/>
      <c r="L186" s="70">
        <f t="shared" ref="L186" si="96">SUM(L181:L185)</f>
        <v>18730.913910040879</v>
      </c>
      <c r="M186" s="29"/>
      <c r="N186" s="29"/>
      <c r="O186" s="29"/>
      <c r="P186" s="72">
        <f>SUM(P181:P185)</f>
        <v>1.7292202649594606</v>
      </c>
      <c r="Q186" s="72">
        <f t="shared" si="90"/>
        <v>288.16790630832122</v>
      </c>
      <c r="S186" s="68">
        <f>SUM(S181:S185)</f>
        <v>10787.5895833329</v>
      </c>
      <c r="T186" s="68">
        <f>SUM(T181:T185)</f>
        <v>7943.3243267079779</v>
      </c>
      <c r="U186" s="105">
        <f>S186/(S186+T186)</f>
        <v>0.57592435879757653</v>
      </c>
    </row>
    <row r="187" spans="1:21" ht="14.25" x14ac:dyDescent="0.3">
      <c r="A187" s="93">
        <v>8.3000000000000007</v>
      </c>
      <c r="B187" s="94" t="s">
        <v>77</v>
      </c>
      <c r="C187" s="147" t="s">
        <v>180</v>
      </c>
      <c r="D187" s="118" t="s">
        <v>208</v>
      </c>
      <c r="E187" s="100">
        <f>'3.1 Base Year 1 Staff Loading'!Q187</f>
        <v>905.55897499992693</v>
      </c>
      <c r="F187" s="100">
        <f>'3.2 Base Year 2 Staff Loading'!Q187</f>
        <v>905.55897499992693</v>
      </c>
      <c r="G187" s="100">
        <f>'3.3 Base Year 3 Staff Loading'!Q187</f>
        <v>905.55897499992693</v>
      </c>
      <c r="H187" s="100">
        <f>'3.4 Base Year 4 Staff Loading'!Q187</f>
        <v>905.55897499992693</v>
      </c>
      <c r="I187" s="100">
        <f>'3.5 Base Year 5 Staff Loading'!Q187</f>
        <v>905.55897499992693</v>
      </c>
      <c r="J187" s="100">
        <f>'3.6 Base Year 6 Staff Loading'!K187</f>
        <v>377.31623958330005</v>
      </c>
      <c r="K187" s="100"/>
      <c r="L187" s="100">
        <f>SUM(E187:K187)</f>
        <v>4905.1111145829345</v>
      </c>
      <c r="M187" s="29"/>
      <c r="N187" s="29"/>
      <c r="O187" s="29"/>
      <c r="P187" s="131">
        <f>Q187/$N$7</f>
        <v>0.45283522106563279</v>
      </c>
      <c r="Q187" s="131">
        <f t="shared" si="90"/>
        <v>75.463247916660535</v>
      </c>
      <c r="S187" s="131">
        <f>IF($D187="Y",$L187,0)</f>
        <v>0</v>
      </c>
      <c r="T187" s="131">
        <f>IF($D187="N",$L187,0)</f>
        <v>4905.1111145829345</v>
      </c>
      <c r="U187" s="132">
        <f>S187/(T187+S187)</f>
        <v>0</v>
      </c>
    </row>
    <row r="188" spans="1:21" s="32" customFormat="1" ht="14.25" x14ac:dyDescent="0.3">
      <c r="A188" s="93"/>
      <c r="B188" s="94"/>
      <c r="C188" s="40"/>
      <c r="D188" s="118"/>
      <c r="E188" s="100">
        <f>'3.1 Base Year 1 Staff Loading'!Q188</f>
        <v>0</v>
      </c>
      <c r="F188" s="100">
        <f>'3.2 Base Year 2 Staff Loading'!Q188</f>
        <v>0</v>
      </c>
      <c r="G188" s="100">
        <f>'3.3 Base Year 3 Staff Loading'!Q188</f>
        <v>0</v>
      </c>
      <c r="H188" s="100">
        <f>'3.4 Base Year 4 Staff Loading'!Q188</f>
        <v>0</v>
      </c>
      <c r="I188" s="100">
        <f>'3.5 Base Year 5 Staff Loading'!Q188</f>
        <v>0</v>
      </c>
      <c r="J188" s="100">
        <f>'3.6 Base Year 6 Staff Loading'!K188</f>
        <v>0</v>
      </c>
      <c r="K188" s="100"/>
      <c r="L188" s="100">
        <f>SUM(E188:K188)</f>
        <v>0</v>
      </c>
      <c r="M188" s="29"/>
      <c r="N188" s="29"/>
      <c r="O188" s="29"/>
      <c r="P188" s="131">
        <f t="shared" ref="P188:P191" si="97">Q188/$N$7</f>
        <v>0</v>
      </c>
      <c r="Q188" s="131">
        <f t="shared" si="90"/>
        <v>0</v>
      </c>
      <c r="S188" s="131">
        <f>IF($D188="Y",$L188,0)</f>
        <v>0</v>
      </c>
      <c r="T188" s="131">
        <f>IF($D188="N",$L188,0)</f>
        <v>0</v>
      </c>
      <c r="U188" s="132" t="e">
        <f t="shared" ref="U188:U191" si="98">S188/(T188+S188)</f>
        <v>#DIV/0!</v>
      </c>
    </row>
    <row r="189" spans="1:21" s="32" customFormat="1" ht="14.25" x14ac:dyDescent="0.3">
      <c r="A189" s="93"/>
      <c r="B189" s="94"/>
      <c r="C189" s="40"/>
      <c r="D189" s="118"/>
      <c r="E189" s="100">
        <f>'3.1 Base Year 1 Staff Loading'!Q189</f>
        <v>0</v>
      </c>
      <c r="F189" s="100">
        <f>'3.2 Base Year 2 Staff Loading'!Q189</f>
        <v>0</v>
      </c>
      <c r="G189" s="100">
        <f>'3.3 Base Year 3 Staff Loading'!Q189</f>
        <v>0</v>
      </c>
      <c r="H189" s="100">
        <f>'3.4 Base Year 4 Staff Loading'!Q189</f>
        <v>0</v>
      </c>
      <c r="I189" s="100">
        <f>'3.5 Base Year 5 Staff Loading'!Q189</f>
        <v>0</v>
      </c>
      <c r="J189" s="100">
        <f>'3.6 Base Year 6 Staff Loading'!K189</f>
        <v>0</v>
      </c>
      <c r="K189" s="100"/>
      <c r="L189" s="100">
        <f>SUM(E189:K189)</f>
        <v>0</v>
      </c>
      <c r="M189" s="29"/>
      <c r="N189" s="29"/>
      <c r="O189" s="29"/>
      <c r="P189" s="131">
        <f t="shared" si="97"/>
        <v>0</v>
      </c>
      <c r="Q189" s="131">
        <f t="shared" si="90"/>
        <v>0</v>
      </c>
      <c r="S189" s="131">
        <f>IF($D189="Y",$L189,0)</f>
        <v>0</v>
      </c>
      <c r="T189" s="131">
        <f>IF($D189="N",$L189,0)</f>
        <v>0</v>
      </c>
      <c r="U189" s="132" t="e">
        <f t="shared" si="98"/>
        <v>#DIV/0!</v>
      </c>
    </row>
    <row r="190" spans="1:21" ht="14.25" x14ac:dyDescent="0.3">
      <c r="A190" s="93"/>
      <c r="B190" s="94"/>
      <c r="C190" s="40"/>
      <c r="D190" s="118"/>
      <c r="E190" s="100">
        <f>'3.1 Base Year 1 Staff Loading'!Q190</f>
        <v>0</v>
      </c>
      <c r="F190" s="100">
        <f>'3.2 Base Year 2 Staff Loading'!Q190</f>
        <v>0</v>
      </c>
      <c r="G190" s="100">
        <f>'3.3 Base Year 3 Staff Loading'!Q190</f>
        <v>0</v>
      </c>
      <c r="H190" s="100">
        <f>'3.4 Base Year 4 Staff Loading'!Q190</f>
        <v>0</v>
      </c>
      <c r="I190" s="100">
        <f>'3.5 Base Year 5 Staff Loading'!Q190</f>
        <v>0</v>
      </c>
      <c r="J190" s="100">
        <f>'3.6 Base Year 6 Staff Loading'!K190</f>
        <v>0</v>
      </c>
      <c r="K190" s="100"/>
      <c r="L190" s="100">
        <f>SUM(E190:K190)</f>
        <v>0</v>
      </c>
      <c r="M190" s="29"/>
      <c r="N190" s="29"/>
      <c r="O190" s="29"/>
      <c r="P190" s="131">
        <f t="shared" si="97"/>
        <v>0</v>
      </c>
      <c r="Q190" s="131">
        <f t="shared" si="90"/>
        <v>0</v>
      </c>
      <c r="S190" s="131">
        <f>IF($D190="Y",$L190,0)</f>
        <v>0</v>
      </c>
      <c r="T190" s="131">
        <f>IF($D190="N",$L190,0)</f>
        <v>0</v>
      </c>
      <c r="U190" s="132" t="e">
        <f t="shared" si="98"/>
        <v>#DIV/0!</v>
      </c>
    </row>
    <row r="191" spans="1:21" ht="14.25" x14ac:dyDescent="0.3">
      <c r="A191" s="93"/>
      <c r="B191" s="94"/>
      <c r="C191" s="40"/>
      <c r="D191" s="118"/>
      <c r="E191" s="100">
        <f>'3.1 Base Year 1 Staff Loading'!Q191</f>
        <v>0</v>
      </c>
      <c r="F191" s="100">
        <f>'3.2 Base Year 2 Staff Loading'!Q191</f>
        <v>0</v>
      </c>
      <c r="G191" s="100">
        <f>'3.3 Base Year 3 Staff Loading'!Q191</f>
        <v>0</v>
      </c>
      <c r="H191" s="100">
        <f>'3.4 Base Year 4 Staff Loading'!Q191</f>
        <v>0</v>
      </c>
      <c r="I191" s="100">
        <f>'3.5 Base Year 5 Staff Loading'!Q191</f>
        <v>0</v>
      </c>
      <c r="J191" s="100">
        <f>'3.6 Base Year 6 Staff Loading'!K191</f>
        <v>0</v>
      </c>
      <c r="K191" s="100"/>
      <c r="L191" s="100">
        <f>SUM(E191:K191)</f>
        <v>0</v>
      </c>
      <c r="M191" s="29"/>
      <c r="N191" s="29"/>
      <c r="O191" s="29"/>
      <c r="P191" s="131">
        <f t="shared" si="97"/>
        <v>0</v>
      </c>
      <c r="Q191" s="131">
        <f t="shared" si="90"/>
        <v>0</v>
      </c>
      <c r="S191" s="131">
        <f>IF($D191="Y",$L191,0)</f>
        <v>0</v>
      </c>
      <c r="T191" s="131">
        <f>IF($D191="N",$L191,0)</f>
        <v>0</v>
      </c>
      <c r="U191" s="132" t="e">
        <f t="shared" si="98"/>
        <v>#DIV/0!</v>
      </c>
    </row>
    <row r="192" spans="1:21" ht="15" thickBot="1" x14ac:dyDescent="0.35">
      <c r="A192" s="65"/>
      <c r="B192" s="66" t="s">
        <v>78</v>
      </c>
      <c r="C192" s="67"/>
      <c r="D192" s="119"/>
      <c r="E192" s="70">
        <f>'3.1 Base Year 1 Staff Loading'!Q192</f>
        <v>905.55897499992693</v>
      </c>
      <c r="F192" s="70">
        <f>'3.2 Base Year 2 Staff Loading'!Q192</f>
        <v>905.55897499992693</v>
      </c>
      <c r="G192" s="70">
        <f>'3.3 Base Year 3 Staff Loading'!Q192</f>
        <v>905.55897499992693</v>
      </c>
      <c r="H192" s="70">
        <f>'3.4 Base Year 4 Staff Loading'!Q192</f>
        <v>905.55897499992693</v>
      </c>
      <c r="I192" s="70">
        <f>'3.5 Base Year 5 Staff Loading'!Q192</f>
        <v>905.55897499992693</v>
      </c>
      <c r="J192" s="70">
        <f>'3.6 Base Year 6 Staff Loading'!K192</f>
        <v>377.31623958330005</v>
      </c>
      <c r="K192" s="70"/>
      <c r="L192" s="70">
        <f t="shared" ref="L192" si="99">SUM(L187:L191)</f>
        <v>4905.1111145829345</v>
      </c>
      <c r="M192" s="29"/>
      <c r="N192" s="29"/>
      <c r="O192" s="29"/>
      <c r="P192" s="72">
        <f>SUM(P187:P191)</f>
        <v>0.45283522106563279</v>
      </c>
      <c r="Q192" s="72">
        <f t="shared" si="90"/>
        <v>75.463247916660535</v>
      </c>
      <c r="S192" s="68">
        <f>SUM(S187:S191)</f>
        <v>0</v>
      </c>
      <c r="T192" s="68">
        <f>SUM(T187:T191)</f>
        <v>4905.1111145829345</v>
      </c>
      <c r="U192" s="105">
        <f>S192/(S192+T192)</f>
        <v>0</v>
      </c>
    </row>
    <row r="193" spans="1:21" ht="14.25" x14ac:dyDescent="0.3">
      <c r="A193" s="93">
        <v>8.4</v>
      </c>
      <c r="B193" s="94" t="s">
        <v>79</v>
      </c>
      <c r="C193" s="147" t="s">
        <v>180</v>
      </c>
      <c r="D193" s="118" t="s">
        <v>208</v>
      </c>
      <c r="E193" s="100">
        <f>'3.1 Base Year 1 Staff Loading'!Q193</f>
        <v>905.55897499992693</v>
      </c>
      <c r="F193" s="100">
        <f>'3.2 Base Year 2 Staff Loading'!Q193</f>
        <v>905.55897499992693</v>
      </c>
      <c r="G193" s="100">
        <f>'3.3 Base Year 3 Staff Loading'!Q193</f>
        <v>905.55897499992693</v>
      </c>
      <c r="H193" s="100">
        <f>'3.4 Base Year 4 Staff Loading'!Q193</f>
        <v>905.55897499992693</v>
      </c>
      <c r="I193" s="100">
        <f>'3.5 Base Year 5 Staff Loading'!Q193</f>
        <v>905.55897499992693</v>
      </c>
      <c r="J193" s="100">
        <f>'3.6 Base Year 6 Staff Loading'!K193</f>
        <v>377.31623958330005</v>
      </c>
      <c r="K193" s="100"/>
      <c r="L193" s="100">
        <f>SUM(E193:K193)</f>
        <v>4905.1111145829345</v>
      </c>
      <c r="M193" s="29"/>
      <c r="N193" s="29"/>
      <c r="O193" s="29"/>
      <c r="P193" s="131">
        <f>Q193/$N$7</f>
        <v>0.45283522106563279</v>
      </c>
      <c r="Q193" s="131">
        <f t="shared" si="90"/>
        <v>75.463247916660535</v>
      </c>
      <c r="S193" s="131">
        <f>IF($D193="Y",$L193,0)</f>
        <v>0</v>
      </c>
      <c r="T193" s="131">
        <f>IF($D193="N",$L193,0)</f>
        <v>4905.1111145829345</v>
      </c>
      <c r="U193" s="132">
        <f>S193/(T193+S193)</f>
        <v>0</v>
      </c>
    </row>
    <row r="194" spans="1:21" s="32" customFormat="1" ht="14.25" x14ac:dyDescent="0.3">
      <c r="A194" s="93"/>
      <c r="B194" s="94"/>
      <c r="C194" s="47"/>
      <c r="D194" s="118"/>
      <c r="E194" s="100">
        <f>'3.1 Base Year 1 Staff Loading'!Q194</f>
        <v>0</v>
      </c>
      <c r="F194" s="100">
        <f>'3.2 Base Year 2 Staff Loading'!Q194</f>
        <v>0</v>
      </c>
      <c r="G194" s="100">
        <f>'3.3 Base Year 3 Staff Loading'!Q194</f>
        <v>0</v>
      </c>
      <c r="H194" s="100">
        <f>'3.4 Base Year 4 Staff Loading'!Q194</f>
        <v>0</v>
      </c>
      <c r="I194" s="100">
        <f>'3.5 Base Year 5 Staff Loading'!Q194</f>
        <v>0</v>
      </c>
      <c r="J194" s="100">
        <f>'3.6 Base Year 6 Staff Loading'!K194</f>
        <v>0</v>
      </c>
      <c r="K194" s="100"/>
      <c r="L194" s="100">
        <f>SUM(E194:K194)</f>
        <v>0</v>
      </c>
      <c r="M194" s="29"/>
      <c r="N194" s="29"/>
      <c r="O194" s="29"/>
      <c r="P194" s="131">
        <f t="shared" ref="P194:P197" si="100">Q194/$N$7</f>
        <v>0</v>
      </c>
      <c r="Q194" s="131">
        <f t="shared" si="90"/>
        <v>0</v>
      </c>
      <c r="S194" s="131">
        <f>IF($D194="Y",$L194,0)</f>
        <v>0</v>
      </c>
      <c r="T194" s="131">
        <f>IF($D194="N",$L194,0)</f>
        <v>0</v>
      </c>
      <c r="U194" s="132" t="e">
        <f t="shared" ref="U194:U197" si="101">S194/(T194+S194)</f>
        <v>#DIV/0!</v>
      </c>
    </row>
    <row r="195" spans="1:21" s="32" customFormat="1" ht="14.25" x14ac:dyDescent="0.3">
      <c r="A195" s="93"/>
      <c r="B195" s="94"/>
      <c r="C195" s="47"/>
      <c r="D195" s="118"/>
      <c r="E195" s="100">
        <f>'3.1 Base Year 1 Staff Loading'!Q195</f>
        <v>0</v>
      </c>
      <c r="F195" s="100">
        <f>'3.2 Base Year 2 Staff Loading'!Q195</f>
        <v>0</v>
      </c>
      <c r="G195" s="100">
        <f>'3.3 Base Year 3 Staff Loading'!Q195</f>
        <v>0</v>
      </c>
      <c r="H195" s="100">
        <f>'3.4 Base Year 4 Staff Loading'!Q195</f>
        <v>0</v>
      </c>
      <c r="I195" s="100">
        <f>'3.5 Base Year 5 Staff Loading'!Q195</f>
        <v>0</v>
      </c>
      <c r="J195" s="100">
        <f>'3.6 Base Year 6 Staff Loading'!K195</f>
        <v>0</v>
      </c>
      <c r="K195" s="100"/>
      <c r="L195" s="100">
        <f>SUM(E195:K195)</f>
        <v>0</v>
      </c>
      <c r="M195" s="29"/>
      <c r="N195" s="29"/>
      <c r="O195" s="29"/>
      <c r="P195" s="131">
        <f t="shared" si="100"/>
        <v>0</v>
      </c>
      <c r="Q195" s="131">
        <f t="shared" si="90"/>
        <v>0</v>
      </c>
      <c r="S195" s="131">
        <f>IF($D195="Y",$L195,0)</f>
        <v>0</v>
      </c>
      <c r="T195" s="131">
        <f>IF($D195="N",$L195,0)</f>
        <v>0</v>
      </c>
      <c r="U195" s="132" t="e">
        <f t="shared" si="101"/>
        <v>#DIV/0!</v>
      </c>
    </row>
    <row r="196" spans="1:21" ht="14.25" x14ac:dyDescent="0.3">
      <c r="A196" s="93"/>
      <c r="B196" s="94"/>
      <c r="C196" s="47"/>
      <c r="D196" s="118"/>
      <c r="E196" s="100">
        <f>'3.1 Base Year 1 Staff Loading'!Q196</f>
        <v>0</v>
      </c>
      <c r="F196" s="100">
        <f>'3.2 Base Year 2 Staff Loading'!Q196</f>
        <v>0</v>
      </c>
      <c r="G196" s="100">
        <f>'3.3 Base Year 3 Staff Loading'!Q196</f>
        <v>0</v>
      </c>
      <c r="H196" s="100">
        <f>'3.4 Base Year 4 Staff Loading'!Q196</f>
        <v>0</v>
      </c>
      <c r="I196" s="100">
        <f>'3.5 Base Year 5 Staff Loading'!Q196</f>
        <v>0</v>
      </c>
      <c r="J196" s="100">
        <f>'3.6 Base Year 6 Staff Loading'!K196</f>
        <v>0</v>
      </c>
      <c r="K196" s="100"/>
      <c r="L196" s="100">
        <f>SUM(E196:K196)</f>
        <v>0</v>
      </c>
      <c r="M196" s="29"/>
      <c r="N196" s="29"/>
      <c r="O196" s="29"/>
      <c r="P196" s="131">
        <f t="shared" si="100"/>
        <v>0</v>
      </c>
      <c r="Q196" s="131">
        <f t="shared" si="90"/>
        <v>0</v>
      </c>
      <c r="S196" s="131">
        <f>IF($D196="Y",$L196,0)</f>
        <v>0</v>
      </c>
      <c r="T196" s="131">
        <f>IF($D196="N",$L196,0)</f>
        <v>0</v>
      </c>
      <c r="U196" s="132" t="e">
        <f t="shared" si="101"/>
        <v>#DIV/0!</v>
      </c>
    </row>
    <row r="197" spans="1:21" ht="14.25" x14ac:dyDescent="0.3">
      <c r="A197" s="93"/>
      <c r="B197" s="94"/>
      <c r="C197" s="47"/>
      <c r="D197" s="118"/>
      <c r="E197" s="100">
        <f>'3.1 Base Year 1 Staff Loading'!Q197</f>
        <v>0</v>
      </c>
      <c r="F197" s="100">
        <f>'3.2 Base Year 2 Staff Loading'!Q197</f>
        <v>0</v>
      </c>
      <c r="G197" s="100">
        <f>'3.3 Base Year 3 Staff Loading'!Q197</f>
        <v>0</v>
      </c>
      <c r="H197" s="100">
        <f>'3.4 Base Year 4 Staff Loading'!Q197</f>
        <v>0</v>
      </c>
      <c r="I197" s="100">
        <f>'3.5 Base Year 5 Staff Loading'!Q197</f>
        <v>0</v>
      </c>
      <c r="J197" s="100">
        <f>'3.6 Base Year 6 Staff Loading'!K197</f>
        <v>0</v>
      </c>
      <c r="K197" s="100"/>
      <c r="L197" s="100">
        <f>SUM(E197:K197)</f>
        <v>0</v>
      </c>
      <c r="M197" s="29"/>
      <c r="N197" s="29"/>
      <c r="O197" s="29"/>
      <c r="P197" s="131">
        <f t="shared" si="100"/>
        <v>0</v>
      </c>
      <c r="Q197" s="131">
        <f t="shared" si="90"/>
        <v>0</v>
      </c>
      <c r="S197" s="131">
        <f>IF($D197="Y",$L197,0)</f>
        <v>0</v>
      </c>
      <c r="T197" s="131">
        <f>IF($D197="N",$L197,0)</f>
        <v>0</v>
      </c>
      <c r="U197" s="132" t="e">
        <f t="shared" si="101"/>
        <v>#DIV/0!</v>
      </c>
    </row>
    <row r="198" spans="1:21" ht="15" thickBot="1" x14ac:dyDescent="0.35">
      <c r="A198" s="65"/>
      <c r="B198" s="66" t="s">
        <v>80</v>
      </c>
      <c r="C198" s="67"/>
      <c r="D198" s="119"/>
      <c r="E198" s="70">
        <f>'3.1 Base Year 1 Staff Loading'!Q198</f>
        <v>905.55897499992693</v>
      </c>
      <c r="F198" s="70">
        <f>'3.2 Base Year 2 Staff Loading'!Q198</f>
        <v>905.55897499992693</v>
      </c>
      <c r="G198" s="70">
        <f>'3.3 Base Year 3 Staff Loading'!Q198</f>
        <v>905.55897499992693</v>
      </c>
      <c r="H198" s="70">
        <f>'3.4 Base Year 4 Staff Loading'!Q198</f>
        <v>905.55897499992693</v>
      </c>
      <c r="I198" s="70">
        <f>'3.5 Base Year 5 Staff Loading'!Q198</f>
        <v>905.55897499992693</v>
      </c>
      <c r="J198" s="70">
        <f>'3.6 Base Year 6 Staff Loading'!K198</f>
        <v>377.31623958330005</v>
      </c>
      <c r="K198" s="70"/>
      <c r="L198" s="70">
        <f t="shared" ref="L198" si="102">SUM(L193:L197)</f>
        <v>4905.1111145829345</v>
      </c>
      <c r="M198" s="29"/>
      <c r="N198" s="29"/>
      <c r="O198" s="29"/>
      <c r="P198" s="72">
        <f>SUM(P193:P197)</f>
        <v>0.45283522106563279</v>
      </c>
      <c r="Q198" s="131">
        <f t="shared" si="90"/>
        <v>75.463247916660535</v>
      </c>
      <c r="S198" s="68">
        <f>SUM(S193:S197)</f>
        <v>0</v>
      </c>
      <c r="T198" s="68">
        <f>SUM(T193:T197)</f>
        <v>4905.1111145829345</v>
      </c>
      <c r="U198" s="105">
        <f>S198/(S198+T198)</f>
        <v>0</v>
      </c>
    </row>
    <row r="199" spans="1:21" ht="14.25" x14ac:dyDescent="0.3">
      <c r="A199" s="93">
        <v>8.5</v>
      </c>
      <c r="B199" s="94" t="s">
        <v>81</v>
      </c>
      <c r="C199" s="151" t="s">
        <v>180</v>
      </c>
      <c r="D199" s="118" t="s">
        <v>208</v>
      </c>
      <c r="E199" s="100">
        <f>'3.1 Base Year 1 Staff Loading'!Q199</f>
        <v>1811.1179499998407</v>
      </c>
      <c r="F199" s="100">
        <f>'3.2 Base Year 2 Staff Loading'!Q199</f>
        <v>1811.1179499998407</v>
      </c>
      <c r="G199" s="100">
        <f>'3.3 Base Year 3 Staff Loading'!Q199</f>
        <v>1811.1179499998407</v>
      </c>
      <c r="H199" s="100">
        <f>'3.4 Base Year 4 Staff Loading'!Q199</f>
        <v>1811.1179499998407</v>
      </c>
      <c r="I199" s="100">
        <f>'3.5 Base Year 5 Staff Loading'!Q199</f>
        <v>1811.1179499998407</v>
      </c>
      <c r="J199" s="100">
        <f>'3.6 Base Year 6 Staff Loading'!K199</f>
        <v>754.63247916660009</v>
      </c>
      <c r="K199" s="100"/>
      <c r="L199" s="100">
        <f>SUM(E199:K199)</f>
        <v>9810.2222291658018</v>
      </c>
      <c r="M199" s="29"/>
      <c r="N199" s="29"/>
      <c r="O199" s="29"/>
      <c r="P199" s="131">
        <f>Q199/$N$7</f>
        <v>0.90567044213125936</v>
      </c>
      <c r="Q199" s="131">
        <f t="shared" si="90"/>
        <v>150.92649583332002</v>
      </c>
      <c r="S199" s="131">
        <f>IF($D199="Y",$L199,0)</f>
        <v>0</v>
      </c>
      <c r="T199" s="131">
        <f>IF($D199="N",$L199,0)</f>
        <v>9810.2222291658018</v>
      </c>
      <c r="U199" s="132">
        <f>S199/(T199+S199)</f>
        <v>0</v>
      </c>
    </row>
    <row r="200" spans="1:21" s="32" customFormat="1" ht="14.25" x14ac:dyDescent="0.3">
      <c r="A200" s="93"/>
      <c r="B200" s="94"/>
      <c r="C200" s="151" t="s">
        <v>207</v>
      </c>
      <c r="D200" s="118" t="s">
        <v>209</v>
      </c>
      <c r="E200" s="100">
        <f>'3.1 Base Year 1 Staff Loading'!Q200</f>
        <v>697.04424999972014</v>
      </c>
      <c r="F200" s="100">
        <f>'3.2 Base Year 2 Staff Loading'!Q200</f>
        <v>697.04424999972014</v>
      </c>
      <c r="G200" s="100">
        <f>'3.3 Base Year 3 Staff Loading'!Q200</f>
        <v>697.04424999972014</v>
      </c>
      <c r="H200" s="100">
        <f>'3.4 Base Year 4 Staff Loading'!Q200</f>
        <v>697.04424999972014</v>
      </c>
      <c r="I200" s="100">
        <f>'3.5 Base Year 5 Staff Loading'!Q200</f>
        <v>697.04424999972014</v>
      </c>
      <c r="J200" s="100">
        <f>'3.6 Base Year 6 Staff Loading'!K200</f>
        <v>290.43510416654999</v>
      </c>
      <c r="K200" s="100"/>
      <c r="L200" s="100">
        <f>SUM(E200:K200)</f>
        <v>3775.6563541651508</v>
      </c>
      <c r="M200" s="29"/>
      <c r="N200" s="29"/>
      <c r="O200" s="29"/>
      <c r="P200" s="131">
        <f t="shared" ref="P200:P203" si="103">Q200/$N$7</f>
        <v>0.34856502531066752</v>
      </c>
      <c r="Q200" s="131">
        <f t="shared" si="90"/>
        <v>58.087020833310014</v>
      </c>
      <c r="S200" s="131">
        <f>IF($D200="Y",$L200,0)</f>
        <v>3775.6563541651508</v>
      </c>
      <c r="T200" s="131">
        <f>IF($D200="N",$L200,0)</f>
        <v>0</v>
      </c>
      <c r="U200" s="132">
        <f t="shared" ref="U200:U203" si="104">S200/(T200+S200)</f>
        <v>1</v>
      </c>
    </row>
    <row r="201" spans="1:21" s="32" customFormat="1" ht="14.25" x14ac:dyDescent="0.3">
      <c r="A201" s="93"/>
      <c r="B201" s="94"/>
      <c r="C201" s="47"/>
      <c r="D201" s="118"/>
      <c r="E201" s="100">
        <f>'3.1 Base Year 1 Staff Loading'!Q201</f>
        <v>0</v>
      </c>
      <c r="F201" s="100">
        <f>'3.2 Base Year 2 Staff Loading'!Q201</f>
        <v>0</v>
      </c>
      <c r="G201" s="100">
        <f>'3.3 Base Year 3 Staff Loading'!Q201</f>
        <v>0</v>
      </c>
      <c r="H201" s="100">
        <f>'3.4 Base Year 4 Staff Loading'!Q201</f>
        <v>0</v>
      </c>
      <c r="I201" s="100">
        <f>'3.5 Base Year 5 Staff Loading'!Q201</f>
        <v>0</v>
      </c>
      <c r="J201" s="100">
        <f>'3.6 Base Year 6 Staff Loading'!K201</f>
        <v>0</v>
      </c>
      <c r="K201" s="100"/>
      <c r="L201" s="100">
        <f>SUM(E201:K201)</f>
        <v>0</v>
      </c>
      <c r="M201" s="29"/>
      <c r="N201" s="29"/>
      <c r="O201" s="29"/>
      <c r="P201" s="131">
        <f t="shared" si="103"/>
        <v>0</v>
      </c>
      <c r="Q201" s="131">
        <f t="shared" si="90"/>
        <v>0</v>
      </c>
      <c r="S201" s="131">
        <f>IF($D201="Y",$L201,0)</f>
        <v>0</v>
      </c>
      <c r="T201" s="131">
        <f>IF($D201="N",$L201,0)</f>
        <v>0</v>
      </c>
      <c r="U201" s="132" t="e">
        <f t="shared" si="104"/>
        <v>#DIV/0!</v>
      </c>
    </row>
    <row r="202" spans="1:21" s="32" customFormat="1" ht="14.25" x14ac:dyDescent="0.3">
      <c r="A202" s="93"/>
      <c r="B202" s="94"/>
      <c r="C202" s="47"/>
      <c r="D202" s="118"/>
      <c r="E202" s="100">
        <f>'3.1 Base Year 1 Staff Loading'!Q202</f>
        <v>0</v>
      </c>
      <c r="F202" s="100">
        <f>'3.2 Base Year 2 Staff Loading'!Q202</f>
        <v>0</v>
      </c>
      <c r="G202" s="100">
        <f>'3.3 Base Year 3 Staff Loading'!Q202</f>
        <v>0</v>
      </c>
      <c r="H202" s="100">
        <f>'3.4 Base Year 4 Staff Loading'!Q202</f>
        <v>0</v>
      </c>
      <c r="I202" s="100">
        <f>'3.5 Base Year 5 Staff Loading'!Q202</f>
        <v>0</v>
      </c>
      <c r="J202" s="100">
        <f>'3.6 Base Year 6 Staff Loading'!K202</f>
        <v>0</v>
      </c>
      <c r="K202" s="100"/>
      <c r="L202" s="100">
        <f>SUM(E202:K202)</f>
        <v>0</v>
      </c>
      <c r="M202" s="29"/>
      <c r="N202" s="29"/>
      <c r="O202" s="29"/>
      <c r="P202" s="131">
        <f t="shared" si="103"/>
        <v>0</v>
      </c>
      <c r="Q202" s="131">
        <f t="shared" si="90"/>
        <v>0</v>
      </c>
      <c r="S202" s="131">
        <f>IF($D202="Y",$L202,0)</f>
        <v>0</v>
      </c>
      <c r="T202" s="131">
        <f>IF($D202="N",$L202,0)</f>
        <v>0</v>
      </c>
      <c r="U202" s="132" t="e">
        <f t="shared" si="104"/>
        <v>#DIV/0!</v>
      </c>
    </row>
    <row r="203" spans="1:21" ht="14.25" x14ac:dyDescent="0.3">
      <c r="A203" s="93"/>
      <c r="B203" s="94"/>
      <c r="C203" s="47"/>
      <c r="D203" s="118"/>
      <c r="E203" s="100">
        <f>'3.1 Base Year 1 Staff Loading'!Q203</f>
        <v>0</v>
      </c>
      <c r="F203" s="100">
        <f>'3.2 Base Year 2 Staff Loading'!Q203</f>
        <v>0</v>
      </c>
      <c r="G203" s="100">
        <f>'3.3 Base Year 3 Staff Loading'!Q203</f>
        <v>0</v>
      </c>
      <c r="H203" s="100">
        <f>'3.4 Base Year 4 Staff Loading'!Q203</f>
        <v>0</v>
      </c>
      <c r="I203" s="100">
        <f>'3.5 Base Year 5 Staff Loading'!Q203</f>
        <v>0</v>
      </c>
      <c r="J203" s="100">
        <f>'3.6 Base Year 6 Staff Loading'!K203</f>
        <v>0</v>
      </c>
      <c r="K203" s="100"/>
      <c r="L203" s="100">
        <f>SUM(E203:K203)</f>
        <v>0</v>
      </c>
      <c r="M203" s="29"/>
      <c r="N203" s="29"/>
      <c r="O203" s="29"/>
      <c r="P203" s="131">
        <f t="shared" si="103"/>
        <v>0</v>
      </c>
      <c r="Q203" s="131">
        <f t="shared" si="90"/>
        <v>0</v>
      </c>
      <c r="S203" s="131">
        <f>IF($D203="Y",$L203,0)</f>
        <v>0</v>
      </c>
      <c r="T203" s="131">
        <f>IF($D203="N",$L203,0)</f>
        <v>0</v>
      </c>
      <c r="U203" s="132" t="e">
        <f t="shared" si="104"/>
        <v>#DIV/0!</v>
      </c>
    </row>
    <row r="204" spans="1:21" s="35" customFormat="1" ht="15" thickBot="1" x14ac:dyDescent="0.35">
      <c r="A204" s="65"/>
      <c r="B204" s="66" t="s">
        <v>82</v>
      </c>
      <c r="C204" s="67"/>
      <c r="D204" s="119"/>
      <c r="E204" s="70">
        <f>'3.1 Base Year 1 Staff Loading'!Q204</f>
        <v>2508.1621999995609</v>
      </c>
      <c r="F204" s="70">
        <f>'3.2 Base Year 2 Staff Loading'!Q204</f>
        <v>2508.1621999995609</v>
      </c>
      <c r="G204" s="70">
        <f>'3.3 Base Year 3 Staff Loading'!Q204</f>
        <v>2508.1621999995609</v>
      </c>
      <c r="H204" s="70">
        <f>'3.4 Base Year 4 Staff Loading'!Q204</f>
        <v>2508.1621999995609</v>
      </c>
      <c r="I204" s="70">
        <f>'3.5 Base Year 5 Staff Loading'!Q204</f>
        <v>2508.1621999995609</v>
      </c>
      <c r="J204" s="70">
        <f>'3.6 Base Year 6 Staff Loading'!K204</f>
        <v>1045.0675833331502</v>
      </c>
      <c r="K204" s="70"/>
      <c r="L204" s="70">
        <f t="shared" ref="L204" si="105">SUM(L199:L203)</f>
        <v>13585.878583330952</v>
      </c>
      <c r="M204" s="29"/>
      <c r="N204" s="29"/>
      <c r="O204" s="29"/>
      <c r="P204" s="72">
        <f>SUM(P199:P203)</f>
        <v>1.2542354674419269</v>
      </c>
      <c r="Q204" s="72">
        <f t="shared" si="90"/>
        <v>209.01351666663004</v>
      </c>
      <c r="S204" s="68">
        <f>SUM(S199:S203)</f>
        <v>3775.6563541651508</v>
      </c>
      <c r="T204" s="68">
        <f>SUM(T199:T203)</f>
        <v>9810.2222291658018</v>
      </c>
      <c r="U204" s="105">
        <f>S204/(S204+T204)</f>
        <v>0.27791035603671976</v>
      </c>
    </row>
    <row r="205" spans="1:21" ht="9.9499999999999993" customHeight="1" x14ac:dyDescent="0.3">
      <c r="A205" s="38"/>
      <c r="B205" s="39"/>
      <c r="C205" s="47"/>
      <c r="D205" s="118"/>
      <c r="E205" s="43">
        <f>'3.1 Base Year 1 Staff Loading'!Q205</f>
        <v>0</v>
      </c>
      <c r="F205" s="43">
        <f>'3.2 Base Year 2 Staff Loading'!Q205</f>
        <v>0</v>
      </c>
      <c r="G205" s="43">
        <f>'3.3 Base Year 3 Staff Loading'!Q205</f>
        <v>0</v>
      </c>
      <c r="H205" s="43">
        <f>'3.4 Base Year 4 Staff Loading'!Q205</f>
        <v>0</v>
      </c>
      <c r="I205" s="43">
        <f>'3.5 Base Year 5 Staff Loading'!Q205</f>
        <v>0</v>
      </c>
      <c r="J205" s="43">
        <f>'3.6 Base Year 6 Staff Loading'!K205</f>
        <v>0</v>
      </c>
      <c r="K205" s="43"/>
      <c r="L205" s="43"/>
      <c r="M205" s="29"/>
      <c r="N205" s="29"/>
      <c r="O205" s="29"/>
      <c r="P205" s="41"/>
      <c r="Q205" s="41"/>
      <c r="S205" s="41"/>
      <c r="T205" s="41"/>
      <c r="U205" s="104"/>
    </row>
    <row r="206" spans="1:21" ht="15" thickBot="1" x14ac:dyDescent="0.35">
      <c r="A206" s="88"/>
      <c r="B206" s="89" t="s">
        <v>83</v>
      </c>
      <c r="C206" s="90"/>
      <c r="D206" s="121"/>
      <c r="E206" s="91">
        <f>'3.1 Base Year 1 Staff Loading'!Q206</f>
        <v>11579.967975699336</v>
      </c>
      <c r="F206" s="91">
        <f>'3.2 Base Year 2 Staff Loading'!Q206</f>
        <v>11579.967975699255</v>
      </c>
      <c r="G206" s="91">
        <f>'3.3 Base Year 3 Staff Loading'!Q206</f>
        <v>11579.967975699255</v>
      </c>
      <c r="H206" s="91">
        <f>'3.4 Base Year 4 Staff Loading'!Q206</f>
        <v>11579.967975699255</v>
      </c>
      <c r="I206" s="91">
        <f>'3.5 Base Year 5 Staff Loading'!Q206</f>
        <v>11579.967975699255</v>
      </c>
      <c r="J206" s="91">
        <f>'3.6 Base Year 6 Staff Loading'!K206</f>
        <v>4824.9866565413504</v>
      </c>
      <c r="K206" s="91"/>
      <c r="L206" s="91">
        <f>SUM(L180,L186,L192,L204,L198)</f>
        <v>62724.826535037697</v>
      </c>
      <c r="M206" s="29"/>
      <c r="N206" s="29"/>
      <c r="O206" s="29"/>
      <c r="P206" s="91">
        <f t="shared" ref="P206:Q206" si="106">SUM(P180,P186,P192,P204,P198)</f>
        <v>5.7906966889805842</v>
      </c>
      <c r="Q206" s="91">
        <f t="shared" si="106"/>
        <v>964.99733130827224</v>
      </c>
      <c r="S206" s="91">
        <f t="shared" ref="S206:T206" si="107">SUM(S180,S186,S192,S204,S198)</f>
        <v>25350.835520831384</v>
      </c>
      <c r="T206" s="91">
        <f t="shared" si="107"/>
        <v>37373.991014206316</v>
      </c>
      <c r="U206" s="110">
        <f>S206/(S206+T206)</f>
        <v>0.4041595157966768</v>
      </c>
    </row>
    <row r="207" spans="1:21" ht="14.25" x14ac:dyDescent="0.3">
      <c r="A207" s="49"/>
      <c r="B207" s="39"/>
      <c r="C207" s="50"/>
      <c r="D207" s="124"/>
      <c r="E207" s="43">
        <f>'3.1 Base Year 1 Staff Loading'!Q207</f>
        <v>0</v>
      </c>
      <c r="F207" s="43">
        <f>'3.2 Base Year 2 Staff Loading'!Q207</f>
        <v>0</v>
      </c>
      <c r="G207" s="43">
        <f>'3.3 Base Year 3 Staff Loading'!Q207</f>
        <v>0</v>
      </c>
      <c r="H207" s="43">
        <f>'3.4 Base Year 4 Staff Loading'!Q207</f>
        <v>0</v>
      </c>
      <c r="I207" s="43">
        <f>'3.5 Base Year 5 Staff Loading'!Q207</f>
        <v>0</v>
      </c>
      <c r="J207" s="43">
        <f>'3.6 Base Year 6 Staff Loading'!K207</f>
        <v>0</v>
      </c>
      <c r="K207" s="43"/>
      <c r="L207" s="43"/>
      <c r="M207" s="29"/>
      <c r="N207" s="29"/>
      <c r="O207" s="29"/>
      <c r="P207" s="40"/>
      <c r="Q207" s="40"/>
      <c r="S207" s="40"/>
      <c r="T207" s="40"/>
      <c r="U207" s="104"/>
    </row>
    <row r="208" spans="1:21" ht="14.25" x14ac:dyDescent="0.3">
      <c r="A208" s="84"/>
      <c r="B208" s="85" t="s">
        <v>84</v>
      </c>
      <c r="C208" s="86"/>
      <c r="D208" s="125"/>
      <c r="E208" s="87">
        <f>'3.1 Base Year 1 Staff Loading'!Q208</f>
        <v>76518.222527336635</v>
      </c>
      <c r="F208" s="87">
        <f>'3.2 Base Year 2 Staff Loading'!Q208</f>
        <v>76347.157712986547</v>
      </c>
      <c r="G208" s="87">
        <f>'3.3 Base Year 3 Staff Loading'!Q208</f>
        <v>76383.234550204725</v>
      </c>
      <c r="H208" s="87">
        <f>'3.4 Base Year 4 Staff Loading'!Q208</f>
        <v>76383.253934204724</v>
      </c>
      <c r="I208" s="87">
        <f>'3.5 Base Year 5 Staff Loading'!Q208</f>
        <v>76383.253934204724</v>
      </c>
      <c r="J208" s="87">
        <f>'3.6 Base Year 6 Staff Loading'!K208</f>
        <v>31826.689139251961</v>
      </c>
      <c r="K208" s="87"/>
      <c r="L208" s="87">
        <f>SUM(L28,L74,L84,L144,L122,L94,L206,L172)</f>
        <v>413841.81179818936</v>
      </c>
      <c r="M208" s="29"/>
      <c r="N208" s="29"/>
      <c r="O208" s="29"/>
      <c r="P208" s="87">
        <f>SUM(P28,P74,P84,P144,P122,P94,P206,P172)</f>
        <v>38.202850741908435</v>
      </c>
      <c r="Q208" s="87">
        <f>SUM(Q28,Q74,Q84,Q144,Q122,Q94,Q206,Q172)</f>
        <v>6366.7971045875274</v>
      </c>
      <c r="S208" s="87">
        <f>SUM(S28,S74,S84,S144,S122,S94,S206,S172)</f>
        <v>165330.65507688298</v>
      </c>
      <c r="T208" s="87">
        <f>SUM(T28,T74,T84,T144,T122,T94,T206,T172)</f>
        <v>248511.15672130632</v>
      </c>
      <c r="U208" s="186">
        <f>S208/(S208+T208)</f>
        <v>0.39950205697800967</v>
      </c>
    </row>
    <row r="209" spans="1:20" ht="14.25" x14ac:dyDescent="0.3">
      <c r="A209" s="51"/>
      <c r="B209" s="52"/>
      <c r="C209" s="53"/>
      <c r="D209" s="126"/>
      <c r="E209" s="54"/>
      <c r="F209" s="54"/>
      <c r="G209" s="54"/>
      <c r="H209" s="54"/>
      <c r="I209" s="54"/>
      <c r="J209" s="54"/>
      <c r="K209" s="54"/>
      <c r="L209" s="54"/>
      <c r="M209" s="29"/>
      <c r="N209" s="29"/>
      <c r="O209" s="29"/>
      <c r="P209" s="30"/>
      <c r="Q209" s="30"/>
      <c r="S209" s="30"/>
      <c r="T209" s="30"/>
    </row>
    <row r="210" spans="1:20" ht="14.25" customHeight="1" x14ac:dyDescent="0.3">
      <c r="A210" s="51"/>
      <c r="B210" s="52"/>
      <c r="C210" s="53"/>
      <c r="D210" s="126"/>
      <c r="E210" s="54"/>
      <c r="F210" s="54"/>
      <c r="G210" s="54"/>
      <c r="H210" s="54"/>
      <c r="I210" s="54"/>
      <c r="J210" s="228" t="s">
        <v>85</v>
      </c>
      <c r="K210" s="229"/>
      <c r="L210" s="230"/>
      <c r="M210" s="29"/>
      <c r="N210" s="29"/>
      <c r="O210" s="29"/>
      <c r="P210" s="30"/>
      <c r="Q210" s="30"/>
      <c r="S210" s="30"/>
      <c r="T210" s="30"/>
    </row>
    <row r="211" spans="1:20" x14ac:dyDescent="0.3">
      <c r="P211" s="34"/>
      <c r="Q211" s="34"/>
      <c r="S211" s="34"/>
      <c r="T211" s="34"/>
    </row>
    <row r="212" spans="1:20" x14ac:dyDescent="0.3">
      <c r="A212" s="10"/>
      <c r="B212" s="231" t="s">
        <v>3</v>
      </c>
      <c r="C212" s="232"/>
      <c r="D212" s="233"/>
    </row>
    <row r="213" spans="1:20" x14ac:dyDescent="0.3">
      <c r="A213" s="12">
        <v>1</v>
      </c>
      <c r="B213" s="234" t="s">
        <v>222</v>
      </c>
      <c r="C213" s="235"/>
      <c r="D213" s="236"/>
    </row>
    <row r="214" spans="1:20" x14ac:dyDescent="0.3">
      <c r="A214" s="13">
        <v>2</v>
      </c>
      <c r="B214" s="237"/>
      <c r="C214" s="238"/>
      <c r="D214" s="239"/>
    </row>
    <row r="215" spans="1:20" x14ac:dyDescent="0.3">
      <c r="A215" s="13">
        <v>3</v>
      </c>
      <c r="B215" s="237"/>
      <c r="C215" s="238"/>
      <c r="D215" s="239"/>
    </row>
    <row r="216" spans="1:20" x14ac:dyDescent="0.3">
      <c r="A216" s="13">
        <v>4</v>
      </c>
      <c r="B216" s="237"/>
      <c r="C216" s="238"/>
      <c r="D216" s="239"/>
    </row>
    <row r="217" spans="1:20" x14ac:dyDescent="0.3">
      <c r="A217" s="13">
        <v>5</v>
      </c>
      <c r="B217" s="237"/>
      <c r="C217" s="238"/>
      <c r="D217" s="239"/>
    </row>
    <row r="218" spans="1:20" x14ac:dyDescent="0.3">
      <c r="A218" s="13">
        <v>6</v>
      </c>
      <c r="B218" s="237"/>
      <c r="C218" s="238"/>
      <c r="D218" s="239"/>
    </row>
    <row r="219" spans="1:20" x14ac:dyDescent="0.3">
      <c r="A219" s="13">
        <v>7</v>
      </c>
      <c r="B219" s="234"/>
      <c r="C219" s="235"/>
      <c r="D219" s="236"/>
      <c r="E219" s="185"/>
    </row>
    <row r="220" spans="1:20" x14ac:dyDescent="0.3">
      <c r="A220" s="13">
        <v>8</v>
      </c>
      <c r="B220" s="237"/>
      <c r="C220" s="238"/>
      <c r="D220" s="239"/>
    </row>
    <row r="221" spans="1:20" x14ac:dyDescent="0.3">
      <c r="A221" s="13">
        <v>9</v>
      </c>
      <c r="B221" s="237"/>
      <c r="C221" s="238"/>
      <c r="D221" s="239"/>
    </row>
    <row r="222" spans="1:20" x14ac:dyDescent="0.3">
      <c r="A222" s="13">
        <v>10</v>
      </c>
      <c r="B222" s="237"/>
      <c r="C222" s="238"/>
      <c r="D222" s="239"/>
    </row>
  </sheetData>
  <mergeCells count="28">
    <mergeCell ref="B216:D216"/>
    <mergeCell ref="B222:D222"/>
    <mergeCell ref="B217:D217"/>
    <mergeCell ref="B218:D218"/>
    <mergeCell ref="B219:D219"/>
    <mergeCell ref="B220:D220"/>
    <mergeCell ref="B221:D221"/>
    <mergeCell ref="J210:L210"/>
    <mergeCell ref="B212:D212"/>
    <mergeCell ref="B213:D213"/>
    <mergeCell ref="B214:D214"/>
    <mergeCell ref="B215:D215"/>
    <mergeCell ref="B144:C144"/>
    <mergeCell ref="A5:A7"/>
    <mergeCell ref="C5:C7"/>
    <mergeCell ref="L5:L6"/>
    <mergeCell ref="E4:K4"/>
    <mergeCell ref="D4:D7"/>
    <mergeCell ref="S5:S7"/>
    <mergeCell ref="A1:L1"/>
    <mergeCell ref="A2:L2"/>
    <mergeCell ref="T5:T7"/>
    <mergeCell ref="U5:U7"/>
    <mergeCell ref="Q5:Q7"/>
    <mergeCell ref="P5:P7"/>
    <mergeCell ref="N3:N6"/>
    <mergeCell ref="B5:B7"/>
    <mergeCell ref="A3:L3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L14 L20 P66:P72 L36 P10:P26 P75:P85 L152 L158 L164 L170:L174 L180 L186 L192 L198 L204 P28:P48 L42:L54 L102:L114 L130:L136 P54 S14:S85 T14:T85 P9 P86:P192 S86:S192 T86:T192 P193:P198 S193:S205 T193:T205 S207 T207" formula="1"/>
    <ignoredError sqref="U9:U19 U21:U26 U28 U31:U35 U37:U41 U43:U47 U49:U53 U55:U59 U61:U65 U67:U72 U74 U77:U82 U84 U87:U92 U94 U97:U101 U103:U107 U109:U113 U115:U120 U122 U125:U129 U131:U135 U137:U142 U144 U147:U151 U153:U157 U159:U163 U165:U170 U172 U175:U179 U181:U185 U187:U191 U193:U197 U199:U204 U206" evalError="1"/>
    <ignoredError sqref="U20 U36 U42 U48 U54 U60 U66 U102 U108 U114 U130 U136 U152 U158 U164 U180 U186 U192 U198" evalError="1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FE99-1C67-4DB1-9691-DB1DA4E0A02D}">
  <dimension ref="A1:Z222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activeCell="G21" sqref="G21"/>
    </sheetView>
  </sheetViews>
  <sheetFormatPr defaultColWidth="9.140625" defaultRowHeight="13.5" x14ac:dyDescent="0.3"/>
  <cols>
    <col min="1" max="1" width="6.42578125" style="27" customWidth="1"/>
    <col min="2" max="2" width="13.28515625" style="28" customWidth="1"/>
    <col min="3" max="3" width="39.85546875" style="34" bestFit="1" customWidth="1"/>
    <col min="4" max="4" width="12.7109375" style="127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0.7109375" style="28" customWidth="1"/>
    <col min="23" max="23" width="5.42578125" style="28" customWidth="1"/>
    <col min="24" max="25" width="10.7109375" style="28" customWidth="1"/>
    <col min="26" max="26" width="10.7109375" style="106" customWidth="1"/>
    <col min="27" max="16384" width="9.140625" style="28"/>
  </cols>
  <sheetData>
    <row r="1" spans="1:26" ht="18.75" x14ac:dyDescent="0.3">
      <c r="A1" s="200" t="s">
        <v>106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26" ht="18.75" x14ac:dyDescent="0.3">
      <c r="A2" s="200" t="s">
        <v>107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</row>
    <row r="3" spans="1:26" ht="20.100000000000001" customHeight="1" x14ac:dyDescent="0.3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S3" s="219" t="s">
        <v>9</v>
      </c>
    </row>
    <row r="4" spans="1:26" ht="20.100000000000001" customHeight="1" x14ac:dyDescent="0.3">
      <c r="B4" s="27"/>
      <c r="C4" s="27"/>
      <c r="D4" s="212" t="s">
        <v>6</v>
      </c>
      <c r="E4" s="204" t="s">
        <v>7</v>
      </c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7"/>
      <c r="Q4" s="138"/>
      <c r="S4" s="219"/>
      <c r="U4" s="27"/>
      <c r="V4" s="27"/>
      <c r="X4" s="27"/>
      <c r="Y4" s="27"/>
      <c r="Z4" s="107"/>
    </row>
    <row r="5" spans="1:26" s="31" customFormat="1" ht="18" customHeight="1" x14ac:dyDescent="0.25">
      <c r="A5" s="206" t="s">
        <v>10</v>
      </c>
      <c r="B5" s="206" t="s">
        <v>11</v>
      </c>
      <c r="C5" s="206" t="s">
        <v>12</v>
      </c>
      <c r="D5" s="21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224" t="s">
        <v>108</v>
      </c>
      <c r="S5" s="219"/>
      <c r="U5" s="206" t="s">
        <v>13</v>
      </c>
      <c r="V5" s="206" t="s">
        <v>14</v>
      </c>
      <c r="X5" s="206" t="s">
        <v>15</v>
      </c>
      <c r="Y5" s="206" t="s">
        <v>16</v>
      </c>
      <c r="Z5" s="221" t="s">
        <v>96</v>
      </c>
    </row>
    <row r="6" spans="1:26" ht="15.95" customHeight="1" x14ac:dyDescent="0.3">
      <c r="A6" s="207"/>
      <c r="B6" s="207"/>
      <c r="C6" s="207"/>
      <c r="D6" s="213"/>
      <c r="E6" s="55">
        <v>46082</v>
      </c>
      <c r="F6" s="55">
        <v>46113</v>
      </c>
      <c r="G6" s="55">
        <v>46143</v>
      </c>
      <c r="H6" s="55">
        <v>46174</v>
      </c>
      <c r="I6" s="55">
        <v>46204</v>
      </c>
      <c r="J6" s="55">
        <v>46235</v>
      </c>
      <c r="K6" s="55">
        <v>46266</v>
      </c>
      <c r="L6" s="55">
        <v>46296</v>
      </c>
      <c r="M6" s="55">
        <v>46327</v>
      </c>
      <c r="N6" s="55">
        <v>46357</v>
      </c>
      <c r="O6" s="55">
        <v>46388</v>
      </c>
      <c r="P6" s="55">
        <v>46419</v>
      </c>
      <c r="Q6" s="225"/>
      <c r="S6" s="220"/>
      <c r="U6" s="207"/>
      <c r="V6" s="207"/>
      <c r="X6" s="207"/>
      <c r="Y6" s="207"/>
      <c r="Z6" s="222"/>
    </row>
    <row r="7" spans="1:26" ht="20.25" customHeight="1" x14ac:dyDescent="0.3">
      <c r="A7" s="208"/>
      <c r="B7" s="208"/>
      <c r="C7" s="208"/>
      <c r="D7" s="214"/>
      <c r="E7" s="37">
        <v>176</v>
      </c>
      <c r="F7" s="37">
        <v>176</v>
      </c>
      <c r="G7" s="37">
        <v>160</v>
      </c>
      <c r="H7" s="37">
        <v>168</v>
      </c>
      <c r="I7" s="37">
        <v>176</v>
      </c>
      <c r="J7" s="37">
        <v>168</v>
      </c>
      <c r="K7" s="37">
        <v>168</v>
      </c>
      <c r="L7" s="37">
        <v>168</v>
      </c>
      <c r="M7" s="37">
        <v>144</v>
      </c>
      <c r="N7" s="37">
        <v>176</v>
      </c>
      <c r="O7" s="37">
        <v>152</v>
      </c>
      <c r="P7" s="37">
        <v>152</v>
      </c>
      <c r="Q7" s="102">
        <f>SUM(E7:P7)</f>
        <v>1984</v>
      </c>
      <c r="S7" s="103">
        <f>AVERAGE(E7:P7)</f>
        <v>165.33333333333334</v>
      </c>
      <c r="U7" s="208"/>
      <c r="V7" s="208"/>
      <c r="X7" s="208"/>
      <c r="Y7" s="208"/>
      <c r="Z7" s="223"/>
    </row>
    <row r="8" spans="1:26" s="31" customFormat="1" ht="13.5" customHeight="1" x14ac:dyDescent="0.25">
      <c r="A8" s="74">
        <v>1</v>
      </c>
      <c r="B8" s="75" t="s">
        <v>18</v>
      </c>
      <c r="C8" s="76"/>
      <c r="D8" s="11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U8" s="76"/>
      <c r="V8" s="76"/>
      <c r="X8" s="76"/>
      <c r="Y8" s="76"/>
      <c r="Z8" s="108"/>
    </row>
    <row r="9" spans="1:26" ht="14.25" x14ac:dyDescent="0.3">
      <c r="A9" s="93">
        <v>1.1000000000000001</v>
      </c>
      <c r="B9" s="94" t="s">
        <v>18</v>
      </c>
      <c r="C9" s="128" t="str">
        <f>'3. Staff Loading'!C9</f>
        <v>BenefitsCal Project Manager</v>
      </c>
      <c r="D9" s="129" t="str">
        <f>'3. Staff Loading'!D9</f>
        <v>N</v>
      </c>
      <c r="E9" s="187">
        <v>150</v>
      </c>
      <c r="F9" s="188">
        <v>150</v>
      </c>
      <c r="G9" s="188">
        <v>150</v>
      </c>
      <c r="H9" s="188">
        <v>150</v>
      </c>
      <c r="I9" s="188">
        <v>150</v>
      </c>
      <c r="J9" s="188">
        <v>150</v>
      </c>
      <c r="K9" s="188">
        <v>150</v>
      </c>
      <c r="L9" s="188">
        <v>150</v>
      </c>
      <c r="M9" s="188">
        <v>150</v>
      </c>
      <c r="N9" s="188">
        <v>150</v>
      </c>
      <c r="O9" s="188">
        <v>150</v>
      </c>
      <c r="P9" s="188">
        <v>150</v>
      </c>
      <c r="Q9" s="100">
        <f>SUM(E9:P9)</f>
        <v>1800</v>
      </c>
      <c r="U9" s="131">
        <f>V9/$S$7</f>
        <v>0.907258064516129</v>
      </c>
      <c r="V9" s="131">
        <f>Q9/12</f>
        <v>150</v>
      </c>
      <c r="X9" s="131">
        <f>IF($D9="Y",$Q9,0)</f>
        <v>0</v>
      </c>
      <c r="Y9" s="131">
        <f>IF($D9="N",$Q9,0)</f>
        <v>1800</v>
      </c>
      <c r="Z9" s="132">
        <f>X9/(Y9+X9)</f>
        <v>0</v>
      </c>
    </row>
    <row r="10" spans="1:26" ht="14.25" x14ac:dyDescent="0.3">
      <c r="A10" s="93"/>
      <c r="B10" s="94"/>
      <c r="C10" s="128">
        <f>'3. Staff Loading'!C10</f>
        <v>0</v>
      </c>
      <c r="D10" s="129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0">
        <f t="shared" ref="Q10:Q25" si="0">SUM(E10:P10)</f>
        <v>0</v>
      </c>
      <c r="U10" s="131">
        <f t="shared" ref="U10:U13" si="1">V10/$S$7</f>
        <v>0</v>
      </c>
      <c r="V10" s="131">
        <f>Q10/12</f>
        <v>0</v>
      </c>
      <c r="X10" s="131">
        <f t="shared" ref="X10:X13" si="2">IF($D10="Y",$Q10,0)</f>
        <v>0</v>
      </c>
      <c r="Y10" s="131">
        <f t="shared" ref="Y10:Y13" si="3">IF($D10="N",$Q10,0)</f>
        <v>0</v>
      </c>
      <c r="Z10" s="132" t="e">
        <f t="shared" ref="Z10:Z14" si="4">X10/(Y10+X10)</f>
        <v>#DIV/0!</v>
      </c>
    </row>
    <row r="11" spans="1:26" ht="14.25" x14ac:dyDescent="0.3">
      <c r="A11" s="93"/>
      <c r="B11" s="94"/>
      <c r="C11" s="128">
        <f>'3. Staff Loading'!C11</f>
        <v>0</v>
      </c>
      <c r="D11" s="129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0">
        <f t="shared" si="0"/>
        <v>0</v>
      </c>
      <c r="U11" s="131">
        <f t="shared" si="1"/>
        <v>0</v>
      </c>
      <c r="V11" s="131">
        <f>Q11/12</f>
        <v>0</v>
      </c>
      <c r="X11" s="131">
        <f t="shared" si="2"/>
        <v>0</v>
      </c>
      <c r="Y11" s="131">
        <f t="shared" si="3"/>
        <v>0</v>
      </c>
      <c r="Z11" s="132" t="e">
        <f t="shared" si="4"/>
        <v>#DIV/0!</v>
      </c>
    </row>
    <row r="12" spans="1:26" ht="14.25" x14ac:dyDescent="0.3">
      <c r="A12" s="93"/>
      <c r="B12" s="94"/>
      <c r="C12" s="128">
        <f>'3. Staff Loading'!C12</f>
        <v>0</v>
      </c>
      <c r="D12" s="129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0">
        <f t="shared" si="0"/>
        <v>0</v>
      </c>
      <c r="U12" s="131">
        <f t="shared" si="1"/>
        <v>0</v>
      </c>
      <c r="V12" s="131">
        <f>Q12/12</f>
        <v>0</v>
      </c>
      <c r="X12" s="131">
        <f t="shared" si="2"/>
        <v>0</v>
      </c>
      <c r="Y12" s="131">
        <f t="shared" si="3"/>
        <v>0</v>
      </c>
      <c r="Z12" s="132" t="e">
        <f t="shared" si="4"/>
        <v>#DIV/0!</v>
      </c>
    </row>
    <row r="13" spans="1:26" ht="14.25" x14ac:dyDescent="0.3">
      <c r="A13" s="93"/>
      <c r="B13" s="94"/>
      <c r="C13" s="128">
        <f>'3. Staff Loading'!C13</f>
        <v>0</v>
      </c>
      <c r="D13" s="129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0">
        <f t="shared" si="0"/>
        <v>0</v>
      </c>
      <c r="U13" s="131">
        <f t="shared" si="1"/>
        <v>0</v>
      </c>
      <c r="V13" s="131">
        <f>Q13/12</f>
        <v>0</v>
      </c>
      <c r="X13" s="131">
        <f t="shared" si="2"/>
        <v>0</v>
      </c>
      <c r="Y13" s="131">
        <f t="shared" si="3"/>
        <v>0</v>
      </c>
      <c r="Z13" s="132" t="e">
        <f t="shared" si="4"/>
        <v>#DIV/0!</v>
      </c>
    </row>
    <row r="14" spans="1:26" s="32" customFormat="1" ht="14.25" thickBot="1" x14ac:dyDescent="0.3">
      <c r="A14" s="65"/>
      <c r="B14" s="66" t="s">
        <v>19</v>
      </c>
      <c r="C14" s="67"/>
      <c r="D14" s="119"/>
      <c r="E14" s="70">
        <f>SUM(E9:E13)</f>
        <v>150</v>
      </c>
      <c r="F14" s="70">
        <f t="shared" ref="F14:Q14" si="5">SUM(F9:F13)</f>
        <v>150</v>
      </c>
      <c r="G14" s="70">
        <f t="shared" si="5"/>
        <v>150</v>
      </c>
      <c r="H14" s="70">
        <f t="shared" si="5"/>
        <v>150</v>
      </c>
      <c r="I14" s="70">
        <f t="shared" si="5"/>
        <v>150</v>
      </c>
      <c r="J14" s="70">
        <f t="shared" si="5"/>
        <v>150</v>
      </c>
      <c r="K14" s="70">
        <f t="shared" si="5"/>
        <v>150</v>
      </c>
      <c r="L14" s="70">
        <f t="shared" si="5"/>
        <v>150</v>
      </c>
      <c r="M14" s="70">
        <f t="shared" si="5"/>
        <v>150</v>
      </c>
      <c r="N14" s="70">
        <f t="shared" si="5"/>
        <v>150</v>
      </c>
      <c r="O14" s="70">
        <f t="shared" si="5"/>
        <v>150</v>
      </c>
      <c r="P14" s="70">
        <f t="shared" si="5"/>
        <v>150</v>
      </c>
      <c r="Q14" s="70">
        <f t="shared" si="5"/>
        <v>1800</v>
      </c>
      <c r="U14" s="68">
        <f>SUM(U9:U13)</f>
        <v>0.907258064516129</v>
      </c>
      <c r="V14" s="68">
        <f>SUM(V9:V13)</f>
        <v>150</v>
      </c>
      <c r="X14" s="68">
        <f>SUM(X9:X13)</f>
        <v>0</v>
      </c>
      <c r="Y14" s="68">
        <f>SUM(Y9:Y13)</f>
        <v>1800</v>
      </c>
      <c r="Z14" s="105">
        <f t="shared" si="4"/>
        <v>0</v>
      </c>
    </row>
    <row r="15" spans="1:26" ht="14.25" customHeight="1" x14ac:dyDescent="0.3">
      <c r="A15" s="95">
        <v>1.2</v>
      </c>
      <c r="B15" s="96" t="s">
        <v>20</v>
      </c>
      <c r="C15" s="128" t="str">
        <f>'3. Staff Loading'!C15</f>
        <v>BenefitsCal Project Management Office (PMO) Lead</v>
      </c>
      <c r="D15" s="129" t="str">
        <f>'3. Staff Loading'!D15</f>
        <v>N</v>
      </c>
      <c r="E15" s="152">
        <v>150</v>
      </c>
      <c r="F15" s="152">
        <v>150</v>
      </c>
      <c r="G15" s="152">
        <v>150</v>
      </c>
      <c r="H15" s="152">
        <v>150</v>
      </c>
      <c r="I15" s="152">
        <v>150</v>
      </c>
      <c r="J15" s="152">
        <v>150</v>
      </c>
      <c r="K15" s="152">
        <v>150</v>
      </c>
      <c r="L15" s="152">
        <v>150</v>
      </c>
      <c r="M15" s="152">
        <v>150</v>
      </c>
      <c r="N15" s="152">
        <v>150</v>
      </c>
      <c r="O15" s="152">
        <v>150</v>
      </c>
      <c r="P15" s="152">
        <v>150</v>
      </c>
      <c r="Q15" s="101">
        <f t="shared" si="0"/>
        <v>1800</v>
      </c>
      <c r="U15" s="131">
        <f>V15/$S$7</f>
        <v>0.907258064516129</v>
      </c>
      <c r="V15" s="131">
        <f>Q15/12</f>
        <v>150</v>
      </c>
      <c r="X15" s="131">
        <f>IF($D15="Y",$Q15,0)</f>
        <v>0</v>
      </c>
      <c r="Y15" s="131">
        <f>IF($D15="N",$Q15,0)</f>
        <v>1800</v>
      </c>
      <c r="Z15" s="132">
        <f>X15/(Y15+X15)</f>
        <v>0</v>
      </c>
    </row>
    <row r="16" spans="1:26" ht="12.75" customHeight="1" x14ac:dyDescent="0.3">
      <c r="A16" s="93"/>
      <c r="B16" s="97"/>
      <c r="C16" s="128">
        <f>'3. Staff Loading'!C16</f>
        <v>0</v>
      </c>
      <c r="D16" s="129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1">
        <f t="shared" si="0"/>
        <v>0</v>
      </c>
      <c r="U16" s="131">
        <f t="shared" ref="U16:U19" si="6">V16/$S$7</f>
        <v>0</v>
      </c>
      <c r="V16" s="131">
        <f>Q16/12</f>
        <v>0</v>
      </c>
      <c r="X16" s="131">
        <f t="shared" ref="X16:X19" si="7">IF($D16="Y",$Q16,0)</f>
        <v>0</v>
      </c>
      <c r="Y16" s="131">
        <f t="shared" ref="Y16:Y19" si="8">IF($D16="N",$Q16,0)</f>
        <v>0</v>
      </c>
      <c r="Z16" s="132" t="e">
        <f t="shared" ref="Z16:Z19" si="9">X16/(Y16+X16)</f>
        <v>#DIV/0!</v>
      </c>
    </row>
    <row r="17" spans="1:26" ht="12.75" customHeight="1" x14ac:dyDescent="0.3">
      <c r="A17" s="93"/>
      <c r="B17" s="97"/>
      <c r="C17" s="128">
        <f>'3. Staff Loading'!C17</f>
        <v>0</v>
      </c>
      <c r="D17" s="129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1">
        <f t="shared" si="0"/>
        <v>0</v>
      </c>
      <c r="U17" s="131">
        <f t="shared" si="6"/>
        <v>0</v>
      </c>
      <c r="V17" s="131">
        <f>Q17/12</f>
        <v>0</v>
      </c>
      <c r="X17" s="131">
        <f t="shared" si="7"/>
        <v>0</v>
      </c>
      <c r="Y17" s="131">
        <f t="shared" si="8"/>
        <v>0</v>
      </c>
      <c r="Z17" s="132" t="e">
        <f t="shared" si="9"/>
        <v>#DIV/0!</v>
      </c>
    </row>
    <row r="18" spans="1:26" ht="12.75" customHeight="1" x14ac:dyDescent="0.3">
      <c r="A18" s="93"/>
      <c r="B18" s="97"/>
      <c r="C18" s="128">
        <f>'3. Staff Loading'!C18</f>
        <v>0</v>
      </c>
      <c r="D18" s="129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1">
        <f t="shared" si="0"/>
        <v>0</v>
      </c>
      <c r="U18" s="131">
        <f t="shared" si="6"/>
        <v>0</v>
      </c>
      <c r="V18" s="131">
        <f>Q18/12</f>
        <v>0</v>
      </c>
      <c r="X18" s="131">
        <f t="shared" si="7"/>
        <v>0</v>
      </c>
      <c r="Y18" s="131">
        <f t="shared" si="8"/>
        <v>0</v>
      </c>
      <c r="Z18" s="132" t="e">
        <f t="shared" si="9"/>
        <v>#DIV/0!</v>
      </c>
    </row>
    <row r="19" spans="1:26" ht="12.75" customHeight="1" x14ac:dyDescent="0.3">
      <c r="A19" s="93"/>
      <c r="B19" s="97"/>
      <c r="C19" s="128">
        <f>'3. Staff Loading'!C19</f>
        <v>0</v>
      </c>
      <c r="D19" s="129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1">
        <f t="shared" si="0"/>
        <v>0</v>
      </c>
      <c r="U19" s="131">
        <f t="shared" si="6"/>
        <v>0</v>
      </c>
      <c r="V19" s="131">
        <f>Q19/12</f>
        <v>0</v>
      </c>
      <c r="X19" s="131">
        <f t="shared" si="7"/>
        <v>0</v>
      </c>
      <c r="Y19" s="131">
        <f t="shared" si="8"/>
        <v>0</v>
      </c>
      <c r="Z19" s="132" t="e">
        <f t="shared" si="9"/>
        <v>#DIV/0!</v>
      </c>
    </row>
    <row r="20" spans="1:26" ht="14.25" customHeight="1" thickBot="1" x14ac:dyDescent="0.35">
      <c r="A20" s="65"/>
      <c r="B20" s="66" t="s">
        <v>21</v>
      </c>
      <c r="C20" s="71"/>
      <c r="D20" s="120"/>
      <c r="E20" s="70">
        <f>SUM(E15:E19)</f>
        <v>150</v>
      </c>
      <c r="F20" s="70">
        <f t="shared" ref="F20:Q20" si="10">SUM(F15:F19)</f>
        <v>150</v>
      </c>
      <c r="G20" s="70">
        <f t="shared" si="10"/>
        <v>150</v>
      </c>
      <c r="H20" s="70">
        <f t="shared" si="10"/>
        <v>150</v>
      </c>
      <c r="I20" s="70">
        <f t="shared" si="10"/>
        <v>150</v>
      </c>
      <c r="J20" s="70">
        <f t="shared" si="10"/>
        <v>150</v>
      </c>
      <c r="K20" s="70">
        <f t="shared" si="10"/>
        <v>150</v>
      </c>
      <c r="L20" s="70">
        <f t="shared" si="10"/>
        <v>150</v>
      </c>
      <c r="M20" s="70">
        <f t="shared" si="10"/>
        <v>150</v>
      </c>
      <c r="N20" s="70">
        <f t="shared" si="10"/>
        <v>150</v>
      </c>
      <c r="O20" s="70">
        <f t="shared" si="10"/>
        <v>150</v>
      </c>
      <c r="P20" s="70">
        <f t="shared" si="10"/>
        <v>150</v>
      </c>
      <c r="Q20" s="70">
        <f t="shared" si="10"/>
        <v>1800</v>
      </c>
      <c r="U20" s="72">
        <f>SUM(U15:U19)</f>
        <v>0.907258064516129</v>
      </c>
      <c r="V20" s="72">
        <f>SUM(V15:V19)</f>
        <v>150</v>
      </c>
      <c r="X20" s="68">
        <f>SUM(X15:X19)</f>
        <v>0</v>
      </c>
      <c r="Y20" s="68">
        <f>SUM(Y15:Y19)</f>
        <v>1800</v>
      </c>
      <c r="Z20" s="105">
        <f>X20/(X20+Y20)</f>
        <v>0</v>
      </c>
    </row>
    <row r="21" spans="1:26" ht="14.25" x14ac:dyDescent="0.3">
      <c r="A21" s="95">
        <v>1.3</v>
      </c>
      <c r="B21" s="96" t="s">
        <v>22</v>
      </c>
      <c r="C21" s="128" t="str">
        <f>'3. Staff Loading'!C21</f>
        <v>BenefitsCal PMO Support Sr. - Off</v>
      </c>
      <c r="D21" s="129" t="str">
        <f>'3. Staff Loading'!D21</f>
        <v>Y</v>
      </c>
      <c r="E21" s="43">
        <v>177.11481364166664</v>
      </c>
      <c r="F21" s="43">
        <v>177.11481364166664</v>
      </c>
      <c r="G21" s="43">
        <v>177.11481364166664</v>
      </c>
      <c r="H21" s="43">
        <v>177.11481364166664</v>
      </c>
      <c r="I21" s="43">
        <v>177.11481364166664</v>
      </c>
      <c r="J21" s="43">
        <v>177.11481364166664</v>
      </c>
      <c r="K21" s="43">
        <v>180.03657200000001</v>
      </c>
      <c r="L21" s="43">
        <v>180.03657200000001</v>
      </c>
      <c r="M21" s="43">
        <v>180.03657200000001</v>
      </c>
      <c r="N21" s="43">
        <v>180.03657200000001</v>
      </c>
      <c r="O21" s="43">
        <v>180.03657200000001</v>
      </c>
      <c r="P21" s="43">
        <v>180.03657200000001</v>
      </c>
      <c r="Q21" s="101">
        <f t="shared" si="0"/>
        <v>2142.90831385</v>
      </c>
      <c r="U21" s="131">
        <f>V21/$S$7</f>
        <v>1.0800949162550402</v>
      </c>
      <c r="V21" s="131">
        <f>Q21/12</f>
        <v>178.57569282083332</v>
      </c>
      <c r="X21" s="131">
        <f>IF($D21="Y",$Q21,0)</f>
        <v>2142.90831385</v>
      </c>
      <c r="Y21" s="131">
        <f>IF($D21="N",$Q21,0)</f>
        <v>0</v>
      </c>
      <c r="Z21" s="132">
        <f>X21/(Y21+X21)</f>
        <v>1</v>
      </c>
    </row>
    <row r="22" spans="1:26" ht="14.25" x14ac:dyDescent="0.3">
      <c r="A22" s="93"/>
      <c r="B22" s="97"/>
      <c r="C22" s="128">
        <f>'3. Staff Loading'!C22</f>
        <v>0</v>
      </c>
      <c r="D22" s="129"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1">
        <f t="shared" si="0"/>
        <v>0</v>
      </c>
      <c r="U22" s="131">
        <f t="shared" ref="U22:U25" si="11">V22/$S$7</f>
        <v>0</v>
      </c>
      <c r="V22" s="131">
        <f>Q22/12</f>
        <v>0</v>
      </c>
      <c r="X22" s="131">
        <f t="shared" ref="X22:X25" si="12">IF($D22="Y",$Q22,0)</f>
        <v>0</v>
      </c>
      <c r="Y22" s="131">
        <f t="shared" ref="Y22:Y25" si="13">IF($D22="N",$Q22,0)</f>
        <v>0</v>
      </c>
      <c r="Z22" s="132" t="e">
        <f t="shared" ref="Z22:Z25" si="14">X22/(Y22+X22)</f>
        <v>#DIV/0!</v>
      </c>
    </row>
    <row r="23" spans="1:26" ht="14.25" x14ac:dyDescent="0.3">
      <c r="A23" s="93"/>
      <c r="B23" s="97"/>
      <c r="C23" s="128">
        <f>'3. Staff Loading'!C23</f>
        <v>0</v>
      </c>
      <c r="D23" s="129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1">
        <f t="shared" si="0"/>
        <v>0</v>
      </c>
      <c r="U23" s="131">
        <f t="shared" si="11"/>
        <v>0</v>
      </c>
      <c r="V23" s="131">
        <f>Q23/12</f>
        <v>0</v>
      </c>
      <c r="X23" s="131">
        <f t="shared" si="12"/>
        <v>0</v>
      </c>
      <c r="Y23" s="131">
        <f t="shared" si="13"/>
        <v>0</v>
      </c>
      <c r="Z23" s="132" t="e">
        <f t="shared" si="14"/>
        <v>#DIV/0!</v>
      </c>
    </row>
    <row r="24" spans="1:26" ht="14.25" x14ac:dyDescent="0.3">
      <c r="A24" s="93"/>
      <c r="B24" s="97"/>
      <c r="C24" s="128">
        <f>'3. Staff Loading'!C24</f>
        <v>0</v>
      </c>
      <c r="D24" s="129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1">
        <f t="shared" si="0"/>
        <v>0</v>
      </c>
      <c r="U24" s="131">
        <f t="shared" si="11"/>
        <v>0</v>
      </c>
      <c r="V24" s="131">
        <f>Q24/12</f>
        <v>0</v>
      </c>
      <c r="X24" s="131">
        <f t="shared" si="12"/>
        <v>0</v>
      </c>
      <c r="Y24" s="131">
        <f t="shared" si="13"/>
        <v>0</v>
      </c>
      <c r="Z24" s="132" t="e">
        <f t="shared" si="14"/>
        <v>#DIV/0!</v>
      </c>
    </row>
    <row r="25" spans="1:26" ht="14.25" x14ac:dyDescent="0.3">
      <c r="A25" s="93"/>
      <c r="B25" s="97"/>
      <c r="C25" s="128">
        <f>'3. Staff Loading'!C25</f>
        <v>0</v>
      </c>
      <c r="D25" s="129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1">
        <f t="shared" si="0"/>
        <v>0</v>
      </c>
      <c r="U25" s="131">
        <f t="shared" si="11"/>
        <v>0</v>
      </c>
      <c r="V25" s="131">
        <f>Q25/12</f>
        <v>0</v>
      </c>
      <c r="X25" s="131">
        <f t="shared" si="12"/>
        <v>0</v>
      </c>
      <c r="Y25" s="131">
        <f t="shared" si="13"/>
        <v>0</v>
      </c>
      <c r="Z25" s="132" t="e">
        <f t="shared" si="14"/>
        <v>#DIV/0!</v>
      </c>
    </row>
    <row r="26" spans="1:26" ht="15" thickBot="1" x14ac:dyDescent="0.35">
      <c r="A26" s="65"/>
      <c r="B26" s="66" t="s">
        <v>23</v>
      </c>
      <c r="C26" s="71"/>
      <c r="D26" s="120"/>
      <c r="E26" s="70">
        <f>SUM(E21:E25)</f>
        <v>177.11481364166664</v>
      </c>
      <c r="F26" s="70">
        <f t="shared" ref="F26:Q26" si="15">SUM(F21:F25)</f>
        <v>177.11481364166664</v>
      </c>
      <c r="G26" s="70">
        <f t="shared" si="15"/>
        <v>177.11481364166664</v>
      </c>
      <c r="H26" s="70">
        <f t="shared" si="15"/>
        <v>177.11481364166664</v>
      </c>
      <c r="I26" s="70">
        <f t="shared" si="15"/>
        <v>177.11481364166664</v>
      </c>
      <c r="J26" s="70">
        <f t="shared" si="15"/>
        <v>177.11481364166664</v>
      </c>
      <c r="K26" s="70">
        <f t="shared" si="15"/>
        <v>180.03657200000001</v>
      </c>
      <c r="L26" s="70">
        <f t="shared" si="15"/>
        <v>180.03657200000001</v>
      </c>
      <c r="M26" s="70">
        <f t="shared" si="15"/>
        <v>180.03657200000001</v>
      </c>
      <c r="N26" s="70">
        <f t="shared" si="15"/>
        <v>180.03657200000001</v>
      </c>
      <c r="O26" s="70">
        <f t="shared" si="15"/>
        <v>180.03657200000001</v>
      </c>
      <c r="P26" s="70">
        <f t="shared" si="15"/>
        <v>180.03657200000001</v>
      </c>
      <c r="Q26" s="70">
        <f t="shared" si="15"/>
        <v>2142.90831385</v>
      </c>
      <c r="U26" s="72">
        <f>SUM(U21:U25)</f>
        <v>1.0800949162550402</v>
      </c>
      <c r="V26" s="72">
        <f>SUM(V21:V25)</f>
        <v>178.57569282083332</v>
      </c>
      <c r="X26" s="68">
        <f>SUM(X21:X25)</f>
        <v>2142.90831385</v>
      </c>
      <c r="Y26" s="68">
        <f>SUM(Y21:Y25)</f>
        <v>0</v>
      </c>
      <c r="Z26" s="105">
        <f>X26/(X26+Y26)</f>
        <v>1</v>
      </c>
    </row>
    <row r="27" spans="1:26" ht="9.9499999999999993" customHeight="1" thickBot="1" x14ac:dyDescent="0.35">
      <c r="A27" s="38"/>
      <c r="B27" s="39"/>
      <c r="C27" s="40"/>
      <c r="D27" s="118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5"/>
      <c r="V27" s="115"/>
      <c r="X27" s="115"/>
      <c r="Y27" s="115"/>
      <c r="Z27" s="116"/>
    </row>
    <row r="28" spans="1:26" s="32" customFormat="1" ht="14.25" thickBot="1" x14ac:dyDescent="0.3">
      <c r="A28" s="88"/>
      <c r="B28" s="89" t="s">
        <v>19</v>
      </c>
      <c r="C28" s="90"/>
      <c r="D28" s="121"/>
      <c r="E28" s="91">
        <f t="shared" ref="E28:Q28" si="16">SUM(E14,E20,E26)</f>
        <v>477.11481364166661</v>
      </c>
      <c r="F28" s="91">
        <f t="shared" si="16"/>
        <v>477.11481364166661</v>
      </c>
      <c r="G28" s="91">
        <f t="shared" si="16"/>
        <v>477.11481364166661</v>
      </c>
      <c r="H28" s="91">
        <f t="shared" si="16"/>
        <v>477.11481364166661</v>
      </c>
      <c r="I28" s="91">
        <f t="shared" si="16"/>
        <v>477.11481364166661</v>
      </c>
      <c r="J28" s="91">
        <f t="shared" si="16"/>
        <v>477.11481364166661</v>
      </c>
      <c r="K28" s="91">
        <f t="shared" si="16"/>
        <v>480.03657199999998</v>
      </c>
      <c r="L28" s="91">
        <f t="shared" si="16"/>
        <v>480.03657199999998</v>
      </c>
      <c r="M28" s="91">
        <f t="shared" si="16"/>
        <v>480.03657199999998</v>
      </c>
      <c r="N28" s="91">
        <f t="shared" si="16"/>
        <v>480.03657199999998</v>
      </c>
      <c r="O28" s="91">
        <f t="shared" si="16"/>
        <v>480.03657199999998</v>
      </c>
      <c r="P28" s="91">
        <f t="shared" si="16"/>
        <v>480.03657199999998</v>
      </c>
      <c r="Q28" s="91">
        <f t="shared" si="16"/>
        <v>5742.90831385</v>
      </c>
      <c r="U28" s="91">
        <f>SUM(U14,U20,U26)</f>
        <v>2.8946110452872982</v>
      </c>
      <c r="V28" s="91">
        <f>SUM(V14,V20,V26)</f>
        <v>478.5756928208333</v>
      </c>
      <c r="X28" s="91">
        <f>SUM(X14,X20,X26)</f>
        <v>2142.90831385</v>
      </c>
      <c r="Y28" s="91">
        <f>SUM(Y14,Y20,Y26)</f>
        <v>3600</v>
      </c>
      <c r="Z28" s="110">
        <f>X28/(X28+Y28)</f>
        <v>0.37313991391469931</v>
      </c>
    </row>
    <row r="29" spans="1:26" ht="9.9499999999999993" customHeight="1" x14ac:dyDescent="0.3">
      <c r="A29" s="61"/>
      <c r="B29" s="62"/>
      <c r="C29" s="63"/>
      <c r="D29" s="122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U29" s="63"/>
      <c r="V29" s="63"/>
      <c r="X29" s="63"/>
      <c r="Y29" s="63"/>
      <c r="Z29" s="111"/>
    </row>
    <row r="30" spans="1:26" s="31" customFormat="1" ht="13.5" customHeight="1" x14ac:dyDescent="0.3">
      <c r="A30" s="78">
        <v>2</v>
      </c>
      <c r="B30" s="79" t="s">
        <v>24</v>
      </c>
      <c r="C30" s="80"/>
      <c r="D30" s="117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77"/>
      <c r="R30" s="28"/>
      <c r="S30" s="28"/>
      <c r="T30" s="28"/>
      <c r="U30" s="80"/>
      <c r="V30" s="80"/>
      <c r="X30" s="80"/>
      <c r="Y30" s="80"/>
      <c r="Z30" s="112"/>
    </row>
    <row r="31" spans="1:26" ht="13.5" customHeight="1" x14ac:dyDescent="0.3">
      <c r="A31" s="93">
        <v>2.1</v>
      </c>
      <c r="B31" s="94" t="s">
        <v>25</v>
      </c>
      <c r="C31" s="128" t="str">
        <f>'3. Staff Loading'!C31</f>
        <v>BenefitsCal Application Manager</v>
      </c>
      <c r="D31" s="129" t="str">
        <f>'3. Staff Loading'!D31</f>
        <v>N</v>
      </c>
      <c r="E31" s="43">
        <v>100.40094308333335</v>
      </c>
      <c r="F31" s="43">
        <v>100.40094308333335</v>
      </c>
      <c r="G31" s="43">
        <v>100.40094308333335</v>
      </c>
      <c r="H31" s="43">
        <v>100.40094308333335</v>
      </c>
      <c r="I31" s="43">
        <v>100.40094308333335</v>
      </c>
      <c r="J31" s="43">
        <v>100.40094308333335</v>
      </c>
      <c r="K31" s="43">
        <v>100.40094308333335</v>
      </c>
      <c r="L31" s="43">
        <v>100.40094308333335</v>
      </c>
      <c r="M31" s="43">
        <v>100.40094308333335</v>
      </c>
      <c r="N31" s="43">
        <v>100.40094308333335</v>
      </c>
      <c r="O31" s="43">
        <v>100.40094308333335</v>
      </c>
      <c r="P31" s="43">
        <v>100.40094308333335</v>
      </c>
      <c r="Q31" s="100">
        <f t="shared" ref="Q31:Q71" si="17">SUM(E31:P31)</f>
        <v>1204.8113170000001</v>
      </c>
      <c r="U31" s="131">
        <f>V31/$S$7</f>
        <v>0.60726376864919362</v>
      </c>
      <c r="V31" s="131">
        <f>Q31/12</f>
        <v>100.40094308333335</v>
      </c>
      <c r="X31" s="131">
        <f>IF($D31="Y",$Q31,0)</f>
        <v>0</v>
      </c>
      <c r="Y31" s="131">
        <f>IF($D31="N",$Q31,0)</f>
        <v>1204.8113170000001</v>
      </c>
      <c r="Z31" s="132">
        <f>X31/(Y31+X31)</f>
        <v>0</v>
      </c>
    </row>
    <row r="32" spans="1:26" ht="14.25" x14ac:dyDescent="0.3">
      <c r="A32" s="93"/>
      <c r="B32" s="94"/>
      <c r="C32" s="128" t="str">
        <f>'3. Staff Loading'!C32</f>
        <v>BenefitsCal Scrum Master - Off</v>
      </c>
      <c r="D32" s="129" t="str">
        <f>'3. Staff Loading'!D32</f>
        <v>Y</v>
      </c>
      <c r="E32" s="43">
        <v>163.47347291666668</v>
      </c>
      <c r="F32" s="43">
        <v>163.47347291666668</v>
      </c>
      <c r="G32" s="43">
        <v>163.47347291666668</v>
      </c>
      <c r="H32" s="43">
        <v>163.47347291666668</v>
      </c>
      <c r="I32" s="43">
        <v>163.47347291666668</v>
      </c>
      <c r="J32" s="43">
        <v>163.47347291666668</v>
      </c>
      <c r="K32" s="43">
        <v>163.47347291666668</v>
      </c>
      <c r="L32" s="43">
        <v>163.47347291666668</v>
      </c>
      <c r="M32" s="43">
        <v>163.47347291666668</v>
      </c>
      <c r="N32" s="43">
        <v>163.47347291666668</v>
      </c>
      <c r="O32" s="43">
        <v>163.47347291666668</v>
      </c>
      <c r="P32" s="43">
        <v>163.47347291666668</v>
      </c>
      <c r="Q32" s="100">
        <f t="shared" si="17"/>
        <v>1961.681675</v>
      </c>
      <c r="U32" s="131">
        <f t="shared" ref="U32:U35" si="18">V32/$S$7</f>
        <v>0.98875084425403226</v>
      </c>
      <c r="V32" s="131">
        <f>Q32/12</f>
        <v>163.47347291666668</v>
      </c>
      <c r="X32" s="131">
        <f t="shared" ref="X32:X35" si="19">IF($D32="Y",$Q32,0)</f>
        <v>1961.681675</v>
      </c>
      <c r="Y32" s="131">
        <f t="shared" ref="Y32:Y35" si="20">IF($D32="N",$Q32,0)</f>
        <v>0</v>
      </c>
      <c r="Z32" s="132">
        <f t="shared" ref="Z32:Z35" si="21">X32/(Y32+X32)</f>
        <v>1</v>
      </c>
    </row>
    <row r="33" spans="1:26" ht="14.25" x14ac:dyDescent="0.3">
      <c r="A33" s="93"/>
      <c r="B33" s="94"/>
      <c r="C33" s="128">
        <f>'3. Staff Loading'!C33</f>
        <v>0</v>
      </c>
      <c r="D33" s="129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0">
        <f t="shared" si="17"/>
        <v>0</v>
      </c>
      <c r="U33" s="131">
        <f t="shared" si="18"/>
        <v>0</v>
      </c>
      <c r="V33" s="131">
        <f>Q33/12</f>
        <v>0</v>
      </c>
      <c r="X33" s="131">
        <f t="shared" si="19"/>
        <v>0</v>
      </c>
      <c r="Y33" s="131">
        <f t="shared" si="20"/>
        <v>0</v>
      </c>
      <c r="Z33" s="132" t="e">
        <f t="shared" si="21"/>
        <v>#DIV/0!</v>
      </c>
    </row>
    <row r="34" spans="1:26" ht="14.25" x14ac:dyDescent="0.3">
      <c r="A34" s="93"/>
      <c r="B34" s="94"/>
      <c r="C34" s="128">
        <f>'3. Staff Loading'!C34</f>
        <v>0</v>
      </c>
      <c r="D34" s="129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0">
        <f t="shared" si="17"/>
        <v>0</v>
      </c>
      <c r="U34" s="131">
        <f t="shared" si="18"/>
        <v>0</v>
      </c>
      <c r="V34" s="131">
        <f>Q34/12</f>
        <v>0</v>
      </c>
      <c r="X34" s="131">
        <f t="shared" si="19"/>
        <v>0</v>
      </c>
      <c r="Y34" s="131">
        <f t="shared" si="20"/>
        <v>0</v>
      </c>
      <c r="Z34" s="132" t="e">
        <f t="shared" si="21"/>
        <v>#DIV/0!</v>
      </c>
    </row>
    <row r="35" spans="1:26" ht="14.25" x14ac:dyDescent="0.3">
      <c r="A35" s="93"/>
      <c r="B35" s="94"/>
      <c r="C35" s="128">
        <f>'3. Staff Loading'!C35</f>
        <v>0</v>
      </c>
      <c r="D35" s="129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0">
        <f t="shared" si="17"/>
        <v>0</v>
      </c>
      <c r="R35" s="32"/>
      <c r="S35" s="32"/>
      <c r="T35" s="32"/>
      <c r="U35" s="131">
        <f t="shared" si="18"/>
        <v>0</v>
      </c>
      <c r="V35" s="131">
        <f>Q35/12</f>
        <v>0</v>
      </c>
      <c r="X35" s="131">
        <f t="shared" si="19"/>
        <v>0</v>
      </c>
      <c r="Y35" s="131">
        <f t="shared" si="20"/>
        <v>0</v>
      </c>
      <c r="Z35" s="132" t="e">
        <f t="shared" si="21"/>
        <v>#DIV/0!</v>
      </c>
    </row>
    <row r="36" spans="1:26" s="32" customFormat="1" ht="15" thickBot="1" x14ac:dyDescent="0.35">
      <c r="A36" s="65"/>
      <c r="B36" s="66" t="s">
        <v>103</v>
      </c>
      <c r="C36" s="67"/>
      <c r="D36" s="119"/>
      <c r="E36" s="70">
        <f>SUM(E31:E35)</f>
        <v>263.874416</v>
      </c>
      <c r="F36" s="70">
        <f t="shared" ref="F36:Q36" si="22">SUM(F31:F35)</f>
        <v>263.874416</v>
      </c>
      <c r="G36" s="70">
        <f t="shared" si="22"/>
        <v>263.874416</v>
      </c>
      <c r="H36" s="70">
        <f t="shared" si="22"/>
        <v>263.874416</v>
      </c>
      <c r="I36" s="70">
        <f t="shared" si="22"/>
        <v>263.874416</v>
      </c>
      <c r="J36" s="70">
        <f t="shared" si="22"/>
        <v>263.874416</v>
      </c>
      <c r="K36" s="70">
        <f t="shared" si="22"/>
        <v>263.874416</v>
      </c>
      <c r="L36" s="70">
        <f t="shared" si="22"/>
        <v>263.874416</v>
      </c>
      <c r="M36" s="70">
        <f t="shared" si="22"/>
        <v>263.874416</v>
      </c>
      <c r="N36" s="70">
        <f t="shared" si="22"/>
        <v>263.874416</v>
      </c>
      <c r="O36" s="70">
        <f t="shared" si="22"/>
        <v>263.874416</v>
      </c>
      <c r="P36" s="70">
        <f t="shared" si="22"/>
        <v>263.874416</v>
      </c>
      <c r="Q36" s="70">
        <f t="shared" si="22"/>
        <v>3166.4929920000004</v>
      </c>
      <c r="U36" s="72">
        <f>SUM(U31:U35)</f>
        <v>1.5960146129032258</v>
      </c>
      <c r="V36" s="72">
        <f>SUM(V31:V35)</f>
        <v>263.874416</v>
      </c>
      <c r="X36" s="68">
        <f>SUM(X31:X35)</f>
        <v>1961.681675</v>
      </c>
      <c r="Y36" s="68">
        <f>SUM(Y31:Y35)</f>
        <v>1204.8113170000001</v>
      </c>
      <c r="Z36" s="105">
        <f>X36/(X36+Y36)</f>
        <v>0.6195124006135807</v>
      </c>
    </row>
    <row r="37" spans="1:26" ht="14.25" x14ac:dyDescent="0.3">
      <c r="A37" s="93">
        <v>2.2000000000000002</v>
      </c>
      <c r="B37" s="98" t="s">
        <v>27</v>
      </c>
      <c r="C37" s="128" t="str">
        <f>'3. Staff Loading'!C37</f>
        <v>BenefitsCal Product Manager</v>
      </c>
      <c r="D37" s="129" t="str">
        <f>'3. Staff Loading'!D37</f>
        <v>N</v>
      </c>
      <c r="E37" s="43">
        <v>70.70829858333299</v>
      </c>
      <c r="F37" s="43">
        <v>70.70829858333299</v>
      </c>
      <c r="G37" s="43">
        <v>70.70829858333299</v>
      </c>
      <c r="H37" s="43">
        <v>70.70829858333299</v>
      </c>
      <c r="I37" s="43">
        <v>70.70829858333299</v>
      </c>
      <c r="J37" s="43">
        <v>70.70829858333299</v>
      </c>
      <c r="K37" s="43">
        <v>70.70829858333299</v>
      </c>
      <c r="L37" s="43">
        <v>70.70829858333299</v>
      </c>
      <c r="M37" s="43">
        <v>70.70829858333299</v>
      </c>
      <c r="N37" s="43">
        <v>70.70829858333299</v>
      </c>
      <c r="O37" s="43">
        <v>70.70829858333299</v>
      </c>
      <c r="P37" s="43">
        <v>70.70829858333299</v>
      </c>
      <c r="Q37" s="100">
        <f t="shared" si="17"/>
        <v>848.49958299999582</v>
      </c>
      <c r="R37" s="32"/>
      <c r="S37" s="32"/>
      <c r="T37" s="32"/>
      <c r="U37" s="131">
        <f>V37/$S$7</f>
        <v>0.4276711607862882</v>
      </c>
      <c r="V37" s="131">
        <f>Q37/12</f>
        <v>70.70829858333299</v>
      </c>
      <c r="X37" s="131">
        <f>IF($D37="Y",$Q37,0)</f>
        <v>0</v>
      </c>
      <c r="Y37" s="131">
        <f>IF($D37="N",$Q37,0)</f>
        <v>848.49958299999582</v>
      </c>
      <c r="Z37" s="132">
        <f>X37/(Y37+X37)</f>
        <v>0</v>
      </c>
    </row>
    <row r="38" spans="1:26" ht="14.25" x14ac:dyDescent="0.3">
      <c r="A38" s="93"/>
      <c r="B38" s="94"/>
      <c r="C38" s="128" t="str">
        <f>'3. Staff Loading'!C38</f>
        <v>BenefitsCal Business Analyst - On</v>
      </c>
      <c r="D38" s="129" t="str">
        <f>'3. Staff Loading'!D38</f>
        <v>N</v>
      </c>
      <c r="E38" s="43">
        <v>149.61333333333332</v>
      </c>
      <c r="F38" s="43">
        <v>149.61333333333332</v>
      </c>
      <c r="G38" s="43">
        <v>149.61333333333332</v>
      </c>
      <c r="H38" s="43">
        <v>149.61333333333332</v>
      </c>
      <c r="I38" s="43">
        <v>149.61333333333332</v>
      </c>
      <c r="J38" s="43">
        <v>149.61333333333332</v>
      </c>
      <c r="K38" s="43">
        <v>149.61333333333332</v>
      </c>
      <c r="L38" s="43">
        <v>149.61333333333332</v>
      </c>
      <c r="M38" s="43">
        <v>149.61333333333332</v>
      </c>
      <c r="N38" s="43">
        <v>149.61333333333332</v>
      </c>
      <c r="O38" s="43">
        <v>149.61333333333332</v>
      </c>
      <c r="P38" s="43">
        <v>149.61333333333332</v>
      </c>
      <c r="Q38" s="100">
        <f t="shared" si="17"/>
        <v>1795.3599999999994</v>
      </c>
      <c r="R38" s="32"/>
      <c r="S38" s="32"/>
      <c r="T38" s="32"/>
      <c r="U38" s="131">
        <f t="shared" ref="U38:U41" si="23">V38/$S$7</f>
        <v>0.90491935483870933</v>
      </c>
      <c r="V38" s="131">
        <f>Q38/12</f>
        <v>149.61333333333329</v>
      </c>
      <c r="X38" s="131">
        <f t="shared" ref="X38:X41" si="24">IF($D38="Y",$Q38,0)</f>
        <v>0</v>
      </c>
      <c r="Y38" s="131">
        <f t="shared" ref="Y38:Y41" si="25">IF($D38="N",$Q38,0)</f>
        <v>1795.3599999999994</v>
      </c>
      <c r="Z38" s="132">
        <f t="shared" ref="Z38:Z41" si="26">X38/(Y38+X38)</f>
        <v>0</v>
      </c>
    </row>
    <row r="39" spans="1:26" ht="14.25" x14ac:dyDescent="0.3">
      <c r="A39" s="93"/>
      <c r="B39" s="94"/>
      <c r="C39" s="128" t="str">
        <f>'3. Staff Loading'!C39</f>
        <v>BenefitsCal User Centered Design Lead</v>
      </c>
      <c r="D39" s="129" t="str">
        <f>'3. Staff Loading'!D39</f>
        <v>N</v>
      </c>
      <c r="E39" s="152">
        <v>150</v>
      </c>
      <c r="F39" s="152">
        <v>150</v>
      </c>
      <c r="G39" s="152">
        <v>150</v>
      </c>
      <c r="H39" s="152">
        <v>150</v>
      </c>
      <c r="I39" s="152">
        <v>150</v>
      </c>
      <c r="J39" s="152">
        <v>150</v>
      </c>
      <c r="K39" s="152">
        <v>150</v>
      </c>
      <c r="L39" s="152">
        <v>150</v>
      </c>
      <c r="M39" s="152">
        <v>150</v>
      </c>
      <c r="N39" s="152">
        <v>150</v>
      </c>
      <c r="O39" s="152">
        <v>150</v>
      </c>
      <c r="P39" s="152">
        <v>150</v>
      </c>
      <c r="Q39" s="100">
        <f t="shared" si="17"/>
        <v>1800</v>
      </c>
      <c r="R39" s="32"/>
      <c r="S39" s="32"/>
      <c r="T39" s="32"/>
      <c r="U39" s="131">
        <f t="shared" si="23"/>
        <v>0.907258064516129</v>
      </c>
      <c r="V39" s="131">
        <f>Q39/12</f>
        <v>150</v>
      </c>
      <c r="X39" s="131">
        <f t="shared" si="24"/>
        <v>0</v>
      </c>
      <c r="Y39" s="131">
        <f t="shared" si="25"/>
        <v>1800</v>
      </c>
      <c r="Z39" s="132">
        <f t="shared" si="26"/>
        <v>0</v>
      </c>
    </row>
    <row r="40" spans="1:26" ht="14.25" x14ac:dyDescent="0.3">
      <c r="A40" s="93"/>
      <c r="B40" s="94"/>
      <c r="C40" s="128" t="str">
        <f>'3. Staff Loading'!C40</f>
        <v>BenefitsCal UX Designer Jr. - On</v>
      </c>
      <c r="D40" s="129" t="str">
        <f>'3. Staff Loading'!D40</f>
        <v>N</v>
      </c>
      <c r="E40" s="152">
        <v>120</v>
      </c>
      <c r="F40" s="152">
        <v>120</v>
      </c>
      <c r="G40" s="152">
        <v>120</v>
      </c>
      <c r="H40" s="152">
        <v>120</v>
      </c>
      <c r="I40" s="152">
        <v>120</v>
      </c>
      <c r="J40" s="152">
        <v>120</v>
      </c>
      <c r="K40" s="152">
        <v>120</v>
      </c>
      <c r="L40" s="152">
        <v>120</v>
      </c>
      <c r="M40" s="152">
        <v>120</v>
      </c>
      <c r="N40" s="152">
        <v>120</v>
      </c>
      <c r="O40" s="152">
        <v>120</v>
      </c>
      <c r="P40" s="152">
        <v>120</v>
      </c>
      <c r="Q40" s="100">
        <f t="shared" si="17"/>
        <v>1440</v>
      </c>
      <c r="R40" s="32"/>
      <c r="S40" s="32"/>
      <c r="T40" s="32"/>
      <c r="U40" s="131">
        <f t="shared" si="23"/>
        <v>0.72580645161290314</v>
      </c>
      <c r="V40" s="131">
        <f>Q40/12</f>
        <v>120</v>
      </c>
      <c r="X40" s="131">
        <f t="shared" si="24"/>
        <v>0</v>
      </c>
      <c r="Y40" s="131">
        <f t="shared" si="25"/>
        <v>1440</v>
      </c>
      <c r="Z40" s="132">
        <f t="shared" si="26"/>
        <v>0</v>
      </c>
    </row>
    <row r="41" spans="1:26" ht="14.25" x14ac:dyDescent="0.3">
      <c r="A41" s="93"/>
      <c r="B41" s="94"/>
      <c r="C41" s="128" t="str">
        <f>'3. Staff Loading'!C41</f>
        <v>BenefitsCal UX Designer Jr. - Off</v>
      </c>
      <c r="D41" s="129" t="str">
        <f>'3. Staff Loading'!D41</f>
        <v>Y</v>
      </c>
      <c r="E41" s="43">
        <v>165.96291666666667</v>
      </c>
      <c r="F41" s="43">
        <v>165.96291666666667</v>
      </c>
      <c r="G41" s="43">
        <v>165.96291666666667</v>
      </c>
      <c r="H41" s="43">
        <v>165.96291666666667</v>
      </c>
      <c r="I41" s="43">
        <v>165.96291666666667</v>
      </c>
      <c r="J41" s="43">
        <v>165.96291666666667</v>
      </c>
      <c r="K41" s="43">
        <v>165.96291666666667</v>
      </c>
      <c r="L41" s="43">
        <v>165.96291666666667</v>
      </c>
      <c r="M41" s="43">
        <v>165.96291666666667</v>
      </c>
      <c r="N41" s="43">
        <v>165.96291666666667</v>
      </c>
      <c r="O41" s="43">
        <v>165.96291666666667</v>
      </c>
      <c r="P41" s="43">
        <v>165.96291666666667</v>
      </c>
      <c r="Q41" s="100">
        <f t="shared" si="17"/>
        <v>1991.5549999999996</v>
      </c>
      <c r="R41" s="56"/>
      <c r="S41" s="32"/>
      <c r="T41" s="32"/>
      <c r="U41" s="131">
        <f t="shared" si="23"/>
        <v>1.0038079637096773</v>
      </c>
      <c r="V41" s="131">
        <f>Q41/12</f>
        <v>165.96291666666664</v>
      </c>
      <c r="X41" s="131">
        <f t="shared" si="24"/>
        <v>1991.5549999999996</v>
      </c>
      <c r="Y41" s="131">
        <f t="shared" si="25"/>
        <v>0</v>
      </c>
      <c r="Z41" s="132">
        <f t="shared" si="26"/>
        <v>1</v>
      </c>
    </row>
    <row r="42" spans="1:26" s="32" customFormat="1" ht="15" thickBot="1" x14ac:dyDescent="0.35">
      <c r="A42" s="65"/>
      <c r="B42" s="66" t="s">
        <v>28</v>
      </c>
      <c r="C42" s="67"/>
      <c r="D42" s="119"/>
      <c r="E42" s="70">
        <f>SUM(E37:E41)</f>
        <v>656.28454858333293</v>
      </c>
      <c r="F42" s="70">
        <f t="shared" ref="F42:Q42" si="27">SUM(F37:F41)</f>
        <v>656.28454858333293</v>
      </c>
      <c r="G42" s="70">
        <f t="shared" si="27"/>
        <v>656.28454858333293</v>
      </c>
      <c r="H42" s="70">
        <f t="shared" si="27"/>
        <v>656.28454858333293</v>
      </c>
      <c r="I42" s="70">
        <f t="shared" si="27"/>
        <v>656.28454858333293</v>
      </c>
      <c r="J42" s="70">
        <f t="shared" si="27"/>
        <v>656.28454858333293</v>
      </c>
      <c r="K42" s="70">
        <f t="shared" si="27"/>
        <v>656.28454858333293</v>
      </c>
      <c r="L42" s="70">
        <f t="shared" si="27"/>
        <v>656.28454858333293</v>
      </c>
      <c r="M42" s="70">
        <f t="shared" si="27"/>
        <v>656.28454858333293</v>
      </c>
      <c r="N42" s="70">
        <f t="shared" si="27"/>
        <v>656.28454858333293</v>
      </c>
      <c r="O42" s="70">
        <f t="shared" si="27"/>
        <v>656.28454858333293</v>
      </c>
      <c r="P42" s="70">
        <f t="shared" si="27"/>
        <v>656.28454858333293</v>
      </c>
      <c r="Q42" s="70">
        <f t="shared" si="27"/>
        <v>7875.4145829999952</v>
      </c>
      <c r="R42" s="28"/>
      <c r="S42" s="28"/>
      <c r="T42" s="28"/>
      <c r="U42" s="72">
        <f>SUM(U37:U41)</f>
        <v>3.9694629954637071</v>
      </c>
      <c r="V42" s="72">
        <f>SUM(V37:V41)</f>
        <v>656.28454858333293</v>
      </c>
      <c r="X42" s="68">
        <f>SUM(X37:X41)</f>
        <v>1991.5549999999996</v>
      </c>
      <c r="Y42" s="68">
        <f>SUM(Y37:Y41)</f>
        <v>5883.8595829999958</v>
      </c>
      <c r="Z42" s="105">
        <f>X42/(X42+Y42)</f>
        <v>0.25288255989710107</v>
      </c>
    </row>
    <row r="43" spans="1:26" ht="14.25" x14ac:dyDescent="0.3">
      <c r="A43" s="93">
        <v>2.2999999999999998</v>
      </c>
      <c r="B43" s="98" t="s">
        <v>29</v>
      </c>
      <c r="C43" s="128" t="str">
        <f>'3. Staff Loading'!C43</f>
        <v>BenefitsCal Lead Developer - On</v>
      </c>
      <c r="D43" s="129" t="str">
        <f>'3. Staff Loading'!D43</f>
        <v>N</v>
      </c>
      <c r="E43" s="43">
        <v>119.69066666666667</v>
      </c>
      <c r="F43" s="43">
        <v>119.69066666666667</v>
      </c>
      <c r="G43" s="43">
        <v>119.69066666666667</v>
      </c>
      <c r="H43" s="43">
        <v>119.69066666666667</v>
      </c>
      <c r="I43" s="43">
        <v>119.69066666666667</v>
      </c>
      <c r="J43" s="43">
        <v>119.69066666666667</v>
      </c>
      <c r="K43" s="43">
        <v>119.69066666666667</v>
      </c>
      <c r="L43" s="43">
        <v>119.69066666666667</v>
      </c>
      <c r="M43" s="43">
        <v>119.69066666666667</v>
      </c>
      <c r="N43" s="43">
        <v>119.69066666666667</v>
      </c>
      <c r="O43" s="43">
        <v>119.69066666666667</v>
      </c>
      <c r="P43" s="43">
        <v>119.69066666666667</v>
      </c>
      <c r="Q43" s="100">
        <f t="shared" si="17"/>
        <v>1436.2879999999998</v>
      </c>
      <c r="U43" s="131">
        <f>V43/$S$7</f>
        <v>0.72393548387096751</v>
      </c>
      <c r="V43" s="131">
        <f>Q43/12</f>
        <v>119.69066666666664</v>
      </c>
      <c r="X43" s="131">
        <f>IF($D43="Y",$Q43,0)</f>
        <v>0</v>
      </c>
      <c r="Y43" s="131">
        <f>IF($D43="N",$Q43,0)</f>
        <v>1436.2879999999998</v>
      </c>
      <c r="Z43" s="132">
        <f>X43/(Y43+X43)</f>
        <v>0</v>
      </c>
    </row>
    <row r="44" spans="1:26" ht="14.25" x14ac:dyDescent="0.3">
      <c r="A44" s="93"/>
      <c r="B44" s="94"/>
      <c r="C44" s="128" t="str">
        <f>'3. Staff Loading'!C44</f>
        <v>BenefitsCal Translation Consultant - On</v>
      </c>
      <c r="D44" s="129" t="str">
        <f>'3. Staff Loading'!D44</f>
        <v>N</v>
      </c>
      <c r="E44" s="43">
        <v>150</v>
      </c>
      <c r="F44" s="43">
        <v>150</v>
      </c>
      <c r="G44" s="43">
        <v>150</v>
      </c>
      <c r="H44" s="43">
        <v>150</v>
      </c>
      <c r="I44" s="43">
        <v>150</v>
      </c>
      <c r="J44" s="43">
        <v>150</v>
      </c>
      <c r="K44" s="43">
        <v>150</v>
      </c>
      <c r="L44" s="43">
        <v>150</v>
      </c>
      <c r="M44" s="43">
        <v>150</v>
      </c>
      <c r="N44" s="43">
        <v>150</v>
      </c>
      <c r="O44" s="43">
        <v>150</v>
      </c>
      <c r="P44" s="43">
        <v>150</v>
      </c>
      <c r="Q44" s="100">
        <f t="shared" si="17"/>
        <v>1800</v>
      </c>
      <c r="U44" s="131">
        <f t="shared" ref="U44:U47" si="28">V44/$S$7</f>
        <v>0.907258064516129</v>
      </c>
      <c r="V44" s="131">
        <f>Q44/12</f>
        <v>150</v>
      </c>
      <c r="X44" s="131">
        <f t="shared" ref="X44:X47" si="29">IF($D44="Y",$Q44,0)</f>
        <v>0</v>
      </c>
      <c r="Y44" s="131">
        <f t="shared" ref="Y44:Y47" si="30">IF($D44="N",$Q44,0)</f>
        <v>1800</v>
      </c>
      <c r="Z44" s="132">
        <f t="shared" ref="Z44:Z47" si="31">X44/(Y44+X44)</f>
        <v>0</v>
      </c>
    </row>
    <row r="45" spans="1:26" ht="14.25" x14ac:dyDescent="0.3">
      <c r="A45" s="93"/>
      <c r="B45" s="94"/>
      <c r="C45" s="128" t="str">
        <f>'3. Staff Loading'!C45</f>
        <v>BenefitsCal Developer Sr. - Off</v>
      </c>
      <c r="D45" s="129" t="str">
        <f>'3. Staff Loading'!D45</f>
        <v>Y</v>
      </c>
      <c r="E45" s="43">
        <v>201.14705499999999</v>
      </c>
      <c r="F45" s="43">
        <v>201.14705499999999</v>
      </c>
      <c r="G45" s="43">
        <v>201.14705499999999</v>
      </c>
      <c r="H45" s="43">
        <v>201.14705499999999</v>
      </c>
      <c r="I45" s="43">
        <v>201.14705499999999</v>
      </c>
      <c r="J45" s="43">
        <v>201.14705499999999</v>
      </c>
      <c r="K45" s="43">
        <v>201.14705499999999</v>
      </c>
      <c r="L45" s="43">
        <v>201.14705499999999</v>
      </c>
      <c r="M45" s="43">
        <v>201.14705499999999</v>
      </c>
      <c r="N45" s="43">
        <v>201.14705499999999</v>
      </c>
      <c r="O45" s="43">
        <v>201.14705499999999</v>
      </c>
      <c r="P45" s="43">
        <v>201.14705499999999</v>
      </c>
      <c r="Q45" s="100">
        <f t="shared" si="17"/>
        <v>2413.7646599999994</v>
      </c>
      <c r="R45" s="32"/>
      <c r="S45" s="32"/>
      <c r="T45" s="32"/>
      <c r="U45" s="131">
        <f t="shared" si="28"/>
        <v>1.2166152520161286</v>
      </c>
      <c r="V45" s="131">
        <f>Q45/12</f>
        <v>201.14705499999994</v>
      </c>
      <c r="X45" s="131">
        <f t="shared" si="29"/>
        <v>2413.7646599999994</v>
      </c>
      <c r="Y45" s="131">
        <f t="shared" si="30"/>
        <v>0</v>
      </c>
      <c r="Z45" s="132">
        <f t="shared" si="31"/>
        <v>1</v>
      </c>
    </row>
    <row r="46" spans="1:26" ht="14.25" x14ac:dyDescent="0.3">
      <c r="A46" s="93"/>
      <c r="B46" s="94"/>
      <c r="C46" s="128" t="str">
        <f>'3. Staff Loading'!C46</f>
        <v>BenefitsCal Developer Jr. - Off</v>
      </c>
      <c r="D46" s="129" t="str">
        <f>'3. Staff Loading'!D46</f>
        <v>Y</v>
      </c>
      <c r="E46" s="43">
        <v>331.92583333333334</v>
      </c>
      <c r="F46" s="43">
        <v>331.92583333333334</v>
      </c>
      <c r="G46" s="43">
        <v>331.92583333333334</v>
      </c>
      <c r="H46" s="43">
        <v>331.92583333333334</v>
      </c>
      <c r="I46" s="43">
        <v>331.92583333333334</v>
      </c>
      <c r="J46" s="43">
        <v>331.92583333333334</v>
      </c>
      <c r="K46" s="43">
        <v>331.92583333333334</v>
      </c>
      <c r="L46" s="43">
        <v>331.92583333333334</v>
      </c>
      <c r="M46" s="43">
        <v>331.92583333333334</v>
      </c>
      <c r="N46" s="43">
        <v>331.92583333333334</v>
      </c>
      <c r="O46" s="43">
        <v>331.92583333333334</v>
      </c>
      <c r="P46" s="43">
        <v>331.92583333333334</v>
      </c>
      <c r="Q46" s="100">
        <f t="shared" si="17"/>
        <v>3983.1099999999992</v>
      </c>
      <c r="R46" s="32"/>
      <c r="S46" s="32"/>
      <c r="T46" s="32"/>
      <c r="U46" s="131">
        <f t="shared" si="28"/>
        <v>2.0076159274193546</v>
      </c>
      <c r="V46" s="131">
        <f>Q46/12</f>
        <v>331.92583333333329</v>
      </c>
      <c r="X46" s="131">
        <f t="shared" si="29"/>
        <v>3983.1099999999992</v>
      </c>
      <c r="Y46" s="131">
        <f t="shared" si="30"/>
        <v>0</v>
      </c>
      <c r="Z46" s="132">
        <f t="shared" si="31"/>
        <v>1</v>
      </c>
    </row>
    <row r="47" spans="1:26" ht="14.25" x14ac:dyDescent="0.3">
      <c r="A47" s="93"/>
      <c r="B47" s="94"/>
      <c r="C47" s="128">
        <f>'3. Staff Loading'!C47</f>
        <v>0</v>
      </c>
      <c r="D47" s="129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0">
        <f t="shared" si="17"/>
        <v>0</v>
      </c>
      <c r="R47" s="32"/>
      <c r="S47" s="32"/>
      <c r="T47" s="32"/>
      <c r="U47" s="131">
        <f t="shared" si="28"/>
        <v>0</v>
      </c>
      <c r="V47" s="131">
        <f>Q47/12</f>
        <v>0</v>
      </c>
      <c r="X47" s="131">
        <f t="shared" si="29"/>
        <v>0</v>
      </c>
      <c r="Y47" s="131">
        <f t="shared" si="30"/>
        <v>0</v>
      </c>
      <c r="Z47" s="132" t="e">
        <f t="shared" si="31"/>
        <v>#DIV/0!</v>
      </c>
    </row>
    <row r="48" spans="1:26" s="32" customFormat="1" ht="15" thickBot="1" x14ac:dyDescent="0.35">
      <c r="A48" s="65"/>
      <c r="B48" s="66" t="s">
        <v>30</v>
      </c>
      <c r="C48" s="67"/>
      <c r="D48" s="119"/>
      <c r="E48" s="70">
        <f>SUM(E43:E47)</f>
        <v>802.763555</v>
      </c>
      <c r="F48" s="70">
        <f t="shared" ref="F48:Q48" si="32">SUM(F43:F47)</f>
        <v>802.763555</v>
      </c>
      <c r="G48" s="70">
        <f t="shared" si="32"/>
        <v>802.763555</v>
      </c>
      <c r="H48" s="70">
        <f t="shared" si="32"/>
        <v>802.763555</v>
      </c>
      <c r="I48" s="70">
        <f t="shared" si="32"/>
        <v>802.763555</v>
      </c>
      <c r="J48" s="70">
        <f t="shared" si="32"/>
        <v>802.763555</v>
      </c>
      <c r="K48" s="70">
        <f t="shared" si="32"/>
        <v>802.763555</v>
      </c>
      <c r="L48" s="70">
        <f t="shared" si="32"/>
        <v>802.763555</v>
      </c>
      <c r="M48" s="70">
        <f t="shared" si="32"/>
        <v>802.763555</v>
      </c>
      <c r="N48" s="70">
        <f t="shared" si="32"/>
        <v>802.763555</v>
      </c>
      <c r="O48" s="70">
        <f t="shared" si="32"/>
        <v>802.763555</v>
      </c>
      <c r="P48" s="70">
        <f t="shared" si="32"/>
        <v>802.763555</v>
      </c>
      <c r="Q48" s="70">
        <f t="shared" si="32"/>
        <v>9633.1626599999981</v>
      </c>
      <c r="R48" s="28"/>
      <c r="S48" s="28"/>
      <c r="T48" s="28"/>
      <c r="U48" s="72">
        <f>SUM(U43:U47)</f>
        <v>4.8554247278225802</v>
      </c>
      <c r="V48" s="72">
        <f>SUM(V43:V47)</f>
        <v>802.76355499999977</v>
      </c>
      <c r="X48" s="68">
        <f>SUM(X43:X47)</f>
        <v>6396.8746599999986</v>
      </c>
      <c r="Y48" s="68">
        <f>SUM(Y43:Y47)</f>
        <v>3236.2879999999996</v>
      </c>
      <c r="Z48" s="105">
        <f>X48/(X48+Y48)</f>
        <v>0.66404719672822377</v>
      </c>
    </row>
    <row r="49" spans="1:26" s="32" customFormat="1" ht="14.25" x14ac:dyDescent="0.3">
      <c r="A49" s="93">
        <v>2.4</v>
      </c>
      <c r="B49" s="98" t="s">
        <v>31</v>
      </c>
      <c r="C49" s="128" t="str">
        <f>'3. Staff Loading'!C49</f>
        <v>BenefitsCal Test Manager</v>
      </c>
      <c r="D49" s="159" t="str">
        <f>'3. Staff Loading'!D49</f>
        <v>N</v>
      </c>
      <c r="E49" s="43">
        <v>88.199999999999989</v>
      </c>
      <c r="F49" s="43">
        <v>88.199999999999989</v>
      </c>
      <c r="G49" s="43">
        <v>88.199999999999989</v>
      </c>
      <c r="H49" s="43">
        <v>88.199999999999989</v>
      </c>
      <c r="I49" s="43">
        <v>88.199999999999989</v>
      </c>
      <c r="J49" s="43">
        <v>88.199999999999989</v>
      </c>
      <c r="K49" s="43">
        <v>88.199999999999989</v>
      </c>
      <c r="L49" s="43">
        <v>88.199999999999989</v>
      </c>
      <c r="M49" s="43">
        <v>88.199999999999989</v>
      </c>
      <c r="N49" s="43">
        <v>88.199999999999989</v>
      </c>
      <c r="O49" s="43">
        <v>88.199999999999989</v>
      </c>
      <c r="P49" s="43">
        <v>88.199999999999989</v>
      </c>
      <c r="Q49" s="100">
        <f t="shared" ref="Q49:Q53" si="33">SUM(E49:P49)</f>
        <v>1058.4000000000001</v>
      </c>
      <c r="R49" s="28"/>
      <c r="S49" s="28"/>
      <c r="T49" s="28"/>
      <c r="U49" s="131">
        <f>V49/$S$7</f>
        <v>0.53346774193548385</v>
      </c>
      <c r="V49" s="131">
        <f>Q49/12</f>
        <v>88.2</v>
      </c>
      <c r="W49" s="28"/>
      <c r="X49" s="131">
        <f>IF($D49="Y",$Q49,0)</f>
        <v>0</v>
      </c>
      <c r="Y49" s="131">
        <f>IF($D49="N",$Q49,0)</f>
        <v>1058.4000000000001</v>
      </c>
      <c r="Z49" s="132">
        <f>X49/(Y49+X49)</f>
        <v>0</v>
      </c>
    </row>
    <row r="50" spans="1:26" s="32" customFormat="1" ht="14.25" x14ac:dyDescent="0.3">
      <c r="A50" s="93"/>
      <c r="B50" s="94"/>
      <c r="C50" s="128" t="str">
        <f>'3. Staff Loading'!C50</f>
        <v>BenefitsCal Test Engineer Jr. - On</v>
      </c>
      <c r="D50" s="159" t="str">
        <f>'3. Staff Loading'!D50</f>
        <v>N</v>
      </c>
      <c r="E50" s="43">
        <v>147.9016</v>
      </c>
      <c r="F50" s="43">
        <v>147.9016</v>
      </c>
      <c r="G50" s="43">
        <v>147.9016</v>
      </c>
      <c r="H50" s="43">
        <v>147.9016</v>
      </c>
      <c r="I50" s="43">
        <v>147.9016</v>
      </c>
      <c r="J50" s="43">
        <v>147.9016</v>
      </c>
      <c r="K50" s="43">
        <v>147.9016</v>
      </c>
      <c r="L50" s="43">
        <v>147.9016</v>
      </c>
      <c r="M50" s="43">
        <v>147.9016</v>
      </c>
      <c r="N50" s="43">
        <v>147.9016</v>
      </c>
      <c r="O50" s="43">
        <v>147.9016</v>
      </c>
      <c r="P50" s="43">
        <v>147.9016</v>
      </c>
      <c r="Q50" s="100">
        <f t="shared" si="33"/>
        <v>1774.8191999999997</v>
      </c>
      <c r="R50" s="28"/>
      <c r="S50" s="28"/>
      <c r="T50" s="28"/>
      <c r="U50" s="131">
        <f t="shared" ref="U50:U53" si="34">V50/$S$7</f>
        <v>0.89456612903225785</v>
      </c>
      <c r="V50" s="131">
        <f>Q50/12</f>
        <v>147.90159999999997</v>
      </c>
      <c r="W50" s="28"/>
      <c r="X50" s="131">
        <f t="shared" ref="X50:X53" si="35">IF($D50="Y",$Q50,0)</f>
        <v>0</v>
      </c>
      <c r="Y50" s="131">
        <f t="shared" ref="Y50:Y53" si="36">IF($D50="N",$Q50,0)</f>
        <v>1774.8191999999997</v>
      </c>
      <c r="Z50" s="132">
        <f t="shared" ref="Z50:Z53" si="37">X50/(Y50+X50)</f>
        <v>0</v>
      </c>
    </row>
    <row r="51" spans="1:26" s="32" customFormat="1" ht="14.25" x14ac:dyDescent="0.3">
      <c r="A51" s="93"/>
      <c r="B51" s="94"/>
      <c r="C51" s="128" t="str">
        <f>'3. Staff Loading'!C51</f>
        <v>BenefitsCal Automation Engineer - Off</v>
      </c>
      <c r="D51" s="159" t="str">
        <f>'3. Staff Loading'!D51</f>
        <v>Y</v>
      </c>
      <c r="E51" s="43">
        <v>165.96291666666667</v>
      </c>
      <c r="F51" s="43">
        <v>165.96291666666667</v>
      </c>
      <c r="G51" s="43">
        <v>165.96291666666667</v>
      </c>
      <c r="H51" s="43">
        <v>165.96291666666667</v>
      </c>
      <c r="I51" s="43">
        <v>165.96291666666667</v>
      </c>
      <c r="J51" s="43">
        <v>165.96291666666667</v>
      </c>
      <c r="K51" s="43">
        <v>165.96291666666667</v>
      </c>
      <c r="L51" s="43">
        <v>165.96291666666667</v>
      </c>
      <c r="M51" s="43">
        <v>165.96291666666667</v>
      </c>
      <c r="N51" s="43">
        <v>165.96291666666667</v>
      </c>
      <c r="O51" s="43">
        <v>165.96291666666667</v>
      </c>
      <c r="P51" s="43">
        <v>165.96291666666667</v>
      </c>
      <c r="Q51" s="100">
        <f t="shared" si="33"/>
        <v>1991.5549999999996</v>
      </c>
      <c r="U51" s="131">
        <f t="shared" si="34"/>
        <v>1.0038079637096773</v>
      </c>
      <c r="V51" s="131">
        <f>Q51/12</f>
        <v>165.96291666666664</v>
      </c>
      <c r="W51" s="28"/>
      <c r="X51" s="131">
        <f t="shared" si="35"/>
        <v>1991.5549999999996</v>
      </c>
      <c r="Y51" s="131">
        <f t="shared" si="36"/>
        <v>0</v>
      </c>
      <c r="Z51" s="132">
        <f t="shared" si="37"/>
        <v>1</v>
      </c>
    </row>
    <row r="52" spans="1:26" s="32" customFormat="1" ht="14.25" x14ac:dyDescent="0.3">
      <c r="A52" s="93"/>
      <c r="B52" s="94"/>
      <c r="C52" s="128">
        <f>'3. Staff Loading'!C52</f>
        <v>0</v>
      </c>
      <c r="D52" s="129">
        <f>'3. Staff Loading'!D64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0">
        <f t="shared" si="33"/>
        <v>0</v>
      </c>
      <c r="U52" s="131">
        <f t="shared" si="34"/>
        <v>0</v>
      </c>
      <c r="V52" s="131">
        <f>Q52/12</f>
        <v>0</v>
      </c>
      <c r="W52" s="28"/>
      <c r="X52" s="131">
        <f t="shared" si="35"/>
        <v>0</v>
      </c>
      <c r="Y52" s="131">
        <f t="shared" si="36"/>
        <v>0</v>
      </c>
      <c r="Z52" s="132" t="e">
        <f t="shared" si="37"/>
        <v>#DIV/0!</v>
      </c>
    </row>
    <row r="53" spans="1:26" s="32" customFormat="1" ht="14.25" x14ac:dyDescent="0.3">
      <c r="A53" s="93"/>
      <c r="B53" s="94"/>
      <c r="C53" s="128">
        <f>'3. Staff Loading'!C53</f>
        <v>0</v>
      </c>
      <c r="D53" s="129">
        <f>'3. Staff Loading'!D65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0">
        <f t="shared" si="33"/>
        <v>0</v>
      </c>
      <c r="U53" s="131">
        <f t="shared" si="34"/>
        <v>0</v>
      </c>
      <c r="V53" s="131">
        <f>Q53/12</f>
        <v>0</v>
      </c>
      <c r="W53" s="28"/>
      <c r="X53" s="131">
        <f t="shared" si="35"/>
        <v>0</v>
      </c>
      <c r="Y53" s="131">
        <f t="shared" si="36"/>
        <v>0</v>
      </c>
      <c r="Z53" s="132" t="e">
        <f t="shared" si="37"/>
        <v>#DIV/0!</v>
      </c>
    </row>
    <row r="54" spans="1:26" s="32" customFormat="1" ht="15" thickBot="1" x14ac:dyDescent="0.35">
      <c r="A54" s="65"/>
      <c r="B54" s="66" t="s">
        <v>32</v>
      </c>
      <c r="C54" s="67"/>
      <c r="D54" s="119"/>
      <c r="E54" s="70">
        <f>SUM(E49:E53)</f>
        <v>402.06451666666669</v>
      </c>
      <c r="F54" s="70">
        <f t="shared" ref="F54:Q54" si="38">SUM(F49:F53)</f>
        <v>402.06451666666669</v>
      </c>
      <c r="G54" s="70">
        <f t="shared" si="38"/>
        <v>402.06451666666669</v>
      </c>
      <c r="H54" s="70">
        <f t="shared" si="38"/>
        <v>402.06451666666669</v>
      </c>
      <c r="I54" s="70">
        <f t="shared" si="38"/>
        <v>402.06451666666669</v>
      </c>
      <c r="J54" s="70">
        <f t="shared" si="38"/>
        <v>402.06451666666669</v>
      </c>
      <c r="K54" s="70">
        <f t="shared" si="38"/>
        <v>402.06451666666669</v>
      </c>
      <c r="L54" s="70">
        <f t="shared" si="38"/>
        <v>402.06451666666669</v>
      </c>
      <c r="M54" s="70">
        <f t="shared" si="38"/>
        <v>402.06451666666669</v>
      </c>
      <c r="N54" s="70">
        <f t="shared" si="38"/>
        <v>402.06451666666669</v>
      </c>
      <c r="O54" s="70">
        <f t="shared" si="38"/>
        <v>402.06451666666669</v>
      </c>
      <c r="P54" s="70">
        <f t="shared" si="38"/>
        <v>402.06451666666669</v>
      </c>
      <c r="Q54" s="70">
        <f t="shared" si="38"/>
        <v>4824.7741999999989</v>
      </c>
      <c r="R54" s="28"/>
      <c r="S54" s="28"/>
      <c r="T54" s="28"/>
      <c r="U54" s="72">
        <f>SUM(U49:U53)</f>
        <v>2.4318418346774191</v>
      </c>
      <c r="V54" s="72">
        <f>SUM(V49:V53)</f>
        <v>402.06451666666658</v>
      </c>
      <c r="X54" s="68">
        <f>SUM(X49:X53)</f>
        <v>1991.5549999999996</v>
      </c>
      <c r="Y54" s="68">
        <f>SUM(Y49:Y53)</f>
        <v>2833.2191999999995</v>
      </c>
      <c r="Z54" s="105">
        <f>X54/(X54+Y54)</f>
        <v>0.4127768300535184</v>
      </c>
    </row>
    <row r="55" spans="1:26" s="32" customFormat="1" ht="14.25" x14ac:dyDescent="0.3">
      <c r="A55" s="93">
        <v>2.5</v>
      </c>
      <c r="B55" s="98" t="s">
        <v>33</v>
      </c>
      <c r="C55" s="128" t="str">
        <f>'3. Staff Loading'!C55</f>
        <v>BenefitsCal Test Engineer Jr. - On</v>
      </c>
      <c r="D55" s="159" t="str">
        <f>'3. Staff Loading'!D55</f>
        <v>N</v>
      </c>
      <c r="E55" s="152">
        <v>117.327</v>
      </c>
      <c r="F55" s="152">
        <v>117.327</v>
      </c>
      <c r="G55" s="152">
        <v>117.327</v>
      </c>
      <c r="H55" s="152">
        <v>117.327</v>
      </c>
      <c r="I55" s="152">
        <v>117.327</v>
      </c>
      <c r="J55" s="152">
        <v>117.327</v>
      </c>
      <c r="K55" s="152">
        <v>117.327</v>
      </c>
      <c r="L55" s="152">
        <v>117.327</v>
      </c>
      <c r="M55" s="152">
        <v>117.327</v>
      </c>
      <c r="N55" s="152">
        <v>117.327</v>
      </c>
      <c r="O55" s="152">
        <v>117.327</v>
      </c>
      <c r="P55" s="152">
        <v>117.327</v>
      </c>
      <c r="Q55" s="100">
        <f t="shared" ref="Q55:Q59" si="39">SUM(E55:P55)</f>
        <v>1407.924</v>
      </c>
      <c r="R55" s="28"/>
      <c r="S55" s="28"/>
      <c r="T55" s="28"/>
      <c r="U55" s="131">
        <f>V55/$S$7</f>
        <v>0.70963911290322579</v>
      </c>
      <c r="V55" s="131">
        <f>Q55/12</f>
        <v>117.327</v>
      </c>
      <c r="W55" s="28"/>
      <c r="X55" s="131">
        <f>IF($D55="Y",$Q55,0)</f>
        <v>0</v>
      </c>
      <c r="Y55" s="131">
        <f>IF($D55="N",$Q55,0)</f>
        <v>1407.924</v>
      </c>
      <c r="Z55" s="132">
        <f>X55/(Y55+X55)</f>
        <v>0</v>
      </c>
    </row>
    <row r="56" spans="1:26" s="32" customFormat="1" ht="14.25" x14ac:dyDescent="0.3">
      <c r="A56" s="93"/>
      <c r="B56" s="94"/>
      <c r="C56" s="128" t="str">
        <f>'3. Staff Loading'!C56</f>
        <v>BenefitsCal Test Manager</v>
      </c>
      <c r="D56" s="159" t="str">
        <f>'3. Staff Loading'!D56</f>
        <v>N</v>
      </c>
      <c r="E56" s="152">
        <v>61.8</v>
      </c>
      <c r="F56" s="152">
        <v>61.8</v>
      </c>
      <c r="G56" s="152">
        <v>61.8</v>
      </c>
      <c r="H56" s="152">
        <v>61.8</v>
      </c>
      <c r="I56" s="152">
        <v>61.8</v>
      </c>
      <c r="J56" s="152">
        <v>61.8</v>
      </c>
      <c r="K56" s="152">
        <v>61.8</v>
      </c>
      <c r="L56" s="152">
        <v>61.8</v>
      </c>
      <c r="M56" s="152">
        <v>61.8</v>
      </c>
      <c r="N56" s="152">
        <v>61.8</v>
      </c>
      <c r="O56" s="152">
        <v>61.8</v>
      </c>
      <c r="P56" s="152">
        <v>61.8</v>
      </c>
      <c r="Q56" s="100">
        <f t="shared" si="39"/>
        <v>741.59999999999991</v>
      </c>
      <c r="R56" s="28"/>
      <c r="S56" s="28"/>
      <c r="T56" s="28"/>
      <c r="U56" s="131">
        <f t="shared" ref="U56:U59" si="40">V56/$S$7</f>
        <v>0.3737903225806451</v>
      </c>
      <c r="V56" s="131">
        <f>Q56/12</f>
        <v>61.79999999999999</v>
      </c>
      <c r="W56" s="28"/>
      <c r="X56" s="131">
        <f t="shared" ref="X56:X59" si="41">IF($D56="Y",$Q56,0)</f>
        <v>0</v>
      </c>
      <c r="Y56" s="131">
        <f t="shared" ref="Y56:Y59" si="42">IF($D56="N",$Q56,0)</f>
        <v>741.59999999999991</v>
      </c>
      <c r="Z56" s="132">
        <f t="shared" ref="Z56:Z59" si="43">X56/(Y56+X56)</f>
        <v>0</v>
      </c>
    </row>
    <row r="57" spans="1:26" s="32" customFormat="1" ht="14.25" x14ac:dyDescent="0.3">
      <c r="A57" s="93"/>
      <c r="B57" s="94"/>
      <c r="C57" s="128">
        <f>'3. Staff Loading'!C57</f>
        <v>0</v>
      </c>
      <c r="D57" s="129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0">
        <f t="shared" si="39"/>
        <v>0</v>
      </c>
      <c r="U57" s="131">
        <f t="shared" si="40"/>
        <v>0</v>
      </c>
      <c r="V57" s="131">
        <f>Q57/12</f>
        <v>0</v>
      </c>
      <c r="W57" s="28"/>
      <c r="X57" s="131">
        <f t="shared" si="41"/>
        <v>0</v>
      </c>
      <c r="Y57" s="131">
        <f t="shared" si="42"/>
        <v>0</v>
      </c>
      <c r="Z57" s="132" t="e">
        <f t="shared" si="43"/>
        <v>#DIV/0!</v>
      </c>
    </row>
    <row r="58" spans="1:26" s="32" customFormat="1" ht="14.25" x14ac:dyDescent="0.3">
      <c r="A58" s="93"/>
      <c r="B58" s="94"/>
      <c r="C58" s="128">
        <f>'3. Staff Loading'!C58</f>
        <v>0</v>
      </c>
      <c r="D58" s="129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0">
        <f t="shared" si="39"/>
        <v>0</v>
      </c>
      <c r="U58" s="131">
        <f t="shared" si="40"/>
        <v>0</v>
      </c>
      <c r="V58" s="131">
        <f>Q58/12</f>
        <v>0</v>
      </c>
      <c r="W58" s="28"/>
      <c r="X58" s="131">
        <f t="shared" si="41"/>
        <v>0</v>
      </c>
      <c r="Y58" s="131">
        <f t="shared" si="42"/>
        <v>0</v>
      </c>
      <c r="Z58" s="132" t="e">
        <f t="shared" si="43"/>
        <v>#DIV/0!</v>
      </c>
    </row>
    <row r="59" spans="1:26" s="32" customFormat="1" ht="14.25" x14ac:dyDescent="0.3">
      <c r="A59" s="93"/>
      <c r="B59" s="94"/>
      <c r="C59" s="128">
        <f>'3. Staff Loading'!C59</f>
        <v>0</v>
      </c>
      <c r="D59" s="129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0">
        <f t="shared" si="39"/>
        <v>0</v>
      </c>
      <c r="U59" s="131">
        <f t="shared" si="40"/>
        <v>0</v>
      </c>
      <c r="V59" s="131">
        <f>Q59/12</f>
        <v>0</v>
      </c>
      <c r="W59" s="28"/>
      <c r="X59" s="131">
        <f t="shared" si="41"/>
        <v>0</v>
      </c>
      <c r="Y59" s="131">
        <f t="shared" si="42"/>
        <v>0</v>
      </c>
      <c r="Z59" s="132" t="e">
        <f t="shared" si="43"/>
        <v>#DIV/0!</v>
      </c>
    </row>
    <row r="60" spans="1:26" s="32" customFormat="1" ht="15" thickBot="1" x14ac:dyDescent="0.35">
      <c r="A60" s="65"/>
      <c r="B60" s="66" t="s">
        <v>34</v>
      </c>
      <c r="C60" s="67"/>
      <c r="D60" s="119"/>
      <c r="E60" s="70">
        <f>SUM(E55:E59)</f>
        <v>179.12700000000001</v>
      </c>
      <c r="F60" s="70">
        <f t="shared" ref="F60:Q60" si="44">SUM(F55:F59)</f>
        <v>179.12700000000001</v>
      </c>
      <c r="G60" s="70">
        <f t="shared" si="44"/>
        <v>179.12700000000001</v>
      </c>
      <c r="H60" s="70">
        <f t="shared" si="44"/>
        <v>179.12700000000001</v>
      </c>
      <c r="I60" s="70">
        <f t="shared" si="44"/>
        <v>179.12700000000001</v>
      </c>
      <c r="J60" s="70">
        <f t="shared" si="44"/>
        <v>179.12700000000001</v>
      </c>
      <c r="K60" s="70">
        <f t="shared" si="44"/>
        <v>179.12700000000001</v>
      </c>
      <c r="L60" s="70">
        <f t="shared" si="44"/>
        <v>179.12700000000001</v>
      </c>
      <c r="M60" s="70">
        <f t="shared" si="44"/>
        <v>179.12700000000001</v>
      </c>
      <c r="N60" s="70">
        <f t="shared" si="44"/>
        <v>179.12700000000001</v>
      </c>
      <c r="O60" s="70">
        <f t="shared" si="44"/>
        <v>179.12700000000001</v>
      </c>
      <c r="P60" s="70">
        <f t="shared" si="44"/>
        <v>179.12700000000001</v>
      </c>
      <c r="Q60" s="70">
        <f t="shared" si="44"/>
        <v>2149.5239999999999</v>
      </c>
      <c r="R60" s="28"/>
      <c r="S60" s="28"/>
      <c r="T60" s="28"/>
      <c r="U60" s="72">
        <f>SUM(U55:U59)</f>
        <v>1.0834294354838709</v>
      </c>
      <c r="V60" s="72">
        <f>SUM(V55:V59)</f>
        <v>179.12699999999998</v>
      </c>
      <c r="X60" s="68">
        <f>SUM(X55:X59)</f>
        <v>0</v>
      </c>
      <c r="Y60" s="68">
        <f>SUM(Y55:Y59)</f>
        <v>2149.5239999999999</v>
      </c>
      <c r="Z60" s="105">
        <f>X60/(X60+Y60)</f>
        <v>0</v>
      </c>
    </row>
    <row r="61" spans="1:26" s="32" customFormat="1" ht="14.25" x14ac:dyDescent="0.3">
      <c r="A61" s="93">
        <v>2.6</v>
      </c>
      <c r="B61" s="98" t="s">
        <v>35</v>
      </c>
      <c r="C61" s="128" t="str">
        <f>'3. Staff Loading'!C61</f>
        <v>BenefitsCal Training Developer - Off</v>
      </c>
      <c r="D61" s="159" t="str">
        <f>'3. Staff Loading'!D61</f>
        <v>Y</v>
      </c>
      <c r="E61" s="43">
        <v>165.96291666666667</v>
      </c>
      <c r="F61" s="43">
        <v>165.96291666666667</v>
      </c>
      <c r="G61" s="43">
        <v>165.96291666666667</v>
      </c>
      <c r="H61" s="43">
        <v>165.96291666666667</v>
      </c>
      <c r="I61" s="43">
        <v>165.96291666666667</v>
      </c>
      <c r="J61" s="43">
        <v>165.96291666666667</v>
      </c>
      <c r="K61" s="43">
        <v>165.96291666666667</v>
      </c>
      <c r="L61" s="43">
        <v>165.96291666666667</v>
      </c>
      <c r="M61" s="43">
        <v>165.96291666666667</v>
      </c>
      <c r="N61" s="43">
        <v>165.96291666666667</v>
      </c>
      <c r="O61" s="43">
        <v>165.96291666666667</v>
      </c>
      <c r="P61" s="43">
        <v>165.96291666666667</v>
      </c>
      <c r="Q61" s="100">
        <f t="shared" ref="Q61:Q65" si="45">SUM(E61:P61)</f>
        <v>1991.5549999999996</v>
      </c>
      <c r="R61" s="28"/>
      <c r="S61" s="28"/>
      <c r="T61" s="28"/>
      <c r="U61" s="131">
        <f>V61/$S$7</f>
        <v>1.0038079637096773</v>
      </c>
      <c r="V61" s="131">
        <f>Q61/12</f>
        <v>165.96291666666664</v>
      </c>
      <c r="W61" s="28"/>
      <c r="X61" s="131">
        <f>IF($D61="Y",$Q61,0)</f>
        <v>1991.5549999999996</v>
      </c>
      <c r="Y61" s="131">
        <f>IF($D61="N",$Q61,0)</f>
        <v>0</v>
      </c>
      <c r="Z61" s="132">
        <f>X61/(Y61+X61)</f>
        <v>1</v>
      </c>
    </row>
    <row r="62" spans="1:26" s="32" customFormat="1" ht="14.25" x14ac:dyDescent="0.3">
      <c r="A62" s="93"/>
      <c r="B62" s="94"/>
      <c r="C62" s="128">
        <f>'3. Staff Loading'!C62</f>
        <v>0</v>
      </c>
      <c r="D62" s="129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0">
        <f t="shared" si="45"/>
        <v>0</v>
      </c>
      <c r="R62" s="28"/>
      <c r="S62" s="28"/>
      <c r="T62" s="28"/>
      <c r="U62" s="131">
        <f t="shared" ref="U62:U65" si="46">V62/$S$7</f>
        <v>0</v>
      </c>
      <c r="V62" s="131">
        <f>Q62/12</f>
        <v>0</v>
      </c>
      <c r="W62" s="28"/>
      <c r="X62" s="131">
        <f t="shared" ref="X62:X65" si="47">IF($D62="Y",$Q62,0)</f>
        <v>0</v>
      </c>
      <c r="Y62" s="131">
        <f t="shared" ref="Y62:Y65" si="48">IF($D62="N",$Q62,0)</f>
        <v>0</v>
      </c>
      <c r="Z62" s="132" t="e">
        <f t="shared" ref="Z62:Z65" si="49">X62/(Y62+X62)</f>
        <v>#DIV/0!</v>
      </c>
    </row>
    <row r="63" spans="1:26" s="32" customFormat="1" ht="14.25" x14ac:dyDescent="0.3">
      <c r="A63" s="93"/>
      <c r="B63" s="94"/>
      <c r="C63" s="128">
        <f>'3. Staff Loading'!C63</f>
        <v>0</v>
      </c>
      <c r="D63" s="129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0">
        <f t="shared" si="45"/>
        <v>0</v>
      </c>
      <c r="U63" s="131">
        <f t="shared" si="46"/>
        <v>0</v>
      </c>
      <c r="V63" s="131">
        <f>Q63/12</f>
        <v>0</v>
      </c>
      <c r="W63" s="28"/>
      <c r="X63" s="131">
        <f t="shared" si="47"/>
        <v>0</v>
      </c>
      <c r="Y63" s="131">
        <f t="shared" si="48"/>
        <v>0</v>
      </c>
      <c r="Z63" s="132" t="e">
        <f t="shared" si="49"/>
        <v>#DIV/0!</v>
      </c>
    </row>
    <row r="64" spans="1:26" s="32" customFormat="1" ht="14.25" x14ac:dyDescent="0.3">
      <c r="A64" s="93"/>
      <c r="B64" s="94"/>
      <c r="C64" s="128">
        <f>'3. Staff Loading'!C64</f>
        <v>0</v>
      </c>
      <c r="D64" s="129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0">
        <f t="shared" si="45"/>
        <v>0</v>
      </c>
      <c r="U64" s="131">
        <f t="shared" si="46"/>
        <v>0</v>
      </c>
      <c r="V64" s="131">
        <f>Q64/12</f>
        <v>0</v>
      </c>
      <c r="W64" s="28"/>
      <c r="X64" s="131">
        <f t="shared" si="47"/>
        <v>0</v>
      </c>
      <c r="Y64" s="131">
        <f t="shared" si="48"/>
        <v>0</v>
      </c>
      <c r="Z64" s="132" t="e">
        <f t="shared" si="49"/>
        <v>#DIV/0!</v>
      </c>
    </row>
    <row r="65" spans="1:26" s="32" customFormat="1" ht="14.25" x14ac:dyDescent="0.3">
      <c r="A65" s="93"/>
      <c r="B65" s="94"/>
      <c r="C65" s="128">
        <f>'3. Staff Loading'!C65</f>
        <v>0</v>
      </c>
      <c r="D65" s="129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0">
        <f t="shared" si="45"/>
        <v>0</v>
      </c>
      <c r="U65" s="131">
        <f t="shared" si="46"/>
        <v>0</v>
      </c>
      <c r="V65" s="131">
        <f>Q65/12</f>
        <v>0</v>
      </c>
      <c r="W65" s="28"/>
      <c r="X65" s="131">
        <f t="shared" si="47"/>
        <v>0</v>
      </c>
      <c r="Y65" s="131">
        <f t="shared" si="48"/>
        <v>0</v>
      </c>
      <c r="Z65" s="132" t="e">
        <f t="shared" si="49"/>
        <v>#DIV/0!</v>
      </c>
    </row>
    <row r="66" spans="1:26" s="32" customFormat="1" ht="15" thickBot="1" x14ac:dyDescent="0.35">
      <c r="A66" s="65"/>
      <c r="B66" s="66" t="s">
        <v>36</v>
      </c>
      <c r="C66" s="67"/>
      <c r="D66" s="119"/>
      <c r="E66" s="70">
        <f>SUM(E61:E65)</f>
        <v>165.96291666666667</v>
      </c>
      <c r="F66" s="70">
        <f t="shared" ref="F66:Q66" si="50">SUM(F61:F65)</f>
        <v>165.96291666666667</v>
      </c>
      <c r="G66" s="70">
        <f t="shared" si="50"/>
        <v>165.96291666666667</v>
      </c>
      <c r="H66" s="70">
        <f t="shared" si="50"/>
        <v>165.96291666666667</v>
      </c>
      <c r="I66" s="70">
        <f t="shared" si="50"/>
        <v>165.96291666666667</v>
      </c>
      <c r="J66" s="70">
        <f t="shared" si="50"/>
        <v>165.96291666666667</v>
      </c>
      <c r="K66" s="70">
        <f t="shared" si="50"/>
        <v>165.96291666666667</v>
      </c>
      <c r="L66" s="70">
        <f t="shared" si="50"/>
        <v>165.96291666666667</v>
      </c>
      <c r="M66" s="70">
        <f t="shared" si="50"/>
        <v>165.96291666666667</v>
      </c>
      <c r="N66" s="70">
        <f t="shared" si="50"/>
        <v>165.96291666666667</v>
      </c>
      <c r="O66" s="70">
        <f t="shared" si="50"/>
        <v>165.96291666666667</v>
      </c>
      <c r="P66" s="70">
        <f t="shared" si="50"/>
        <v>165.96291666666667</v>
      </c>
      <c r="Q66" s="70">
        <f t="shared" si="50"/>
        <v>1991.5549999999996</v>
      </c>
      <c r="R66" s="28"/>
      <c r="S66" s="28"/>
      <c r="T66" s="28"/>
      <c r="U66" s="72">
        <f>SUM(U61:U65)</f>
        <v>1.0038079637096773</v>
      </c>
      <c r="V66" s="72">
        <f>SUM(V61:V65)</f>
        <v>165.96291666666664</v>
      </c>
      <c r="X66" s="68">
        <f>SUM(X61:X65)</f>
        <v>1991.5549999999996</v>
      </c>
      <c r="Y66" s="68">
        <f>SUM(Y61:Y65)</f>
        <v>0</v>
      </c>
      <c r="Z66" s="105">
        <f>X66/(X66+Y66)</f>
        <v>1</v>
      </c>
    </row>
    <row r="67" spans="1:26" s="32" customFormat="1" ht="14.25" x14ac:dyDescent="0.3">
      <c r="A67" s="93">
        <v>2.7</v>
      </c>
      <c r="B67" s="98" t="s">
        <v>37</v>
      </c>
      <c r="C67" s="128" t="str">
        <f>'3. Staff Loading'!C67</f>
        <v>BenefitsCal Lead Developer - On</v>
      </c>
      <c r="D67" s="129" t="str">
        <f>'3. Staff Loading'!D67</f>
        <v>N</v>
      </c>
      <c r="E67" s="43">
        <v>29.922666666666668</v>
      </c>
      <c r="F67" s="43">
        <v>29.922666666666668</v>
      </c>
      <c r="G67" s="43">
        <v>29.922666666666668</v>
      </c>
      <c r="H67" s="43">
        <v>29.922666666666668</v>
      </c>
      <c r="I67" s="43">
        <v>29.922666666666668</v>
      </c>
      <c r="J67" s="43">
        <v>29.922666666666668</v>
      </c>
      <c r="K67" s="43">
        <v>29.922666666666668</v>
      </c>
      <c r="L67" s="43">
        <v>29.922666666666668</v>
      </c>
      <c r="M67" s="43">
        <v>29.922666666666668</v>
      </c>
      <c r="N67" s="43">
        <v>29.922666666666668</v>
      </c>
      <c r="O67" s="43">
        <v>29.922666666666668</v>
      </c>
      <c r="P67" s="43">
        <v>29.922666666666668</v>
      </c>
      <c r="Q67" s="100">
        <f t="shared" si="17"/>
        <v>359.07199999999995</v>
      </c>
      <c r="R67" s="28"/>
      <c r="S67" s="28"/>
      <c r="T67" s="28"/>
      <c r="U67" s="131">
        <f>V67/$S$7</f>
        <v>0.18098387096774188</v>
      </c>
      <c r="V67" s="131">
        <f>Q67/12</f>
        <v>29.922666666666661</v>
      </c>
      <c r="X67" s="131">
        <f>IF($D67="Y",$Q67,0)</f>
        <v>0</v>
      </c>
      <c r="Y67" s="131">
        <f>IF($D67="N",$Q67,0)</f>
        <v>359.07199999999995</v>
      </c>
      <c r="Z67" s="132">
        <f>X67/(Y67+X67)</f>
        <v>0</v>
      </c>
    </row>
    <row r="68" spans="1:26" ht="14.25" x14ac:dyDescent="0.3">
      <c r="A68" s="93"/>
      <c r="B68" s="94"/>
      <c r="C68" s="128">
        <f>'3. Staff Loading'!C68</f>
        <v>0</v>
      </c>
      <c r="D68" s="129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0">
        <f t="shared" si="17"/>
        <v>0</v>
      </c>
      <c r="U68" s="131">
        <f t="shared" ref="U68:U71" si="51">V68/$S$7</f>
        <v>0</v>
      </c>
      <c r="V68" s="131">
        <f>Q68/12</f>
        <v>0</v>
      </c>
      <c r="X68" s="131">
        <f t="shared" ref="X68:X71" si="52">IF($D68="Y",$Q68,0)</f>
        <v>0</v>
      </c>
      <c r="Y68" s="131">
        <f t="shared" ref="Y68:Y71" si="53">IF($D68="N",$Q68,0)</f>
        <v>0</v>
      </c>
      <c r="Z68" s="132" t="e">
        <f t="shared" ref="Z68:Z71" si="54">X68/(Y68+X68)</f>
        <v>#DIV/0!</v>
      </c>
    </row>
    <row r="69" spans="1:26" ht="14.25" x14ac:dyDescent="0.3">
      <c r="A69" s="93"/>
      <c r="B69" s="94"/>
      <c r="C69" s="128">
        <f>'3. Staff Loading'!C69</f>
        <v>0</v>
      </c>
      <c r="D69" s="129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0">
        <f t="shared" si="17"/>
        <v>0</v>
      </c>
      <c r="U69" s="131">
        <f t="shared" si="51"/>
        <v>0</v>
      </c>
      <c r="V69" s="131">
        <f>Q69/12</f>
        <v>0</v>
      </c>
      <c r="X69" s="131">
        <f t="shared" si="52"/>
        <v>0</v>
      </c>
      <c r="Y69" s="131">
        <f t="shared" si="53"/>
        <v>0</v>
      </c>
      <c r="Z69" s="132" t="e">
        <f t="shared" si="54"/>
        <v>#DIV/0!</v>
      </c>
    </row>
    <row r="70" spans="1:26" ht="14.25" x14ac:dyDescent="0.3">
      <c r="A70" s="93"/>
      <c r="B70" s="94"/>
      <c r="C70" s="128">
        <f>'3. Staff Loading'!C70</f>
        <v>0</v>
      </c>
      <c r="D70" s="129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0">
        <f t="shared" si="17"/>
        <v>0</v>
      </c>
      <c r="U70" s="131">
        <f t="shared" si="51"/>
        <v>0</v>
      </c>
      <c r="V70" s="131">
        <f>Q70/12</f>
        <v>0</v>
      </c>
      <c r="X70" s="131">
        <f t="shared" si="52"/>
        <v>0</v>
      </c>
      <c r="Y70" s="131">
        <f t="shared" si="53"/>
        <v>0</v>
      </c>
      <c r="Z70" s="132" t="e">
        <f t="shared" si="54"/>
        <v>#DIV/0!</v>
      </c>
    </row>
    <row r="71" spans="1:26" ht="14.25" x14ac:dyDescent="0.3">
      <c r="A71" s="93"/>
      <c r="B71" s="94"/>
      <c r="C71" s="128">
        <f>'3. Staff Loading'!C71</f>
        <v>0</v>
      </c>
      <c r="D71" s="129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0">
        <f t="shared" si="17"/>
        <v>0</v>
      </c>
      <c r="U71" s="131">
        <f t="shared" si="51"/>
        <v>0</v>
      </c>
      <c r="V71" s="131">
        <f>Q71/12</f>
        <v>0</v>
      </c>
      <c r="X71" s="131">
        <f t="shared" si="52"/>
        <v>0</v>
      </c>
      <c r="Y71" s="131">
        <f t="shared" si="53"/>
        <v>0</v>
      </c>
      <c r="Z71" s="132" t="e">
        <f t="shared" si="54"/>
        <v>#DIV/0!</v>
      </c>
    </row>
    <row r="72" spans="1:26" s="32" customFormat="1" ht="15" thickBot="1" x14ac:dyDescent="0.35">
      <c r="A72" s="65"/>
      <c r="B72" s="66" t="s">
        <v>38</v>
      </c>
      <c r="C72" s="67"/>
      <c r="D72" s="119"/>
      <c r="E72" s="70">
        <f>SUM(E67:E71)</f>
        <v>29.922666666666668</v>
      </c>
      <c r="F72" s="70">
        <f t="shared" ref="F72:Q72" si="55">SUM(F67:F71)</f>
        <v>29.922666666666668</v>
      </c>
      <c r="G72" s="70">
        <f t="shared" si="55"/>
        <v>29.922666666666668</v>
      </c>
      <c r="H72" s="70">
        <f t="shared" si="55"/>
        <v>29.922666666666668</v>
      </c>
      <c r="I72" s="70">
        <f t="shared" si="55"/>
        <v>29.922666666666668</v>
      </c>
      <c r="J72" s="70">
        <f t="shared" si="55"/>
        <v>29.922666666666668</v>
      </c>
      <c r="K72" s="70">
        <f t="shared" si="55"/>
        <v>29.922666666666668</v>
      </c>
      <c r="L72" s="70">
        <f t="shared" si="55"/>
        <v>29.922666666666668</v>
      </c>
      <c r="M72" s="70">
        <f t="shared" si="55"/>
        <v>29.922666666666668</v>
      </c>
      <c r="N72" s="70">
        <f t="shared" si="55"/>
        <v>29.922666666666668</v>
      </c>
      <c r="O72" s="70">
        <f t="shared" si="55"/>
        <v>29.922666666666668</v>
      </c>
      <c r="P72" s="70">
        <f t="shared" si="55"/>
        <v>29.922666666666668</v>
      </c>
      <c r="Q72" s="70">
        <f t="shared" si="55"/>
        <v>359.07199999999995</v>
      </c>
      <c r="R72" s="28"/>
      <c r="S72" s="28"/>
      <c r="T72" s="28"/>
      <c r="U72" s="72">
        <f>SUM(U67:U71)</f>
        <v>0.18098387096774188</v>
      </c>
      <c r="V72" s="72">
        <f>SUM(V67:V71)</f>
        <v>29.922666666666661</v>
      </c>
      <c r="X72" s="68">
        <f>SUM(X67:X71)</f>
        <v>0</v>
      </c>
      <c r="Y72" s="68">
        <f>SUM(Y67:Y71)</f>
        <v>359.07199999999995</v>
      </c>
      <c r="Z72" s="105">
        <f>X72/(X72+Y72)</f>
        <v>0</v>
      </c>
    </row>
    <row r="73" spans="1:26" s="32" customFormat="1" ht="9.9499999999999993" customHeight="1" thickBot="1" x14ac:dyDescent="0.35">
      <c r="A73" s="38"/>
      <c r="B73" s="39"/>
      <c r="C73" s="40"/>
      <c r="D73" s="118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5"/>
      <c r="V73" s="115"/>
      <c r="X73" s="115"/>
      <c r="Y73" s="115"/>
      <c r="Z73" s="109"/>
    </row>
    <row r="74" spans="1:26" s="32" customFormat="1" ht="14.25" thickBot="1" x14ac:dyDescent="0.3">
      <c r="A74" s="88"/>
      <c r="B74" s="89" t="s">
        <v>39</v>
      </c>
      <c r="C74" s="90"/>
      <c r="D74" s="121"/>
      <c r="E74" s="91">
        <f>SUM(E36,E42,E48,E54,E60,E66,E72)</f>
        <v>2499.9996195833332</v>
      </c>
      <c r="F74" s="91">
        <f t="shared" ref="F74:Q74" si="56">SUM(F36,F42,F48,F54,F60,F66,F72)</f>
        <v>2499.9996195833332</v>
      </c>
      <c r="G74" s="91">
        <f t="shared" si="56"/>
        <v>2499.9996195833332</v>
      </c>
      <c r="H74" s="91">
        <f t="shared" si="56"/>
        <v>2499.9996195833332</v>
      </c>
      <c r="I74" s="91">
        <f t="shared" si="56"/>
        <v>2499.9996195833332</v>
      </c>
      <c r="J74" s="91">
        <f t="shared" si="56"/>
        <v>2499.9996195833332</v>
      </c>
      <c r="K74" s="91">
        <f t="shared" si="56"/>
        <v>2499.9996195833332</v>
      </c>
      <c r="L74" s="91">
        <f t="shared" si="56"/>
        <v>2499.9996195833332</v>
      </c>
      <c r="M74" s="91">
        <f t="shared" si="56"/>
        <v>2499.9996195833332</v>
      </c>
      <c r="N74" s="91">
        <f t="shared" si="56"/>
        <v>2499.9996195833332</v>
      </c>
      <c r="O74" s="91">
        <f t="shared" si="56"/>
        <v>2499.9996195833332</v>
      </c>
      <c r="P74" s="91">
        <f t="shared" si="56"/>
        <v>2499.9996195833332</v>
      </c>
      <c r="Q74" s="91">
        <f t="shared" si="56"/>
        <v>29999.995434999993</v>
      </c>
      <c r="U74" s="91">
        <f t="shared" ref="U74:V74" si="57">SUM(U36,U42,U48,U54,U60,U66,U72)</f>
        <v>15.120965441028222</v>
      </c>
      <c r="V74" s="91">
        <f t="shared" si="57"/>
        <v>2499.9996195833332</v>
      </c>
      <c r="X74" s="91">
        <f t="shared" ref="X74:Y74" si="58">SUM(X36,X42,X48,X54,X60,X66,X72)</f>
        <v>14333.221334999998</v>
      </c>
      <c r="Y74" s="91">
        <f t="shared" si="58"/>
        <v>15666.774099999993</v>
      </c>
      <c r="Z74" s="110">
        <f>X74/(X74+Y74)</f>
        <v>0.47777411720129492</v>
      </c>
    </row>
    <row r="75" spans="1:26" ht="14.25" x14ac:dyDescent="0.3">
      <c r="A75" s="38"/>
      <c r="B75" s="44"/>
      <c r="C75" s="45"/>
      <c r="D75" s="12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3"/>
    </row>
    <row r="76" spans="1:26" ht="25.5" x14ac:dyDescent="0.3">
      <c r="A76" s="74">
        <v>3</v>
      </c>
      <c r="B76" s="82" t="s">
        <v>40</v>
      </c>
      <c r="C76" s="76"/>
      <c r="D76" s="117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77"/>
      <c r="R76" s="32"/>
      <c r="S76" s="32"/>
      <c r="T76" s="32"/>
      <c r="U76" s="76"/>
      <c r="V76" s="76"/>
      <c r="X76" s="76"/>
      <c r="Y76" s="76"/>
      <c r="Z76" s="108"/>
    </row>
    <row r="77" spans="1:26" ht="14.25" x14ac:dyDescent="0.3">
      <c r="A77" s="93">
        <v>3.1</v>
      </c>
      <c r="B77" s="98" t="s">
        <v>40</v>
      </c>
      <c r="C77" s="128" t="str">
        <f>'3. Staff Loading'!C77</f>
        <v>BenefitsCal Support Engineer Sr. - On</v>
      </c>
      <c r="D77" s="129" t="str">
        <f>'3. Staff Loading'!D77</f>
        <v>N</v>
      </c>
      <c r="E77" s="43">
        <v>154.59545733333334</v>
      </c>
      <c r="F77" s="43">
        <v>154.59545733333334</v>
      </c>
      <c r="G77" s="43">
        <v>154.59545733333334</v>
      </c>
      <c r="H77" s="43">
        <v>154.59545733333334</v>
      </c>
      <c r="I77" s="43">
        <v>154.59545733333334</v>
      </c>
      <c r="J77" s="43">
        <v>154.59545733333334</v>
      </c>
      <c r="K77" s="43">
        <v>154.59545733333334</v>
      </c>
      <c r="L77" s="43">
        <v>154.59545733333334</v>
      </c>
      <c r="M77" s="43">
        <v>154.59545733333334</v>
      </c>
      <c r="N77" s="43">
        <v>154.59545733333334</v>
      </c>
      <c r="O77" s="43">
        <v>154.59545733333334</v>
      </c>
      <c r="P77" s="43">
        <v>154.59545733333334</v>
      </c>
      <c r="Q77" s="100">
        <f t="shared" ref="Q77:Q81" si="59">SUM(E77:P77)</f>
        <v>1855.1454880000001</v>
      </c>
      <c r="U77" s="131">
        <f>V77/$S$7</f>
        <v>0.93505316935483873</v>
      </c>
      <c r="V77" s="131">
        <f>Q77/12</f>
        <v>154.59545733333334</v>
      </c>
      <c r="X77" s="131">
        <f>IF($D77="Y",$Q77,0)</f>
        <v>0</v>
      </c>
      <c r="Y77" s="131">
        <f>IF($D77="N",$Q77,0)</f>
        <v>1855.1454880000001</v>
      </c>
      <c r="Z77" s="132">
        <f>X77/(Y77+X77)</f>
        <v>0</v>
      </c>
    </row>
    <row r="78" spans="1:26" ht="14.25" x14ac:dyDescent="0.3">
      <c r="A78" s="93"/>
      <c r="B78" s="94"/>
      <c r="C78" s="128" t="str">
        <f>'3. Staff Loading'!C78</f>
        <v>BenefitsCal Support Engineer Jr. - On</v>
      </c>
      <c r="D78" s="129" t="str">
        <f>'3. Staff Loading'!D78</f>
        <v>N</v>
      </c>
      <c r="E78" s="43">
        <v>155.94563600000001</v>
      </c>
      <c r="F78" s="43">
        <v>155.94563600000001</v>
      </c>
      <c r="G78" s="43">
        <v>155.94563600000001</v>
      </c>
      <c r="H78" s="43">
        <v>155.94563600000001</v>
      </c>
      <c r="I78" s="43">
        <v>155.94563600000001</v>
      </c>
      <c r="J78" s="43">
        <v>155.94563600000001</v>
      </c>
      <c r="K78" s="43">
        <v>155.94563600000001</v>
      </c>
      <c r="L78" s="43">
        <v>155.94563600000001</v>
      </c>
      <c r="M78" s="43">
        <v>155.94563600000001</v>
      </c>
      <c r="N78" s="43">
        <v>155.94563600000001</v>
      </c>
      <c r="O78" s="43">
        <v>155.94563600000001</v>
      </c>
      <c r="P78" s="43">
        <v>155.94563600000001</v>
      </c>
      <c r="Q78" s="100">
        <f t="shared" si="59"/>
        <v>1871.3476319999997</v>
      </c>
      <c r="U78" s="131">
        <f t="shared" ref="U78:U81" si="60">V78/$S$7</f>
        <v>0.94321957258064493</v>
      </c>
      <c r="V78" s="131">
        <f>Q78/12</f>
        <v>155.94563599999998</v>
      </c>
      <c r="X78" s="131">
        <f t="shared" ref="X78:X81" si="61">IF($D78="Y",$Q78,0)</f>
        <v>0</v>
      </c>
      <c r="Y78" s="131">
        <f t="shared" ref="Y78:Y81" si="62">IF($D78="N",$Q78,0)</f>
        <v>1871.3476319999997</v>
      </c>
      <c r="Z78" s="132">
        <f t="shared" ref="Z78:Z81" si="63">X78/(Y78+X78)</f>
        <v>0</v>
      </c>
    </row>
    <row r="79" spans="1:26" s="32" customFormat="1" ht="14.25" x14ac:dyDescent="0.3">
      <c r="A79" s="93"/>
      <c r="B79" s="94"/>
      <c r="C79" s="128" t="str">
        <f>'3. Staff Loading'!C79</f>
        <v>BenefitsCal Production Support Analyst - On</v>
      </c>
      <c r="D79" s="129" t="str">
        <f>'3. Staff Loading'!D79</f>
        <v>N</v>
      </c>
      <c r="E79" s="43">
        <v>155.94563600000001</v>
      </c>
      <c r="F79" s="43">
        <v>155.94563600000001</v>
      </c>
      <c r="G79" s="43">
        <v>155.94563600000001</v>
      </c>
      <c r="H79" s="43">
        <v>155.94563600000001</v>
      </c>
      <c r="I79" s="43">
        <v>155.94563600000001</v>
      </c>
      <c r="J79" s="43">
        <v>155.94563600000001</v>
      </c>
      <c r="K79" s="43">
        <v>155.94563600000001</v>
      </c>
      <c r="L79" s="43">
        <v>155.94563600000001</v>
      </c>
      <c r="M79" s="43">
        <v>155.94563600000001</v>
      </c>
      <c r="N79" s="43">
        <v>155.94563600000001</v>
      </c>
      <c r="O79" s="43">
        <v>155.94563600000001</v>
      </c>
      <c r="P79" s="43">
        <v>155.94563600000001</v>
      </c>
      <c r="Q79" s="100">
        <f t="shared" si="59"/>
        <v>1871.3476319999997</v>
      </c>
      <c r="R79" s="28"/>
      <c r="S79" s="28"/>
      <c r="T79" s="28"/>
      <c r="U79" s="131">
        <f t="shared" si="60"/>
        <v>0.94321957258064493</v>
      </c>
      <c r="V79" s="131">
        <f>Q79/12</f>
        <v>155.94563599999998</v>
      </c>
      <c r="X79" s="131">
        <f t="shared" si="61"/>
        <v>0</v>
      </c>
      <c r="Y79" s="131">
        <f t="shared" si="62"/>
        <v>1871.3476319999997</v>
      </c>
      <c r="Z79" s="132">
        <f t="shared" si="63"/>
        <v>0</v>
      </c>
    </row>
    <row r="80" spans="1:26" s="32" customFormat="1" ht="14.25" x14ac:dyDescent="0.3">
      <c r="A80" s="93"/>
      <c r="B80" s="94"/>
      <c r="C80" s="128">
        <f>'3. Staff Loading'!C80</f>
        <v>0</v>
      </c>
      <c r="D80" s="129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0">
        <f t="shared" si="59"/>
        <v>0</v>
      </c>
      <c r="R80" s="28"/>
      <c r="S80" s="28"/>
      <c r="T80" s="28"/>
      <c r="U80" s="131">
        <f t="shared" si="60"/>
        <v>0</v>
      </c>
      <c r="V80" s="131">
        <f>Q80/12</f>
        <v>0</v>
      </c>
      <c r="X80" s="131">
        <f t="shared" si="61"/>
        <v>0</v>
      </c>
      <c r="Y80" s="131">
        <f t="shared" si="62"/>
        <v>0</v>
      </c>
      <c r="Z80" s="132" t="e">
        <f t="shared" si="63"/>
        <v>#DIV/0!</v>
      </c>
    </row>
    <row r="81" spans="1:26" ht="14.25" customHeight="1" x14ac:dyDescent="0.3">
      <c r="A81" s="93"/>
      <c r="B81" s="94"/>
      <c r="C81" s="128">
        <f>'3. Staff Loading'!C81</f>
        <v>0</v>
      </c>
      <c r="D81" s="129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0">
        <f t="shared" si="59"/>
        <v>0</v>
      </c>
      <c r="U81" s="131">
        <f t="shared" si="60"/>
        <v>0</v>
      </c>
      <c r="V81" s="131">
        <f>Q81/12</f>
        <v>0</v>
      </c>
      <c r="X81" s="131">
        <f t="shared" si="61"/>
        <v>0</v>
      </c>
      <c r="Y81" s="131">
        <f t="shared" si="62"/>
        <v>0</v>
      </c>
      <c r="Z81" s="132" t="e">
        <f t="shared" si="63"/>
        <v>#DIV/0!</v>
      </c>
    </row>
    <row r="82" spans="1:26" s="31" customFormat="1" ht="15" thickBot="1" x14ac:dyDescent="0.35">
      <c r="A82" s="65"/>
      <c r="B82" s="66" t="s">
        <v>41</v>
      </c>
      <c r="C82" s="67"/>
      <c r="D82" s="119"/>
      <c r="E82" s="70">
        <f>SUM(E77:E81)</f>
        <v>466.48672933333341</v>
      </c>
      <c r="F82" s="70">
        <f t="shared" ref="F82:Q82" si="64">SUM(F77:F81)</f>
        <v>466.48672933333341</v>
      </c>
      <c r="G82" s="70">
        <f t="shared" si="64"/>
        <v>466.48672933333341</v>
      </c>
      <c r="H82" s="70">
        <f t="shared" si="64"/>
        <v>466.48672933333341</v>
      </c>
      <c r="I82" s="70">
        <f t="shared" si="64"/>
        <v>466.48672933333341</v>
      </c>
      <c r="J82" s="70">
        <f t="shared" si="64"/>
        <v>466.48672933333341</v>
      </c>
      <c r="K82" s="70">
        <f t="shared" si="64"/>
        <v>466.48672933333341</v>
      </c>
      <c r="L82" s="70">
        <f t="shared" si="64"/>
        <v>466.48672933333341</v>
      </c>
      <c r="M82" s="70">
        <f t="shared" si="64"/>
        <v>466.48672933333341</v>
      </c>
      <c r="N82" s="70">
        <f t="shared" si="64"/>
        <v>466.48672933333341</v>
      </c>
      <c r="O82" s="70">
        <f t="shared" si="64"/>
        <v>466.48672933333341</v>
      </c>
      <c r="P82" s="70">
        <f t="shared" si="64"/>
        <v>466.48672933333341</v>
      </c>
      <c r="Q82" s="70">
        <f t="shared" si="64"/>
        <v>5597.8407520000001</v>
      </c>
      <c r="R82" s="28"/>
      <c r="S82" s="28"/>
      <c r="T82" s="28"/>
      <c r="U82" s="72">
        <f>SUM(U77:U81)</f>
        <v>2.8214923145161288</v>
      </c>
      <c r="V82" s="72">
        <f>SUM(V77:V81)</f>
        <v>466.4867293333333</v>
      </c>
      <c r="X82" s="68">
        <f>SUM(X77:X81)</f>
        <v>0</v>
      </c>
      <c r="Y82" s="68">
        <f>SUM(Y77:Y81)</f>
        <v>5597.8407520000001</v>
      </c>
      <c r="Z82" s="105">
        <f>X82/(X82+Y82)</f>
        <v>0</v>
      </c>
    </row>
    <row r="83" spans="1:26" ht="9.9499999999999993" customHeight="1" x14ac:dyDescent="0.3">
      <c r="A83" s="38"/>
      <c r="B83" s="39"/>
      <c r="C83" s="40"/>
      <c r="D83" s="118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4"/>
    </row>
    <row r="84" spans="1:26" ht="15" thickBot="1" x14ac:dyDescent="0.35">
      <c r="A84" s="88"/>
      <c r="B84" s="89" t="s">
        <v>41</v>
      </c>
      <c r="C84" s="90"/>
      <c r="D84" s="121"/>
      <c r="E84" s="91">
        <f t="shared" ref="E84:Q84" si="65">SUM(E82,)</f>
        <v>466.48672933333341</v>
      </c>
      <c r="F84" s="91">
        <f t="shared" si="65"/>
        <v>466.48672933333341</v>
      </c>
      <c r="G84" s="91">
        <f t="shared" si="65"/>
        <v>466.48672933333341</v>
      </c>
      <c r="H84" s="91">
        <f t="shared" si="65"/>
        <v>466.48672933333341</v>
      </c>
      <c r="I84" s="91">
        <f t="shared" si="65"/>
        <v>466.48672933333341</v>
      </c>
      <c r="J84" s="91">
        <f t="shared" si="65"/>
        <v>466.48672933333341</v>
      </c>
      <c r="K84" s="91">
        <f t="shared" si="65"/>
        <v>466.48672933333341</v>
      </c>
      <c r="L84" s="91">
        <f t="shared" si="65"/>
        <v>466.48672933333341</v>
      </c>
      <c r="M84" s="91">
        <f t="shared" si="65"/>
        <v>466.48672933333341</v>
      </c>
      <c r="N84" s="91">
        <f t="shared" si="65"/>
        <v>466.48672933333341</v>
      </c>
      <c r="O84" s="91">
        <f t="shared" si="65"/>
        <v>466.48672933333341</v>
      </c>
      <c r="P84" s="91">
        <f t="shared" si="65"/>
        <v>466.48672933333341</v>
      </c>
      <c r="Q84" s="91">
        <f t="shared" si="65"/>
        <v>5597.8407520000001</v>
      </c>
      <c r="U84" s="91">
        <f>SUM(U82,)</f>
        <v>2.8214923145161288</v>
      </c>
      <c r="V84" s="91">
        <f>SUM(V82,)</f>
        <v>466.4867293333333</v>
      </c>
      <c r="X84" s="91">
        <f>SUM(X82,)</f>
        <v>0</v>
      </c>
      <c r="Y84" s="91">
        <f>SUM(Y82,)</f>
        <v>5597.8407520000001</v>
      </c>
      <c r="Z84" s="110">
        <f>SUM(Z82,)</f>
        <v>0</v>
      </c>
    </row>
    <row r="85" spans="1:26" ht="14.25" x14ac:dyDescent="0.3">
      <c r="A85" s="38"/>
      <c r="B85" s="44"/>
      <c r="C85" s="45"/>
      <c r="D85" s="12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3"/>
    </row>
    <row r="86" spans="1:26" ht="51" x14ac:dyDescent="0.3">
      <c r="A86" s="74">
        <v>4</v>
      </c>
      <c r="B86" s="82" t="s">
        <v>43</v>
      </c>
      <c r="C86" s="76"/>
      <c r="D86" s="117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77"/>
      <c r="R86" s="32"/>
      <c r="S86" s="32"/>
      <c r="T86" s="32"/>
      <c r="U86" s="76"/>
      <c r="V86" s="76"/>
      <c r="X86" s="76"/>
      <c r="Y86" s="76"/>
      <c r="Z86" s="108"/>
    </row>
    <row r="87" spans="1:26" ht="14.25" x14ac:dyDescent="0.3">
      <c r="A87" s="93">
        <v>4.0999999999999996</v>
      </c>
      <c r="B87" s="94" t="s">
        <v>43</v>
      </c>
      <c r="C87" s="128" t="str">
        <f>'3. Staff Loading'!C87</f>
        <v>BenefitsCal Public Communications Lead</v>
      </c>
      <c r="D87" s="129" t="str">
        <f>'3. Staff Loading'!D87</f>
        <v>N</v>
      </c>
      <c r="E87" s="152">
        <v>150</v>
      </c>
      <c r="F87" s="152">
        <v>150</v>
      </c>
      <c r="G87" s="152">
        <v>150</v>
      </c>
      <c r="H87" s="152">
        <v>150</v>
      </c>
      <c r="I87" s="152">
        <v>150</v>
      </c>
      <c r="J87" s="152">
        <v>150</v>
      </c>
      <c r="K87" s="152">
        <v>150</v>
      </c>
      <c r="L87" s="152">
        <v>150</v>
      </c>
      <c r="M87" s="152">
        <v>150</v>
      </c>
      <c r="N87" s="152">
        <v>150</v>
      </c>
      <c r="O87" s="152">
        <v>150</v>
      </c>
      <c r="P87" s="152">
        <v>150</v>
      </c>
      <c r="Q87" s="100">
        <f t="shared" ref="Q87:Q91" si="66">SUM(E87:P87)</f>
        <v>1800</v>
      </c>
      <c r="R87" s="32"/>
      <c r="S87" s="32"/>
      <c r="T87" s="32"/>
      <c r="U87" s="131">
        <f>V87/$S$7</f>
        <v>0.907258064516129</v>
      </c>
      <c r="V87" s="131">
        <f>Q87/12</f>
        <v>150</v>
      </c>
      <c r="X87" s="131">
        <f>IF($D87="Y",$Q87,0)</f>
        <v>0</v>
      </c>
      <c r="Y87" s="131">
        <f>IF($D87="N",$Q87,0)</f>
        <v>1800</v>
      </c>
      <c r="Z87" s="132">
        <f>X87/(Y87+X87)</f>
        <v>0</v>
      </c>
    </row>
    <row r="88" spans="1:26" s="32" customFormat="1" ht="14.25" x14ac:dyDescent="0.3">
      <c r="A88" s="93"/>
      <c r="B88" s="94"/>
      <c r="C88" s="128" t="str">
        <f>'3. Staff Loading'!C88</f>
        <v>BenefitsCal Business Analyst - On</v>
      </c>
      <c r="D88" s="129" t="str">
        <f>'3. Staff Loading'!D88</f>
        <v>N</v>
      </c>
      <c r="E88" s="152">
        <v>119.94</v>
      </c>
      <c r="F88" s="152">
        <v>119.94</v>
      </c>
      <c r="G88" s="152">
        <v>119.94</v>
      </c>
      <c r="H88" s="152">
        <v>119.94</v>
      </c>
      <c r="I88" s="152">
        <v>119.94</v>
      </c>
      <c r="J88" s="152">
        <v>119.94</v>
      </c>
      <c r="K88" s="152">
        <v>119.94</v>
      </c>
      <c r="L88" s="152">
        <v>119.94</v>
      </c>
      <c r="M88" s="152">
        <v>119.94</v>
      </c>
      <c r="N88" s="152">
        <v>119.94</v>
      </c>
      <c r="O88" s="152">
        <v>119.94</v>
      </c>
      <c r="P88" s="152">
        <v>119.94</v>
      </c>
      <c r="Q88" s="100">
        <f t="shared" si="66"/>
        <v>1439.2800000000004</v>
      </c>
      <c r="U88" s="131">
        <f t="shared" ref="U88:U91" si="67">V88/$S$7</f>
        <v>0.72544354838709701</v>
      </c>
      <c r="V88" s="131">
        <f>Q88/12</f>
        <v>119.94000000000004</v>
      </c>
      <c r="X88" s="131">
        <f t="shared" ref="X88:X91" si="68">IF($D88="Y",$Q88,0)</f>
        <v>0</v>
      </c>
      <c r="Y88" s="131">
        <f t="shared" ref="Y88:Y91" si="69">IF($D88="N",$Q88,0)</f>
        <v>1439.2800000000004</v>
      </c>
      <c r="Z88" s="132">
        <f t="shared" ref="Z88:Z91" si="70">X88/(Y88+X88)</f>
        <v>0</v>
      </c>
    </row>
    <row r="89" spans="1:26" ht="14.25" customHeight="1" x14ac:dyDescent="0.3">
      <c r="A89" s="93"/>
      <c r="B89" s="94"/>
      <c r="C89" s="128" t="str">
        <f>'3. Staff Loading'!C89</f>
        <v>BenefitsCal UX Designer - Off</v>
      </c>
      <c r="D89" s="129" t="str">
        <f>'3. Staff Loading'!D89</f>
        <v>Y</v>
      </c>
      <c r="E89" s="43">
        <v>80.016773833333346</v>
      </c>
      <c r="F89" s="43">
        <v>80.016773833333346</v>
      </c>
      <c r="G89" s="43">
        <v>80.016773833333346</v>
      </c>
      <c r="H89" s="43">
        <v>80.016773833333346</v>
      </c>
      <c r="I89" s="43">
        <v>80.016773833333346</v>
      </c>
      <c r="J89" s="43">
        <v>80.016773833333346</v>
      </c>
      <c r="K89" s="43">
        <v>80.016773833333346</v>
      </c>
      <c r="L89" s="43">
        <v>80.016773833333346</v>
      </c>
      <c r="M89" s="43">
        <v>80.016773833333346</v>
      </c>
      <c r="N89" s="43">
        <v>80.016773833333346</v>
      </c>
      <c r="O89" s="43">
        <v>80.016773833333346</v>
      </c>
      <c r="P89" s="43">
        <v>80.016773833333346</v>
      </c>
      <c r="Q89" s="100">
        <f t="shared" si="66"/>
        <v>960.2012860000001</v>
      </c>
      <c r="R89" s="32"/>
      <c r="S89" s="32"/>
      <c r="T89" s="32"/>
      <c r="U89" s="131">
        <f t="shared" si="67"/>
        <v>0.48397242237903232</v>
      </c>
      <c r="V89" s="131">
        <f>Q89/12</f>
        <v>80.016773833333346</v>
      </c>
      <c r="X89" s="131">
        <f t="shared" si="68"/>
        <v>960.2012860000001</v>
      </c>
      <c r="Y89" s="131">
        <f t="shared" si="69"/>
        <v>0</v>
      </c>
      <c r="Z89" s="132">
        <f t="shared" si="70"/>
        <v>1</v>
      </c>
    </row>
    <row r="90" spans="1:26" s="32" customFormat="1" ht="14.25" x14ac:dyDescent="0.3">
      <c r="A90" s="93"/>
      <c r="B90" s="94"/>
      <c r="C90" s="128" t="str">
        <f>'3. Staff Loading'!C90</f>
        <v>BenefitsCal Copywriter / Editor - On</v>
      </c>
      <c r="D90" s="129" t="str">
        <f>'3. Staff Loading'!D90</f>
        <v>N</v>
      </c>
      <c r="E90" s="43">
        <v>59.983527500000001</v>
      </c>
      <c r="F90" s="43">
        <v>59.983527500000001</v>
      </c>
      <c r="G90" s="43">
        <v>59.983527500000001</v>
      </c>
      <c r="H90" s="43">
        <v>59.983527500000001</v>
      </c>
      <c r="I90" s="43">
        <v>59.983527500000001</v>
      </c>
      <c r="J90" s="43">
        <v>59.983527500000001</v>
      </c>
      <c r="K90" s="43">
        <v>59.983527500000001</v>
      </c>
      <c r="L90" s="43">
        <v>59.983527500000001</v>
      </c>
      <c r="M90" s="43">
        <v>59.983527500000001</v>
      </c>
      <c r="N90" s="43">
        <v>59.983527500000001</v>
      </c>
      <c r="O90" s="43">
        <v>59.983527500000001</v>
      </c>
      <c r="P90" s="43">
        <v>59.983527500000001</v>
      </c>
      <c r="Q90" s="100">
        <f t="shared" si="66"/>
        <v>719.8023300000001</v>
      </c>
      <c r="U90" s="131">
        <f t="shared" si="67"/>
        <v>0.36280359375000004</v>
      </c>
      <c r="V90" s="131">
        <f>Q90/12</f>
        <v>59.983527500000008</v>
      </c>
      <c r="X90" s="131">
        <f t="shared" si="68"/>
        <v>0</v>
      </c>
      <c r="Y90" s="131">
        <f t="shared" si="69"/>
        <v>719.8023300000001</v>
      </c>
      <c r="Z90" s="132">
        <f t="shared" si="70"/>
        <v>0</v>
      </c>
    </row>
    <row r="91" spans="1:26" ht="14.25" customHeight="1" x14ac:dyDescent="0.3">
      <c r="A91" s="93"/>
      <c r="B91" s="94"/>
      <c r="C91" s="128" t="str">
        <f>'3. Staff Loading'!C91</f>
        <v>BenefitsCal PR Team (Paid Social and Media) - On</v>
      </c>
      <c r="D91" s="129" t="str">
        <f>'3. Staff Loading'!D91</f>
        <v>N</v>
      </c>
      <c r="E91" s="43">
        <v>105.0274225</v>
      </c>
      <c r="F91" s="43">
        <v>105.0274225</v>
      </c>
      <c r="G91" s="43">
        <v>105.0274225</v>
      </c>
      <c r="H91" s="43">
        <v>60</v>
      </c>
      <c r="I91" s="43">
        <v>60</v>
      </c>
      <c r="J91" s="43">
        <v>60</v>
      </c>
      <c r="K91" s="43">
        <v>60</v>
      </c>
      <c r="L91" s="43">
        <v>60</v>
      </c>
      <c r="M91" s="43">
        <v>60</v>
      </c>
      <c r="N91" s="43">
        <v>60</v>
      </c>
      <c r="O91" s="43">
        <v>60</v>
      </c>
      <c r="P91" s="43">
        <v>60</v>
      </c>
      <c r="Q91" s="100">
        <f t="shared" si="66"/>
        <v>855.08226749999994</v>
      </c>
      <c r="R91" s="32"/>
      <c r="S91" s="32"/>
      <c r="T91" s="32"/>
      <c r="U91" s="131">
        <f t="shared" si="67"/>
        <v>0.43098904611895161</v>
      </c>
      <c r="V91" s="131">
        <f>Q91/12</f>
        <v>71.256855625</v>
      </c>
      <c r="X91" s="131">
        <f t="shared" si="68"/>
        <v>0</v>
      </c>
      <c r="Y91" s="131">
        <f t="shared" si="69"/>
        <v>855.08226749999994</v>
      </c>
      <c r="Z91" s="132">
        <f t="shared" si="70"/>
        <v>0</v>
      </c>
    </row>
    <row r="92" spans="1:26" s="31" customFormat="1" ht="15" thickBot="1" x14ac:dyDescent="0.35">
      <c r="A92" s="65"/>
      <c r="B92" s="66" t="s">
        <v>44</v>
      </c>
      <c r="C92" s="67"/>
      <c r="D92" s="119"/>
      <c r="E92" s="70">
        <f>SUM(E87:E91)</f>
        <v>514.96772383333337</v>
      </c>
      <c r="F92" s="70">
        <f t="shared" ref="F92:Q92" si="71">SUM(F87:F91)</f>
        <v>514.96772383333337</v>
      </c>
      <c r="G92" s="70">
        <f t="shared" si="71"/>
        <v>514.96772383333337</v>
      </c>
      <c r="H92" s="70">
        <f t="shared" si="71"/>
        <v>469.94030133333331</v>
      </c>
      <c r="I92" s="70">
        <f t="shared" si="71"/>
        <v>469.94030133333331</v>
      </c>
      <c r="J92" s="70">
        <f t="shared" si="71"/>
        <v>469.94030133333331</v>
      </c>
      <c r="K92" s="70">
        <f t="shared" si="71"/>
        <v>469.94030133333331</v>
      </c>
      <c r="L92" s="70">
        <f t="shared" si="71"/>
        <v>469.94030133333331</v>
      </c>
      <c r="M92" s="70">
        <f t="shared" si="71"/>
        <v>469.94030133333331</v>
      </c>
      <c r="N92" s="70">
        <f t="shared" si="71"/>
        <v>469.94030133333331</v>
      </c>
      <c r="O92" s="70">
        <f t="shared" si="71"/>
        <v>469.94030133333331</v>
      </c>
      <c r="P92" s="70">
        <f t="shared" si="71"/>
        <v>469.94030133333331</v>
      </c>
      <c r="Q92" s="70">
        <f t="shared" si="71"/>
        <v>5774.3658835000015</v>
      </c>
      <c r="R92" s="28"/>
      <c r="S92" s="28"/>
      <c r="T92" s="28"/>
      <c r="U92" s="72">
        <f>SUM(U87:U91)</f>
        <v>2.91046667515121</v>
      </c>
      <c r="V92" s="72">
        <f>SUM(V87:V91)</f>
        <v>481.19715695833344</v>
      </c>
      <c r="X92" s="68">
        <f>SUM(X87:X91)</f>
        <v>960.2012860000001</v>
      </c>
      <c r="Y92" s="68">
        <f>SUM(Y87:Y91)</f>
        <v>4814.164597500001</v>
      </c>
      <c r="Z92" s="105">
        <f>X92/(X92+Y92)</f>
        <v>0.16628687987086743</v>
      </c>
    </row>
    <row r="93" spans="1:26" ht="9.9499999999999993" customHeight="1" x14ac:dyDescent="0.3">
      <c r="A93" s="38"/>
      <c r="B93" s="39"/>
      <c r="C93" s="40"/>
      <c r="D93" s="118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4"/>
    </row>
    <row r="94" spans="1:26" ht="15" thickBot="1" x14ac:dyDescent="0.35">
      <c r="A94" s="88"/>
      <c r="B94" s="89" t="s">
        <v>44</v>
      </c>
      <c r="C94" s="90"/>
      <c r="D94" s="121"/>
      <c r="E94" s="91">
        <f t="shared" ref="E94:Q94" si="72">SUM(E92,)</f>
        <v>514.96772383333337</v>
      </c>
      <c r="F94" s="91">
        <f t="shared" si="72"/>
        <v>514.96772383333337</v>
      </c>
      <c r="G94" s="91">
        <f t="shared" si="72"/>
        <v>514.96772383333337</v>
      </c>
      <c r="H94" s="91">
        <f t="shared" si="72"/>
        <v>469.94030133333331</v>
      </c>
      <c r="I94" s="91">
        <f t="shared" si="72"/>
        <v>469.94030133333331</v>
      </c>
      <c r="J94" s="91">
        <f t="shared" si="72"/>
        <v>469.94030133333331</v>
      </c>
      <c r="K94" s="91">
        <f t="shared" si="72"/>
        <v>469.94030133333331</v>
      </c>
      <c r="L94" s="91">
        <f t="shared" si="72"/>
        <v>469.94030133333331</v>
      </c>
      <c r="M94" s="91">
        <f t="shared" si="72"/>
        <v>469.94030133333331</v>
      </c>
      <c r="N94" s="91">
        <f t="shared" si="72"/>
        <v>469.94030133333331</v>
      </c>
      <c r="O94" s="91">
        <f t="shared" si="72"/>
        <v>469.94030133333331</v>
      </c>
      <c r="P94" s="91">
        <f t="shared" si="72"/>
        <v>469.94030133333331</v>
      </c>
      <c r="Q94" s="91">
        <f t="shared" si="72"/>
        <v>5774.3658835000015</v>
      </c>
      <c r="U94" s="91">
        <f>SUM(U92,)</f>
        <v>2.91046667515121</v>
      </c>
      <c r="V94" s="91">
        <f>SUM(V92,)</f>
        <v>481.19715695833344</v>
      </c>
      <c r="X94" s="91">
        <f>SUM(X92,)</f>
        <v>960.2012860000001</v>
      </c>
      <c r="Y94" s="91">
        <f>SUM(Y92,)</f>
        <v>4814.164597500001</v>
      </c>
      <c r="Z94" s="110">
        <f>X94/(X94+Y94)</f>
        <v>0.16628687987086743</v>
      </c>
    </row>
    <row r="95" spans="1:26" ht="14.25" x14ac:dyDescent="0.3">
      <c r="A95" s="49"/>
      <c r="B95" s="39"/>
      <c r="C95" s="40"/>
      <c r="D95" s="124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4"/>
    </row>
    <row r="96" spans="1:26" ht="14.25" x14ac:dyDescent="0.3">
      <c r="A96" s="74">
        <v>5</v>
      </c>
      <c r="B96" s="82" t="s">
        <v>45</v>
      </c>
      <c r="C96" s="76"/>
      <c r="D96" s="117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77"/>
      <c r="U96" s="76"/>
      <c r="V96" s="76"/>
      <c r="X96" s="76"/>
      <c r="Y96" s="76"/>
      <c r="Z96" s="108"/>
    </row>
    <row r="97" spans="1:26" ht="14.25" x14ac:dyDescent="0.3">
      <c r="A97" s="93">
        <v>5.0999999999999996</v>
      </c>
      <c r="B97" s="94" t="s">
        <v>46</v>
      </c>
      <c r="C97" s="128" t="str">
        <f>'3. Staff Loading'!C97</f>
        <v>BenefitsCal Security Manager</v>
      </c>
      <c r="D97" s="129" t="str">
        <f>'3. Staff Loading'!D97</f>
        <v>N</v>
      </c>
      <c r="E97" s="152">
        <v>150</v>
      </c>
      <c r="F97" s="152">
        <v>150</v>
      </c>
      <c r="G97" s="152">
        <v>150</v>
      </c>
      <c r="H97" s="152">
        <v>150</v>
      </c>
      <c r="I97" s="152">
        <v>150</v>
      </c>
      <c r="J97" s="152">
        <v>150</v>
      </c>
      <c r="K97" s="152">
        <v>150</v>
      </c>
      <c r="L97" s="152">
        <v>150</v>
      </c>
      <c r="M97" s="152">
        <v>150</v>
      </c>
      <c r="N97" s="152">
        <v>150</v>
      </c>
      <c r="O97" s="152">
        <v>150</v>
      </c>
      <c r="P97" s="152">
        <v>150</v>
      </c>
      <c r="Q97" s="100">
        <f t="shared" ref="Q97:Q101" si="73">SUM(E97:P97)</f>
        <v>1800</v>
      </c>
      <c r="U97" s="131">
        <f>V97/$S$7</f>
        <v>0.907258064516129</v>
      </c>
      <c r="V97" s="131">
        <f>Q97/12</f>
        <v>150</v>
      </c>
      <c r="X97" s="131">
        <f>IF($D97="Y",$Q97,0)</f>
        <v>0</v>
      </c>
      <c r="Y97" s="131">
        <f>IF($D97="N",$Q97,0)</f>
        <v>1800</v>
      </c>
      <c r="Z97" s="132">
        <f>X97/(Y97+X97)</f>
        <v>0</v>
      </c>
    </row>
    <row r="98" spans="1:26" s="32" customFormat="1" ht="14.25" x14ac:dyDescent="0.3">
      <c r="A98" s="93"/>
      <c r="B98" s="94"/>
      <c r="C98" s="128">
        <f>'3. Staff Loading'!C98</f>
        <v>0</v>
      </c>
      <c r="D98" s="129">
        <v>0</v>
      </c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00">
        <f t="shared" si="73"/>
        <v>0</v>
      </c>
      <c r="R98" s="28"/>
      <c r="S98" s="28"/>
      <c r="T98" s="28"/>
      <c r="U98" s="131">
        <f t="shared" ref="U98:U101" si="74">V98/$S$7</f>
        <v>0</v>
      </c>
      <c r="V98" s="131">
        <f>Q98/12</f>
        <v>0</v>
      </c>
      <c r="X98" s="131">
        <f t="shared" ref="X98:X101" si="75">IF($D98="Y",$Q98,0)</f>
        <v>0</v>
      </c>
      <c r="Y98" s="131">
        <f t="shared" ref="Y98:Y101" si="76">IF($D98="N",$Q98,0)</f>
        <v>0</v>
      </c>
      <c r="Z98" s="132" t="e">
        <f t="shared" ref="Z98:Z101" si="77">X98/(Y98+X98)</f>
        <v>#DIV/0!</v>
      </c>
    </row>
    <row r="99" spans="1:26" ht="14.25" x14ac:dyDescent="0.3">
      <c r="A99" s="93"/>
      <c r="B99" s="94"/>
      <c r="C99" s="128">
        <f>'3. Staff Loading'!C99</f>
        <v>0</v>
      </c>
      <c r="D99" s="129">
        <f>'3. Staff Loading'!D99</f>
        <v>0</v>
      </c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0">
        <f t="shared" si="73"/>
        <v>0</v>
      </c>
      <c r="U99" s="131">
        <f t="shared" si="74"/>
        <v>0</v>
      </c>
      <c r="V99" s="131">
        <f>Q99/12</f>
        <v>0</v>
      </c>
      <c r="X99" s="131">
        <f t="shared" si="75"/>
        <v>0</v>
      </c>
      <c r="Y99" s="131">
        <f t="shared" si="76"/>
        <v>0</v>
      </c>
      <c r="Z99" s="132" t="e">
        <f t="shared" si="77"/>
        <v>#DIV/0!</v>
      </c>
    </row>
    <row r="100" spans="1:26" s="32" customFormat="1" ht="14.25" x14ac:dyDescent="0.3">
      <c r="A100" s="93"/>
      <c r="B100" s="94"/>
      <c r="C100" s="128">
        <f>'3. Staff Loading'!C100</f>
        <v>0</v>
      </c>
      <c r="D100" s="129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0">
        <f>SUM(E100:P100)</f>
        <v>0</v>
      </c>
      <c r="R100" s="28"/>
      <c r="S100" s="28"/>
      <c r="T100" s="28"/>
      <c r="U100" s="131">
        <f t="shared" si="74"/>
        <v>0</v>
      </c>
      <c r="V100" s="131">
        <f>Q100/12</f>
        <v>0</v>
      </c>
      <c r="X100" s="131">
        <f t="shared" si="75"/>
        <v>0</v>
      </c>
      <c r="Y100" s="131">
        <f t="shared" si="76"/>
        <v>0</v>
      </c>
      <c r="Z100" s="132" t="e">
        <f t="shared" si="77"/>
        <v>#DIV/0!</v>
      </c>
    </row>
    <row r="101" spans="1:26" ht="14.25" x14ac:dyDescent="0.3">
      <c r="A101" s="93"/>
      <c r="B101" s="94"/>
      <c r="C101" s="128">
        <f>'3. Staff Loading'!C101</f>
        <v>0</v>
      </c>
      <c r="D101" s="129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0">
        <f t="shared" si="73"/>
        <v>0</v>
      </c>
      <c r="U101" s="131">
        <f t="shared" si="74"/>
        <v>0</v>
      </c>
      <c r="V101" s="131">
        <f>Q101/12</f>
        <v>0</v>
      </c>
      <c r="X101" s="131">
        <f t="shared" si="75"/>
        <v>0</v>
      </c>
      <c r="Y101" s="131">
        <f t="shared" si="76"/>
        <v>0</v>
      </c>
      <c r="Z101" s="132" t="e">
        <f t="shared" si="77"/>
        <v>#DIV/0!</v>
      </c>
    </row>
    <row r="102" spans="1:26" ht="15" thickBot="1" x14ac:dyDescent="0.35">
      <c r="A102" s="65"/>
      <c r="B102" s="66" t="s">
        <v>104</v>
      </c>
      <c r="C102" s="67"/>
      <c r="D102" s="119"/>
      <c r="E102" s="70">
        <f>SUM(E97:E101)</f>
        <v>150</v>
      </c>
      <c r="F102" s="70">
        <f t="shared" ref="F102:Q102" si="78">SUM(F97:F101)</f>
        <v>150</v>
      </c>
      <c r="G102" s="70">
        <f t="shared" si="78"/>
        <v>150</v>
      </c>
      <c r="H102" s="70">
        <f t="shared" si="78"/>
        <v>150</v>
      </c>
      <c r="I102" s="70">
        <f t="shared" si="78"/>
        <v>150</v>
      </c>
      <c r="J102" s="70">
        <f t="shared" si="78"/>
        <v>150</v>
      </c>
      <c r="K102" s="70">
        <f t="shared" si="78"/>
        <v>150</v>
      </c>
      <c r="L102" s="70">
        <f t="shared" si="78"/>
        <v>150</v>
      </c>
      <c r="M102" s="70">
        <f t="shared" si="78"/>
        <v>150</v>
      </c>
      <c r="N102" s="70">
        <f t="shared" si="78"/>
        <v>150</v>
      </c>
      <c r="O102" s="70">
        <f t="shared" si="78"/>
        <v>150</v>
      </c>
      <c r="P102" s="70">
        <f t="shared" si="78"/>
        <v>150</v>
      </c>
      <c r="Q102" s="70">
        <f t="shared" si="78"/>
        <v>1800</v>
      </c>
      <c r="U102" s="72">
        <f>SUM(U97:U101)</f>
        <v>0.907258064516129</v>
      </c>
      <c r="V102" s="72">
        <f>SUM(V97:V101)</f>
        <v>150</v>
      </c>
      <c r="X102" s="68">
        <f>SUM(X97:X101)</f>
        <v>0</v>
      </c>
      <c r="Y102" s="68">
        <f>SUM(Y97:Y101)</f>
        <v>1800</v>
      </c>
      <c r="Z102" s="105">
        <f>X102/(X102+Y102)</f>
        <v>0</v>
      </c>
    </row>
    <row r="103" spans="1:26" ht="14.25" x14ac:dyDescent="0.3">
      <c r="A103" s="93">
        <v>5.2</v>
      </c>
      <c r="B103" s="94" t="s">
        <v>48</v>
      </c>
      <c r="C103" s="128" t="str">
        <f>'3. Staff Loading'!C103</f>
        <v>BenefitsCal Applications Security Engineer Sr. - Off</v>
      </c>
      <c r="D103" s="129" t="str">
        <f>'3. Staff Loading'!D103</f>
        <v>Y</v>
      </c>
      <c r="E103" s="43">
        <v>165.96291666666667</v>
      </c>
      <c r="F103" s="43">
        <v>165.96291666666667</v>
      </c>
      <c r="G103" s="43">
        <v>165.96291666666667</v>
      </c>
      <c r="H103" s="43">
        <v>165.96291666666667</v>
      </c>
      <c r="I103" s="43">
        <v>165.96291666666667</v>
      </c>
      <c r="J103" s="43">
        <v>165.96291666666667</v>
      </c>
      <c r="K103" s="43">
        <v>165.96291666666667</v>
      </c>
      <c r="L103" s="43">
        <v>165.96291666666667</v>
      </c>
      <c r="M103" s="43">
        <v>165.96291666666667</v>
      </c>
      <c r="N103" s="43">
        <v>165.96291666666667</v>
      </c>
      <c r="O103" s="43">
        <v>165.96291666666667</v>
      </c>
      <c r="P103" s="43">
        <v>165.96291666666667</v>
      </c>
      <c r="Q103" s="100">
        <f t="shared" ref="Q103:Q107" si="79">SUM(E103:P103)</f>
        <v>1991.5549999999996</v>
      </c>
      <c r="R103" s="32"/>
      <c r="S103" s="32"/>
      <c r="T103" s="32"/>
      <c r="U103" s="131">
        <f>V103/$S$7</f>
        <v>1.0038079637096773</v>
      </c>
      <c r="V103" s="131">
        <f>Q103/12</f>
        <v>165.96291666666664</v>
      </c>
      <c r="X103" s="131">
        <f>IF($D103="Y",$Q103,0)</f>
        <v>1991.5549999999996</v>
      </c>
      <c r="Y103" s="131">
        <f>IF($D103="N",$Q103,0)</f>
        <v>0</v>
      </c>
      <c r="Z103" s="132">
        <f>X103/(Y103+X103)</f>
        <v>1</v>
      </c>
    </row>
    <row r="104" spans="1:26" s="32" customFormat="1" ht="14.25" x14ac:dyDescent="0.3">
      <c r="A104" s="93"/>
      <c r="B104" s="94"/>
      <c r="C104" s="128">
        <f>'3. Staff Loading'!C104</f>
        <v>0</v>
      </c>
      <c r="D104" s="129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0">
        <f t="shared" si="79"/>
        <v>0</v>
      </c>
      <c r="U104" s="131">
        <f t="shared" ref="U104:U107" si="80">V104/$S$7</f>
        <v>0</v>
      </c>
      <c r="V104" s="131">
        <f>Q104/12</f>
        <v>0</v>
      </c>
      <c r="X104" s="131">
        <f t="shared" ref="X104:X107" si="81">IF($D104="Y",$Q104,0)</f>
        <v>0</v>
      </c>
      <c r="Y104" s="131">
        <f t="shared" ref="Y104:Y107" si="82">IF($D104="N",$Q104,0)</f>
        <v>0</v>
      </c>
      <c r="Z104" s="132" t="e">
        <f t="shared" ref="Z104:Z107" si="83">X104/(Y104+X104)</f>
        <v>#DIV/0!</v>
      </c>
    </row>
    <row r="105" spans="1:26" s="32" customFormat="1" ht="14.25" x14ac:dyDescent="0.3">
      <c r="A105" s="93"/>
      <c r="B105" s="94"/>
      <c r="C105" s="128">
        <f>'3. Staff Loading'!C105</f>
        <v>0</v>
      </c>
      <c r="D105" s="129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0">
        <f t="shared" si="79"/>
        <v>0</v>
      </c>
      <c r="U105" s="131">
        <f t="shared" si="80"/>
        <v>0</v>
      </c>
      <c r="V105" s="131">
        <f>Q105/12</f>
        <v>0</v>
      </c>
      <c r="X105" s="131">
        <f t="shared" si="81"/>
        <v>0</v>
      </c>
      <c r="Y105" s="131">
        <f t="shared" si="82"/>
        <v>0</v>
      </c>
      <c r="Z105" s="132" t="e">
        <f t="shared" si="83"/>
        <v>#DIV/0!</v>
      </c>
    </row>
    <row r="106" spans="1:26" ht="14.25" x14ac:dyDescent="0.3">
      <c r="A106" s="93"/>
      <c r="B106" s="94"/>
      <c r="C106" s="128">
        <f>'3. Staff Loading'!C106</f>
        <v>0</v>
      </c>
      <c r="D106" s="129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0">
        <f t="shared" si="79"/>
        <v>0</v>
      </c>
      <c r="U106" s="131">
        <f t="shared" si="80"/>
        <v>0</v>
      </c>
      <c r="V106" s="131">
        <f>Q106/12</f>
        <v>0</v>
      </c>
      <c r="X106" s="131">
        <f t="shared" si="81"/>
        <v>0</v>
      </c>
      <c r="Y106" s="131">
        <f t="shared" si="82"/>
        <v>0</v>
      </c>
      <c r="Z106" s="132" t="e">
        <f t="shared" si="83"/>
        <v>#DIV/0!</v>
      </c>
    </row>
    <row r="107" spans="1:26" ht="14.25" x14ac:dyDescent="0.3">
      <c r="A107" s="93"/>
      <c r="B107" s="94"/>
      <c r="C107" s="128">
        <f>'3. Staff Loading'!C107</f>
        <v>0</v>
      </c>
      <c r="D107" s="129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0">
        <f t="shared" si="79"/>
        <v>0</v>
      </c>
      <c r="U107" s="131">
        <f t="shared" si="80"/>
        <v>0</v>
      </c>
      <c r="V107" s="131">
        <f>Q107/12</f>
        <v>0</v>
      </c>
      <c r="X107" s="131">
        <f t="shared" si="81"/>
        <v>0</v>
      </c>
      <c r="Y107" s="131">
        <f t="shared" si="82"/>
        <v>0</v>
      </c>
      <c r="Z107" s="132" t="e">
        <f t="shared" si="83"/>
        <v>#DIV/0!</v>
      </c>
    </row>
    <row r="108" spans="1:26" ht="15" thickBot="1" x14ac:dyDescent="0.35">
      <c r="A108" s="65"/>
      <c r="B108" s="66" t="s">
        <v>49</v>
      </c>
      <c r="C108" s="67"/>
      <c r="D108" s="119"/>
      <c r="E108" s="70">
        <f>SUM(E103:E107)</f>
        <v>165.96291666666667</v>
      </c>
      <c r="F108" s="70">
        <f t="shared" ref="F108:Q108" si="84">SUM(F103:F107)</f>
        <v>165.96291666666667</v>
      </c>
      <c r="G108" s="70">
        <f t="shared" si="84"/>
        <v>165.96291666666667</v>
      </c>
      <c r="H108" s="70">
        <f t="shared" si="84"/>
        <v>165.96291666666667</v>
      </c>
      <c r="I108" s="70">
        <f t="shared" si="84"/>
        <v>165.96291666666667</v>
      </c>
      <c r="J108" s="70">
        <f t="shared" si="84"/>
        <v>165.96291666666667</v>
      </c>
      <c r="K108" s="70">
        <f t="shared" si="84"/>
        <v>165.96291666666667</v>
      </c>
      <c r="L108" s="70">
        <f t="shared" si="84"/>
        <v>165.96291666666667</v>
      </c>
      <c r="M108" s="70">
        <f t="shared" si="84"/>
        <v>165.96291666666667</v>
      </c>
      <c r="N108" s="70">
        <f t="shared" si="84"/>
        <v>165.96291666666667</v>
      </c>
      <c r="O108" s="70">
        <f t="shared" si="84"/>
        <v>165.96291666666667</v>
      </c>
      <c r="P108" s="70">
        <f t="shared" si="84"/>
        <v>165.96291666666667</v>
      </c>
      <c r="Q108" s="70">
        <f t="shared" si="84"/>
        <v>1991.5549999999996</v>
      </c>
      <c r="U108" s="72">
        <f>SUM(U103:U107)</f>
        <v>1.0038079637096773</v>
      </c>
      <c r="V108" s="72">
        <f>SUM(V103:V107)</f>
        <v>165.96291666666664</v>
      </c>
      <c r="X108" s="68">
        <f>SUM(X103:X107)</f>
        <v>1991.5549999999996</v>
      </c>
      <c r="Y108" s="68">
        <f>SUM(Y103:Y107)</f>
        <v>0</v>
      </c>
      <c r="Z108" s="105">
        <f>X108/(X108+Y108)</f>
        <v>1</v>
      </c>
    </row>
    <row r="109" spans="1:26" ht="14.25" x14ac:dyDescent="0.3">
      <c r="A109" s="93">
        <v>5.3</v>
      </c>
      <c r="B109" s="94" t="s">
        <v>50</v>
      </c>
      <c r="C109" s="128" t="str">
        <f>'3. Staff Loading'!C109</f>
        <v>BenefitsCal Security Support Engineer - On</v>
      </c>
      <c r="D109" s="129" t="str">
        <f>'3. Staff Loading'!D109</f>
        <v>N</v>
      </c>
      <c r="E109" s="187">
        <v>90.1</v>
      </c>
      <c r="F109" s="188">
        <v>90.1</v>
      </c>
      <c r="G109" s="188">
        <v>90.1</v>
      </c>
      <c r="H109" s="188">
        <v>90.1</v>
      </c>
      <c r="I109" s="188">
        <v>90.1</v>
      </c>
      <c r="J109" s="188">
        <v>90.1</v>
      </c>
      <c r="K109" s="188">
        <v>87.5</v>
      </c>
      <c r="L109" s="188">
        <v>87.5</v>
      </c>
      <c r="M109" s="188">
        <v>87.5</v>
      </c>
      <c r="N109" s="188">
        <v>87.5</v>
      </c>
      <c r="O109" s="188">
        <v>87.5</v>
      </c>
      <c r="P109" s="188">
        <v>87.5</v>
      </c>
      <c r="Q109" s="100">
        <f t="shared" ref="Q109:Q113" si="85">SUM(E109:P109)</f>
        <v>1065.5999999999999</v>
      </c>
      <c r="U109" s="131">
        <f>V109/$S$7</f>
        <v>0.53709677419354829</v>
      </c>
      <c r="V109" s="131">
        <f>Q109/12</f>
        <v>88.8</v>
      </c>
      <c r="X109" s="131">
        <f>IF($D109="Y",$Q109,0)</f>
        <v>0</v>
      </c>
      <c r="Y109" s="131">
        <f>IF($D109="N",$Q109,0)</f>
        <v>1065.5999999999999</v>
      </c>
      <c r="Z109" s="132">
        <f>X109/(Y109+X109)</f>
        <v>0</v>
      </c>
    </row>
    <row r="110" spans="1:26" s="32" customFormat="1" ht="14.25" x14ac:dyDescent="0.3">
      <c r="A110" s="93"/>
      <c r="B110" s="94"/>
      <c r="C110" s="128">
        <f>'3. Staff Loading'!C110</f>
        <v>0</v>
      </c>
      <c r="D110" s="129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0">
        <f t="shared" si="85"/>
        <v>0</v>
      </c>
      <c r="R110" s="33"/>
      <c r="S110" s="33"/>
      <c r="T110" s="33"/>
      <c r="U110" s="131">
        <f t="shared" ref="U110:U113" si="86">V110/$S$7</f>
        <v>0</v>
      </c>
      <c r="V110" s="131">
        <f>Q110/12</f>
        <v>0</v>
      </c>
      <c r="X110" s="131">
        <f t="shared" ref="X110:X113" si="87">IF($D110="Y",$Q110,0)</f>
        <v>0</v>
      </c>
      <c r="Y110" s="131">
        <f t="shared" ref="Y110:Y113" si="88">IF($D110="N",$Q110,0)</f>
        <v>0</v>
      </c>
      <c r="Z110" s="132" t="e">
        <f t="shared" ref="Z110:Z113" si="89">X110/(Y110+X110)</f>
        <v>#DIV/0!</v>
      </c>
    </row>
    <row r="111" spans="1:26" ht="14.25" x14ac:dyDescent="0.3">
      <c r="A111" s="93"/>
      <c r="B111" s="94"/>
      <c r="C111" s="128">
        <f>'3. Staff Loading'!C111</f>
        <v>0</v>
      </c>
      <c r="D111" s="129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0">
        <f t="shared" si="85"/>
        <v>0</v>
      </c>
      <c r="U111" s="131">
        <f t="shared" si="86"/>
        <v>0</v>
      </c>
      <c r="V111" s="131">
        <f>Q111/12</f>
        <v>0</v>
      </c>
      <c r="X111" s="131">
        <f t="shared" si="87"/>
        <v>0</v>
      </c>
      <c r="Y111" s="131">
        <f t="shared" si="88"/>
        <v>0</v>
      </c>
      <c r="Z111" s="132" t="e">
        <f t="shared" si="89"/>
        <v>#DIV/0!</v>
      </c>
    </row>
    <row r="112" spans="1:26" s="32" customFormat="1" ht="14.25" x14ac:dyDescent="0.3">
      <c r="A112" s="93"/>
      <c r="B112" s="94"/>
      <c r="C112" s="128">
        <f>'3. Staff Loading'!C112</f>
        <v>0</v>
      </c>
      <c r="D112" s="129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0">
        <f t="shared" si="85"/>
        <v>0</v>
      </c>
      <c r="R112" s="28"/>
      <c r="S112" s="28"/>
      <c r="T112" s="28"/>
      <c r="U112" s="131">
        <f t="shared" si="86"/>
        <v>0</v>
      </c>
      <c r="V112" s="131">
        <f>Q112/12</f>
        <v>0</v>
      </c>
      <c r="X112" s="131">
        <f t="shared" si="87"/>
        <v>0</v>
      </c>
      <c r="Y112" s="131">
        <f t="shared" si="88"/>
        <v>0</v>
      </c>
      <c r="Z112" s="132" t="e">
        <f t="shared" si="89"/>
        <v>#DIV/0!</v>
      </c>
    </row>
    <row r="113" spans="1:26" ht="14.25" x14ac:dyDescent="0.3">
      <c r="A113" s="93"/>
      <c r="B113" s="94"/>
      <c r="C113" s="128">
        <f>'3. Staff Loading'!C113</f>
        <v>0</v>
      </c>
      <c r="D113" s="129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0">
        <f t="shared" si="85"/>
        <v>0</v>
      </c>
      <c r="U113" s="131">
        <f t="shared" si="86"/>
        <v>0</v>
      </c>
      <c r="V113" s="131">
        <f>Q113/12</f>
        <v>0</v>
      </c>
      <c r="X113" s="131">
        <f t="shared" si="87"/>
        <v>0</v>
      </c>
      <c r="Y113" s="131">
        <f t="shared" si="88"/>
        <v>0</v>
      </c>
      <c r="Z113" s="132" t="e">
        <f t="shared" si="89"/>
        <v>#DIV/0!</v>
      </c>
    </row>
    <row r="114" spans="1:26" ht="15" thickBot="1" x14ac:dyDescent="0.35">
      <c r="A114" s="65"/>
      <c r="B114" s="66" t="s">
        <v>51</v>
      </c>
      <c r="C114" s="67"/>
      <c r="D114" s="119"/>
      <c r="E114" s="70">
        <f>SUM(E109:E113)</f>
        <v>90.1</v>
      </c>
      <c r="F114" s="70">
        <f t="shared" ref="F114:Q114" si="90">SUM(F109:F113)</f>
        <v>90.1</v>
      </c>
      <c r="G114" s="70">
        <f t="shared" si="90"/>
        <v>90.1</v>
      </c>
      <c r="H114" s="70">
        <f t="shared" si="90"/>
        <v>90.1</v>
      </c>
      <c r="I114" s="70">
        <f t="shared" si="90"/>
        <v>90.1</v>
      </c>
      <c r="J114" s="70">
        <f t="shared" si="90"/>
        <v>90.1</v>
      </c>
      <c r="K114" s="70">
        <f t="shared" si="90"/>
        <v>87.5</v>
      </c>
      <c r="L114" s="70">
        <f t="shared" si="90"/>
        <v>87.5</v>
      </c>
      <c r="M114" s="70">
        <f t="shared" si="90"/>
        <v>87.5</v>
      </c>
      <c r="N114" s="70">
        <f t="shared" si="90"/>
        <v>87.5</v>
      </c>
      <c r="O114" s="70">
        <f t="shared" si="90"/>
        <v>87.5</v>
      </c>
      <c r="P114" s="70">
        <f t="shared" si="90"/>
        <v>87.5</v>
      </c>
      <c r="Q114" s="70">
        <f t="shared" si="90"/>
        <v>1065.5999999999999</v>
      </c>
      <c r="U114" s="72">
        <f>SUM(U109:U113)</f>
        <v>0.53709677419354829</v>
      </c>
      <c r="V114" s="72">
        <f>SUM(V109:V113)</f>
        <v>88.8</v>
      </c>
      <c r="X114" s="68">
        <f>SUM(X109:X113)</f>
        <v>0</v>
      </c>
      <c r="Y114" s="68">
        <f>SUM(Y109:Y113)</f>
        <v>1065.5999999999999</v>
      </c>
      <c r="Z114" s="105">
        <f>X114/(X114+Y114)</f>
        <v>0</v>
      </c>
    </row>
    <row r="115" spans="1:26" ht="14.25" x14ac:dyDescent="0.3">
      <c r="A115" s="93">
        <v>5.4</v>
      </c>
      <c r="B115" s="94" t="s">
        <v>52</v>
      </c>
      <c r="C115" s="128" t="str">
        <f>'3. Staff Loading'!C115</f>
        <v>BenefitsCal Security Support Engineer - On</v>
      </c>
      <c r="D115" s="129" t="str">
        <f>'3. Staff Loading'!D115</f>
        <v>N</v>
      </c>
      <c r="E115" s="43">
        <v>150.34643866666664</v>
      </c>
      <c r="F115" s="43">
        <v>150.34643866666664</v>
      </c>
      <c r="G115" s="43">
        <v>150.34643866666664</v>
      </c>
      <c r="H115" s="43">
        <v>150.34643866666664</v>
      </c>
      <c r="I115" s="43">
        <v>150.34643866666664</v>
      </c>
      <c r="J115" s="43">
        <v>150.34643866666664</v>
      </c>
      <c r="K115" s="43">
        <v>150</v>
      </c>
      <c r="L115" s="43">
        <v>150</v>
      </c>
      <c r="M115" s="43">
        <v>150</v>
      </c>
      <c r="N115" s="43">
        <v>150</v>
      </c>
      <c r="O115" s="43">
        <v>150</v>
      </c>
      <c r="P115" s="43">
        <v>150</v>
      </c>
      <c r="Q115" s="100">
        <f t="shared" ref="Q115:Q119" si="91">SUM(E115:P115)</f>
        <v>1802.078632</v>
      </c>
      <c r="U115" s="131">
        <f>V115/$S$7</f>
        <v>0.90830576209677405</v>
      </c>
      <c r="V115" s="131">
        <f>Q115/12</f>
        <v>150.17321933333332</v>
      </c>
      <c r="X115" s="131">
        <f>IF($D115="Y",$Q115,0)</f>
        <v>0</v>
      </c>
      <c r="Y115" s="131">
        <f>IF($D115="N",$Q115,0)</f>
        <v>1802.078632</v>
      </c>
      <c r="Z115" s="132">
        <f>X115/(Y115+X115)</f>
        <v>0</v>
      </c>
    </row>
    <row r="116" spans="1:26" s="32" customFormat="1" ht="14.25" x14ac:dyDescent="0.3">
      <c r="A116" s="93"/>
      <c r="B116" s="94"/>
      <c r="C116" s="128">
        <f>'3. Staff Loading'!C116</f>
        <v>0</v>
      </c>
      <c r="D116" s="129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0">
        <f t="shared" si="91"/>
        <v>0</v>
      </c>
      <c r="R116" s="28"/>
      <c r="S116" s="28"/>
      <c r="T116" s="28"/>
      <c r="U116" s="131">
        <f t="shared" ref="U116:U119" si="92">V116/$S$7</f>
        <v>0</v>
      </c>
      <c r="V116" s="131">
        <f>Q116/12</f>
        <v>0</v>
      </c>
      <c r="X116" s="131">
        <f t="shared" ref="X116:X119" si="93">IF($D116="Y",$Q116,0)</f>
        <v>0</v>
      </c>
      <c r="Y116" s="131">
        <f t="shared" ref="Y116:Y119" si="94">IF($D116="N",$Q116,0)</f>
        <v>0</v>
      </c>
      <c r="Z116" s="132" t="e">
        <f t="shared" ref="Z116:Z119" si="95">X116/(Y116+X116)</f>
        <v>#DIV/0!</v>
      </c>
    </row>
    <row r="117" spans="1:26" s="32" customFormat="1" ht="14.25" x14ac:dyDescent="0.3">
      <c r="A117" s="93"/>
      <c r="B117" s="94"/>
      <c r="C117" s="128">
        <f>'3. Staff Loading'!C117</f>
        <v>0</v>
      </c>
      <c r="D117" s="129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0">
        <f t="shared" si="91"/>
        <v>0</v>
      </c>
      <c r="R117" s="28"/>
      <c r="S117" s="28"/>
      <c r="T117" s="28"/>
      <c r="U117" s="131">
        <f t="shared" si="92"/>
        <v>0</v>
      </c>
      <c r="V117" s="131">
        <f>Q117/12</f>
        <v>0</v>
      </c>
      <c r="X117" s="131">
        <f t="shared" si="93"/>
        <v>0</v>
      </c>
      <c r="Y117" s="131">
        <f t="shared" si="94"/>
        <v>0</v>
      </c>
      <c r="Z117" s="132" t="e">
        <f t="shared" si="95"/>
        <v>#DIV/0!</v>
      </c>
    </row>
    <row r="118" spans="1:26" s="32" customFormat="1" ht="14.25" x14ac:dyDescent="0.3">
      <c r="A118" s="93"/>
      <c r="B118" s="94"/>
      <c r="C118" s="128">
        <f>'3. Staff Loading'!C118</f>
        <v>0</v>
      </c>
      <c r="D118" s="129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0">
        <f t="shared" si="91"/>
        <v>0</v>
      </c>
      <c r="R118" s="28"/>
      <c r="S118" s="28"/>
      <c r="T118" s="28"/>
      <c r="U118" s="131">
        <f t="shared" si="92"/>
        <v>0</v>
      </c>
      <c r="V118" s="131">
        <f>Q118/12</f>
        <v>0</v>
      </c>
      <c r="X118" s="131">
        <f t="shared" si="93"/>
        <v>0</v>
      </c>
      <c r="Y118" s="131">
        <f t="shared" si="94"/>
        <v>0</v>
      </c>
      <c r="Z118" s="132" t="e">
        <f t="shared" si="95"/>
        <v>#DIV/0!</v>
      </c>
    </row>
    <row r="119" spans="1:26" ht="14.25" customHeight="1" x14ac:dyDescent="0.3">
      <c r="A119" s="93"/>
      <c r="B119" s="94"/>
      <c r="C119" s="128">
        <f>'3. Staff Loading'!C119</f>
        <v>0</v>
      </c>
      <c r="D119" s="129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0">
        <f t="shared" si="91"/>
        <v>0</v>
      </c>
      <c r="U119" s="131">
        <f t="shared" si="92"/>
        <v>0</v>
      </c>
      <c r="V119" s="131">
        <f>Q119/12</f>
        <v>0</v>
      </c>
      <c r="X119" s="131">
        <f t="shared" si="93"/>
        <v>0</v>
      </c>
      <c r="Y119" s="131">
        <f t="shared" si="94"/>
        <v>0</v>
      </c>
      <c r="Z119" s="132" t="e">
        <f t="shared" si="95"/>
        <v>#DIV/0!</v>
      </c>
    </row>
    <row r="120" spans="1:26" s="31" customFormat="1" ht="15" thickBot="1" x14ac:dyDescent="0.35">
      <c r="A120" s="65"/>
      <c r="B120" s="66" t="s">
        <v>53</v>
      </c>
      <c r="C120" s="67"/>
      <c r="D120" s="119"/>
      <c r="E120" s="70">
        <f>SUM(E115:E119)</f>
        <v>150.34643866666664</v>
      </c>
      <c r="F120" s="70">
        <f t="shared" ref="F120:Q120" si="96">SUM(F115:F119)</f>
        <v>150.34643866666664</v>
      </c>
      <c r="G120" s="70">
        <f t="shared" si="96"/>
        <v>150.34643866666664</v>
      </c>
      <c r="H120" s="70">
        <f t="shared" si="96"/>
        <v>150.34643866666664</v>
      </c>
      <c r="I120" s="70">
        <f t="shared" si="96"/>
        <v>150.34643866666664</v>
      </c>
      <c r="J120" s="70">
        <f t="shared" si="96"/>
        <v>150.34643866666664</v>
      </c>
      <c r="K120" s="70">
        <f t="shared" si="96"/>
        <v>150</v>
      </c>
      <c r="L120" s="70">
        <f t="shared" si="96"/>
        <v>150</v>
      </c>
      <c r="M120" s="70">
        <f t="shared" si="96"/>
        <v>150</v>
      </c>
      <c r="N120" s="70">
        <f t="shared" si="96"/>
        <v>150</v>
      </c>
      <c r="O120" s="70">
        <f t="shared" si="96"/>
        <v>150</v>
      </c>
      <c r="P120" s="70">
        <f t="shared" si="96"/>
        <v>150</v>
      </c>
      <c r="Q120" s="70">
        <f t="shared" si="96"/>
        <v>1802.078632</v>
      </c>
      <c r="R120" s="28"/>
      <c r="S120" s="28"/>
      <c r="T120" s="28"/>
      <c r="U120" s="72">
        <f>SUM(U115:U119)</f>
        <v>0.90830576209677405</v>
      </c>
      <c r="V120" s="72">
        <f>SUM(V115:V119)</f>
        <v>150.17321933333332</v>
      </c>
      <c r="X120" s="68">
        <f>SUM(X115:X119)</f>
        <v>0</v>
      </c>
      <c r="Y120" s="68">
        <f>SUM(Y115:Y119)</f>
        <v>1802.078632</v>
      </c>
      <c r="Z120" s="105">
        <f>X120/(X120+Y120)</f>
        <v>0</v>
      </c>
    </row>
    <row r="121" spans="1:26" ht="9.9499999999999993" customHeight="1" x14ac:dyDescent="0.3">
      <c r="A121" s="38"/>
      <c r="B121" s="39"/>
      <c r="C121" s="47"/>
      <c r="D121" s="118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4"/>
    </row>
    <row r="122" spans="1:26" ht="15" thickBot="1" x14ac:dyDescent="0.35">
      <c r="A122" s="88"/>
      <c r="B122" s="89" t="s">
        <v>47</v>
      </c>
      <c r="C122" s="90"/>
      <c r="D122" s="121"/>
      <c r="E122" s="91">
        <f t="shared" ref="E122:Q122" si="97">SUM(E102,E108,E114,E120)</f>
        <v>556.40935533333322</v>
      </c>
      <c r="F122" s="91">
        <f t="shared" si="97"/>
        <v>556.40935533333322</v>
      </c>
      <c r="G122" s="91">
        <f t="shared" si="97"/>
        <v>556.40935533333322</v>
      </c>
      <c r="H122" s="91">
        <f t="shared" si="97"/>
        <v>556.40935533333322</v>
      </c>
      <c r="I122" s="91">
        <f t="shared" si="97"/>
        <v>556.40935533333322</v>
      </c>
      <c r="J122" s="91">
        <f t="shared" si="97"/>
        <v>556.40935533333322</v>
      </c>
      <c r="K122" s="91">
        <f t="shared" si="97"/>
        <v>553.46291666666662</v>
      </c>
      <c r="L122" s="91">
        <f t="shared" si="97"/>
        <v>553.46291666666662</v>
      </c>
      <c r="M122" s="91">
        <f t="shared" si="97"/>
        <v>553.46291666666662</v>
      </c>
      <c r="N122" s="91">
        <f t="shared" si="97"/>
        <v>553.46291666666662</v>
      </c>
      <c r="O122" s="91">
        <f t="shared" si="97"/>
        <v>553.46291666666662</v>
      </c>
      <c r="P122" s="91">
        <f t="shared" si="97"/>
        <v>553.46291666666662</v>
      </c>
      <c r="Q122" s="91">
        <f t="shared" si="97"/>
        <v>6659.2336319999986</v>
      </c>
      <c r="U122" s="91">
        <f>SUM(U102,U108,U114,U120)</f>
        <v>3.3564685645161285</v>
      </c>
      <c r="V122" s="91">
        <f>SUM(V102,V108,V114,V120)</f>
        <v>554.93613599999992</v>
      </c>
      <c r="X122" s="91">
        <f>SUM(X102,X108,X114,X120)</f>
        <v>1991.5549999999996</v>
      </c>
      <c r="Y122" s="91">
        <f>SUM(Y102,Y108,Y114,Y120)</f>
        <v>4667.6786320000001</v>
      </c>
      <c r="Z122" s="110">
        <f>X122/(X122+Y122)</f>
        <v>0.2990666959678161</v>
      </c>
    </row>
    <row r="123" spans="1:26" ht="14.25" x14ac:dyDescent="0.3">
      <c r="A123" s="49"/>
      <c r="B123" s="39"/>
      <c r="C123" s="40"/>
      <c r="D123" s="124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4"/>
    </row>
    <row r="124" spans="1:26" ht="38.25" x14ac:dyDescent="0.3">
      <c r="A124" s="74">
        <v>6</v>
      </c>
      <c r="B124" s="92" t="s">
        <v>54</v>
      </c>
      <c r="C124" s="76"/>
      <c r="D124" s="117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77"/>
      <c r="U124" s="76"/>
      <c r="V124" s="76"/>
      <c r="X124" s="76"/>
      <c r="Y124" s="76"/>
      <c r="Z124" s="108"/>
    </row>
    <row r="125" spans="1:26" ht="14.25" x14ac:dyDescent="0.3">
      <c r="A125" s="93">
        <v>6.1</v>
      </c>
      <c r="B125" s="98" t="s">
        <v>55</v>
      </c>
      <c r="C125" s="128" t="str">
        <f>'3. Staff Loading'!C125</f>
        <v>BenefitsCal Application Manager</v>
      </c>
      <c r="D125" s="129" t="str">
        <f>'3. Staff Loading'!D125</f>
        <v>N</v>
      </c>
      <c r="E125" s="152">
        <v>24.799528458333327</v>
      </c>
      <c r="F125" s="152">
        <v>24.799528458333327</v>
      </c>
      <c r="G125" s="152">
        <v>24.799528458333327</v>
      </c>
      <c r="H125" s="152">
        <v>24.799528458333327</v>
      </c>
      <c r="I125" s="152">
        <v>24.799528458333327</v>
      </c>
      <c r="J125" s="152">
        <v>24.799528458333327</v>
      </c>
      <c r="K125" s="152">
        <v>24.799528458333327</v>
      </c>
      <c r="L125" s="152">
        <v>24.799528458333327</v>
      </c>
      <c r="M125" s="152">
        <v>24.799528458333327</v>
      </c>
      <c r="N125" s="152">
        <v>24.799528458333327</v>
      </c>
      <c r="O125" s="152">
        <v>24.799528458333327</v>
      </c>
      <c r="P125" s="152">
        <v>24.799528458333327</v>
      </c>
      <c r="Q125" s="100">
        <f t="shared" ref="Q125:Q129" si="98">SUM(E125:P125)</f>
        <v>297.59434149999993</v>
      </c>
      <c r="U125" s="131">
        <f>V125/$S$7</f>
        <v>0.14999714793346769</v>
      </c>
      <c r="V125" s="131">
        <f>Q125/12</f>
        <v>24.799528458333327</v>
      </c>
      <c r="X125" s="131">
        <f>IF($D125="Y",$Q125,0)</f>
        <v>0</v>
      </c>
      <c r="Y125" s="131">
        <f>IF($D125="N",$Q125,0)</f>
        <v>297.59434149999993</v>
      </c>
      <c r="Z125" s="132">
        <f>X125/(Y125+X125)</f>
        <v>0</v>
      </c>
    </row>
    <row r="126" spans="1:26" s="32" customFormat="1" ht="14.25" x14ac:dyDescent="0.3">
      <c r="A126" s="93"/>
      <c r="B126" s="94"/>
      <c r="C126" s="128" t="str">
        <f>'3. Staff Loading'!C126</f>
        <v>BenefitsCal Product Manager</v>
      </c>
      <c r="D126" s="129" t="str">
        <f>'3. Staff Loading'!D126</f>
        <v>N</v>
      </c>
      <c r="E126" s="152">
        <v>39.645850708333505</v>
      </c>
      <c r="F126" s="152">
        <v>39.645850708333505</v>
      </c>
      <c r="G126" s="152">
        <v>39.645850708333505</v>
      </c>
      <c r="H126" s="152">
        <v>39.645850708333505</v>
      </c>
      <c r="I126" s="152">
        <v>39.645850708333505</v>
      </c>
      <c r="J126" s="152">
        <v>39.645850708333505</v>
      </c>
      <c r="K126" s="152">
        <v>39.645850708333505</v>
      </c>
      <c r="L126" s="152">
        <v>39.645850708333505</v>
      </c>
      <c r="M126" s="152">
        <v>39.645850708333505</v>
      </c>
      <c r="N126" s="152">
        <v>39.645850708333505</v>
      </c>
      <c r="O126" s="152">
        <v>39.645850708333505</v>
      </c>
      <c r="P126" s="152">
        <v>39.645850708333505</v>
      </c>
      <c r="Q126" s="100">
        <f t="shared" si="98"/>
        <v>475.75020850000209</v>
      </c>
      <c r="R126" s="28"/>
      <c r="S126" s="28"/>
      <c r="T126" s="28"/>
      <c r="U126" s="131">
        <f t="shared" ref="U126:U129" si="99">V126/$S$7</f>
        <v>0.23979345186492038</v>
      </c>
      <c r="V126" s="131">
        <f>Q126/12</f>
        <v>39.645850708333505</v>
      </c>
      <c r="X126" s="131">
        <f t="shared" ref="X126:X129" si="100">IF($D126="Y",$Q126,0)</f>
        <v>0</v>
      </c>
      <c r="Y126" s="131">
        <f t="shared" ref="Y126:Y129" si="101">IF($D126="N",$Q126,0)</f>
        <v>475.75020850000209</v>
      </c>
      <c r="Z126" s="132">
        <f t="shared" ref="Z126:Z129" si="102">X126/(Y126+X126)</f>
        <v>0</v>
      </c>
    </row>
    <row r="127" spans="1:26" ht="14.25" x14ac:dyDescent="0.3">
      <c r="A127" s="93"/>
      <c r="B127" s="94"/>
      <c r="C127" s="128">
        <f>'3. Staff Loading'!C127</f>
        <v>0</v>
      </c>
      <c r="D127" s="129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0">
        <f t="shared" si="98"/>
        <v>0</v>
      </c>
      <c r="U127" s="131">
        <f t="shared" si="99"/>
        <v>0</v>
      </c>
      <c r="V127" s="131">
        <f>Q127/12</f>
        <v>0</v>
      </c>
      <c r="X127" s="131">
        <f t="shared" si="100"/>
        <v>0</v>
      </c>
      <c r="Y127" s="131">
        <f t="shared" si="101"/>
        <v>0</v>
      </c>
      <c r="Z127" s="132" t="e">
        <f t="shared" si="102"/>
        <v>#DIV/0!</v>
      </c>
    </row>
    <row r="128" spans="1:26" ht="14.25" x14ac:dyDescent="0.3">
      <c r="A128" s="93"/>
      <c r="B128" s="94"/>
      <c r="C128" s="128">
        <f>'3. Staff Loading'!C128</f>
        <v>0</v>
      </c>
      <c r="D128" s="129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0">
        <f t="shared" si="98"/>
        <v>0</v>
      </c>
      <c r="U128" s="131">
        <f t="shared" si="99"/>
        <v>0</v>
      </c>
      <c r="V128" s="131">
        <f>Q128/12</f>
        <v>0</v>
      </c>
      <c r="X128" s="131">
        <f t="shared" si="100"/>
        <v>0</v>
      </c>
      <c r="Y128" s="131">
        <f t="shared" si="101"/>
        <v>0</v>
      </c>
      <c r="Z128" s="132" t="e">
        <f t="shared" si="102"/>
        <v>#DIV/0!</v>
      </c>
    </row>
    <row r="129" spans="1:26" ht="14.25" x14ac:dyDescent="0.3">
      <c r="A129" s="93"/>
      <c r="B129" s="94"/>
      <c r="C129" s="128">
        <f>'3. Staff Loading'!C129</f>
        <v>0</v>
      </c>
      <c r="D129" s="129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0">
        <f t="shared" si="98"/>
        <v>0</v>
      </c>
      <c r="U129" s="131">
        <f t="shared" si="99"/>
        <v>0</v>
      </c>
      <c r="V129" s="131">
        <f>Q129/12</f>
        <v>0</v>
      </c>
      <c r="X129" s="131">
        <f t="shared" si="100"/>
        <v>0</v>
      </c>
      <c r="Y129" s="131">
        <f t="shared" si="101"/>
        <v>0</v>
      </c>
      <c r="Z129" s="132" t="e">
        <f t="shared" si="102"/>
        <v>#DIV/0!</v>
      </c>
    </row>
    <row r="130" spans="1:26" ht="15" thickBot="1" x14ac:dyDescent="0.35">
      <c r="A130" s="65"/>
      <c r="B130" s="66" t="s">
        <v>56</v>
      </c>
      <c r="C130" s="67"/>
      <c r="D130" s="119"/>
      <c r="E130" s="70">
        <f>SUM(E125:E129)</f>
        <v>64.445379166666839</v>
      </c>
      <c r="F130" s="70">
        <f t="shared" ref="F130:Q130" si="103">SUM(F125:F129)</f>
        <v>64.445379166666839</v>
      </c>
      <c r="G130" s="70">
        <f t="shared" si="103"/>
        <v>64.445379166666839</v>
      </c>
      <c r="H130" s="70">
        <f t="shared" si="103"/>
        <v>64.445379166666839</v>
      </c>
      <c r="I130" s="70">
        <f t="shared" si="103"/>
        <v>64.445379166666839</v>
      </c>
      <c r="J130" s="70">
        <f t="shared" si="103"/>
        <v>64.445379166666839</v>
      </c>
      <c r="K130" s="70">
        <f t="shared" si="103"/>
        <v>64.445379166666839</v>
      </c>
      <c r="L130" s="70">
        <f t="shared" si="103"/>
        <v>64.445379166666839</v>
      </c>
      <c r="M130" s="70">
        <f t="shared" si="103"/>
        <v>64.445379166666839</v>
      </c>
      <c r="N130" s="70">
        <f t="shared" si="103"/>
        <v>64.445379166666839</v>
      </c>
      <c r="O130" s="70">
        <f t="shared" si="103"/>
        <v>64.445379166666839</v>
      </c>
      <c r="P130" s="70">
        <f t="shared" si="103"/>
        <v>64.445379166666839</v>
      </c>
      <c r="Q130" s="70">
        <f t="shared" si="103"/>
        <v>773.34455000000207</v>
      </c>
      <c r="U130" s="72">
        <f>SUM(U125:U129)</f>
        <v>0.38979059979838804</v>
      </c>
      <c r="V130" s="72">
        <f>SUM(V125:V129)</f>
        <v>64.445379166666839</v>
      </c>
      <c r="X130" s="68">
        <f>SUM(X125:X129)</f>
        <v>0</v>
      </c>
      <c r="Y130" s="68">
        <f>SUM(Y125:Y129)</f>
        <v>773.34455000000207</v>
      </c>
      <c r="Z130" s="105">
        <f>X130/(X130+Y130)</f>
        <v>0</v>
      </c>
    </row>
    <row r="131" spans="1:26" ht="14.25" x14ac:dyDescent="0.3">
      <c r="A131" s="93">
        <v>6.2</v>
      </c>
      <c r="B131" s="98" t="s">
        <v>57</v>
      </c>
      <c r="C131" s="128" t="str">
        <f>'3. Staff Loading'!C131</f>
        <v>BenefitsCal Lead Innovation Consultant - On</v>
      </c>
      <c r="D131" s="129" t="str">
        <f>'3. Staff Loading'!D131</f>
        <v>N</v>
      </c>
      <c r="E131" s="152">
        <v>70.55</v>
      </c>
      <c r="F131" s="152">
        <v>70.55</v>
      </c>
      <c r="G131" s="152">
        <v>70.55</v>
      </c>
      <c r="H131" s="152">
        <v>70.55</v>
      </c>
      <c r="I131" s="152">
        <v>70.55</v>
      </c>
      <c r="J131" s="152">
        <v>70.55</v>
      </c>
      <c r="K131" s="152">
        <v>70.55</v>
      </c>
      <c r="L131" s="152">
        <v>70.55</v>
      </c>
      <c r="M131" s="152">
        <v>70.55</v>
      </c>
      <c r="N131" s="152">
        <v>70.55</v>
      </c>
      <c r="O131" s="152">
        <v>70.55</v>
      </c>
      <c r="P131" s="152">
        <v>70.55</v>
      </c>
      <c r="Q131" s="100">
        <f t="shared" ref="Q131:Q135" si="104">SUM(E131:P131)</f>
        <v>846.5999999999998</v>
      </c>
      <c r="U131" s="131">
        <f>V131/$S$7</f>
        <v>0.42671370967741923</v>
      </c>
      <c r="V131" s="131">
        <f>Q131/12</f>
        <v>70.549999999999983</v>
      </c>
      <c r="X131" s="131">
        <f>IF($D131="Y",$Q131,0)</f>
        <v>0</v>
      </c>
      <c r="Y131" s="131">
        <f>IF($D131="N",$Q131,0)</f>
        <v>846.5999999999998</v>
      </c>
      <c r="Z131" s="132">
        <f>X131/(Y131+X131)</f>
        <v>0</v>
      </c>
    </row>
    <row r="132" spans="1:26" s="32" customFormat="1" ht="14.25" x14ac:dyDescent="0.3">
      <c r="A132" s="93"/>
      <c r="B132" s="94"/>
      <c r="C132" s="128" t="str">
        <f>'3. Staff Loading'!C132</f>
        <v>BenefitsCal Developer Sr. - Off</v>
      </c>
      <c r="D132" s="129" t="str">
        <f>'3. Staff Loading'!D132</f>
        <v>Y</v>
      </c>
      <c r="E132" s="43">
        <v>130.00026137878788</v>
      </c>
      <c r="F132" s="43">
        <v>130.00026137878788</v>
      </c>
      <c r="G132" s="43">
        <v>130.00026137878788</v>
      </c>
      <c r="H132" s="43">
        <v>130.00026137878788</v>
      </c>
      <c r="I132" s="43">
        <v>130.00026137878788</v>
      </c>
      <c r="J132" s="43">
        <v>130.00026137878788</v>
      </c>
      <c r="K132" s="43">
        <v>130.00026137878788</v>
      </c>
      <c r="L132" s="43">
        <v>130.00026137878788</v>
      </c>
      <c r="M132" s="43">
        <v>130.00026137878788</v>
      </c>
      <c r="N132" s="43">
        <v>130.00026137878788</v>
      </c>
      <c r="O132" s="43">
        <v>130.00026137878788</v>
      </c>
      <c r="P132" s="43">
        <v>130.00026137878788</v>
      </c>
      <c r="Q132" s="100">
        <f t="shared" si="104"/>
        <v>1560.0031365454545</v>
      </c>
      <c r="R132" s="28"/>
      <c r="S132" s="28"/>
      <c r="T132" s="28"/>
      <c r="U132" s="131">
        <f t="shared" ref="U132:U135" si="105">V132/$S$7</f>
        <v>0.78629190350073308</v>
      </c>
      <c r="V132" s="131">
        <f>Q132/12</f>
        <v>130.00026137878788</v>
      </c>
      <c r="X132" s="131">
        <f t="shared" ref="X132:X135" si="106">IF($D132="Y",$Q132,0)</f>
        <v>1560.0031365454545</v>
      </c>
      <c r="Y132" s="131">
        <f t="shared" ref="Y132:Y135" si="107">IF($D132="N",$Q132,0)</f>
        <v>0</v>
      </c>
      <c r="Z132" s="132">
        <f t="shared" ref="Z132:Z135" si="108">X132/(Y132+X132)</f>
        <v>1</v>
      </c>
    </row>
    <row r="133" spans="1:26" ht="14.25" x14ac:dyDescent="0.3">
      <c r="A133" s="93"/>
      <c r="B133" s="94"/>
      <c r="C133" s="128" t="str">
        <f>'3. Staff Loading'!C133</f>
        <v>BenefitsCal Automation Engineer - Off</v>
      </c>
      <c r="D133" s="129" t="str">
        <f>'3. Staff Loading'!D133</f>
        <v>Y</v>
      </c>
      <c r="E133" s="43">
        <v>40.000080424242356</v>
      </c>
      <c r="F133" s="43">
        <v>40.000080424242356</v>
      </c>
      <c r="G133" s="43">
        <v>40.000080424242356</v>
      </c>
      <c r="H133" s="43">
        <v>40.000080424242356</v>
      </c>
      <c r="I133" s="43">
        <v>40.000080424242356</v>
      </c>
      <c r="J133" s="43">
        <v>40.000080424242356</v>
      </c>
      <c r="K133" s="43">
        <v>40.000080424242356</v>
      </c>
      <c r="L133" s="43">
        <v>40.000080424242356</v>
      </c>
      <c r="M133" s="43">
        <v>40.000080424242356</v>
      </c>
      <c r="N133" s="43">
        <v>40.000080424242356</v>
      </c>
      <c r="O133" s="43">
        <v>40.000080424242356</v>
      </c>
      <c r="P133" s="43">
        <v>40.000080424242356</v>
      </c>
      <c r="Q133" s="100">
        <f t="shared" si="104"/>
        <v>480.00096509090827</v>
      </c>
      <c r="U133" s="131">
        <f t="shared" si="105"/>
        <v>0.24193597030791747</v>
      </c>
      <c r="V133" s="131">
        <f>Q133/12</f>
        <v>40.000080424242356</v>
      </c>
      <c r="X133" s="131">
        <f t="shared" si="106"/>
        <v>480.00096509090827</v>
      </c>
      <c r="Y133" s="131">
        <f t="shared" si="107"/>
        <v>0</v>
      </c>
      <c r="Z133" s="132">
        <f t="shared" si="108"/>
        <v>1</v>
      </c>
    </row>
    <row r="134" spans="1:26" s="32" customFormat="1" ht="14.25" x14ac:dyDescent="0.3">
      <c r="A134" s="93"/>
      <c r="B134" s="94"/>
      <c r="C134" s="128" t="str">
        <f>'3. Staff Loading'!C134</f>
        <v>BenefitsCal UX Designer - Off</v>
      </c>
      <c r="D134" s="129" t="str">
        <f>'3. Staff Loading'!D134</f>
        <v>Y</v>
      </c>
      <c r="E134" s="43">
        <v>39.999552586666717</v>
      </c>
      <c r="F134" s="43">
        <v>39.999552586666717</v>
      </c>
      <c r="G134" s="43">
        <v>39.999552586666717</v>
      </c>
      <c r="H134" s="43">
        <v>39.999552586666717</v>
      </c>
      <c r="I134" s="43">
        <v>39.999552586666717</v>
      </c>
      <c r="J134" s="43">
        <v>39.999552586666717</v>
      </c>
      <c r="K134" s="43">
        <v>39.999552586666717</v>
      </c>
      <c r="L134" s="43">
        <v>39.999552586666717</v>
      </c>
      <c r="M134" s="43">
        <v>39.999552586666717</v>
      </c>
      <c r="N134" s="43">
        <v>39.999552586666717</v>
      </c>
      <c r="O134" s="43">
        <v>39.999552586666717</v>
      </c>
      <c r="P134" s="43">
        <v>39.999552586666717</v>
      </c>
      <c r="Q134" s="100">
        <f t="shared" si="104"/>
        <v>479.99463104000057</v>
      </c>
      <c r="R134" s="28"/>
      <c r="S134" s="28"/>
      <c r="T134" s="28"/>
      <c r="U134" s="131">
        <f t="shared" si="105"/>
        <v>0.24193277774193578</v>
      </c>
      <c r="V134" s="131">
        <f>Q134/12</f>
        <v>39.999552586666717</v>
      </c>
      <c r="X134" s="131">
        <f t="shared" si="106"/>
        <v>479.99463104000057</v>
      </c>
      <c r="Y134" s="131">
        <f t="shared" si="107"/>
        <v>0</v>
      </c>
      <c r="Z134" s="132">
        <f t="shared" si="108"/>
        <v>1</v>
      </c>
    </row>
    <row r="135" spans="1:26" ht="14.25" x14ac:dyDescent="0.3">
      <c r="A135" s="93"/>
      <c r="B135" s="94"/>
      <c r="C135" s="128">
        <f>'3. Staff Loading'!C135</f>
        <v>0</v>
      </c>
      <c r="D135" s="129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0">
        <f t="shared" si="104"/>
        <v>0</v>
      </c>
      <c r="U135" s="131">
        <f t="shared" si="105"/>
        <v>0</v>
      </c>
      <c r="V135" s="131">
        <f>Q135/12</f>
        <v>0</v>
      </c>
      <c r="X135" s="131">
        <f t="shared" si="106"/>
        <v>0</v>
      </c>
      <c r="Y135" s="131">
        <f t="shared" si="107"/>
        <v>0</v>
      </c>
      <c r="Z135" s="132" t="e">
        <f t="shared" si="108"/>
        <v>#DIV/0!</v>
      </c>
    </row>
    <row r="136" spans="1:26" ht="15" thickBot="1" x14ac:dyDescent="0.35">
      <c r="A136" s="65"/>
      <c r="B136" s="66" t="s">
        <v>58</v>
      </c>
      <c r="C136" s="67"/>
      <c r="D136" s="119"/>
      <c r="E136" s="70">
        <f>SUM(E131:E135)</f>
        <v>280.54989438969693</v>
      </c>
      <c r="F136" s="70">
        <f t="shared" ref="F136:Q136" si="109">SUM(F131:F135)</f>
        <v>280.54989438969693</v>
      </c>
      <c r="G136" s="70">
        <f t="shared" si="109"/>
        <v>280.54989438969693</v>
      </c>
      <c r="H136" s="70">
        <f t="shared" si="109"/>
        <v>280.54989438969693</v>
      </c>
      <c r="I136" s="70">
        <f t="shared" si="109"/>
        <v>280.54989438969693</v>
      </c>
      <c r="J136" s="70">
        <f t="shared" si="109"/>
        <v>280.54989438969693</v>
      </c>
      <c r="K136" s="70">
        <f t="shared" si="109"/>
        <v>280.54989438969693</v>
      </c>
      <c r="L136" s="70">
        <f t="shared" si="109"/>
        <v>280.54989438969693</v>
      </c>
      <c r="M136" s="70">
        <f t="shared" si="109"/>
        <v>280.54989438969693</v>
      </c>
      <c r="N136" s="70">
        <f t="shared" si="109"/>
        <v>280.54989438969693</v>
      </c>
      <c r="O136" s="70">
        <f t="shared" si="109"/>
        <v>280.54989438969693</v>
      </c>
      <c r="P136" s="70">
        <f t="shared" si="109"/>
        <v>280.54989438969693</v>
      </c>
      <c r="Q136" s="70">
        <f t="shared" si="109"/>
        <v>3366.5987326763629</v>
      </c>
      <c r="U136" s="72">
        <f>SUM(U131:U135)</f>
        <v>1.6968743612280057</v>
      </c>
      <c r="V136" s="72">
        <f>SUM(V131:V135)</f>
        <v>280.54989438969693</v>
      </c>
      <c r="X136" s="68">
        <f>SUM(X131:X135)</f>
        <v>2519.9987326763635</v>
      </c>
      <c r="Y136" s="68">
        <f>SUM(Y131:Y135)</f>
        <v>846.5999999999998</v>
      </c>
      <c r="Z136" s="105">
        <f>X136/(X136+Y136)</f>
        <v>0.74852957919134788</v>
      </c>
    </row>
    <row r="137" spans="1:26" ht="14.25" x14ac:dyDescent="0.3">
      <c r="A137" s="93">
        <v>6.3</v>
      </c>
      <c r="B137" s="98" t="s">
        <v>59</v>
      </c>
      <c r="C137" s="128" t="str">
        <f>'3. Staff Loading'!C137</f>
        <v>BenefitsCal Automation Engineer - Off</v>
      </c>
      <c r="D137" s="129" t="str">
        <f>'3. Staff Loading'!D137</f>
        <v>Y</v>
      </c>
      <c r="E137" s="43">
        <v>30</v>
      </c>
      <c r="F137" s="43">
        <v>30</v>
      </c>
      <c r="G137" s="43">
        <v>30</v>
      </c>
      <c r="H137" s="43">
        <v>30</v>
      </c>
      <c r="I137" s="43">
        <v>30</v>
      </c>
      <c r="J137" s="43">
        <v>30</v>
      </c>
      <c r="K137" s="43">
        <v>30</v>
      </c>
      <c r="L137" s="43">
        <v>30</v>
      </c>
      <c r="M137" s="43">
        <v>30</v>
      </c>
      <c r="N137" s="43">
        <v>30</v>
      </c>
      <c r="O137" s="43">
        <v>30</v>
      </c>
      <c r="P137" s="43">
        <v>30</v>
      </c>
      <c r="Q137" s="100">
        <f t="shared" ref="Q137:Q141" si="110">SUM(E137:P137)</f>
        <v>360</v>
      </c>
      <c r="U137" s="131">
        <f>V137/$S$7</f>
        <v>0.18145161290322578</v>
      </c>
      <c r="V137" s="131">
        <f>Q137/12</f>
        <v>30</v>
      </c>
      <c r="X137" s="131">
        <f>IF($D137="Y",$Q137,0)</f>
        <v>360</v>
      </c>
      <c r="Y137" s="131">
        <f>IF($D137="N",$Q137,0)</f>
        <v>0</v>
      </c>
      <c r="Z137" s="132">
        <f>X137/(Y137+X137)</f>
        <v>1</v>
      </c>
    </row>
    <row r="138" spans="1:26" s="32" customFormat="1" ht="14.25" x14ac:dyDescent="0.3">
      <c r="A138" s="93"/>
      <c r="B138" s="94"/>
      <c r="C138" s="128">
        <f>'3. Staff Loading'!C138</f>
        <v>0</v>
      </c>
      <c r="D138" s="129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0">
        <f t="shared" si="110"/>
        <v>0</v>
      </c>
      <c r="R138" s="28"/>
      <c r="S138" s="28"/>
      <c r="T138" s="28"/>
      <c r="U138" s="131">
        <f t="shared" ref="U138:U141" si="111">V138/$S$7</f>
        <v>0</v>
      </c>
      <c r="V138" s="131">
        <f>Q138/12</f>
        <v>0</v>
      </c>
      <c r="X138" s="131">
        <f t="shared" ref="X138:X141" si="112">IF($D138="Y",$Q138,0)</f>
        <v>0</v>
      </c>
      <c r="Y138" s="131">
        <f t="shared" ref="Y138:Y141" si="113">IF($D138="N",$Q138,0)</f>
        <v>0</v>
      </c>
      <c r="Z138" s="132" t="e">
        <f t="shared" ref="Z138:Z141" si="114">X138/(Y138+X138)</f>
        <v>#DIV/0!</v>
      </c>
    </row>
    <row r="139" spans="1:26" s="32" customFormat="1" ht="14.25" x14ac:dyDescent="0.3">
      <c r="A139" s="93"/>
      <c r="B139" s="94"/>
      <c r="C139" s="128">
        <f>'3. Staff Loading'!C139</f>
        <v>0</v>
      </c>
      <c r="D139" s="129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0">
        <f t="shared" si="110"/>
        <v>0</v>
      </c>
      <c r="R139" s="28"/>
      <c r="S139" s="28"/>
      <c r="T139" s="28"/>
      <c r="U139" s="131">
        <f t="shared" si="111"/>
        <v>0</v>
      </c>
      <c r="V139" s="131">
        <f>Q139/12</f>
        <v>0</v>
      </c>
      <c r="X139" s="131">
        <f t="shared" si="112"/>
        <v>0</v>
      </c>
      <c r="Y139" s="131">
        <f t="shared" si="113"/>
        <v>0</v>
      </c>
      <c r="Z139" s="132" t="e">
        <f t="shared" si="114"/>
        <v>#DIV/0!</v>
      </c>
    </row>
    <row r="140" spans="1:26" s="32" customFormat="1" ht="14.25" x14ac:dyDescent="0.3">
      <c r="A140" s="93"/>
      <c r="B140" s="94"/>
      <c r="C140" s="128">
        <f>'3. Staff Loading'!C140</f>
        <v>0</v>
      </c>
      <c r="D140" s="129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0">
        <f t="shared" si="110"/>
        <v>0</v>
      </c>
      <c r="R140" s="28"/>
      <c r="S140" s="28"/>
      <c r="T140" s="28"/>
      <c r="U140" s="131">
        <f t="shared" si="111"/>
        <v>0</v>
      </c>
      <c r="V140" s="131">
        <f>Q140/12</f>
        <v>0</v>
      </c>
      <c r="X140" s="131">
        <f t="shared" si="112"/>
        <v>0</v>
      </c>
      <c r="Y140" s="131">
        <f t="shared" si="113"/>
        <v>0</v>
      </c>
      <c r="Z140" s="132" t="e">
        <f t="shared" si="114"/>
        <v>#DIV/0!</v>
      </c>
    </row>
    <row r="141" spans="1:26" ht="14.25" customHeight="1" x14ac:dyDescent="0.3">
      <c r="A141" s="93"/>
      <c r="B141" s="94"/>
      <c r="C141" s="128">
        <f>'3. Staff Loading'!C141</f>
        <v>0</v>
      </c>
      <c r="D141" s="129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0">
        <f t="shared" si="110"/>
        <v>0</v>
      </c>
      <c r="U141" s="131">
        <f t="shared" si="111"/>
        <v>0</v>
      </c>
      <c r="V141" s="131">
        <f>Q141/12</f>
        <v>0</v>
      </c>
      <c r="X141" s="131">
        <f t="shared" si="112"/>
        <v>0</v>
      </c>
      <c r="Y141" s="131">
        <f t="shared" si="113"/>
        <v>0</v>
      </c>
      <c r="Z141" s="132" t="e">
        <f t="shared" si="114"/>
        <v>#DIV/0!</v>
      </c>
    </row>
    <row r="142" spans="1:26" s="31" customFormat="1" ht="15" thickBot="1" x14ac:dyDescent="0.35">
      <c r="A142" s="65"/>
      <c r="B142" s="66" t="s">
        <v>60</v>
      </c>
      <c r="C142" s="67"/>
      <c r="D142" s="119"/>
      <c r="E142" s="70">
        <f>SUM(E137:E141)</f>
        <v>30</v>
      </c>
      <c r="F142" s="70">
        <f t="shared" ref="F142:Q142" si="115">SUM(F137:F141)</f>
        <v>30</v>
      </c>
      <c r="G142" s="70">
        <f t="shared" si="115"/>
        <v>30</v>
      </c>
      <c r="H142" s="70">
        <f t="shared" si="115"/>
        <v>30</v>
      </c>
      <c r="I142" s="70">
        <f t="shared" si="115"/>
        <v>30</v>
      </c>
      <c r="J142" s="70">
        <f t="shared" si="115"/>
        <v>30</v>
      </c>
      <c r="K142" s="70">
        <f t="shared" si="115"/>
        <v>30</v>
      </c>
      <c r="L142" s="70">
        <f t="shared" si="115"/>
        <v>30</v>
      </c>
      <c r="M142" s="70">
        <f t="shared" si="115"/>
        <v>30</v>
      </c>
      <c r="N142" s="70">
        <f t="shared" si="115"/>
        <v>30</v>
      </c>
      <c r="O142" s="70">
        <f t="shared" si="115"/>
        <v>30</v>
      </c>
      <c r="P142" s="70">
        <f t="shared" si="115"/>
        <v>30</v>
      </c>
      <c r="Q142" s="70">
        <f t="shared" si="115"/>
        <v>360</v>
      </c>
      <c r="R142" s="28"/>
      <c r="S142" s="28"/>
      <c r="T142" s="28"/>
      <c r="U142" s="72">
        <f>SUM(U137:U141)</f>
        <v>0.18145161290322578</v>
      </c>
      <c r="V142" s="72">
        <f>SUM(V137:V141)</f>
        <v>30</v>
      </c>
      <c r="X142" s="68">
        <f>SUM(X137:X141)</f>
        <v>360</v>
      </c>
      <c r="Y142" s="68">
        <f>SUM(Y137:Y141)</f>
        <v>0</v>
      </c>
      <c r="Z142" s="105">
        <f>X142/(X142+Y142)</f>
        <v>1</v>
      </c>
    </row>
    <row r="143" spans="1:26" ht="9.9499999999999993" customHeight="1" x14ac:dyDescent="0.3">
      <c r="A143" s="38"/>
      <c r="B143" s="39"/>
      <c r="C143" s="47"/>
      <c r="D143" s="118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4"/>
    </row>
    <row r="144" spans="1:26" ht="15" thickBot="1" x14ac:dyDescent="0.35">
      <c r="A144" s="88"/>
      <c r="B144" s="141" t="s">
        <v>61</v>
      </c>
      <c r="C144" s="142"/>
      <c r="D144" s="121"/>
      <c r="E144" s="91">
        <f t="shared" ref="E144:Q144" si="116">SUM(E130,E136,E142)</f>
        <v>374.99527355636377</v>
      </c>
      <c r="F144" s="91">
        <f t="shared" si="116"/>
        <v>374.99527355636377</v>
      </c>
      <c r="G144" s="91">
        <f t="shared" si="116"/>
        <v>374.99527355636377</v>
      </c>
      <c r="H144" s="91">
        <f t="shared" si="116"/>
        <v>374.99527355636377</v>
      </c>
      <c r="I144" s="91">
        <f t="shared" si="116"/>
        <v>374.99527355636377</v>
      </c>
      <c r="J144" s="91">
        <f t="shared" si="116"/>
        <v>374.99527355636377</v>
      </c>
      <c r="K144" s="91">
        <f t="shared" si="116"/>
        <v>374.99527355636377</v>
      </c>
      <c r="L144" s="91">
        <f t="shared" si="116"/>
        <v>374.99527355636377</v>
      </c>
      <c r="M144" s="91">
        <f t="shared" si="116"/>
        <v>374.99527355636377</v>
      </c>
      <c r="N144" s="91">
        <f t="shared" si="116"/>
        <v>374.99527355636377</v>
      </c>
      <c r="O144" s="91">
        <f t="shared" si="116"/>
        <v>374.99527355636377</v>
      </c>
      <c r="P144" s="91">
        <f t="shared" si="116"/>
        <v>374.99527355636377</v>
      </c>
      <c r="Q144" s="91">
        <f t="shared" si="116"/>
        <v>4499.943282676365</v>
      </c>
      <c r="U144" s="91">
        <f>SUM(U130,U136,U142)</f>
        <v>2.2681165739296199</v>
      </c>
      <c r="V144" s="91">
        <f>SUM(V130,V136,V142)</f>
        <v>374.99527355636377</v>
      </c>
      <c r="X144" s="91">
        <f>SUM(X130,X136,X142)</f>
        <v>2879.9987326763635</v>
      </c>
      <c r="Y144" s="91">
        <f>SUM(Y130,Y136,Y142)</f>
        <v>1619.944550000002</v>
      </c>
      <c r="Z144" s="110">
        <f>X144/(X144+Y144)</f>
        <v>0.6400077849344511</v>
      </c>
    </row>
    <row r="145" spans="1:26" ht="14.25" x14ac:dyDescent="0.3">
      <c r="A145" s="49"/>
      <c r="B145" s="39"/>
      <c r="C145" s="40"/>
      <c r="D145" s="12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4"/>
    </row>
    <row r="146" spans="1:26" ht="14.25" x14ac:dyDescent="0.3">
      <c r="A146" s="74">
        <v>7</v>
      </c>
      <c r="B146" s="83" t="s">
        <v>62</v>
      </c>
      <c r="C146" s="76"/>
      <c r="D146" s="117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77"/>
      <c r="U146" s="76"/>
      <c r="V146" s="76"/>
      <c r="X146" s="76"/>
      <c r="Y146" s="76"/>
      <c r="Z146" s="108"/>
    </row>
    <row r="147" spans="1:26" ht="14.25" x14ac:dyDescent="0.3">
      <c r="A147" s="99">
        <v>7.1</v>
      </c>
      <c r="B147" s="94" t="s">
        <v>63</v>
      </c>
      <c r="C147" s="128" t="str">
        <f>'3. Staff Loading'!C147</f>
        <v>BenefitsCal Application Manager</v>
      </c>
      <c r="D147" s="129" t="str">
        <f>'3. Staff Loading'!D147</f>
        <v>N</v>
      </c>
      <c r="E147" s="152">
        <v>24.799528458333327</v>
      </c>
      <c r="F147" s="152">
        <v>24.799528458333327</v>
      </c>
      <c r="G147" s="152">
        <v>24.799528458333327</v>
      </c>
      <c r="H147" s="152">
        <v>24.799528458333327</v>
      </c>
      <c r="I147" s="152">
        <v>24.799528458333327</v>
      </c>
      <c r="J147" s="152">
        <v>24.799528458333327</v>
      </c>
      <c r="K147" s="152">
        <v>24.799528458333327</v>
      </c>
      <c r="L147" s="152">
        <v>24.799528458333327</v>
      </c>
      <c r="M147" s="152">
        <v>24.799528458333327</v>
      </c>
      <c r="N147" s="152">
        <v>24.799528458333327</v>
      </c>
      <c r="O147" s="152">
        <v>24.799528458333327</v>
      </c>
      <c r="P147" s="152">
        <v>24.799528458333327</v>
      </c>
      <c r="Q147" s="100">
        <f t="shared" ref="Q147:Q151" si="117">SUM(E147:P147)</f>
        <v>297.59434149999993</v>
      </c>
      <c r="U147" s="131">
        <f>V147/$S$7</f>
        <v>0.14999714793346769</v>
      </c>
      <c r="V147" s="131">
        <f>Q147/12</f>
        <v>24.799528458333327</v>
      </c>
      <c r="X147" s="131">
        <f>IF($D147="Y",$Q147,0)</f>
        <v>0</v>
      </c>
      <c r="Y147" s="131">
        <f>IF($D147="N",$Q147,0)</f>
        <v>297.59434149999993</v>
      </c>
      <c r="Z147" s="132">
        <f>X147/(Y147+X147)</f>
        <v>0</v>
      </c>
    </row>
    <row r="148" spans="1:26" s="32" customFormat="1" ht="14.25" x14ac:dyDescent="0.3">
      <c r="A148" s="93"/>
      <c r="B148" s="94"/>
      <c r="C148" s="128" t="str">
        <f>'3. Staff Loading'!C148</f>
        <v>BenefitsCal Lead Innovation Consultant - On</v>
      </c>
      <c r="D148" s="129" t="str">
        <f>'3. Staff Loading'!D148</f>
        <v>N</v>
      </c>
      <c r="E148" s="152">
        <v>30.55</v>
      </c>
      <c r="F148" s="152">
        <v>30.55</v>
      </c>
      <c r="G148" s="152">
        <v>30.55</v>
      </c>
      <c r="H148" s="152">
        <v>30.55</v>
      </c>
      <c r="I148" s="152">
        <v>30.55</v>
      </c>
      <c r="J148" s="152">
        <v>30.55</v>
      </c>
      <c r="K148" s="152">
        <v>30.55</v>
      </c>
      <c r="L148" s="152">
        <v>30.55</v>
      </c>
      <c r="M148" s="152">
        <v>30.55</v>
      </c>
      <c r="N148" s="152">
        <v>30.55</v>
      </c>
      <c r="O148" s="152">
        <v>30.55</v>
      </c>
      <c r="P148" s="152">
        <v>30.55</v>
      </c>
      <c r="Q148" s="100">
        <f t="shared" si="117"/>
        <v>366.60000000000008</v>
      </c>
      <c r="R148" s="29"/>
      <c r="S148" s="29"/>
      <c r="T148" s="29"/>
      <c r="U148" s="131">
        <f t="shared" ref="U148:U151" si="118">V148/$S$7</f>
        <v>0.18477822580645165</v>
      </c>
      <c r="V148" s="131">
        <f>Q148/12</f>
        <v>30.550000000000008</v>
      </c>
      <c r="X148" s="131">
        <f t="shared" ref="X148:X151" si="119">IF($D148="Y",$Q148,0)</f>
        <v>0</v>
      </c>
      <c r="Y148" s="131">
        <f t="shared" ref="Y148:Y151" si="120">IF($D148="N",$Q148,0)</f>
        <v>366.60000000000008</v>
      </c>
      <c r="Z148" s="132">
        <f t="shared" ref="Z148:Z151" si="121">X148/(Y148+X148)</f>
        <v>0</v>
      </c>
    </row>
    <row r="149" spans="1:26" s="32" customFormat="1" ht="14.25" x14ac:dyDescent="0.3">
      <c r="A149" s="93"/>
      <c r="B149" s="94"/>
      <c r="C149" s="128">
        <f>'3. Staff Loading'!C149</f>
        <v>0</v>
      </c>
      <c r="D149" s="129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0">
        <f t="shared" si="117"/>
        <v>0</v>
      </c>
      <c r="R149" s="29"/>
      <c r="S149" s="29"/>
      <c r="T149" s="29"/>
      <c r="U149" s="131">
        <f t="shared" si="118"/>
        <v>0</v>
      </c>
      <c r="V149" s="131">
        <f>Q149/12</f>
        <v>0</v>
      </c>
      <c r="X149" s="131">
        <f t="shared" si="119"/>
        <v>0</v>
      </c>
      <c r="Y149" s="131">
        <f t="shared" si="120"/>
        <v>0</v>
      </c>
      <c r="Z149" s="132" t="e">
        <f t="shared" si="121"/>
        <v>#DIV/0!</v>
      </c>
    </row>
    <row r="150" spans="1:26" ht="14.25" x14ac:dyDescent="0.3">
      <c r="A150" s="93"/>
      <c r="B150" s="94"/>
      <c r="C150" s="128">
        <f>'3. Staff Loading'!C150</f>
        <v>0</v>
      </c>
      <c r="D150" s="129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0">
        <f t="shared" si="117"/>
        <v>0</v>
      </c>
      <c r="R150" s="29"/>
      <c r="S150" s="29"/>
      <c r="T150" s="29"/>
      <c r="U150" s="131">
        <f t="shared" si="118"/>
        <v>0</v>
      </c>
      <c r="V150" s="131">
        <f>Q150/12</f>
        <v>0</v>
      </c>
      <c r="X150" s="131">
        <f t="shared" si="119"/>
        <v>0</v>
      </c>
      <c r="Y150" s="131">
        <f t="shared" si="120"/>
        <v>0</v>
      </c>
      <c r="Z150" s="132" t="e">
        <f t="shared" si="121"/>
        <v>#DIV/0!</v>
      </c>
    </row>
    <row r="151" spans="1:26" ht="14.25" x14ac:dyDescent="0.3">
      <c r="A151" s="93"/>
      <c r="B151" s="94"/>
      <c r="C151" s="128">
        <f>'3. Staff Loading'!C151</f>
        <v>0</v>
      </c>
      <c r="D151" s="129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0">
        <f t="shared" si="117"/>
        <v>0</v>
      </c>
      <c r="R151" s="29"/>
      <c r="S151" s="29"/>
      <c r="T151" s="29"/>
      <c r="U151" s="131">
        <f t="shared" si="118"/>
        <v>0</v>
      </c>
      <c r="V151" s="131">
        <f>Q151/12</f>
        <v>0</v>
      </c>
      <c r="X151" s="131">
        <f t="shared" si="119"/>
        <v>0</v>
      </c>
      <c r="Y151" s="131">
        <f t="shared" si="120"/>
        <v>0</v>
      </c>
      <c r="Z151" s="132" t="e">
        <f t="shared" si="121"/>
        <v>#DIV/0!</v>
      </c>
    </row>
    <row r="152" spans="1:26" ht="15" thickBot="1" x14ac:dyDescent="0.35">
      <c r="A152" s="65"/>
      <c r="B152" s="66" t="s">
        <v>64</v>
      </c>
      <c r="C152" s="67"/>
      <c r="D152" s="119"/>
      <c r="E152" s="70">
        <f>SUM(E147:E151)</f>
        <v>55.349528458333324</v>
      </c>
      <c r="F152" s="70">
        <f t="shared" ref="F152:Q152" si="122">SUM(F147:F151)</f>
        <v>55.349528458333324</v>
      </c>
      <c r="G152" s="70">
        <f t="shared" si="122"/>
        <v>55.349528458333324</v>
      </c>
      <c r="H152" s="70">
        <f t="shared" si="122"/>
        <v>55.349528458333324</v>
      </c>
      <c r="I152" s="70">
        <f t="shared" si="122"/>
        <v>55.349528458333324</v>
      </c>
      <c r="J152" s="70">
        <f t="shared" si="122"/>
        <v>55.349528458333324</v>
      </c>
      <c r="K152" s="70">
        <f t="shared" si="122"/>
        <v>55.349528458333324</v>
      </c>
      <c r="L152" s="70">
        <f t="shared" si="122"/>
        <v>55.349528458333324</v>
      </c>
      <c r="M152" s="70">
        <f t="shared" si="122"/>
        <v>55.349528458333324</v>
      </c>
      <c r="N152" s="70">
        <f t="shared" si="122"/>
        <v>55.349528458333324</v>
      </c>
      <c r="O152" s="70">
        <f t="shared" si="122"/>
        <v>55.349528458333324</v>
      </c>
      <c r="P152" s="70">
        <f t="shared" si="122"/>
        <v>55.349528458333324</v>
      </c>
      <c r="Q152" s="70">
        <f t="shared" si="122"/>
        <v>664.19434150000006</v>
      </c>
      <c r="R152" s="29"/>
      <c r="S152" s="29"/>
      <c r="T152" s="29"/>
      <c r="U152" s="72">
        <f>SUM(U147:U151)</f>
        <v>0.33477537373991934</v>
      </c>
      <c r="V152" s="72">
        <f>SUM(V147:V151)</f>
        <v>55.349528458333339</v>
      </c>
      <c r="X152" s="68">
        <f>SUM(X147:X151)</f>
        <v>0</v>
      </c>
      <c r="Y152" s="68">
        <f>SUM(Y147:Y151)</f>
        <v>664.19434150000006</v>
      </c>
      <c r="Z152" s="105">
        <f>X152/(X152+Y152)</f>
        <v>0</v>
      </c>
    </row>
    <row r="153" spans="1:26" ht="14.25" x14ac:dyDescent="0.3">
      <c r="A153" s="99">
        <v>7.2</v>
      </c>
      <c r="B153" s="94" t="s">
        <v>65</v>
      </c>
      <c r="C153" s="128" t="str">
        <f>'3. Staff Loading'!C153</f>
        <v>BenefitsCal Product Manager</v>
      </c>
      <c r="D153" s="129" t="str">
        <f>'3. Staff Loading'!D153</f>
        <v>N</v>
      </c>
      <c r="E153" s="152">
        <v>39.645850708333505</v>
      </c>
      <c r="F153" s="152">
        <v>39.645850708333505</v>
      </c>
      <c r="G153" s="152">
        <v>39.645850708333505</v>
      </c>
      <c r="H153" s="152">
        <v>39.645850708333505</v>
      </c>
      <c r="I153" s="152">
        <v>39.645850708333505</v>
      </c>
      <c r="J153" s="152">
        <v>39.645850708333505</v>
      </c>
      <c r="K153" s="152">
        <v>39.645850708333505</v>
      </c>
      <c r="L153" s="152">
        <v>39.645850708333505</v>
      </c>
      <c r="M153" s="152">
        <v>39.645850708333505</v>
      </c>
      <c r="N153" s="152">
        <v>39.645850708333505</v>
      </c>
      <c r="O153" s="152">
        <v>39.645850708333505</v>
      </c>
      <c r="P153" s="152">
        <v>39.645850708333505</v>
      </c>
      <c r="Q153" s="100">
        <f t="shared" ref="Q153:Q157" si="123">SUM(E153:P153)</f>
        <v>475.75020850000209</v>
      </c>
      <c r="R153" s="29"/>
      <c r="S153" s="29"/>
      <c r="T153" s="29"/>
      <c r="U153" s="131">
        <f>V153/$S$7</f>
        <v>0.23979345186492038</v>
      </c>
      <c r="V153" s="131">
        <f>Q153/12</f>
        <v>39.645850708333505</v>
      </c>
      <c r="X153" s="131">
        <f>IF($D153="Y",$Q153,0)</f>
        <v>0</v>
      </c>
      <c r="Y153" s="131">
        <f>IF($D153="N",$Q153,0)</f>
        <v>475.75020850000209</v>
      </c>
      <c r="Z153" s="132">
        <f>X153/(Y153+X153)</f>
        <v>0</v>
      </c>
    </row>
    <row r="154" spans="1:26" s="32" customFormat="1" ht="14.25" x14ac:dyDescent="0.3">
      <c r="A154" s="93"/>
      <c r="B154" s="94"/>
      <c r="C154" s="128" t="str">
        <f>'3. Staff Loading'!C154</f>
        <v>BenefitsCal UX Designer - Off</v>
      </c>
      <c r="D154" s="129" t="str">
        <f>'3. Staff Loading'!D154</f>
        <v>Y</v>
      </c>
      <c r="E154" s="43">
        <v>39.999552586666717</v>
      </c>
      <c r="F154" s="43">
        <v>39.999552586666717</v>
      </c>
      <c r="G154" s="43">
        <v>39.999552586666717</v>
      </c>
      <c r="H154" s="43">
        <v>39.999552586666717</v>
      </c>
      <c r="I154" s="43">
        <v>39.999552586666717</v>
      </c>
      <c r="J154" s="43">
        <v>39.999552586666717</v>
      </c>
      <c r="K154" s="43">
        <v>39.999552586666717</v>
      </c>
      <c r="L154" s="43">
        <v>39.999552586666717</v>
      </c>
      <c r="M154" s="43">
        <v>39.999552586666717</v>
      </c>
      <c r="N154" s="43">
        <v>39.999552586666717</v>
      </c>
      <c r="O154" s="43">
        <v>39.999552586666717</v>
      </c>
      <c r="P154" s="43">
        <v>39.999552586666717</v>
      </c>
      <c r="Q154" s="100">
        <f t="shared" si="123"/>
        <v>479.99463104000057</v>
      </c>
      <c r="R154" s="29"/>
      <c r="S154" s="29"/>
      <c r="T154" s="29"/>
      <c r="U154" s="131">
        <f t="shared" ref="U154:U157" si="124">V154/$S$7</f>
        <v>0.24193277774193578</v>
      </c>
      <c r="V154" s="131">
        <f>Q154/12</f>
        <v>39.999552586666717</v>
      </c>
      <c r="X154" s="131">
        <f t="shared" ref="X154:X157" si="125">IF($D154="Y",$Q154,0)</f>
        <v>479.99463104000057</v>
      </c>
      <c r="Y154" s="131">
        <f t="shared" ref="Y154:Y157" si="126">IF($D154="N",$Q154,0)</f>
        <v>0</v>
      </c>
      <c r="Z154" s="132">
        <f t="shared" ref="Z154:Z157" si="127">X154/(Y154+X154)</f>
        <v>1</v>
      </c>
    </row>
    <row r="155" spans="1:26" ht="14.25" x14ac:dyDescent="0.3">
      <c r="A155" s="93"/>
      <c r="B155" s="94"/>
      <c r="C155" s="128">
        <f>'3. Staff Loading'!C155</f>
        <v>0</v>
      </c>
      <c r="D155" s="129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0">
        <f t="shared" si="123"/>
        <v>0</v>
      </c>
      <c r="R155" s="29"/>
      <c r="S155" s="29"/>
      <c r="T155" s="29"/>
      <c r="U155" s="131">
        <f t="shared" si="124"/>
        <v>0</v>
      </c>
      <c r="V155" s="131">
        <f>Q155/12</f>
        <v>0</v>
      </c>
      <c r="X155" s="131">
        <f t="shared" si="125"/>
        <v>0</v>
      </c>
      <c r="Y155" s="131">
        <f t="shared" si="126"/>
        <v>0</v>
      </c>
      <c r="Z155" s="132" t="e">
        <f t="shared" si="127"/>
        <v>#DIV/0!</v>
      </c>
    </row>
    <row r="156" spans="1:26" ht="14.25" x14ac:dyDescent="0.3">
      <c r="A156" s="93"/>
      <c r="B156" s="94"/>
      <c r="C156" s="128">
        <f>'3. Staff Loading'!C156</f>
        <v>0</v>
      </c>
      <c r="D156" s="129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0">
        <f t="shared" si="123"/>
        <v>0</v>
      </c>
      <c r="R156" s="29"/>
      <c r="S156" s="29"/>
      <c r="T156" s="29"/>
      <c r="U156" s="131">
        <f t="shared" si="124"/>
        <v>0</v>
      </c>
      <c r="V156" s="131">
        <f>Q156/12</f>
        <v>0</v>
      </c>
      <c r="X156" s="131">
        <f t="shared" si="125"/>
        <v>0</v>
      </c>
      <c r="Y156" s="131">
        <f t="shared" si="126"/>
        <v>0</v>
      </c>
      <c r="Z156" s="132" t="e">
        <f t="shared" si="127"/>
        <v>#DIV/0!</v>
      </c>
    </row>
    <row r="157" spans="1:26" ht="14.25" x14ac:dyDescent="0.3">
      <c r="A157" s="93"/>
      <c r="B157" s="94"/>
      <c r="C157" s="128">
        <f>'3. Staff Loading'!C157</f>
        <v>0</v>
      </c>
      <c r="D157" s="129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0">
        <f t="shared" si="123"/>
        <v>0</v>
      </c>
      <c r="R157" s="29"/>
      <c r="S157" s="29"/>
      <c r="T157" s="29"/>
      <c r="U157" s="131">
        <f t="shared" si="124"/>
        <v>0</v>
      </c>
      <c r="V157" s="131">
        <f>Q157/12</f>
        <v>0</v>
      </c>
      <c r="X157" s="131">
        <f t="shared" si="125"/>
        <v>0</v>
      </c>
      <c r="Y157" s="131">
        <f t="shared" si="126"/>
        <v>0</v>
      </c>
      <c r="Z157" s="132" t="e">
        <f t="shared" si="127"/>
        <v>#DIV/0!</v>
      </c>
    </row>
    <row r="158" spans="1:26" ht="15" thickBot="1" x14ac:dyDescent="0.35">
      <c r="A158" s="65"/>
      <c r="B158" s="66" t="s">
        <v>66</v>
      </c>
      <c r="C158" s="67"/>
      <c r="D158" s="119"/>
      <c r="E158" s="70">
        <f>SUM(E153:E157)</f>
        <v>79.645403295000222</v>
      </c>
      <c r="F158" s="70">
        <f t="shared" ref="F158:Q158" si="128">SUM(F153:F157)</f>
        <v>79.645403295000222</v>
      </c>
      <c r="G158" s="70">
        <f t="shared" si="128"/>
        <v>79.645403295000222</v>
      </c>
      <c r="H158" s="70">
        <f t="shared" si="128"/>
        <v>79.645403295000222</v>
      </c>
      <c r="I158" s="70">
        <f t="shared" si="128"/>
        <v>79.645403295000222</v>
      </c>
      <c r="J158" s="70">
        <f t="shared" si="128"/>
        <v>79.645403295000222</v>
      </c>
      <c r="K158" s="70">
        <f t="shared" si="128"/>
        <v>79.645403295000222</v>
      </c>
      <c r="L158" s="70">
        <f t="shared" si="128"/>
        <v>79.645403295000222</v>
      </c>
      <c r="M158" s="70">
        <f t="shared" si="128"/>
        <v>79.645403295000222</v>
      </c>
      <c r="N158" s="70">
        <f t="shared" si="128"/>
        <v>79.645403295000222</v>
      </c>
      <c r="O158" s="70">
        <f t="shared" si="128"/>
        <v>79.645403295000222</v>
      </c>
      <c r="P158" s="70">
        <f t="shared" si="128"/>
        <v>79.645403295000222</v>
      </c>
      <c r="Q158" s="70">
        <f t="shared" si="128"/>
        <v>955.74483954000266</v>
      </c>
      <c r="R158" s="29"/>
      <c r="S158" s="29"/>
      <c r="T158" s="29"/>
      <c r="U158" s="72">
        <f>SUM(U153:U157)</f>
        <v>0.48172622960685618</v>
      </c>
      <c r="V158" s="72">
        <f>SUM(V153:V157)</f>
        <v>79.645403295000222</v>
      </c>
      <c r="X158" s="68">
        <f>SUM(X153:X157)</f>
        <v>479.99463104000057</v>
      </c>
      <c r="Y158" s="68">
        <f>SUM(Y153:Y157)</f>
        <v>475.75020850000209</v>
      </c>
      <c r="Z158" s="105">
        <f>X158/(X158+Y158)</f>
        <v>0.50222047892094368</v>
      </c>
    </row>
    <row r="159" spans="1:26" ht="14.25" x14ac:dyDescent="0.3">
      <c r="A159" s="99">
        <v>7.3</v>
      </c>
      <c r="B159" s="94" t="s">
        <v>67</v>
      </c>
      <c r="C159" s="128" t="str">
        <f>'3. Staff Loading'!C159</f>
        <v>BenefitsCal Innovation POC Analyst Sr. - On</v>
      </c>
      <c r="D159" s="129" t="str">
        <f>'3. Staff Loading'!D159</f>
        <v>N</v>
      </c>
      <c r="E159" s="152">
        <v>44</v>
      </c>
      <c r="F159" s="152">
        <v>43</v>
      </c>
      <c r="G159" s="152">
        <v>43</v>
      </c>
      <c r="H159" s="152">
        <v>44</v>
      </c>
      <c r="I159" s="152">
        <v>43</v>
      </c>
      <c r="J159" s="152">
        <v>43</v>
      </c>
      <c r="K159" s="152">
        <v>44</v>
      </c>
      <c r="L159" s="152">
        <v>43</v>
      </c>
      <c r="M159" s="152">
        <v>43</v>
      </c>
      <c r="N159" s="152">
        <v>44</v>
      </c>
      <c r="O159" s="152">
        <v>43</v>
      </c>
      <c r="P159" s="152">
        <v>43</v>
      </c>
      <c r="Q159" s="100">
        <f t="shared" ref="Q159:Q163" si="129">SUM(E159:P159)</f>
        <v>520</v>
      </c>
      <c r="R159" s="29"/>
      <c r="S159" s="29"/>
      <c r="T159" s="29"/>
      <c r="U159" s="131">
        <f>V159/$S$7</f>
        <v>0.26209677419354838</v>
      </c>
      <c r="V159" s="131">
        <f>Q159/12</f>
        <v>43.333333333333336</v>
      </c>
      <c r="X159" s="131">
        <f>IF($D159="Y",$Q159,0)</f>
        <v>0</v>
      </c>
      <c r="Y159" s="131">
        <f>IF($D159="N",$Q159,0)</f>
        <v>520</v>
      </c>
      <c r="Z159" s="132">
        <f>X159/(Y159+X159)</f>
        <v>0</v>
      </c>
    </row>
    <row r="160" spans="1:26" s="32" customFormat="1" ht="14.25" x14ac:dyDescent="0.3">
      <c r="A160" s="93"/>
      <c r="B160" s="94"/>
      <c r="C160" s="128" t="str">
        <f>'3. Staff Loading'!C160</f>
        <v xml:space="preserve">BenefitsCal Innovation POC Analyst Sr. - Off </v>
      </c>
      <c r="D160" s="129" t="str">
        <f>'3. Staff Loading'!D160</f>
        <v>Y</v>
      </c>
      <c r="E160" s="152">
        <v>165.00033175000002</v>
      </c>
      <c r="F160" s="152">
        <v>165.00033175000002</v>
      </c>
      <c r="G160" s="152">
        <v>165.00033175000002</v>
      </c>
      <c r="H160" s="152">
        <v>165.00033175000002</v>
      </c>
      <c r="I160" s="152">
        <v>165.00033175000002</v>
      </c>
      <c r="J160" s="152">
        <v>165.00033175000002</v>
      </c>
      <c r="K160" s="152">
        <v>165.00033175000002</v>
      </c>
      <c r="L160" s="152">
        <v>165.00033175000002</v>
      </c>
      <c r="M160" s="152">
        <v>165.00033175000002</v>
      </c>
      <c r="N160" s="152">
        <v>165.00033175000002</v>
      </c>
      <c r="O160" s="152">
        <v>165.00033175000002</v>
      </c>
      <c r="P160" s="152">
        <v>165.00033175000002</v>
      </c>
      <c r="Q160" s="100">
        <f t="shared" si="129"/>
        <v>1980.0039810000001</v>
      </c>
      <c r="R160" s="29"/>
      <c r="S160" s="29"/>
      <c r="T160" s="29"/>
      <c r="U160" s="131">
        <f t="shared" ref="U160:U163" si="130">V160/$S$7</f>
        <v>0.99798587752016132</v>
      </c>
      <c r="V160" s="131">
        <f>Q160/12</f>
        <v>165.00033175000002</v>
      </c>
      <c r="X160" s="131">
        <f t="shared" ref="X160:X163" si="131">IF($D160="Y",$Q160,0)</f>
        <v>1980.0039810000001</v>
      </c>
      <c r="Y160" s="131">
        <f t="shared" ref="Y160:Y163" si="132">IF($D160="N",$Q160,0)</f>
        <v>0</v>
      </c>
      <c r="Z160" s="132">
        <f t="shared" ref="Z160:Z163" si="133">X160/(Y160+X160)</f>
        <v>1</v>
      </c>
    </row>
    <row r="161" spans="1:26" s="32" customFormat="1" ht="14.25" x14ac:dyDescent="0.3">
      <c r="A161" s="93"/>
      <c r="B161" s="94"/>
      <c r="C161" s="128">
        <f>'3. Staff Loading'!C161</f>
        <v>0</v>
      </c>
      <c r="D161" s="129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0">
        <f t="shared" si="129"/>
        <v>0</v>
      </c>
      <c r="R161" s="29"/>
      <c r="S161" s="29"/>
      <c r="T161" s="29"/>
      <c r="U161" s="131">
        <f t="shared" si="130"/>
        <v>0</v>
      </c>
      <c r="V161" s="131">
        <f>Q161/12</f>
        <v>0</v>
      </c>
      <c r="X161" s="131">
        <f t="shared" si="131"/>
        <v>0</v>
      </c>
      <c r="Y161" s="131">
        <f t="shared" si="132"/>
        <v>0</v>
      </c>
      <c r="Z161" s="132" t="e">
        <f t="shared" si="133"/>
        <v>#DIV/0!</v>
      </c>
    </row>
    <row r="162" spans="1:26" ht="14.25" x14ac:dyDescent="0.3">
      <c r="A162" s="93"/>
      <c r="B162" s="94"/>
      <c r="C162" s="128">
        <f>'3. Staff Loading'!C162</f>
        <v>0</v>
      </c>
      <c r="D162" s="129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0">
        <f t="shared" si="129"/>
        <v>0</v>
      </c>
      <c r="R162" s="29"/>
      <c r="S162" s="29"/>
      <c r="T162" s="29"/>
      <c r="U162" s="131">
        <f t="shared" si="130"/>
        <v>0</v>
      </c>
      <c r="V162" s="131">
        <f>Q162/12</f>
        <v>0</v>
      </c>
      <c r="X162" s="131">
        <f t="shared" si="131"/>
        <v>0</v>
      </c>
      <c r="Y162" s="131">
        <f t="shared" si="132"/>
        <v>0</v>
      </c>
      <c r="Z162" s="132" t="e">
        <f t="shared" si="133"/>
        <v>#DIV/0!</v>
      </c>
    </row>
    <row r="163" spans="1:26" ht="14.25" x14ac:dyDescent="0.3">
      <c r="A163" s="93"/>
      <c r="B163" s="94"/>
      <c r="C163" s="128">
        <f>'3. Staff Loading'!C163</f>
        <v>0</v>
      </c>
      <c r="D163" s="129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0">
        <f t="shared" si="129"/>
        <v>0</v>
      </c>
      <c r="R163" s="29"/>
      <c r="S163" s="29"/>
      <c r="T163" s="29"/>
      <c r="U163" s="131">
        <f t="shared" si="130"/>
        <v>0</v>
      </c>
      <c r="V163" s="131">
        <f>Q163/12</f>
        <v>0</v>
      </c>
      <c r="X163" s="131">
        <f t="shared" si="131"/>
        <v>0</v>
      </c>
      <c r="Y163" s="131">
        <f t="shared" si="132"/>
        <v>0</v>
      </c>
      <c r="Z163" s="132" t="e">
        <f t="shared" si="133"/>
        <v>#DIV/0!</v>
      </c>
    </row>
    <row r="164" spans="1:26" ht="15" thickBot="1" x14ac:dyDescent="0.35">
      <c r="A164" s="65"/>
      <c r="B164" s="66" t="s">
        <v>68</v>
      </c>
      <c r="C164" s="67"/>
      <c r="D164" s="119"/>
      <c r="E164" s="70">
        <f>SUM(E159:E163)</f>
        <v>209.00033175000002</v>
      </c>
      <c r="F164" s="70">
        <f t="shared" ref="F164:Q164" si="134">SUM(F159:F163)</f>
        <v>208.00033175000002</v>
      </c>
      <c r="G164" s="70">
        <f t="shared" si="134"/>
        <v>208.00033175000002</v>
      </c>
      <c r="H164" s="70">
        <f t="shared" si="134"/>
        <v>209.00033175000002</v>
      </c>
      <c r="I164" s="70">
        <f t="shared" si="134"/>
        <v>208.00033175000002</v>
      </c>
      <c r="J164" s="70">
        <f t="shared" si="134"/>
        <v>208.00033175000002</v>
      </c>
      <c r="K164" s="70">
        <f t="shared" si="134"/>
        <v>209.00033175000002</v>
      </c>
      <c r="L164" s="70">
        <f t="shared" si="134"/>
        <v>208.00033175000002</v>
      </c>
      <c r="M164" s="70">
        <f t="shared" si="134"/>
        <v>208.00033175000002</v>
      </c>
      <c r="N164" s="70">
        <f t="shared" si="134"/>
        <v>209.00033175000002</v>
      </c>
      <c r="O164" s="70">
        <f t="shared" si="134"/>
        <v>208.00033175000002</v>
      </c>
      <c r="P164" s="70">
        <f t="shared" si="134"/>
        <v>208.00033175000002</v>
      </c>
      <c r="Q164" s="70">
        <f t="shared" si="134"/>
        <v>2500.0039809999998</v>
      </c>
      <c r="R164" s="29"/>
      <c r="S164" s="29"/>
      <c r="T164" s="29"/>
      <c r="U164" s="72">
        <f>SUM(U159:U163)</f>
        <v>1.2600826517137098</v>
      </c>
      <c r="V164" s="72">
        <f>SUM(V159:V163)</f>
        <v>208.33366508333336</v>
      </c>
      <c r="X164" s="68">
        <f>SUM(X159:X163)</f>
        <v>1980.0039810000001</v>
      </c>
      <c r="Y164" s="68">
        <f>SUM(Y159:Y163)</f>
        <v>520</v>
      </c>
      <c r="Z164" s="105">
        <f>X164/(X164+Y164)</f>
        <v>0.79200033121867264</v>
      </c>
    </row>
    <row r="165" spans="1:26" ht="14.25" x14ac:dyDescent="0.3">
      <c r="A165" s="93">
        <v>7.4</v>
      </c>
      <c r="B165" s="94" t="s">
        <v>69</v>
      </c>
      <c r="C165" s="128" t="str">
        <f>'3. Staff Loading'!C165</f>
        <v>BenefitsCal Lead Innovation Consultant - On</v>
      </c>
      <c r="D165" s="129" t="str">
        <f>'3. Staff Loading'!D165</f>
        <v>N</v>
      </c>
      <c r="E165" s="43">
        <v>117.00181583999999</v>
      </c>
      <c r="F165" s="43">
        <v>117.00181583999999</v>
      </c>
      <c r="G165" s="43">
        <v>117.00181583999999</v>
      </c>
      <c r="H165" s="43">
        <v>117.00181583999999</v>
      </c>
      <c r="I165" s="43">
        <v>117.00181583999999</v>
      </c>
      <c r="J165" s="43">
        <v>117.00181583999999</v>
      </c>
      <c r="K165" s="43">
        <v>117.00181583999999</v>
      </c>
      <c r="L165" s="43">
        <v>117.00181583999999</v>
      </c>
      <c r="M165" s="43">
        <v>117.00181583999999</v>
      </c>
      <c r="N165" s="43">
        <v>117.00181583999999</v>
      </c>
      <c r="O165" s="43">
        <v>117.00181583999999</v>
      </c>
      <c r="P165" s="43">
        <v>117.00181583999999</v>
      </c>
      <c r="Q165" s="100">
        <f t="shared" ref="Q165:Q169" si="135">SUM(E165:P165)</f>
        <v>1404.0217900800001</v>
      </c>
      <c r="R165" s="29"/>
      <c r="S165" s="29"/>
      <c r="T165" s="29"/>
      <c r="U165" s="131">
        <f>V165/$S$7</f>
        <v>0.7076722732258065</v>
      </c>
      <c r="V165" s="131">
        <f>Q165/12</f>
        <v>117.00181584000001</v>
      </c>
      <c r="X165" s="131">
        <f>IF($D165="Y",$Q165,0)</f>
        <v>0</v>
      </c>
      <c r="Y165" s="131">
        <f>IF($D165="N",$Q165,0)</f>
        <v>1404.0217900800001</v>
      </c>
      <c r="Z165" s="132">
        <f>X165/(Y165+X165)</f>
        <v>0</v>
      </c>
    </row>
    <row r="166" spans="1:26" s="32" customFormat="1" ht="14.25" x14ac:dyDescent="0.3">
      <c r="A166" s="93"/>
      <c r="B166" s="94"/>
      <c r="C166" s="128" t="str">
        <f>'3. Staff Loading'!C166</f>
        <v>BenefitsCal Automation Engineer - Off</v>
      </c>
      <c r="D166" s="129" t="str">
        <f>'3. Staff Loading'!D166</f>
        <v>Y</v>
      </c>
      <c r="E166" s="43">
        <v>95.000191707577144</v>
      </c>
      <c r="F166" s="43">
        <v>95.000191707577144</v>
      </c>
      <c r="G166" s="43">
        <v>95.000191707577144</v>
      </c>
      <c r="H166" s="43">
        <v>95.000191707577144</v>
      </c>
      <c r="I166" s="43">
        <v>95.000191707577144</v>
      </c>
      <c r="J166" s="43">
        <v>95.000191707577144</v>
      </c>
      <c r="K166" s="43">
        <v>95.000191707577144</v>
      </c>
      <c r="L166" s="43">
        <v>95.000191707577144</v>
      </c>
      <c r="M166" s="43">
        <v>95.000191707577144</v>
      </c>
      <c r="N166" s="43">
        <v>95.000191707577144</v>
      </c>
      <c r="O166" s="43">
        <v>95.000191707577144</v>
      </c>
      <c r="P166" s="43">
        <v>95.000191707577144</v>
      </c>
      <c r="Q166" s="100">
        <f t="shared" si="135"/>
        <v>1140.002300490926</v>
      </c>
      <c r="R166" s="29"/>
      <c r="S166" s="29"/>
      <c r="T166" s="29"/>
      <c r="U166" s="131">
        <f t="shared" ref="U166:U169" si="136">V166/$S$7</f>
        <v>0.57459793371518453</v>
      </c>
      <c r="V166" s="131">
        <f>Q166/12</f>
        <v>95.000191707577173</v>
      </c>
      <c r="X166" s="131">
        <f t="shared" ref="X166:X169" si="137">IF($D166="Y",$Q166,0)</f>
        <v>1140.002300490926</v>
      </c>
      <c r="Y166" s="131">
        <f t="shared" ref="Y166:Y169" si="138">IF($D166="N",$Q166,0)</f>
        <v>0</v>
      </c>
      <c r="Z166" s="132">
        <f t="shared" ref="Z166:Z169" si="139">X166/(Y166+X166)</f>
        <v>1</v>
      </c>
    </row>
    <row r="167" spans="1:26" s="32" customFormat="1" ht="14.25" x14ac:dyDescent="0.3">
      <c r="A167" s="93"/>
      <c r="B167" s="94"/>
      <c r="C167" s="128">
        <f>'3. Staff Loading'!C167</f>
        <v>0</v>
      </c>
      <c r="D167" s="129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0">
        <f t="shared" si="135"/>
        <v>0</v>
      </c>
      <c r="R167" s="29"/>
      <c r="S167" s="29"/>
      <c r="T167" s="29"/>
      <c r="U167" s="131">
        <f t="shared" si="136"/>
        <v>0</v>
      </c>
      <c r="V167" s="131">
        <f>Q167/12</f>
        <v>0</v>
      </c>
      <c r="X167" s="131">
        <f t="shared" si="137"/>
        <v>0</v>
      </c>
      <c r="Y167" s="131">
        <f t="shared" si="138"/>
        <v>0</v>
      </c>
      <c r="Z167" s="132" t="e">
        <f t="shared" si="139"/>
        <v>#DIV/0!</v>
      </c>
    </row>
    <row r="168" spans="1:26" s="32" customFormat="1" ht="14.85" customHeight="1" x14ac:dyDescent="0.3">
      <c r="A168" s="93"/>
      <c r="B168" s="94"/>
      <c r="C168" s="128">
        <f>'3. Staff Loading'!C168</f>
        <v>0</v>
      </c>
      <c r="D168" s="129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0">
        <f t="shared" si="135"/>
        <v>0</v>
      </c>
      <c r="R168" s="29"/>
      <c r="S168" s="29"/>
      <c r="T168" s="29"/>
      <c r="U168" s="131">
        <f t="shared" si="136"/>
        <v>0</v>
      </c>
      <c r="V168" s="131">
        <f>Q168/12</f>
        <v>0</v>
      </c>
      <c r="X168" s="131">
        <f t="shared" si="137"/>
        <v>0</v>
      </c>
      <c r="Y168" s="131">
        <f t="shared" si="138"/>
        <v>0</v>
      </c>
      <c r="Z168" s="132" t="e">
        <f t="shared" si="139"/>
        <v>#DIV/0!</v>
      </c>
    </row>
    <row r="169" spans="1:26" ht="13.35" customHeight="1" x14ac:dyDescent="0.3">
      <c r="A169" s="93"/>
      <c r="B169" s="94"/>
      <c r="C169" s="128">
        <f>'3. Staff Loading'!C169</f>
        <v>0</v>
      </c>
      <c r="D169" s="129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0">
        <f t="shared" si="135"/>
        <v>0</v>
      </c>
      <c r="R169" s="29"/>
      <c r="S169" s="29"/>
      <c r="T169" s="29"/>
      <c r="U169" s="131">
        <f t="shared" si="136"/>
        <v>0</v>
      </c>
      <c r="V169" s="131">
        <f>Q169/12</f>
        <v>0</v>
      </c>
      <c r="X169" s="131">
        <f t="shared" si="137"/>
        <v>0</v>
      </c>
      <c r="Y169" s="131">
        <f t="shared" si="138"/>
        <v>0</v>
      </c>
      <c r="Z169" s="132" t="e">
        <f t="shared" si="139"/>
        <v>#DIV/0!</v>
      </c>
    </row>
    <row r="170" spans="1:26" s="31" customFormat="1" ht="15" thickBot="1" x14ac:dyDescent="0.35">
      <c r="A170" s="65"/>
      <c r="B170" s="66" t="s">
        <v>70</v>
      </c>
      <c r="C170" s="67"/>
      <c r="D170" s="119"/>
      <c r="E170" s="70">
        <f>SUM(E165:E169)</f>
        <v>212.00200754757714</v>
      </c>
      <c r="F170" s="70">
        <f t="shared" ref="F170:Q170" si="140">SUM(F165:F169)</f>
        <v>212.00200754757714</v>
      </c>
      <c r="G170" s="70">
        <f t="shared" si="140"/>
        <v>212.00200754757714</v>
      </c>
      <c r="H170" s="70">
        <f t="shared" si="140"/>
        <v>212.00200754757714</v>
      </c>
      <c r="I170" s="70">
        <f t="shared" si="140"/>
        <v>212.00200754757714</v>
      </c>
      <c r="J170" s="70">
        <f t="shared" si="140"/>
        <v>212.00200754757714</v>
      </c>
      <c r="K170" s="70">
        <f t="shared" si="140"/>
        <v>212.00200754757714</v>
      </c>
      <c r="L170" s="70">
        <f t="shared" si="140"/>
        <v>212.00200754757714</v>
      </c>
      <c r="M170" s="70">
        <f t="shared" si="140"/>
        <v>212.00200754757714</v>
      </c>
      <c r="N170" s="70">
        <f t="shared" si="140"/>
        <v>212.00200754757714</v>
      </c>
      <c r="O170" s="70">
        <f t="shared" si="140"/>
        <v>212.00200754757714</v>
      </c>
      <c r="P170" s="70">
        <f t="shared" si="140"/>
        <v>212.00200754757714</v>
      </c>
      <c r="Q170" s="70">
        <f t="shared" si="140"/>
        <v>2544.0240905709261</v>
      </c>
      <c r="R170" s="29"/>
      <c r="S170" s="29"/>
      <c r="T170" s="29"/>
      <c r="U170" s="72">
        <f>SUM(U165:U169)</f>
        <v>1.282270206940991</v>
      </c>
      <c r="V170" s="72">
        <f>SUM(V165:V169)</f>
        <v>212.00200754757719</v>
      </c>
      <c r="X170" s="68">
        <f>SUM(X165:X169)</f>
        <v>1140.002300490926</v>
      </c>
      <c r="Y170" s="68">
        <f>SUM(Y165:Y169)</f>
        <v>1404.0217900800001</v>
      </c>
      <c r="Z170" s="105">
        <f>X170/(X170+Y170)</f>
        <v>0.44810986842309675</v>
      </c>
    </row>
    <row r="171" spans="1:26" ht="9.9499999999999993" customHeight="1" x14ac:dyDescent="0.3">
      <c r="A171" s="38"/>
      <c r="B171" s="39"/>
      <c r="C171" s="47"/>
      <c r="D171" s="118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4"/>
    </row>
    <row r="172" spans="1:26" ht="15" thickBot="1" x14ac:dyDescent="0.35">
      <c r="A172" s="88"/>
      <c r="B172" s="89" t="s">
        <v>71</v>
      </c>
      <c r="C172" s="90"/>
      <c r="D172" s="121"/>
      <c r="E172" s="91">
        <f t="shared" ref="E172:Q172" si="141">SUM(E152,E158,E164,E170)</f>
        <v>555.99727105091074</v>
      </c>
      <c r="F172" s="91">
        <f t="shared" si="141"/>
        <v>554.99727105091074</v>
      </c>
      <c r="G172" s="91">
        <f t="shared" si="141"/>
        <v>554.99727105091074</v>
      </c>
      <c r="H172" s="91">
        <f t="shared" si="141"/>
        <v>555.99727105091074</v>
      </c>
      <c r="I172" s="91">
        <f t="shared" si="141"/>
        <v>554.99727105091074</v>
      </c>
      <c r="J172" s="91">
        <f t="shared" si="141"/>
        <v>554.99727105091074</v>
      </c>
      <c r="K172" s="91">
        <f t="shared" si="141"/>
        <v>555.99727105091074</v>
      </c>
      <c r="L172" s="91">
        <f t="shared" si="141"/>
        <v>554.99727105091074</v>
      </c>
      <c r="M172" s="91">
        <f t="shared" si="141"/>
        <v>554.99727105091074</v>
      </c>
      <c r="N172" s="91">
        <f t="shared" si="141"/>
        <v>555.99727105091074</v>
      </c>
      <c r="O172" s="91">
        <f t="shared" si="141"/>
        <v>554.99727105091074</v>
      </c>
      <c r="P172" s="91">
        <f t="shared" si="141"/>
        <v>554.99727105091074</v>
      </c>
      <c r="Q172" s="91">
        <f t="shared" si="141"/>
        <v>6663.9672526109289</v>
      </c>
      <c r="R172" s="29"/>
      <c r="S172" s="29"/>
      <c r="T172" s="29"/>
      <c r="U172" s="91">
        <f>SUM(U152,U158,U164,U170)</f>
        <v>3.3588544620014762</v>
      </c>
      <c r="V172" s="91">
        <f>SUM(V152,V158,V164,V170)</f>
        <v>555.33060438424411</v>
      </c>
      <c r="X172" s="91">
        <f>SUM(X152,X158,X164,X170)</f>
        <v>3600.0009125309271</v>
      </c>
      <c r="Y172" s="91">
        <f>SUM(Y152,Y158,Y164,Y170)</f>
        <v>3063.9663400800023</v>
      </c>
      <c r="Z172" s="110">
        <f>X172/(X172+Y172)</f>
        <v>0.54021887804452418</v>
      </c>
    </row>
    <row r="173" spans="1:26" ht="14.25" x14ac:dyDescent="0.3">
      <c r="A173" s="49"/>
      <c r="B173" s="39"/>
      <c r="C173" s="40"/>
      <c r="D173" s="12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4"/>
    </row>
    <row r="174" spans="1:26" ht="14.25" x14ac:dyDescent="0.3">
      <c r="A174" s="74">
        <v>8</v>
      </c>
      <c r="B174" s="83" t="s">
        <v>72</v>
      </c>
      <c r="C174" s="76"/>
      <c r="D174" s="117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77"/>
      <c r="R174" s="29"/>
      <c r="S174" s="29"/>
      <c r="T174" s="29"/>
      <c r="U174" s="76"/>
      <c r="V174" s="76"/>
      <c r="X174" s="76"/>
      <c r="Y174" s="76"/>
      <c r="Z174" s="108"/>
    </row>
    <row r="175" spans="1:26" ht="14.25" x14ac:dyDescent="0.3">
      <c r="A175" s="93">
        <v>8.1</v>
      </c>
      <c r="B175" s="94" t="s">
        <v>105</v>
      </c>
      <c r="C175" s="128" t="str">
        <f>'3. Staff Loading'!C175</f>
        <v>BenefitsCal Cloud Support Lead - On</v>
      </c>
      <c r="D175" s="129" t="str">
        <f>'3. Staff Loading'!D175</f>
        <v>N</v>
      </c>
      <c r="E175" s="43">
        <v>150.92649583333332</v>
      </c>
      <c r="F175" s="43">
        <v>150.92649583333332</v>
      </c>
      <c r="G175" s="43">
        <v>150.92649583333332</v>
      </c>
      <c r="H175" s="43">
        <v>150.92649583333332</v>
      </c>
      <c r="I175" s="43">
        <v>150.92649583333332</v>
      </c>
      <c r="J175" s="43">
        <v>150.92649583333332</v>
      </c>
      <c r="K175" s="43">
        <v>150.92649583333332</v>
      </c>
      <c r="L175" s="43">
        <v>150.92649583333332</v>
      </c>
      <c r="M175" s="43">
        <v>150.92649583333332</v>
      </c>
      <c r="N175" s="43">
        <v>150.92649583333332</v>
      </c>
      <c r="O175" s="43">
        <v>150.92649583333332</v>
      </c>
      <c r="P175" s="43">
        <v>150.92649583333332</v>
      </c>
      <c r="Q175" s="100">
        <f t="shared" ref="Q175:Q179" si="142">SUM(E175:P175)</f>
        <v>1811.1179499999998</v>
      </c>
      <c r="R175" s="29"/>
      <c r="S175" s="29"/>
      <c r="T175" s="29"/>
      <c r="U175" s="131">
        <f>V175/$S$7</f>
        <v>0.91286186995967733</v>
      </c>
      <c r="V175" s="131">
        <f>Q175/12</f>
        <v>150.92649583333332</v>
      </c>
      <c r="X175" s="131">
        <f>IF($D175="Y",$Q175,0)</f>
        <v>0</v>
      </c>
      <c r="Y175" s="131">
        <f>IF($D175="N",$Q175,0)</f>
        <v>1811.1179499999998</v>
      </c>
      <c r="Z175" s="132">
        <f>X175/(Y175+X175)</f>
        <v>0</v>
      </c>
    </row>
    <row r="176" spans="1:26" s="32" customFormat="1" ht="14.25" x14ac:dyDescent="0.3">
      <c r="A176" s="93"/>
      <c r="B176" s="94"/>
      <c r="C176" s="128" t="str">
        <f>'3. Staff Loading'!C176</f>
        <v>BenefitsCal Lead Cloud Platform Engineer - Off</v>
      </c>
      <c r="D176" s="129" t="str">
        <f>'3. Staff Loading'!D176</f>
        <v>Y</v>
      </c>
      <c r="E176" s="43">
        <v>165.96291666666667</v>
      </c>
      <c r="F176" s="43">
        <v>165.96291666666667</v>
      </c>
      <c r="G176" s="43">
        <v>165.96291666666667</v>
      </c>
      <c r="H176" s="43">
        <v>165.96291666666667</v>
      </c>
      <c r="I176" s="43">
        <v>165.96291666666667</v>
      </c>
      <c r="J176" s="43">
        <v>165.96291666666667</v>
      </c>
      <c r="K176" s="43">
        <v>165.96291666666667</v>
      </c>
      <c r="L176" s="43">
        <v>165.96291666666667</v>
      </c>
      <c r="M176" s="43">
        <v>165.96291666666667</v>
      </c>
      <c r="N176" s="43">
        <v>165.96291666666667</v>
      </c>
      <c r="O176" s="43">
        <v>165.96291666666667</v>
      </c>
      <c r="P176" s="43">
        <v>165.96291666666667</v>
      </c>
      <c r="Q176" s="100">
        <f t="shared" si="142"/>
        <v>1991.5549999999996</v>
      </c>
      <c r="R176" s="29"/>
      <c r="S176" s="29"/>
      <c r="T176" s="29"/>
      <c r="U176" s="131">
        <f t="shared" ref="U176:U179" si="143">V176/$S$7</f>
        <v>1.0038079637096773</v>
      </c>
      <c r="V176" s="131">
        <f>Q176/12</f>
        <v>165.96291666666664</v>
      </c>
      <c r="X176" s="131">
        <f t="shared" ref="X176:X179" si="144">IF($D176="Y",$Q176,0)</f>
        <v>1991.5549999999996</v>
      </c>
      <c r="Y176" s="131">
        <f t="shared" ref="Y176:Y179" si="145">IF($D176="N",$Q176,0)</f>
        <v>0</v>
      </c>
      <c r="Z176" s="132">
        <f t="shared" ref="Z176:Z179" si="146">X176/(Y176+X176)</f>
        <v>1</v>
      </c>
    </row>
    <row r="177" spans="1:26" s="32" customFormat="1" ht="14.25" x14ac:dyDescent="0.3">
      <c r="A177" s="93"/>
      <c r="B177" s="94"/>
      <c r="C177" s="128">
        <f>'3. Staff Loading'!C177</f>
        <v>0</v>
      </c>
      <c r="D177" s="129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0">
        <f t="shared" si="142"/>
        <v>0</v>
      </c>
      <c r="R177" s="29"/>
      <c r="S177" s="29"/>
      <c r="T177" s="29"/>
      <c r="U177" s="131">
        <f t="shared" si="143"/>
        <v>0</v>
      </c>
      <c r="V177" s="131">
        <f>Q177/12</f>
        <v>0</v>
      </c>
      <c r="X177" s="131">
        <f t="shared" si="144"/>
        <v>0</v>
      </c>
      <c r="Y177" s="131">
        <f t="shared" si="145"/>
        <v>0</v>
      </c>
      <c r="Z177" s="132" t="e">
        <f t="shared" si="146"/>
        <v>#DIV/0!</v>
      </c>
    </row>
    <row r="178" spans="1:26" ht="14.25" x14ac:dyDescent="0.3">
      <c r="A178" s="93"/>
      <c r="B178" s="94"/>
      <c r="C178" s="128">
        <f>'3. Staff Loading'!C178</f>
        <v>0</v>
      </c>
      <c r="D178" s="129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0">
        <f t="shared" si="142"/>
        <v>0</v>
      </c>
      <c r="R178" s="29"/>
      <c r="S178" s="29"/>
      <c r="T178" s="29"/>
      <c r="U178" s="131">
        <f t="shared" si="143"/>
        <v>0</v>
      </c>
      <c r="V178" s="131">
        <f>Q178/12</f>
        <v>0</v>
      </c>
      <c r="X178" s="131">
        <f t="shared" si="144"/>
        <v>0</v>
      </c>
      <c r="Y178" s="131">
        <f t="shared" si="145"/>
        <v>0</v>
      </c>
      <c r="Z178" s="132" t="e">
        <f t="shared" si="146"/>
        <v>#DIV/0!</v>
      </c>
    </row>
    <row r="179" spans="1:26" ht="14.25" x14ac:dyDescent="0.3">
      <c r="A179" s="93"/>
      <c r="B179" s="94"/>
      <c r="C179" s="128">
        <f>'3. Staff Loading'!C179</f>
        <v>0</v>
      </c>
      <c r="D179" s="129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0">
        <f t="shared" si="142"/>
        <v>0</v>
      </c>
      <c r="R179" s="29"/>
      <c r="S179" s="29"/>
      <c r="T179" s="29"/>
      <c r="U179" s="131">
        <f t="shared" si="143"/>
        <v>0</v>
      </c>
      <c r="V179" s="131">
        <f>Q179/12</f>
        <v>0</v>
      </c>
      <c r="X179" s="131">
        <f t="shared" si="144"/>
        <v>0</v>
      </c>
      <c r="Y179" s="131">
        <f t="shared" si="145"/>
        <v>0</v>
      </c>
      <c r="Z179" s="132" t="e">
        <f t="shared" si="146"/>
        <v>#DIV/0!</v>
      </c>
    </row>
    <row r="180" spans="1:26" ht="15" thickBot="1" x14ac:dyDescent="0.35">
      <c r="A180" s="65"/>
      <c r="B180" s="66" t="s">
        <v>74</v>
      </c>
      <c r="C180" s="67"/>
      <c r="D180" s="119"/>
      <c r="E180" s="70">
        <f>SUM(E175:E179)</f>
        <v>316.88941249999999</v>
      </c>
      <c r="F180" s="70">
        <f t="shared" ref="F180:Q180" si="147">SUM(F175:F179)</f>
        <v>316.88941249999999</v>
      </c>
      <c r="G180" s="70">
        <f t="shared" si="147"/>
        <v>316.88941249999999</v>
      </c>
      <c r="H180" s="70">
        <f t="shared" si="147"/>
        <v>316.88941249999999</v>
      </c>
      <c r="I180" s="70">
        <f t="shared" si="147"/>
        <v>316.88941249999999</v>
      </c>
      <c r="J180" s="70">
        <f t="shared" si="147"/>
        <v>316.88941249999999</v>
      </c>
      <c r="K180" s="70">
        <f t="shared" si="147"/>
        <v>316.88941249999999</v>
      </c>
      <c r="L180" s="70">
        <f t="shared" si="147"/>
        <v>316.88941249999999</v>
      </c>
      <c r="M180" s="70">
        <f t="shared" si="147"/>
        <v>316.88941249999999</v>
      </c>
      <c r="N180" s="70">
        <f t="shared" si="147"/>
        <v>316.88941249999999</v>
      </c>
      <c r="O180" s="70">
        <f t="shared" si="147"/>
        <v>316.88941249999999</v>
      </c>
      <c r="P180" s="70">
        <f t="shared" si="147"/>
        <v>316.88941249999999</v>
      </c>
      <c r="Q180" s="70">
        <f t="shared" si="147"/>
        <v>3802.6729499999992</v>
      </c>
      <c r="R180" s="29"/>
      <c r="S180" s="29"/>
      <c r="T180" s="29"/>
      <c r="U180" s="72">
        <f>SUM(U175:U179)</f>
        <v>1.9166698336693546</v>
      </c>
      <c r="V180" s="72">
        <f>SUM(V175:V179)</f>
        <v>316.88941249999993</v>
      </c>
      <c r="X180" s="68">
        <f>SUM(X175:X179)</f>
        <v>1991.5549999999996</v>
      </c>
      <c r="Y180" s="68">
        <f>SUM(Y175:Y179)</f>
        <v>1811.1179499999998</v>
      </c>
      <c r="Z180" s="105">
        <f>X180/(X180+Y180)</f>
        <v>0.52372502873274973</v>
      </c>
    </row>
    <row r="181" spans="1:26" ht="14.25" x14ac:dyDescent="0.3">
      <c r="A181" s="93">
        <v>8.1999999999999993</v>
      </c>
      <c r="B181" s="94" t="s">
        <v>75</v>
      </c>
      <c r="C181" s="128" t="str">
        <f>'3. Staff Loading'!C181</f>
        <v>BenefitsCal Lead Cloud Platform Analyst - On</v>
      </c>
      <c r="D181" s="129" t="str">
        <f>'3. Staff Loading'!D181</f>
        <v>N</v>
      </c>
      <c r="E181" s="43">
        <v>122.20498964166667</v>
      </c>
      <c r="F181" s="43">
        <v>122.20498964166667</v>
      </c>
      <c r="G181" s="43">
        <v>122.20498964166667</v>
      </c>
      <c r="H181" s="43">
        <v>122.20498964166667</v>
      </c>
      <c r="I181" s="43">
        <v>122.20498964166667</v>
      </c>
      <c r="J181" s="43">
        <v>122.20498964166667</v>
      </c>
      <c r="K181" s="43">
        <v>122.20498964166667</v>
      </c>
      <c r="L181" s="43">
        <v>122.20498964166667</v>
      </c>
      <c r="M181" s="43">
        <v>122.20498964166667</v>
      </c>
      <c r="N181" s="43">
        <v>122.20498964166667</v>
      </c>
      <c r="O181" s="43">
        <v>122.20498964166667</v>
      </c>
      <c r="P181" s="43">
        <v>122.20498964166667</v>
      </c>
      <c r="Q181" s="100">
        <f t="shared" ref="Q181:Q185" si="148">SUM(E181:P181)</f>
        <v>1466.4598757000003</v>
      </c>
      <c r="R181" s="29"/>
      <c r="S181" s="29"/>
      <c r="T181" s="29"/>
      <c r="U181" s="131">
        <f>V181/$S$7</f>
        <v>0.73914308251008076</v>
      </c>
      <c r="V181" s="131">
        <f>Q181/12</f>
        <v>122.2049896416667</v>
      </c>
      <c r="X181" s="131">
        <f>IF($D181="Y",$Q181,0)</f>
        <v>0</v>
      </c>
      <c r="Y181" s="131">
        <f>IF($D181="N",$Q181,0)</f>
        <v>1466.4598757000003</v>
      </c>
      <c r="Z181" s="132">
        <f>X181/(Y181+X181)</f>
        <v>0</v>
      </c>
    </row>
    <row r="182" spans="1:26" s="32" customFormat="1" ht="14.25" x14ac:dyDescent="0.3">
      <c r="A182" s="93"/>
      <c r="B182" s="94"/>
      <c r="C182" s="128" t="str">
        <f>'3. Staff Loading'!C182</f>
        <v>BenefitsCal Cloud Platform FinOps - Off</v>
      </c>
      <c r="D182" s="129" t="str">
        <f>'3. Staff Loading'!D182</f>
        <v>Y</v>
      </c>
      <c r="E182" s="43">
        <v>165.96291666665999</v>
      </c>
      <c r="F182" s="43">
        <v>165.96291666665999</v>
      </c>
      <c r="G182" s="43">
        <v>165.96291666665999</v>
      </c>
      <c r="H182" s="43">
        <v>165.96291666665999</v>
      </c>
      <c r="I182" s="43">
        <v>165.96291666665999</v>
      </c>
      <c r="J182" s="43">
        <v>165.96291666665999</v>
      </c>
      <c r="K182" s="43">
        <v>165.96291666665999</v>
      </c>
      <c r="L182" s="43">
        <v>165.96291666665999</v>
      </c>
      <c r="M182" s="43">
        <v>165.96291666665999</v>
      </c>
      <c r="N182" s="43">
        <v>165.96291666665999</v>
      </c>
      <c r="O182" s="43">
        <v>165.96291666665999</v>
      </c>
      <c r="P182" s="43">
        <v>165.96291666665999</v>
      </c>
      <c r="Q182" s="100">
        <f t="shared" si="148"/>
        <v>1991.55499999992</v>
      </c>
      <c r="R182" s="29"/>
      <c r="S182" s="29"/>
      <c r="T182" s="29"/>
      <c r="U182" s="131">
        <f t="shared" ref="U182:U185" si="149">V182/$S$7</f>
        <v>1.0038079637096371</v>
      </c>
      <c r="V182" s="131">
        <f>Q182/12</f>
        <v>165.96291666665999</v>
      </c>
      <c r="X182" s="131">
        <f t="shared" ref="X182:X185" si="150">IF($D182="Y",$Q182,0)</f>
        <v>1991.55499999992</v>
      </c>
      <c r="Y182" s="131">
        <f t="shared" ref="Y182:Y185" si="151">IF($D182="N",$Q182,0)</f>
        <v>0</v>
      </c>
      <c r="Z182" s="132">
        <f t="shared" ref="Z182:Z185" si="152">X182/(Y182+X182)</f>
        <v>1</v>
      </c>
    </row>
    <row r="183" spans="1:26" ht="14.25" x14ac:dyDescent="0.3">
      <c r="A183" s="93"/>
      <c r="B183" s="94"/>
      <c r="C183" s="128">
        <f>'3. Staff Loading'!C183</f>
        <v>0</v>
      </c>
      <c r="D183" s="129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0">
        <f t="shared" si="148"/>
        <v>0</v>
      </c>
      <c r="R183" s="29"/>
      <c r="S183" s="29"/>
      <c r="T183" s="29"/>
      <c r="U183" s="131">
        <f t="shared" si="149"/>
        <v>0</v>
      </c>
      <c r="V183" s="131">
        <f>Q183/12</f>
        <v>0</v>
      </c>
      <c r="X183" s="131">
        <f t="shared" si="150"/>
        <v>0</v>
      </c>
      <c r="Y183" s="131">
        <f t="shared" si="151"/>
        <v>0</v>
      </c>
      <c r="Z183" s="132" t="e">
        <f t="shared" si="152"/>
        <v>#DIV/0!</v>
      </c>
    </row>
    <row r="184" spans="1:26" ht="14.25" x14ac:dyDescent="0.3">
      <c r="A184" s="93"/>
      <c r="B184" s="94"/>
      <c r="C184" s="128">
        <f>'3. Staff Loading'!C184</f>
        <v>0</v>
      </c>
      <c r="D184" s="129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0">
        <f t="shared" si="148"/>
        <v>0</v>
      </c>
      <c r="R184" s="29"/>
      <c r="S184" s="29"/>
      <c r="T184" s="29"/>
      <c r="U184" s="131">
        <f t="shared" si="149"/>
        <v>0</v>
      </c>
      <c r="V184" s="131">
        <f>Q184/12</f>
        <v>0</v>
      </c>
      <c r="X184" s="131">
        <f t="shared" si="150"/>
        <v>0</v>
      </c>
      <c r="Y184" s="131">
        <f t="shared" si="151"/>
        <v>0</v>
      </c>
      <c r="Z184" s="132" t="e">
        <f t="shared" si="152"/>
        <v>#DIV/0!</v>
      </c>
    </row>
    <row r="185" spans="1:26" ht="14.25" x14ac:dyDescent="0.3">
      <c r="A185" s="93"/>
      <c r="B185" s="94"/>
      <c r="C185" s="128">
        <f>'3. Staff Loading'!C185</f>
        <v>0</v>
      </c>
      <c r="D185" s="129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0">
        <f t="shared" si="148"/>
        <v>0</v>
      </c>
      <c r="R185" s="29"/>
      <c r="S185" s="29"/>
      <c r="T185" s="29"/>
      <c r="U185" s="131">
        <f t="shared" si="149"/>
        <v>0</v>
      </c>
      <c r="V185" s="131">
        <f>Q185/12</f>
        <v>0</v>
      </c>
      <c r="X185" s="131">
        <f t="shared" si="150"/>
        <v>0</v>
      </c>
      <c r="Y185" s="131">
        <f t="shared" si="151"/>
        <v>0</v>
      </c>
      <c r="Z185" s="132" t="e">
        <f t="shared" si="152"/>
        <v>#DIV/0!</v>
      </c>
    </row>
    <row r="186" spans="1:26" ht="15" thickBot="1" x14ac:dyDescent="0.35">
      <c r="A186" s="65"/>
      <c r="B186" s="66" t="s">
        <v>76</v>
      </c>
      <c r="C186" s="67"/>
      <c r="D186" s="119"/>
      <c r="E186" s="70">
        <f>SUM(E181:E185)</f>
        <v>288.16790630832668</v>
      </c>
      <c r="F186" s="70">
        <f t="shared" ref="F186:Q186" si="153">SUM(F181:F185)</f>
        <v>288.16790630832668</v>
      </c>
      <c r="G186" s="70">
        <f t="shared" si="153"/>
        <v>288.16790630832668</v>
      </c>
      <c r="H186" s="70">
        <f t="shared" si="153"/>
        <v>288.16790630832668</v>
      </c>
      <c r="I186" s="70">
        <f t="shared" si="153"/>
        <v>288.16790630832668</v>
      </c>
      <c r="J186" s="70">
        <f t="shared" si="153"/>
        <v>288.16790630832668</v>
      </c>
      <c r="K186" s="70">
        <f t="shared" si="153"/>
        <v>288.16790630832668</v>
      </c>
      <c r="L186" s="70">
        <f t="shared" si="153"/>
        <v>288.16790630832668</v>
      </c>
      <c r="M186" s="70">
        <f t="shared" si="153"/>
        <v>288.16790630832668</v>
      </c>
      <c r="N186" s="70">
        <f t="shared" si="153"/>
        <v>288.16790630832668</v>
      </c>
      <c r="O186" s="70">
        <f t="shared" si="153"/>
        <v>288.16790630832668</v>
      </c>
      <c r="P186" s="70">
        <f t="shared" si="153"/>
        <v>288.16790630832668</v>
      </c>
      <c r="Q186" s="70">
        <f t="shared" si="153"/>
        <v>3458.0148756999206</v>
      </c>
      <c r="R186" s="29"/>
      <c r="S186" s="29"/>
      <c r="T186" s="29"/>
      <c r="U186" s="72">
        <f>SUM(U181:U185)</f>
        <v>1.742951046219718</v>
      </c>
      <c r="V186" s="72">
        <f>SUM(V181:V185)</f>
        <v>288.16790630832668</v>
      </c>
      <c r="X186" s="68">
        <f>SUM(X181:X185)</f>
        <v>1991.55499999992</v>
      </c>
      <c r="Y186" s="68">
        <f>SUM(Y181:Y185)</f>
        <v>1466.4598757000003</v>
      </c>
      <c r="Z186" s="105">
        <f>X186/(X186+Y186)</f>
        <v>0.57592435879756554</v>
      </c>
    </row>
    <row r="187" spans="1:26" ht="14.25" x14ac:dyDescent="0.3">
      <c r="A187" s="93">
        <v>8.3000000000000007</v>
      </c>
      <c r="B187" s="94" t="s">
        <v>77</v>
      </c>
      <c r="C187" s="128" t="str">
        <f>'3. Staff Loading'!C187</f>
        <v>BenefitsCal Lead Cloud Platform Engineer - On</v>
      </c>
      <c r="D187" s="129" t="str">
        <f>'3. Staff Loading'!D187</f>
        <v>N</v>
      </c>
      <c r="E187" s="43">
        <v>75.46324791666666</v>
      </c>
      <c r="F187" s="43">
        <v>75.463247916660009</v>
      </c>
      <c r="G187" s="43">
        <v>75.463247916660009</v>
      </c>
      <c r="H187" s="43">
        <v>75.463247916660009</v>
      </c>
      <c r="I187" s="43">
        <v>75.463247916660009</v>
      </c>
      <c r="J187" s="43">
        <v>75.463247916660009</v>
      </c>
      <c r="K187" s="43">
        <v>75.463247916660009</v>
      </c>
      <c r="L187" s="43">
        <v>75.463247916660009</v>
      </c>
      <c r="M187" s="43">
        <v>75.463247916660009</v>
      </c>
      <c r="N187" s="43">
        <v>75.463247916660009</v>
      </c>
      <c r="O187" s="43">
        <v>75.463247916660009</v>
      </c>
      <c r="P187" s="43">
        <v>75.463247916660009</v>
      </c>
      <c r="Q187" s="100">
        <f t="shared" ref="Q187:Q191" si="154">SUM(E187:P187)</f>
        <v>905.55897499992693</v>
      </c>
      <c r="R187" s="29"/>
      <c r="S187" s="29"/>
      <c r="T187" s="29"/>
      <c r="U187" s="131">
        <f>V187/$S$7</f>
        <v>0.45643093497980186</v>
      </c>
      <c r="V187" s="131">
        <f>Q187/12</f>
        <v>75.463247916660578</v>
      </c>
      <c r="X187" s="131">
        <f>IF($D187="Y",$Q187,0)</f>
        <v>0</v>
      </c>
      <c r="Y187" s="131">
        <f>IF($D187="N",$Q187,0)</f>
        <v>905.55897499992693</v>
      </c>
      <c r="Z187" s="132">
        <f>X187/(Y187+X187)</f>
        <v>0</v>
      </c>
    </row>
    <row r="188" spans="1:26" s="32" customFormat="1" ht="14.25" x14ac:dyDescent="0.3">
      <c r="A188" s="93"/>
      <c r="B188" s="94"/>
      <c r="C188" s="128">
        <f>'3. Staff Loading'!C188</f>
        <v>0</v>
      </c>
      <c r="D188" s="129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0">
        <f t="shared" si="154"/>
        <v>0</v>
      </c>
      <c r="R188" s="29"/>
      <c r="S188" s="29"/>
      <c r="T188" s="29"/>
      <c r="U188" s="131">
        <f t="shared" ref="U188:U191" si="155">V188/$S$7</f>
        <v>0</v>
      </c>
      <c r="V188" s="131">
        <f>Q188/12</f>
        <v>0</v>
      </c>
      <c r="X188" s="131">
        <f t="shared" ref="X188:X191" si="156">IF($D188="Y",$Q188,0)</f>
        <v>0</v>
      </c>
      <c r="Y188" s="131">
        <f t="shared" ref="Y188:Y191" si="157">IF($D188="N",$Q188,0)</f>
        <v>0</v>
      </c>
      <c r="Z188" s="132" t="e">
        <f t="shared" ref="Z188:Z191" si="158">X188/(Y188+X188)</f>
        <v>#DIV/0!</v>
      </c>
    </row>
    <row r="189" spans="1:26" s="32" customFormat="1" ht="14.25" x14ac:dyDescent="0.3">
      <c r="A189" s="93"/>
      <c r="B189" s="94"/>
      <c r="C189" s="128">
        <f>'3. Staff Loading'!C189</f>
        <v>0</v>
      </c>
      <c r="D189" s="129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0">
        <f t="shared" si="154"/>
        <v>0</v>
      </c>
      <c r="R189" s="29"/>
      <c r="S189" s="29"/>
      <c r="T189" s="29"/>
      <c r="U189" s="131">
        <f t="shared" si="155"/>
        <v>0</v>
      </c>
      <c r="V189" s="131">
        <f>Q189/12</f>
        <v>0</v>
      </c>
      <c r="X189" s="131">
        <f t="shared" si="156"/>
        <v>0</v>
      </c>
      <c r="Y189" s="131">
        <f t="shared" si="157"/>
        <v>0</v>
      </c>
      <c r="Z189" s="132" t="e">
        <f t="shared" si="158"/>
        <v>#DIV/0!</v>
      </c>
    </row>
    <row r="190" spans="1:26" ht="14.25" x14ac:dyDescent="0.3">
      <c r="A190" s="93"/>
      <c r="B190" s="94"/>
      <c r="C190" s="128">
        <f>'3. Staff Loading'!C190</f>
        <v>0</v>
      </c>
      <c r="D190" s="129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0">
        <f t="shared" si="154"/>
        <v>0</v>
      </c>
      <c r="R190" s="29"/>
      <c r="S190" s="29"/>
      <c r="T190" s="29"/>
      <c r="U190" s="131">
        <f t="shared" si="155"/>
        <v>0</v>
      </c>
      <c r="V190" s="131">
        <f>Q190/12</f>
        <v>0</v>
      </c>
      <c r="X190" s="131">
        <f t="shared" si="156"/>
        <v>0</v>
      </c>
      <c r="Y190" s="131">
        <f t="shared" si="157"/>
        <v>0</v>
      </c>
      <c r="Z190" s="132" t="e">
        <f t="shared" si="158"/>
        <v>#DIV/0!</v>
      </c>
    </row>
    <row r="191" spans="1:26" ht="14.25" x14ac:dyDescent="0.3">
      <c r="A191" s="93"/>
      <c r="B191" s="94"/>
      <c r="C191" s="128">
        <f>'3. Staff Loading'!C191</f>
        <v>0</v>
      </c>
      <c r="D191" s="129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0">
        <f t="shared" si="154"/>
        <v>0</v>
      </c>
      <c r="R191" s="29"/>
      <c r="S191" s="29"/>
      <c r="T191" s="29"/>
      <c r="U191" s="131">
        <f t="shared" si="155"/>
        <v>0</v>
      </c>
      <c r="V191" s="131">
        <f>Q191/12</f>
        <v>0</v>
      </c>
      <c r="X191" s="131">
        <f t="shared" si="156"/>
        <v>0</v>
      </c>
      <c r="Y191" s="131">
        <f t="shared" si="157"/>
        <v>0</v>
      </c>
      <c r="Z191" s="132" t="e">
        <f t="shared" si="158"/>
        <v>#DIV/0!</v>
      </c>
    </row>
    <row r="192" spans="1:26" ht="15" thickBot="1" x14ac:dyDescent="0.35">
      <c r="A192" s="65"/>
      <c r="B192" s="66" t="s">
        <v>78</v>
      </c>
      <c r="C192" s="67"/>
      <c r="D192" s="119"/>
      <c r="E192" s="70">
        <f>SUM(E187:E191)</f>
        <v>75.46324791666666</v>
      </c>
      <c r="F192" s="70">
        <f t="shared" ref="F192:Q192" si="159">SUM(F187:F191)</f>
        <v>75.463247916660009</v>
      </c>
      <c r="G192" s="70">
        <f t="shared" si="159"/>
        <v>75.463247916660009</v>
      </c>
      <c r="H192" s="70">
        <f t="shared" si="159"/>
        <v>75.463247916660009</v>
      </c>
      <c r="I192" s="70">
        <f t="shared" si="159"/>
        <v>75.463247916660009</v>
      </c>
      <c r="J192" s="70">
        <f t="shared" si="159"/>
        <v>75.463247916660009</v>
      </c>
      <c r="K192" s="70">
        <f t="shared" si="159"/>
        <v>75.463247916660009</v>
      </c>
      <c r="L192" s="70">
        <f t="shared" si="159"/>
        <v>75.463247916660009</v>
      </c>
      <c r="M192" s="70">
        <f t="shared" si="159"/>
        <v>75.463247916660009</v>
      </c>
      <c r="N192" s="70">
        <f t="shared" si="159"/>
        <v>75.463247916660009</v>
      </c>
      <c r="O192" s="70">
        <f t="shared" si="159"/>
        <v>75.463247916660009</v>
      </c>
      <c r="P192" s="70">
        <f t="shared" si="159"/>
        <v>75.463247916660009</v>
      </c>
      <c r="Q192" s="70">
        <f t="shared" si="159"/>
        <v>905.55897499992693</v>
      </c>
      <c r="R192" s="29"/>
      <c r="S192" s="29"/>
      <c r="T192" s="29"/>
      <c r="U192" s="72">
        <f>SUM(U187:U191)</f>
        <v>0.45643093497980186</v>
      </c>
      <c r="V192" s="72">
        <f>SUM(V187:V191)</f>
        <v>75.463247916660578</v>
      </c>
      <c r="X192" s="68">
        <f>SUM(X187:X191)</f>
        <v>0</v>
      </c>
      <c r="Y192" s="68">
        <f>SUM(Y187:Y191)</f>
        <v>905.55897499992693</v>
      </c>
      <c r="Z192" s="105">
        <f>X192/(X192+Y192)</f>
        <v>0</v>
      </c>
    </row>
    <row r="193" spans="1:26" ht="14.25" x14ac:dyDescent="0.3">
      <c r="A193" s="93">
        <v>8.4</v>
      </c>
      <c r="B193" s="94" t="s">
        <v>79</v>
      </c>
      <c r="C193" s="128" t="str">
        <f>'3. Staff Loading'!C193</f>
        <v>BenefitsCal Lead Cloud Platform Engineer - On</v>
      </c>
      <c r="D193" s="129" t="str">
        <f>'3. Staff Loading'!D193</f>
        <v>N</v>
      </c>
      <c r="E193" s="43">
        <v>75.46324791666666</v>
      </c>
      <c r="F193" s="43">
        <v>75.463247916660009</v>
      </c>
      <c r="G193" s="43">
        <v>75.463247916660009</v>
      </c>
      <c r="H193" s="43">
        <v>75.463247916660009</v>
      </c>
      <c r="I193" s="43">
        <v>75.463247916660009</v>
      </c>
      <c r="J193" s="43">
        <v>75.463247916660009</v>
      </c>
      <c r="K193" s="43">
        <v>75.463247916660009</v>
      </c>
      <c r="L193" s="43">
        <v>75.463247916660009</v>
      </c>
      <c r="M193" s="43">
        <v>75.463247916660009</v>
      </c>
      <c r="N193" s="43">
        <v>75.463247916660009</v>
      </c>
      <c r="O193" s="43">
        <v>75.463247916660009</v>
      </c>
      <c r="P193" s="43">
        <v>75.463247916660009</v>
      </c>
      <c r="Q193" s="100">
        <f t="shared" ref="Q193:Q197" si="160">SUM(E193:P193)</f>
        <v>905.55897499992693</v>
      </c>
      <c r="R193" s="29"/>
      <c r="S193" s="29"/>
      <c r="T193" s="29"/>
      <c r="U193" s="131">
        <f>V193/$S$7</f>
        <v>0.45643093497980186</v>
      </c>
      <c r="V193" s="131">
        <f>Q193/12</f>
        <v>75.463247916660578</v>
      </c>
      <c r="X193" s="131">
        <f>IF($D193="Y",$Q193,0)</f>
        <v>0</v>
      </c>
      <c r="Y193" s="131">
        <f>IF($D193="N",$Q193,0)</f>
        <v>905.55897499992693</v>
      </c>
      <c r="Z193" s="132">
        <f>X193/(Y193+X193)</f>
        <v>0</v>
      </c>
    </row>
    <row r="194" spans="1:26" s="32" customFormat="1" ht="14.25" x14ac:dyDescent="0.3">
      <c r="A194" s="93"/>
      <c r="B194" s="94"/>
      <c r="C194" s="128">
        <f>'3. Staff Loading'!C194</f>
        <v>0</v>
      </c>
      <c r="D194" s="129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0">
        <f t="shared" si="160"/>
        <v>0</v>
      </c>
      <c r="R194" s="29"/>
      <c r="S194" s="29"/>
      <c r="T194" s="29"/>
      <c r="U194" s="131">
        <f t="shared" ref="U194:U197" si="161">V194/$S$7</f>
        <v>0</v>
      </c>
      <c r="V194" s="131">
        <f>Q194/12</f>
        <v>0</v>
      </c>
      <c r="X194" s="131">
        <f t="shared" ref="X194:X197" si="162">IF($D194="Y",$Q194,0)</f>
        <v>0</v>
      </c>
      <c r="Y194" s="131">
        <f t="shared" ref="Y194:Y197" si="163">IF($D194="N",$Q194,0)</f>
        <v>0</v>
      </c>
      <c r="Z194" s="132" t="e">
        <f t="shared" ref="Z194:Z197" si="164">X194/(Y194+X194)</f>
        <v>#DIV/0!</v>
      </c>
    </row>
    <row r="195" spans="1:26" s="32" customFormat="1" ht="14.25" x14ac:dyDescent="0.3">
      <c r="A195" s="93"/>
      <c r="B195" s="94"/>
      <c r="C195" s="128">
        <f>'3. Staff Loading'!C195</f>
        <v>0</v>
      </c>
      <c r="D195" s="129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0">
        <f t="shared" si="160"/>
        <v>0</v>
      </c>
      <c r="R195" s="29"/>
      <c r="S195" s="29"/>
      <c r="T195" s="29"/>
      <c r="U195" s="131">
        <f t="shared" si="161"/>
        <v>0</v>
      </c>
      <c r="V195" s="131">
        <f>Q195/12</f>
        <v>0</v>
      </c>
      <c r="X195" s="131">
        <f t="shared" si="162"/>
        <v>0</v>
      </c>
      <c r="Y195" s="131">
        <f t="shared" si="163"/>
        <v>0</v>
      </c>
      <c r="Z195" s="132" t="e">
        <f t="shared" si="164"/>
        <v>#DIV/0!</v>
      </c>
    </row>
    <row r="196" spans="1:26" ht="14.25" x14ac:dyDescent="0.3">
      <c r="A196" s="93"/>
      <c r="B196" s="94"/>
      <c r="C196" s="128">
        <f>'3. Staff Loading'!C196</f>
        <v>0</v>
      </c>
      <c r="D196" s="129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0">
        <f t="shared" si="160"/>
        <v>0</v>
      </c>
      <c r="R196" s="29"/>
      <c r="S196" s="29"/>
      <c r="T196" s="29"/>
      <c r="U196" s="131">
        <f t="shared" si="161"/>
        <v>0</v>
      </c>
      <c r="V196" s="131">
        <f>Q196/12</f>
        <v>0</v>
      </c>
      <c r="X196" s="131">
        <f t="shared" si="162"/>
        <v>0</v>
      </c>
      <c r="Y196" s="131">
        <f t="shared" si="163"/>
        <v>0</v>
      </c>
      <c r="Z196" s="132" t="e">
        <f t="shared" si="164"/>
        <v>#DIV/0!</v>
      </c>
    </row>
    <row r="197" spans="1:26" ht="14.25" x14ac:dyDescent="0.3">
      <c r="A197" s="93"/>
      <c r="B197" s="94"/>
      <c r="C197" s="128">
        <f>'3. Staff Loading'!C197</f>
        <v>0</v>
      </c>
      <c r="D197" s="129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0">
        <f t="shared" si="160"/>
        <v>0</v>
      </c>
      <c r="R197" s="29"/>
      <c r="S197" s="29"/>
      <c r="T197" s="29"/>
      <c r="U197" s="131">
        <f t="shared" si="161"/>
        <v>0</v>
      </c>
      <c r="V197" s="131">
        <f>Q197/12</f>
        <v>0</v>
      </c>
      <c r="X197" s="131">
        <f t="shared" si="162"/>
        <v>0</v>
      </c>
      <c r="Y197" s="131">
        <f t="shared" si="163"/>
        <v>0</v>
      </c>
      <c r="Z197" s="132" t="e">
        <f t="shared" si="164"/>
        <v>#DIV/0!</v>
      </c>
    </row>
    <row r="198" spans="1:26" ht="15" thickBot="1" x14ac:dyDescent="0.35">
      <c r="A198" s="65"/>
      <c r="B198" s="66" t="s">
        <v>80</v>
      </c>
      <c r="C198" s="67"/>
      <c r="D198" s="119"/>
      <c r="E198" s="70">
        <f>SUM(E193:E197)</f>
        <v>75.46324791666666</v>
      </c>
      <c r="F198" s="70">
        <f t="shared" ref="F198:Q198" si="165">SUM(F193:F197)</f>
        <v>75.463247916660009</v>
      </c>
      <c r="G198" s="70">
        <f t="shared" si="165"/>
        <v>75.463247916660009</v>
      </c>
      <c r="H198" s="70">
        <f t="shared" si="165"/>
        <v>75.463247916660009</v>
      </c>
      <c r="I198" s="70">
        <f t="shared" si="165"/>
        <v>75.463247916660009</v>
      </c>
      <c r="J198" s="70">
        <f t="shared" si="165"/>
        <v>75.463247916660009</v>
      </c>
      <c r="K198" s="70">
        <f t="shared" si="165"/>
        <v>75.463247916660009</v>
      </c>
      <c r="L198" s="70">
        <f t="shared" si="165"/>
        <v>75.463247916660009</v>
      </c>
      <c r="M198" s="70">
        <f t="shared" si="165"/>
        <v>75.463247916660009</v>
      </c>
      <c r="N198" s="70">
        <f t="shared" si="165"/>
        <v>75.463247916660009</v>
      </c>
      <c r="O198" s="70">
        <f t="shared" si="165"/>
        <v>75.463247916660009</v>
      </c>
      <c r="P198" s="70">
        <f t="shared" si="165"/>
        <v>75.463247916660009</v>
      </c>
      <c r="Q198" s="70">
        <f t="shared" si="165"/>
        <v>905.55897499992693</v>
      </c>
      <c r="R198" s="29"/>
      <c r="S198" s="29"/>
      <c r="T198" s="29"/>
      <c r="U198" s="72">
        <f>SUM(U193:U197)</f>
        <v>0.45643093497980186</v>
      </c>
      <c r="V198" s="72">
        <f>SUM(V193:V197)</f>
        <v>75.463247916660578</v>
      </c>
      <c r="X198" s="68">
        <f>SUM(X193:X197)</f>
        <v>0</v>
      </c>
      <c r="Y198" s="68">
        <f>SUM(Y193:Y197)</f>
        <v>905.55897499992693</v>
      </c>
      <c r="Z198" s="105">
        <f>X198/(X198+Y198)</f>
        <v>0</v>
      </c>
    </row>
    <row r="199" spans="1:26" ht="14.25" x14ac:dyDescent="0.3">
      <c r="A199" s="93">
        <v>8.5</v>
      </c>
      <c r="B199" s="94" t="s">
        <v>81</v>
      </c>
      <c r="C199" s="128" t="str">
        <f>'3. Staff Loading'!C199</f>
        <v>BenefitsCal Lead Cloud Platform Engineer - On</v>
      </c>
      <c r="D199" s="129" t="str">
        <f>'3. Staff Loading'!D199</f>
        <v>N</v>
      </c>
      <c r="E199" s="43">
        <v>150.92649583332002</v>
      </c>
      <c r="F199" s="43">
        <v>150.92649583332002</v>
      </c>
      <c r="G199" s="43">
        <v>150.92649583332002</v>
      </c>
      <c r="H199" s="43">
        <v>150.92649583332002</v>
      </c>
      <c r="I199" s="43">
        <v>150.92649583332002</v>
      </c>
      <c r="J199" s="43">
        <v>150.92649583332002</v>
      </c>
      <c r="K199" s="43">
        <v>150.92649583332002</v>
      </c>
      <c r="L199" s="43">
        <v>150.92649583332002</v>
      </c>
      <c r="M199" s="43">
        <v>150.92649583332002</v>
      </c>
      <c r="N199" s="43">
        <v>150.92649583332002</v>
      </c>
      <c r="O199" s="43">
        <v>150.92649583332002</v>
      </c>
      <c r="P199" s="43">
        <v>150.92649583332002</v>
      </c>
      <c r="Q199" s="100">
        <f t="shared" ref="Q199:Q203" si="166">SUM(E199:P199)</f>
        <v>1811.1179499998407</v>
      </c>
      <c r="R199" s="29"/>
      <c r="S199" s="29"/>
      <c r="T199" s="29"/>
      <c r="U199" s="131">
        <f>V199/$S$7</f>
        <v>0.91286186995959695</v>
      </c>
      <c r="V199" s="131">
        <f>Q199/12</f>
        <v>150.92649583332005</v>
      </c>
      <c r="X199" s="131">
        <f>IF($D199="Y",$Q199,0)</f>
        <v>0</v>
      </c>
      <c r="Y199" s="131">
        <f>IF($D199="N",$Q199,0)</f>
        <v>1811.1179499998407</v>
      </c>
      <c r="Z199" s="132">
        <f>X199/(Y199+X199)</f>
        <v>0</v>
      </c>
    </row>
    <row r="200" spans="1:26" s="32" customFormat="1" ht="14.25" x14ac:dyDescent="0.3">
      <c r="A200" s="93"/>
      <c r="B200" s="94"/>
      <c r="C200" s="128" t="str">
        <f>'3. Staff Loading'!C200</f>
        <v>BenefitsCal Lead Cloud Platform Analyst - Off</v>
      </c>
      <c r="D200" s="129" t="str">
        <f>'3. Staff Loading'!D200</f>
        <v>Y</v>
      </c>
      <c r="E200" s="43">
        <v>58.08702083331</v>
      </c>
      <c r="F200" s="43">
        <v>58.08702083331</v>
      </c>
      <c r="G200" s="43">
        <v>58.08702083331</v>
      </c>
      <c r="H200" s="43">
        <v>58.08702083331</v>
      </c>
      <c r="I200" s="43">
        <v>58.08702083331</v>
      </c>
      <c r="J200" s="43">
        <v>58.08702083331</v>
      </c>
      <c r="K200" s="43">
        <v>58.08702083331</v>
      </c>
      <c r="L200" s="43">
        <v>58.08702083331</v>
      </c>
      <c r="M200" s="43">
        <v>58.08702083331</v>
      </c>
      <c r="N200" s="43">
        <v>58.08702083331</v>
      </c>
      <c r="O200" s="43">
        <v>58.08702083331</v>
      </c>
      <c r="P200" s="43">
        <v>58.08702083331</v>
      </c>
      <c r="Q200" s="100">
        <f t="shared" si="166"/>
        <v>697.04424999972014</v>
      </c>
      <c r="R200" s="29"/>
      <c r="S200" s="29"/>
      <c r="T200" s="29"/>
      <c r="U200" s="131">
        <f t="shared" ref="U200:U203" si="167">V200/$S$7</f>
        <v>0.35133278729824602</v>
      </c>
      <c r="V200" s="131">
        <f>Q200/12</f>
        <v>58.087020833310014</v>
      </c>
      <c r="X200" s="131">
        <f t="shared" ref="X200:X203" si="168">IF($D200="Y",$Q200,0)</f>
        <v>697.04424999972014</v>
      </c>
      <c r="Y200" s="131">
        <f t="shared" ref="Y200:Y203" si="169">IF($D200="N",$Q200,0)</f>
        <v>0</v>
      </c>
      <c r="Z200" s="132">
        <f t="shared" ref="Z200:Z203" si="170">X200/(Y200+X200)</f>
        <v>1</v>
      </c>
    </row>
    <row r="201" spans="1:26" s="32" customFormat="1" ht="14.25" x14ac:dyDescent="0.3">
      <c r="A201" s="93"/>
      <c r="B201" s="94"/>
      <c r="C201" s="128">
        <f>'3. Staff Loading'!C201</f>
        <v>0</v>
      </c>
      <c r="D201" s="129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0">
        <f t="shared" si="166"/>
        <v>0</v>
      </c>
      <c r="R201" s="29"/>
      <c r="S201" s="29"/>
      <c r="T201" s="29"/>
      <c r="U201" s="131">
        <f t="shared" si="167"/>
        <v>0</v>
      </c>
      <c r="V201" s="131">
        <f>Q201/12</f>
        <v>0</v>
      </c>
      <c r="X201" s="131">
        <f t="shared" si="168"/>
        <v>0</v>
      </c>
      <c r="Y201" s="131">
        <f t="shared" si="169"/>
        <v>0</v>
      </c>
      <c r="Z201" s="132" t="e">
        <f t="shared" si="170"/>
        <v>#DIV/0!</v>
      </c>
    </row>
    <row r="202" spans="1:26" s="32" customFormat="1" ht="14.25" x14ac:dyDescent="0.3">
      <c r="A202" s="93"/>
      <c r="B202" s="94"/>
      <c r="C202" s="128">
        <f>'3. Staff Loading'!C202</f>
        <v>0</v>
      </c>
      <c r="D202" s="129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0">
        <f t="shared" si="166"/>
        <v>0</v>
      </c>
      <c r="R202" s="29"/>
      <c r="S202" s="29"/>
      <c r="T202" s="29"/>
      <c r="U202" s="131">
        <f t="shared" si="167"/>
        <v>0</v>
      </c>
      <c r="V202" s="131">
        <f>Q202/12</f>
        <v>0</v>
      </c>
      <c r="X202" s="131">
        <f t="shared" si="168"/>
        <v>0</v>
      </c>
      <c r="Y202" s="131">
        <f t="shared" si="169"/>
        <v>0</v>
      </c>
      <c r="Z202" s="132" t="e">
        <f t="shared" si="170"/>
        <v>#DIV/0!</v>
      </c>
    </row>
    <row r="203" spans="1:26" ht="14.25" x14ac:dyDescent="0.3">
      <c r="A203" s="93"/>
      <c r="B203" s="94"/>
      <c r="C203" s="128">
        <f>'3. Staff Loading'!C203</f>
        <v>0</v>
      </c>
      <c r="D203" s="129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0">
        <f t="shared" si="166"/>
        <v>0</v>
      </c>
      <c r="R203" s="29"/>
      <c r="S203" s="29"/>
      <c r="T203" s="29"/>
      <c r="U203" s="131">
        <f t="shared" si="167"/>
        <v>0</v>
      </c>
      <c r="V203" s="131">
        <f>Q203/12</f>
        <v>0</v>
      </c>
      <c r="X203" s="131">
        <f t="shared" si="168"/>
        <v>0</v>
      </c>
      <c r="Y203" s="131">
        <f t="shared" si="169"/>
        <v>0</v>
      </c>
      <c r="Z203" s="132" t="e">
        <f t="shared" si="170"/>
        <v>#DIV/0!</v>
      </c>
    </row>
    <row r="204" spans="1:26" s="35" customFormat="1" ht="15" thickBot="1" x14ac:dyDescent="0.35">
      <c r="A204" s="65"/>
      <c r="B204" s="66" t="s">
        <v>82</v>
      </c>
      <c r="C204" s="67"/>
      <c r="D204" s="119"/>
      <c r="E204" s="70">
        <f>SUM(E199:E203)</f>
        <v>209.01351666663001</v>
      </c>
      <c r="F204" s="70">
        <f t="shared" ref="F204:Q204" si="171">SUM(F199:F203)</f>
        <v>209.01351666663001</v>
      </c>
      <c r="G204" s="70">
        <f t="shared" si="171"/>
        <v>209.01351666663001</v>
      </c>
      <c r="H204" s="70">
        <f t="shared" si="171"/>
        <v>209.01351666663001</v>
      </c>
      <c r="I204" s="70">
        <f t="shared" si="171"/>
        <v>209.01351666663001</v>
      </c>
      <c r="J204" s="70">
        <f t="shared" si="171"/>
        <v>209.01351666663001</v>
      </c>
      <c r="K204" s="70">
        <f t="shared" si="171"/>
        <v>209.01351666663001</v>
      </c>
      <c r="L204" s="70">
        <f t="shared" si="171"/>
        <v>209.01351666663001</v>
      </c>
      <c r="M204" s="70">
        <f t="shared" si="171"/>
        <v>209.01351666663001</v>
      </c>
      <c r="N204" s="70">
        <f t="shared" si="171"/>
        <v>209.01351666663001</v>
      </c>
      <c r="O204" s="70">
        <f t="shared" si="171"/>
        <v>209.01351666663001</v>
      </c>
      <c r="P204" s="70">
        <f t="shared" si="171"/>
        <v>209.01351666663001</v>
      </c>
      <c r="Q204" s="70">
        <f t="shared" si="171"/>
        <v>2508.1621999995609</v>
      </c>
      <c r="R204" s="29"/>
      <c r="S204" s="29"/>
      <c r="T204" s="29"/>
      <c r="U204" s="72">
        <f>SUM(U199:U203)</f>
        <v>1.2641946572578431</v>
      </c>
      <c r="V204" s="72">
        <f>SUM(V199:V203)</f>
        <v>209.01351666663007</v>
      </c>
      <c r="X204" s="68">
        <f>SUM(X199:X203)</f>
        <v>697.04424999972014</v>
      </c>
      <c r="Y204" s="68">
        <f>SUM(Y199:Y203)</f>
        <v>1811.1179499998407</v>
      </c>
      <c r="Z204" s="105">
        <f>X204/(X204+Y204)</f>
        <v>0.27791035603671971</v>
      </c>
    </row>
    <row r="205" spans="1:26" ht="9.9499999999999993" customHeight="1" x14ac:dyDescent="0.3">
      <c r="A205" s="38"/>
      <c r="B205" s="39"/>
      <c r="C205" s="47"/>
      <c r="D205" s="118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4"/>
    </row>
    <row r="206" spans="1:26" ht="15" thickBot="1" x14ac:dyDescent="0.35">
      <c r="A206" s="88"/>
      <c r="B206" s="89" t="s">
        <v>83</v>
      </c>
      <c r="C206" s="90"/>
      <c r="D206" s="121"/>
      <c r="E206" s="91">
        <f>SUM(E180,E186,E192,E204,E198)</f>
        <v>964.99733130829009</v>
      </c>
      <c r="F206" s="91">
        <f t="shared" ref="F206:Q206" si="172">SUM(F180,F186,F192,F204,F198)</f>
        <v>964.9973313082769</v>
      </c>
      <c r="G206" s="91">
        <f t="shared" si="172"/>
        <v>964.9973313082769</v>
      </c>
      <c r="H206" s="91">
        <f t="shared" si="172"/>
        <v>964.9973313082769</v>
      </c>
      <c r="I206" s="91">
        <f t="shared" si="172"/>
        <v>964.9973313082769</v>
      </c>
      <c r="J206" s="91">
        <f t="shared" si="172"/>
        <v>964.9973313082769</v>
      </c>
      <c r="K206" s="91">
        <f t="shared" si="172"/>
        <v>964.9973313082769</v>
      </c>
      <c r="L206" s="91">
        <f t="shared" si="172"/>
        <v>964.9973313082769</v>
      </c>
      <c r="M206" s="91">
        <f t="shared" si="172"/>
        <v>964.9973313082769</v>
      </c>
      <c r="N206" s="91">
        <f t="shared" si="172"/>
        <v>964.9973313082769</v>
      </c>
      <c r="O206" s="91">
        <f t="shared" si="172"/>
        <v>964.9973313082769</v>
      </c>
      <c r="P206" s="91">
        <f t="shared" si="172"/>
        <v>964.9973313082769</v>
      </c>
      <c r="Q206" s="91">
        <f t="shared" si="172"/>
        <v>11579.967975699336</v>
      </c>
      <c r="R206" s="29"/>
      <c r="S206" s="29"/>
      <c r="T206" s="29"/>
      <c r="U206" s="91">
        <f t="shared" ref="U206:V206" si="173">SUM(U180,U186,U192,U204,U198)</f>
        <v>5.8366774071065199</v>
      </c>
      <c r="V206" s="91">
        <f t="shared" si="173"/>
        <v>964.99733130827781</v>
      </c>
      <c r="X206" s="91">
        <f t="shared" ref="X206:Y206" si="174">SUM(X180,X186,X192,X204,X198)</f>
        <v>4680.1542499996394</v>
      </c>
      <c r="Y206" s="91">
        <f t="shared" si="174"/>
        <v>6899.8137256996952</v>
      </c>
      <c r="Z206" s="110">
        <f>X206/(X206+Y206)</f>
        <v>0.40415951579667442</v>
      </c>
    </row>
    <row r="207" spans="1:26" ht="14.25" x14ac:dyDescent="0.3">
      <c r="A207" s="49"/>
      <c r="B207" s="39"/>
      <c r="C207" s="50"/>
      <c r="D207" s="124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4"/>
    </row>
    <row r="208" spans="1:26" ht="14.25" x14ac:dyDescent="0.3">
      <c r="A208" s="84"/>
      <c r="B208" s="85" t="s">
        <v>84</v>
      </c>
      <c r="C208" s="86"/>
      <c r="D208" s="125"/>
      <c r="E208" s="87">
        <f t="shared" ref="E208:Q208" si="175">SUM(E28,E74,E84,E144,E122,E94,E206,E172)</f>
        <v>6410.9681176405647</v>
      </c>
      <c r="F208" s="87">
        <f t="shared" si="175"/>
        <v>6409.9681176405511</v>
      </c>
      <c r="G208" s="87">
        <f t="shared" si="175"/>
        <v>6409.9681176405511</v>
      </c>
      <c r="H208" s="87">
        <f t="shared" si="175"/>
        <v>6365.9406951405517</v>
      </c>
      <c r="I208" s="87">
        <f t="shared" si="175"/>
        <v>6364.9406951405517</v>
      </c>
      <c r="J208" s="87">
        <f t="shared" si="175"/>
        <v>6364.9406951405517</v>
      </c>
      <c r="K208" s="87">
        <f t="shared" si="175"/>
        <v>6365.916014832218</v>
      </c>
      <c r="L208" s="87">
        <f t="shared" si="175"/>
        <v>6364.916014832218</v>
      </c>
      <c r="M208" s="87">
        <f t="shared" si="175"/>
        <v>6364.916014832218</v>
      </c>
      <c r="N208" s="87">
        <f t="shared" si="175"/>
        <v>6365.916014832218</v>
      </c>
      <c r="O208" s="87">
        <f t="shared" si="175"/>
        <v>6364.916014832218</v>
      </c>
      <c r="P208" s="87">
        <f t="shared" si="175"/>
        <v>6364.916014832218</v>
      </c>
      <c r="Q208" s="87">
        <f t="shared" si="175"/>
        <v>76518.222527336635</v>
      </c>
      <c r="R208" s="29"/>
      <c r="S208" s="29"/>
      <c r="T208" s="29"/>
      <c r="U208" s="87">
        <f>SUM(U28,U74,U84,U144,U122,U94,U206,U172)</f>
        <v>38.567652483536598</v>
      </c>
      <c r="V208" s="87">
        <f>SUM(V28,V74,V84,V144,V122,V94,V206,V172)</f>
        <v>6376.5185439447196</v>
      </c>
      <c r="X208" s="87">
        <f>SUM(X28,X74,X84,X144,X122,X94,X206,X172)</f>
        <v>30588.039830056925</v>
      </c>
      <c r="Y208" s="87">
        <f>SUM(Y28,Y74,Y84,Y144,Y122,Y94,Y206,Y172)</f>
        <v>45930.182697279699</v>
      </c>
      <c r="Z208" s="186">
        <f>X208/(X208+Y208)</f>
        <v>0.3997484366436917</v>
      </c>
    </row>
    <row r="209" spans="1:25" ht="14.25" x14ac:dyDescent="0.3">
      <c r="A209" s="51"/>
      <c r="B209" s="52"/>
      <c r="C209" s="53"/>
      <c r="D209" s="126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126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246" t="s">
        <v>85</v>
      </c>
      <c r="Q210" s="247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4.25" x14ac:dyDescent="0.3">
      <c r="A212" s="10"/>
      <c r="B212" s="216" t="s">
        <v>3</v>
      </c>
      <c r="C212" s="217"/>
      <c r="D212" s="248"/>
    </row>
    <row r="213" spans="1:25" x14ac:dyDescent="0.3">
      <c r="A213" s="12">
        <v>1</v>
      </c>
      <c r="B213" s="243" t="s">
        <v>223</v>
      </c>
      <c r="C213" s="244"/>
      <c r="D213" s="245"/>
    </row>
    <row r="214" spans="1:25" x14ac:dyDescent="0.3">
      <c r="A214" s="13">
        <v>2</v>
      </c>
      <c r="B214" s="240"/>
      <c r="C214" s="241"/>
      <c r="D214" s="242"/>
    </row>
    <row r="215" spans="1:25" x14ac:dyDescent="0.3">
      <c r="A215" s="13">
        <v>3</v>
      </c>
      <c r="B215" s="240"/>
      <c r="C215" s="241"/>
      <c r="D215" s="242"/>
    </row>
    <row r="216" spans="1:25" x14ac:dyDescent="0.3">
      <c r="A216" s="13">
        <v>4</v>
      </c>
      <c r="B216" s="240"/>
      <c r="C216" s="241"/>
      <c r="D216" s="242"/>
    </row>
    <row r="217" spans="1:25" x14ac:dyDescent="0.3">
      <c r="A217" s="13">
        <v>5</v>
      </c>
      <c r="B217" s="240"/>
      <c r="C217" s="241"/>
      <c r="D217" s="242"/>
    </row>
    <row r="218" spans="1:25" x14ac:dyDescent="0.3">
      <c r="A218" s="13">
        <v>6</v>
      </c>
      <c r="B218" s="240"/>
      <c r="C218" s="241"/>
      <c r="D218" s="242"/>
    </row>
    <row r="219" spans="1:25" x14ac:dyDescent="0.3">
      <c r="A219" s="13">
        <v>7</v>
      </c>
      <c r="B219" s="243"/>
      <c r="C219" s="244"/>
      <c r="D219" s="245"/>
    </row>
    <row r="220" spans="1:25" x14ac:dyDescent="0.3">
      <c r="A220" s="13">
        <v>8</v>
      </c>
      <c r="B220" s="240"/>
      <c r="C220" s="241"/>
      <c r="D220" s="242"/>
    </row>
    <row r="221" spans="1:25" x14ac:dyDescent="0.3">
      <c r="A221" s="13">
        <v>9</v>
      </c>
      <c r="B221" s="240"/>
      <c r="C221" s="241"/>
      <c r="D221" s="242"/>
    </row>
    <row r="222" spans="1:25" x14ac:dyDescent="0.3">
      <c r="A222" s="13">
        <v>10</v>
      </c>
      <c r="B222" s="240"/>
      <c r="C222" s="241"/>
      <c r="D222" s="242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U85 V14:V85 X14:X85 Y14:Y85 Q86:Q192 U86:U192 V86:V192 X86:X192 Y86:Y192 Q193:Q205 U193:U205 V193:V205 X193:X205 Y193:Y205 Q207 U207 V207 X207 Y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94587-AFFA-4CE3-B150-0CB89895F02C}">
  <dimension ref="A1:Z222"/>
  <sheetViews>
    <sheetView zoomScale="110" zoomScaleNormal="110" zoomScaleSheetLayoutView="100" workbookViewId="0">
      <pane xSplit="3" ySplit="7" topLeftCell="D13" activePane="bottomRight" state="frozen"/>
      <selection pane="topRight" activeCell="E4" sqref="E4:E7"/>
      <selection pane="bottomLeft" activeCell="E4" sqref="E4:E7"/>
      <selection pane="bottomRight" activeCell="Z208" sqref="Z208"/>
    </sheetView>
  </sheetViews>
  <sheetFormatPr defaultColWidth="9.140625" defaultRowHeight="13.5" x14ac:dyDescent="0.3"/>
  <cols>
    <col min="1" max="1" width="6.42578125" style="27" customWidth="1"/>
    <col min="2" max="2" width="35.7109375" style="28" customWidth="1"/>
    <col min="3" max="3" width="31.85546875" style="34" customWidth="1"/>
    <col min="4" max="4" width="12.7109375" style="34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0.7109375" style="28" customWidth="1"/>
    <col min="23" max="23" width="5.42578125" style="28" customWidth="1"/>
    <col min="24" max="25" width="16.28515625" style="28" customWidth="1"/>
    <col min="26" max="26" width="10.7109375" style="106" customWidth="1"/>
    <col min="27" max="16384" width="9.140625" style="28"/>
  </cols>
  <sheetData>
    <row r="1" spans="1:26" ht="18.75" x14ac:dyDescent="0.3">
      <c r="A1" s="200" t="s">
        <v>109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26" ht="18.75" x14ac:dyDescent="0.3">
      <c r="A2" s="200" t="s">
        <v>110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</row>
    <row r="3" spans="1:26" ht="20.100000000000001" customHeight="1" x14ac:dyDescent="0.3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S3" s="219" t="s">
        <v>9</v>
      </c>
    </row>
    <row r="4" spans="1:26" ht="20.100000000000001" customHeight="1" x14ac:dyDescent="0.3">
      <c r="B4" s="27"/>
      <c r="C4" s="27"/>
      <c r="D4" s="212" t="s">
        <v>6</v>
      </c>
      <c r="E4" s="204" t="s">
        <v>7</v>
      </c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7"/>
      <c r="Q4" s="138"/>
      <c r="S4" s="219"/>
      <c r="U4" s="27"/>
      <c r="V4" s="27"/>
      <c r="X4" s="27"/>
      <c r="Y4" s="27"/>
      <c r="Z4" s="107"/>
    </row>
    <row r="5" spans="1:26" s="31" customFormat="1" ht="18" customHeight="1" x14ac:dyDescent="0.25">
      <c r="A5" s="206" t="s">
        <v>10</v>
      </c>
      <c r="B5" s="206" t="s">
        <v>11</v>
      </c>
      <c r="C5" s="206" t="s">
        <v>12</v>
      </c>
      <c r="D5" s="21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224" t="s">
        <v>111</v>
      </c>
      <c r="S5" s="219"/>
      <c r="U5" s="206" t="s">
        <v>13</v>
      </c>
      <c r="V5" s="206" t="s">
        <v>14</v>
      </c>
      <c r="X5" s="206" t="s">
        <v>15</v>
      </c>
      <c r="Y5" s="206" t="s">
        <v>16</v>
      </c>
      <c r="Z5" s="221" t="s">
        <v>96</v>
      </c>
    </row>
    <row r="6" spans="1:26" ht="15.95" customHeight="1" x14ac:dyDescent="0.3">
      <c r="A6" s="207"/>
      <c r="B6" s="207"/>
      <c r="C6" s="207"/>
      <c r="D6" s="213"/>
      <c r="E6" s="55">
        <v>46447</v>
      </c>
      <c r="F6" s="55">
        <v>46478</v>
      </c>
      <c r="G6" s="55">
        <v>46508</v>
      </c>
      <c r="H6" s="55">
        <v>46539</v>
      </c>
      <c r="I6" s="55">
        <v>46569</v>
      </c>
      <c r="J6" s="55">
        <v>46600</v>
      </c>
      <c r="K6" s="55">
        <v>46631</v>
      </c>
      <c r="L6" s="55">
        <v>46661</v>
      </c>
      <c r="M6" s="55">
        <v>46692</v>
      </c>
      <c r="N6" s="55">
        <v>46722</v>
      </c>
      <c r="O6" s="55">
        <v>46753</v>
      </c>
      <c r="P6" s="55">
        <v>46784</v>
      </c>
      <c r="Q6" s="225"/>
      <c r="S6" s="220"/>
      <c r="U6" s="207"/>
      <c r="V6" s="207"/>
      <c r="X6" s="207"/>
      <c r="Y6" s="207"/>
      <c r="Z6" s="222"/>
    </row>
    <row r="7" spans="1:26" ht="20.25" customHeight="1" x14ac:dyDescent="0.3">
      <c r="A7" s="208"/>
      <c r="B7" s="208"/>
      <c r="C7" s="208"/>
      <c r="D7" s="214"/>
      <c r="E7" s="37">
        <v>184</v>
      </c>
      <c r="F7" s="37">
        <v>176</v>
      </c>
      <c r="G7" s="37">
        <v>160</v>
      </c>
      <c r="H7" s="37">
        <v>168</v>
      </c>
      <c r="I7" s="37">
        <v>168</v>
      </c>
      <c r="J7" s="37">
        <v>176</v>
      </c>
      <c r="K7" s="37">
        <v>168</v>
      </c>
      <c r="L7" s="37">
        <v>160</v>
      </c>
      <c r="M7" s="37">
        <v>152</v>
      </c>
      <c r="N7" s="37">
        <v>168</v>
      </c>
      <c r="O7" s="37">
        <v>160</v>
      </c>
      <c r="P7" s="37">
        <v>160</v>
      </c>
      <c r="Q7" s="102">
        <f>SUM(E7:P7)</f>
        <v>2000</v>
      </c>
      <c r="S7" s="103">
        <f>AVERAGE(E7:P7)</f>
        <v>166.66666666666666</v>
      </c>
      <c r="U7" s="208"/>
      <c r="V7" s="208"/>
      <c r="X7" s="208"/>
      <c r="Y7" s="208"/>
      <c r="Z7" s="223"/>
    </row>
    <row r="8" spans="1:26" s="31" customFormat="1" ht="13.5" customHeight="1" x14ac:dyDescent="0.25">
      <c r="A8" s="74">
        <v>1</v>
      </c>
      <c r="B8" s="75" t="s">
        <v>18</v>
      </c>
      <c r="C8" s="76"/>
      <c r="D8" s="11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U8" s="76"/>
      <c r="V8" s="76"/>
      <c r="X8" s="76"/>
      <c r="Y8" s="76"/>
      <c r="Z8" s="108"/>
    </row>
    <row r="9" spans="1:26" ht="14.25" x14ac:dyDescent="0.3">
      <c r="A9" s="93">
        <v>1.1000000000000001</v>
      </c>
      <c r="B9" s="94" t="s">
        <v>18</v>
      </c>
      <c r="C9" s="128" t="str">
        <f>'3. Staff Loading'!C9</f>
        <v>BenefitsCal Project Manager</v>
      </c>
      <c r="D9" s="129" t="str">
        <f>'3. Staff Loading'!D9</f>
        <v>N</v>
      </c>
      <c r="E9" s="152">
        <v>150</v>
      </c>
      <c r="F9" s="152">
        <v>150</v>
      </c>
      <c r="G9" s="152">
        <v>150</v>
      </c>
      <c r="H9" s="152">
        <v>150</v>
      </c>
      <c r="I9" s="152">
        <v>150</v>
      </c>
      <c r="J9" s="152">
        <v>150</v>
      </c>
      <c r="K9" s="152">
        <v>150</v>
      </c>
      <c r="L9" s="152">
        <v>150</v>
      </c>
      <c r="M9" s="152">
        <v>150</v>
      </c>
      <c r="N9" s="152">
        <v>150</v>
      </c>
      <c r="O9" s="152">
        <v>150</v>
      </c>
      <c r="P9" s="152">
        <v>150</v>
      </c>
      <c r="Q9" s="100">
        <f>SUM(E9:P9)</f>
        <v>1800</v>
      </c>
      <c r="U9" s="131">
        <f>V9/$S$7</f>
        <v>0.9</v>
      </c>
      <c r="V9" s="131">
        <f>Q9/12</f>
        <v>150</v>
      </c>
      <c r="X9" s="131">
        <f>IF($D9="Y",$Q9,0)</f>
        <v>0</v>
      </c>
      <c r="Y9" s="131">
        <f>IF($D9="N",$Q9,0)</f>
        <v>1800</v>
      </c>
      <c r="Z9" s="132">
        <f>X9/(Y9+X9)</f>
        <v>0</v>
      </c>
    </row>
    <row r="10" spans="1:26" ht="14.25" x14ac:dyDescent="0.3">
      <c r="A10" s="93"/>
      <c r="B10" s="94"/>
      <c r="C10" s="128">
        <f>'3. Staff Loading'!C10</f>
        <v>0</v>
      </c>
      <c r="D10" s="129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0">
        <f t="shared" ref="Q10:Q25" si="0">SUM(E10:P10)</f>
        <v>0</v>
      </c>
      <c r="U10" s="131">
        <f t="shared" ref="U10:U13" si="1">V10/$S$7</f>
        <v>0</v>
      </c>
      <c r="V10" s="131">
        <f>Q10/12</f>
        <v>0</v>
      </c>
      <c r="X10" s="131">
        <f t="shared" ref="X10:X13" si="2">IF($D10="Y",$Q10,0)</f>
        <v>0</v>
      </c>
      <c r="Y10" s="131">
        <f t="shared" ref="Y10:Y13" si="3">IF($D10="N",$Q10,0)</f>
        <v>0</v>
      </c>
      <c r="Z10" s="132" t="e">
        <f t="shared" ref="Z10:Z14" si="4">X10/(Y10+X10)</f>
        <v>#DIV/0!</v>
      </c>
    </row>
    <row r="11" spans="1:26" ht="14.25" x14ac:dyDescent="0.3">
      <c r="A11" s="93"/>
      <c r="B11" s="94"/>
      <c r="C11" s="128">
        <f>'3. Staff Loading'!C11</f>
        <v>0</v>
      </c>
      <c r="D11" s="129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0">
        <f t="shared" si="0"/>
        <v>0</v>
      </c>
      <c r="U11" s="131">
        <f t="shared" si="1"/>
        <v>0</v>
      </c>
      <c r="V11" s="131">
        <f>Q11/12</f>
        <v>0</v>
      </c>
      <c r="X11" s="131">
        <f t="shared" si="2"/>
        <v>0</v>
      </c>
      <c r="Y11" s="131">
        <f t="shared" si="3"/>
        <v>0</v>
      </c>
      <c r="Z11" s="132" t="e">
        <f t="shared" si="4"/>
        <v>#DIV/0!</v>
      </c>
    </row>
    <row r="12" spans="1:26" ht="14.25" x14ac:dyDescent="0.3">
      <c r="A12" s="93"/>
      <c r="B12" s="94"/>
      <c r="C12" s="128">
        <f>'3. Staff Loading'!C12</f>
        <v>0</v>
      </c>
      <c r="D12" s="129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0">
        <f t="shared" si="0"/>
        <v>0</v>
      </c>
      <c r="U12" s="131">
        <f t="shared" si="1"/>
        <v>0</v>
      </c>
      <c r="V12" s="131">
        <f>Q12/12</f>
        <v>0</v>
      </c>
      <c r="X12" s="131">
        <f t="shared" si="2"/>
        <v>0</v>
      </c>
      <c r="Y12" s="131">
        <f t="shared" si="3"/>
        <v>0</v>
      </c>
      <c r="Z12" s="132" t="e">
        <f t="shared" si="4"/>
        <v>#DIV/0!</v>
      </c>
    </row>
    <row r="13" spans="1:26" ht="14.25" x14ac:dyDescent="0.3">
      <c r="A13" s="93"/>
      <c r="B13" s="94"/>
      <c r="C13" s="128">
        <f>'3. Staff Loading'!C13</f>
        <v>0</v>
      </c>
      <c r="D13" s="129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0">
        <f t="shared" si="0"/>
        <v>0</v>
      </c>
      <c r="U13" s="131">
        <f t="shared" si="1"/>
        <v>0</v>
      </c>
      <c r="V13" s="131">
        <f>Q13/12</f>
        <v>0</v>
      </c>
      <c r="X13" s="131">
        <f t="shared" si="2"/>
        <v>0</v>
      </c>
      <c r="Y13" s="131">
        <f t="shared" si="3"/>
        <v>0</v>
      </c>
      <c r="Z13" s="132" t="e">
        <f t="shared" si="4"/>
        <v>#DIV/0!</v>
      </c>
    </row>
    <row r="14" spans="1:26" s="32" customFormat="1" ht="14.25" thickBot="1" x14ac:dyDescent="0.3">
      <c r="A14" s="65"/>
      <c r="B14" s="66" t="s">
        <v>19</v>
      </c>
      <c r="C14" s="67"/>
      <c r="D14" s="119"/>
      <c r="E14" s="70">
        <f>SUM(E9:E13)</f>
        <v>150</v>
      </c>
      <c r="F14" s="70">
        <f t="shared" ref="F14:Q14" si="5">SUM(F9:F13)</f>
        <v>150</v>
      </c>
      <c r="G14" s="70">
        <f t="shared" si="5"/>
        <v>150</v>
      </c>
      <c r="H14" s="70">
        <f t="shared" si="5"/>
        <v>150</v>
      </c>
      <c r="I14" s="70">
        <f t="shared" si="5"/>
        <v>150</v>
      </c>
      <c r="J14" s="70">
        <f t="shared" si="5"/>
        <v>150</v>
      </c>
      <c r="K14" s="70">
        <f t="shared" si="5"/>
        <v>150</v>
      </c>
      <c r="L14" s="70">
        <f t="shared" si="5"/>
        <v>150</v>
      </c>
      <c r="M14" s="70">
        <f t="shared" si="5"/>
        <v>150</v>
      </c>
      <c r="N14" s="70">
        <f t="shared" si="5"/>
        <v>150</v>
      </c>
      <c r="O14" s="70">
        <f t="shared" si="5"/>
        <v>150</v>
      </c>
      <c r="P14" s="70">
        <f t="shared" si="5"/>
        <v>150</v>
      </c>
      <c r="Q14" s="70">
        <f t="shared" si="5"/>
        <v>1800</v>
      </c>
      <c r="U14" s="68">
        <f>SUM(U9:U13)</f>
        <v>0.9</v>
      </c>
      <c r="V14" s="68">
        <f>SUM(V9:V13)</f>
        <v>150</v>
      </c>
      <c r="X14" s="68">
        <f>SUM(X9:X13)</f>
        <v>0</v>
      </c>
      <c r="Y14" s="68">
        <f>SUM(Y9:Y13)</f>
        <v>1800</v>
      </c>
      <c r="Z14" s="105">
        <f t="shared" si="4"/>
        <v>0</v>
      </c>
    </row>
    <row r="15" spans="1:26" ht="14.25" customHeight="1" x14ac:dyDescent="0.3">
      <c r="A15" s="95">
        <v>1.2</v>
      </c>
      <c r="B15" s="96" t="s">
        <v>20</v>
      </c>
      <c r="C15" s="128" t="str">
        <f>'3. Staff Loading'!C15</f>
        <v>BenefitsCal Project Management Office (PMO) Lead</v>
      </c>
      <c r="D15" s="129" t="str">
        <f>'3. Staff Loading'!D15</f>
        <v>N</v>
      </c>
      <c r="E15" s="152">
        <v>150</v>
      </c>
      <c r="F15" s="152">
        <v>150</v>
      </c>
      <c r="G15" s="152">
        <v>150</v>
      </c>
      <c r="H15" s="152">
        <v>150</v>
      </c>
      <c r="I15" s="152">
        <v>150</v>
      </c>
      <c r="J15" s="152">
        <v>150</v>
      </c>
      <c r="K15" s="152">
        <v>150</v>
      </c>
      <c r="L15" s="152">
        <v>150</v>
      </c>
      <c r="M15" s="152">
        <v>150</v>
      </c>
      <c r="N15" s="152">
        <v>150</v>
      </c>
      <c r="O15" s="152">
        <v>150</v>
      </c>
      <c r="P15" s="152">
        <v>150</v>
      </c>
      <c r="Q15" s="101">
        <f t="shared" si="0"/>
        <v>1800</v>
      </c>
      <c r="U15" s="131">
        <f>V15/$S$7</f>
        <v>0.9</v>
      </c>
      <c r="V15" s="131">
        <f>Q15/12</f>
        <v>150</v>
      </c>
      <c r="X15" s="131">
        <f>IF($D15="Y",$Q15,0)</f>
        <v>0</v>
      </c>
      <c r="Y15" s="131">
        <f>IF($D15="N",$Q15,0)</f>
        <v>1800</v>
      </c>
      <c r="Z15" s="132">
        <f>X15/(Y15+X15)</f>
        <v>0</v>
      </c>
    </row>
    <row r="16" spans="1:26" ht="12.75" customHeight="1" x14ac:dyDescent="0.3">
      <c r="A16" s="93"/>
      <c r="B16" s="97"/>
      <c r="C16" s="128">
        <f>'3. Staff Loading'!C16</f>
        <v>0</v>
      </c>
      <c r="D16" s="129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1">
        <f t="shared" si="0"/>
        <v>0</v>
      </c>
      <c r="U16" s="131">
        <f t="shared" ref="U16:U19" si="6">V16/$S$7</f>
        <v>0</v>
      </c>
      <c r="V16" s="131">
        <f>Q16/12</f>
        <v>0</v>
      </c>
      <c r="X16" s="131">
        <f t="shared" ref="X16:X19" si="7">IF($D16="Y",$Q16,0)</f>
        <v>0</v>
      </c>
      <c r="Y16" s="131">
        <f t="shared" ref="Y16:Y19" si="8">IF($D16="N",$Q16,0)</f>
        <v>0</v>
      </c>
      <c r="Z16" s="132" t="e">
        <f t="shared" ref="Z16:Z19" si="9">X16/(Y16+X16)</f>
        <v>#DIV/0!</v>
      </c>
    </row>
    <row r="17" spans="1:26" ht="12.75" customHeight="1" x14ac:dyDescent="0.3">
      <c r="A17" s="93"/>
      <c r="B17" s="97"/>
      <c r="C17" s="128">
        <f>'3. Staff Loading'!C17</f>
        <v>0</v>
      </c>
      <c r="D17" s="129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1">
        <f t="shared" si="0"/>
        <v>0</v>
      </c>
      <c r="U17" s="131">
        <f t="shared" si="6"/>
        <v>0</v>
      </c>
      <c r="V17" s="131">
        <f>Q17/12</f>
        <v>0</v>
      </c>
      <c r="X17" s="131">
        <f t="shared" si="7"/>
        <v>0</v>
      </c>
      <c r="Y17" s="131">
        <f t="shared" si="8"/>
        <v>0</v>
      </c>
      <c r="Z17" s="132" t="e">
        <f t="shared" si="9"/>
        <v>#DIV/0!</v>
      </c>
    </row>
    <row r="18" spans="1:26" ht="12.75" customHeight="1" x14ac:dyDescent="0.3">
      <c r="A18" s="93"/>
      <c r="B18" s="97"/>
      <c r="C18" s="128">
        <f>'3. Staff Loading'!C18</f>
        <v>0</v>
      </c>
      <c r="D18" s="129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1">
        <f t="shared" si="0"/>
        <v>0</v>
      </c>
      <c r="U18" s="131">
        <f t="shared" si="6"/>
        <v>0</v>
      </c>
      <c r="V18" s="131">
        <f>Q18/12</f>
        <v>0</v>
      </c>
      <c r="X18" s="131">
        <f t="shared" si="7"/>
        <v>0</v>
      </c>
      <c r="Y18" s="131">
        <f t="shared" si="8"/>
        <v>0</v>
      </c>
      <c r="Z18" s="132" t="e">
        <f t="shared" si="9"/>
        <v>#DIV/0!</v>
      </c>
    </row>
    <row r="19" spans="1:26" ht="12.75" customHeight="1" x14ac:dyDescent="0.3">
      <c r="A19" s="93"/>
      <c r="B19" s="97"/>
      <c r="C19" s="128">
        <f>'3. Staff Loading'!C19</f>
        <v>0</v>
      </c>
      <c r="D19" s="129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1">
        <f t="shared" si="0"/>
        <v>0</v>
      </c>
      <c r="U19" s="131">
        <f t="shared" si="6"/>
        <v>0</v>
      </c>
      <c r="V19" s="131">
        <f>Q19/12</f>
        <v>0</v>
      </c>
      <c r="X19" s="131">
        <f t="shared" si="7"/>
        <v>0</v>
      </c>
      <c r="Y19" s="131">
        <f t="shared" si="8"/>
        <v>0</v>
      </c>
      <c r="Z19" s="132" t="e">
        <f t="shared" si="9"/>
        <v>#DIV/0!</v>
      </c>
    </row>
    <row r="20" spans="1:26" ht="14.25" customHeight="1" thickBot="1" x14ac:dyDescent="0.35">
      <c r="A20" s="65"/>
      <c r="B20" s="66" t="s">
        <v>21</v>
      </c>
      <c r="C20" s="71"/>
      <c r="D20" s="120"/>
      <c r="E20" s="70">
        <f>SUM(E15:E19)</f>
        <v>150</v>
      </c>
      <c r="F20" s="70">
        <f t="shared" ref="F20:Q20" si="10">SUM(F15:F19)</f>
        <v>150</v>
      </c>
      <c r="G20" s="70">
        <f t="shared" si="10"/>
        <v>150</v>
      </c>
      <c r="H20" s="70">
        <f t="shared" si="10"/>
        <v>150</v>
      </c>
      <c r="I20" s="70">
        <f t="shared" si="10"/>
        <v>150</v>
      </c>
      <c r="J20" s="70">
        <f t="shared" si="10"/>
        <v>150</v>
      </c>
      <c r="K20" s="70">
        <f t="shared" si="10"/>
        <v>150</v>
      </c>
      <c r="L20" s="70">
        <f t="shared" si="10"/>
        <v>150</v>
      </c>
      <c r="M20" s="70">
        <f t="shared" si="10"/>
        <v>150</v>
      </c>
      <c r="N20" s="70">
        <f t="shared" si="10"/>
        <v>150</v>
      </c>
      <c r="O20" s="70">
        <f t="shared" si="10"/>
        <v>150</v>
      </c>
      <c r="P20" s="70">
        <f t="shared" si="10"/>
        <v>150</v>
      </c>
      <c r="Q20" s="70">
        <f t="shared" si="10"/>
        <v>1800</v>
      </c>
      <c r="U20" s="72">
        <f>SUM(U15:U19)</f>
        <v>0.9</v>
      </c>
      <c r="V20" s="72">
        <f>SUM(V15:V19)</f>
        <v>150</v>
      </c>
      <c r="X20" s="68">
        <f>SUM(X15:X19)</f>
        <v>0</v>
      </c>
      <c r="Y20" s="68">
        <f>SUM(Y15:Y19)</f>
        <v>1800</v>
      </c>
      <c r="Z20" s="105">
        <f>X20/(X20+Y20)</f>
        <v>0</v>
      </c>
    </row>
    <row r="21" spans="1:26" ht="14.25" x14ac:dyDescent="0.3">
      <c r="A21" s="95">
        <v>1.3</v>
      </c>
      <c r="B21" s="96" t="s">
        <v>22</v>
      </c>
      <c r="C21" s="128" t="str">
        <f>'3. Staff Loading'!C21</f>
        <v>BenefitsCal PMO Support Sr. - Off</v>
      </c>
      <c r="D21" s="129" t="str">
        <f>'3. Staff Loading'!D21</f>
        <v>Y</v>
      </c>
      <c r="E21" s="152">
        <v>178.00761175000005</v>
      </c>
      <c r="F21" s="152">
        <v>178.00761175000005</v>
      </c>
      <c r="G21" s="152">
        <v>178.00761175000005</v>
      </c>
      <c r="H21" s="152">
        <v>178.00761175000005</v>
      </c>
      <c r="I21" s="152">
        <v>178.00761175000005</v>
      </c>
      <c r="J21" s="152">
        <v>178.00761175000005</v>
      </c>
      <c r="K21" s="152">
        <v>176.73722366666678</v>
      </c>
      <c r="L21" s="152">
        <v>176.73722366666678</v>
      </c>
      <c r="M21" s="152">
        <v>176.73722366666678</v>
      </c>
      <c r="N21" s="152">
        <v>176.73722366666678</v>
      </c>
      <c r="O21" s="152">
        <v>176.73722366666678</v>
      </c>
      <c r="P21" s="152">
        <v>176.73722366666678</v>
      </c>
      <c r="Q21" s="101">
        <f t="shared" si="0"/>
        <v>2128.4690125000011</v>
      </c>
      <c r="U21" s="131">
        <f>V21/$S$7</f>
        <v>1.0642345062500005</v>
      </c>
      <c r="V21" s="131">
        <f>Q21/12</f>
        <v>177.37241770833342</v>
      </c>
      <c r="X21" s="131">
        <f>IF($D21="Y",$Q21,0)</f>
        <v>2128.4690125000011</v>
      </c>
      <c r="Y21" s="131">
        <f>IF($D21="N",$Q21,0)</f>
        <v>0</v>
      </c>
      <c r="Z21" s="132">
        <f>X21/(Y21+X21)</f>
        <v>1</v>
      </c>
    </row>
    <row r="22" spans="1:26" ht="14.25" x14ac:dyDescent="0.3">
      <c r="A22" s="93"/>
      <c r="B22" s="97"/>
      <c r="C22" s="128">
        <f>'3. Staff Loading'!C22</f>
        <v>0</v>
      </c>
      <c r="D22" s="129"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1">
        <f t="shared" si="0"/>
        <v>0</v>
      </c>
      <c r="U22" s="131">
        <f t="shared" ref="U22:U25" si="11">V22/$S$7</f>
        <v>0</v>
      </c>
      <c r="V22" s="131">
        <f>Q22/12</f>
        <v>0</v>
      </c>
      <c r="X22" s="131">
        <f t="shared" ref="X22:X25" si="12">IF($D22="Y",$Q22,0)</f>
        <v>0</v>
      </c>
      <c r="Y22" s="131">
        <f t="shared" ref="Y22:Y25" si="13">IF($D22="N",$Q22,0)</f>
        <v>0</v>
      </c>
      <c r="Z22" s="132" t="e">
        <f t="shared" ref="Z22:Z25" si="14">X22/(Y22+X22)</f>
        <v>#DIV/0!</v>
      </c>
    </row>
    <row r="23" spans="1:26" ht="14.25" x14ac:dyDescent="0.3">
      <c r="A23" s="93"/>
      <c r="B23" s="97"/>
      <c r="C23" s="128">
        <f>'3. Staff Loading'!C23</f>
        <v>0</v>
      </c>
      <c r="D23" s="129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1">
        <f t="shared" si="0"/>
        <v>0</v>
      </c>
      <c r="U23" s="131">
        <f t="shared" si="11"/>
        <v>0</v>
      </c>
      <c r="V23" s="131">
        <f>Q23/12</f>
        <v>0</v>
      </c>
      <c r="X23" s="131">
        <f t="shared" si="12"/>
        <v>0</v>
      </c>
      <c r="Y23" s="131">
        <f t="shared" si="13"/>
        <v>0</v>
      </c>
      <c r="Z23" s="132" t="e">
        <f t="shared" si="14"/>
        <v>#DIV/0!</v>
      </c>
    </row>
    <row r="24" spans="1:26" ht="14.25" x14ac:dyDescent="0.3">
      <c r="A24" s="93"/>
      <c r="B24" s="97"/>
      <c r="C24" s="128">
        <f>'3. Staff Loading'!C24</f>
        <v>0</v>
      </c>
      <c r="D24" s="129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1">
        <f t="shared" si="0"/>
        <v>0</v>
      </c>
      <c r="U24" s="131">
        <f t="shared" si="11"/>
        <v>0</v>
      </c>
      <c r="V24" s="131">
        <f>Q24/12</f>
        <v>0</v>
      </c>
      <c r="X24" s="131">
        <f t="shared" si="12"/>
        <v>0</v>
      </c>
      <c r="Y24" s="131">
        <f t="shared" si="13"/>
        <v>0</v>
      </c>
      <c r="Z24" s="132" t="e">
        <f t="shared" si="14"/>
        <v>#DIV/0!</v>
      </c>
    </row>
    <row r="25" spans="1:26" ht="14.25" x14ac:dyDescent="0.3">
      <c r="A25" s="93"/>
      <c r="B25" s="97"/>
      <c r="C25" s="128">
        <f>'3. Staff Loading'!C25</f>
        <v>0</v>
      </c>
      <c r="D25" s="129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1">
        <f t="shared" si="0"/>
        <v>0</v>
      </c>
      <c r="U25" s="131">
        <f t="shared" si="11"/>
        <v>0</v>
      </c>
      <c r="V25" s="131">
        <f>Q25/12</f>
        <v>0</v>
      </c>
      <c r="X25" s="131">
        <f t="shared" si="12"/>
        <v>0</v>
      </c>
      <c r="Y25" s="131">
        <f t="shared" si="13"/>
        <v>0</v>
      </c>
      <c r="Z25" s="132" t="e">
        <f t="shared" si="14"/>
        <v>#DIV/0!</v>
      </c>
    </row>
    <row r="26" spans="1:26" ht="15" thickBot="1" x14ac:dyDescent="0.35">
      <c r="A26" s="65"/>
      <c r="B26" s="66" t="s">
        <v>23</v>
      </c>
      <c r="C26" s="71"/>
      <c r="D26" s="120"/>
      <c r="E26" s="70">
        <f>SUM(E21:E25)</f>
        <v>178.00761175000005</v>
      </c>
      <c r="F26" s="70">
        <f t="shared" ref="F26:Q26" si="15">SUM(F21:F25)</f>
        <v>178.00761175000005</v>
      </c>
      <c r="G26" s="70">
        <f t="shared" si="15"/>
        <v>178.00761175000005</v>
      </c>
      <c r="H26" s="70">
        <f t="shared" si="15"/>
        <v>178.00761175000005</v>
      </c>
      <c r="I26" s="70">
        <f t="shared" si="15"/>
        <v>178.00761175000005</v>
      </c>
      <c r="J26" s="70">
        <f t="shared" si="15"/>
        <v>178.00761175000005</v>
      </c>
      <c r="K26" s="70">
        <f t="shared" si="15"/>
        <v>176.73722366666678</v>
      </c>
      <c r="L26" s="70">
        <f t="shared" si="15"/>
        <v>176.73722366666678</v>
      </c>
      <c r="M26" s="70">
        <f t="shared" si="15"/>
        <v>176.73722366666678</v>
      </c>
      <c r="N26" s="70">
        <f t="shared" si="15"/>
        <v>176.73722366666678</v>
      </c>
      <c r="O26" s="70">
        <f t="shared" si="15"/>
        <v>176.73722366666678</v>
      </c>
      <c r="P26" s="70">
        <f t="shared" si="15"/>
        <v>176.73722366666678</v>
      </c>
      <c r="Q26" s="70">
        <f t="shared" si="15"/>
        <v>2128.4690125000011</v>
      </c>
      <c r="U26" s="72">
        <f>SUM(U21:U25)</f>
        <v>1.0642345062500005</v>
      </c>
      <c r="V26" s="72">
        <f>SUM(V21:V25)</f>
        <v>177.37241770833342</v>
      </c>
      <c r="X26" s="68">
        <f>SUM(X21:X25)</f>
        <v>2128.4690125000011</v>
      </c>
      <c r="Y26" s="68">
        <f>SUM(Y21:Y25)</f>
        <v>0</v>
      </c>
      <c r="Z26" s="105">
        <f>X26/(X26+Y26)</f>
        <v>1</v>
      </c>
    </row>
    <row r="27" spans="1:26" ht="9.9499999999999993" customHeight="1" thickBot="1" x14ac:dyDescent="0.35">
      <c r="A27" s="38"/>
      <c r="B27" s="39"/>
      <c r="C27" s="40"/>
      <c r="D27" s="118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5"/>
      <c r="V27" s="115"/>
      <c r="X27" s="115"/>
      <c r="Y27" s="115"/>
      <c r="Z27" s="116"/>
    </row>
    <row r="28" spans="1:26" s="32" customFormat="1" ht="14.25" thickBot="1" x14ac:dyDescent="0.3">
      <c r="A28" s="88"/>
      <c r="B28" s="89" t="s">
        <v>19</v>
      </c>
      <c r="C28" s="90"/>
      <c r="D28" s="121"/>
      <c r="E28" s="91">
        <f t="shared" ref="E28:Q28" si="16">SUM(E14,E20,E26)</f>
        <v>478.00761175000002</v>
      </c>
      <c r="F28" s="91">
        <f t="shared" si="16"/>
        <v>478.00761175000002</v>
      </c>
      <c r="G28" s="91">
        <f t="shared" si="16"/>
        <v>478.00761175000002</v>
      </c>
      <c r="H28" s="91">
        <f t="shared" si="16"/>
        <v>478.00761175000002</v>
      </c>
      <c r="I28" s="91">
        <f t="shared" si="16"/>
        <v>478.00761175000002</v>
      </c>
      <c r="J28" s="91">
        <f t="shared" si="16"/>
        <v>478.00761175000002</v>
      </c>
      <c r="K28" s="91">
        <f t="shared" si="16"/>
        <v>476.73722366666675</v>
      </c>
      <c r="L28" s="91">
        <f t="shared" si="16"/>
        <v>476.73722366666675</v>
      </c>
      <c r="M28" s="91">
        <f t="shared" si="16"/>
        <v>476.73722366666675</v>
      </c>
      <c r="N28" s="91">
        <f t="shared" si="16"/>
        <v>476.73722366666675</v>
      </c>
      <c r="O28" s="91">
        <f t="shared" si="16"/>
        <v>476.73722366666675</v>
      </c>
      <c r="P28" s="91">
        <f t="shared" si="16"/>
        <v>476.73722366666675</v>
      </c>
      <c r="Q28" s="91">
        <f t="shared" si="16"/>
        <v>5728.4690125000016</v>
      </c>
      <c r="U28" s="91">
        <f>SUM(U14,U20,U26)</f>
        <v>2.8642345062500008</v>
      </c>
      <c r="V28" s="91">
        <f>SUM(V14,V20,V26)</f>
        <v>477.37241770833339</v>
      </c>
      <c r="X28" s="91">
        <f>SUM(X14,X20,X26)</f>
        <v>2128.4690125000011</v>
      </c>
      <c r="Y28" s="91">
        <f>SUM(Y14,Y20,Y26)</f>
        <v>3600</v>
      </c>
      <c r="Z28" s="110">
        <f>X28/(X28+Y28)</f>
        <v>0.37155983699231027</v>
      </c>
    </row>
    <row r="29" spans="1:26" ht="9.9499999999999993" customHeight="1" x14ac:dyDescent="0.3">
      <c r="A29" s="61"/>
      <c r="B29" s="62"/>
      <c r="C29" s="63"/>
      <c r="D29" s="122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U29" s="63"/>
      <c r="V29" s="63"/>
      <c r="X29" s="63"/>
      <c r="Y29" s="63"/>
      <c r="Z29" s="111"/>
    </row>
    <row r="30" spans="1:26" s="31" customFormat="1" ht="13.5" customHeight="1" x14ac:dyDescent="0.3">
      <c r="A30" s="78">
        <v>2</v>
      </c>
      <c r="B30" s="79" t="s">
        <v>24</v>
      </c>
      <c r="C30" s="80"/>
      <c r="D30" s="117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77"/>
      <c r="R30" s="28"/>
      <c r="S30" s="28"/>
      <c r="T30" s="28"/>
      <c r="U30" s="80"/>
      <c r="V30" s="80"/>
      <c r="X30" s="80"/>
      <c r="Y30" s="80"/>
      <c r="Z30" s="112"/>
    </row>
    <row r="31" spans="1:26" ht="13.5" customHeight="1" x14ac:dyDescent="0.3">
      <c r="A31" s="93">
        <v>2.1</v>
      </c>
      <c r="B31" s="94" t="s">
        <v>25</v>
      </c>
      <c r="C31" s="128" t="str">
        <f>'3. Staff Loading'!C31</f>
        <v>BenefitsCal Application Manager</v>
      </c>
      <c r="D31" s="129" t="str">
        <f>'3. Staff Loading'!D31</f>
        <v>N</v>
      </c>
      <c r="E31" s="43">
        <v>100.40094308333335</v>
      </c>
      <c r="F31" s="43">
        <v>100.40094308333335</v>
      </c>
      <c r="G31" s="43">
        <v>100.40094308333335</v>
      </c>
      <c r="H31" s="43">
        <v>100.40094308333335</v>
      </c>
      <c r="I31" s="43">
        <v>100.40094308333335</v>
      </c>
      <c r="J31" s="43">
        <v>100.40094308333335</v>
      </c>
      <c r="K31" s="43">
        <v>100.40094308333335</v>
      </c>
      <c r="L31" s="43">
        <v>100.40094308333335</v>
      </c>
      <c r="M31" s="43">
        <v>100.40094308333335</v>
      </c>
      <c r="N31" s="43">
        <v>100.40094308333335</v>
      </c>
      <c r="O31" s="43">
        <v>100.40094308333335</v>
      </c>
      <c r="P31" s="43">
        <v>100.40094308333335</v>
      </c>
      <c r="Q31" s="100">
        <f t="shared" ref="Q31:Q71" si="17">SUM(E31:P31)</f>
        <v>1204.8113170000001</v>
      </c>
      <c r="U31" s="131">
        <f>V31/$S$7</f>
        <v>0.60240565850000005</v>
      </c>
      <c r="V31" s="131">
        <f>Q31/12</f>
        <v>100.40094308333335</v>
      </c>
      <c r="X31" s="131">
        <f>IF($D31="Y",$Q31,0)</f>
        <v>0</v>
      </c>
      <c r="Y31" s="131">
        <f>IF($D31="N",$Q31,0)</f>
        <v>1204.8113170000001</v>
      </c>
      <c r="Z31" s="132">
        <f>X31/(Y31+X31)</f>
        <v>0</v>
      </c>
    </row>
    <row r="32" spans="1:26" ht="14.25" x14ac:dyDescent="0.3">
      <c r="A32" s="93"/>
      <c r="B32" s="94"/>
      <c r="C32" s="128" t="str">
        <f>'3. Staff Loading'!C32</f>
        <v>BenefitsCal Scrum Master - Off</v>
      </c>
      <c r="D32" s="129" t="str">
        <f>'3. Staff Loading'!D32</f>
        <v>Y</v>
      </c>
      <c r="E32" s="43">
        <v>163.47347291666668</v>
      </c>
      <c r="F32" s="43">
        <v>163.47347291666668</v>
      </c>
      <c r="G32" s="43">
        <v>163.47347291666668</v>
      </c>
      <c r="H32" s="43">
        <v>163.47347291666668</v>
      </c>
      <c r="I32" s="43">
        <v>163.47347291666668</v>
      </c>
      <c r="J32" s="43">
        <v>163.47347291666668</v>
      </c>
      <c r="K32" s="43">
        <v>163.47347291666668</v>
      </c>
      <c r="L32" s="43">
        <v>163.47347291666668</v>
      </c>
      <c r="M32" s="43">
        <v>163.47347291666668</v>
      </c>
      <c r="N32" s="43">
        <v>163.47347291666668</v>
      </c>
      <c r="O32" s="43">
        <v>163.47347291666668</v>
      </c>
      <c r="P32" s="43">
        <v>163.47347291666668</v>
      </c>
      <c r="Q32" s="100">
        <f t="shared" si="17"/>
        <v>1961.681675</v>
      </c>
      <c r="U32" s="131">
        <f t="shared" ref="U32:U35" si="18">V32/$S$7</f>
        <v>0.98084083750000017</v>
      </c>
      <c r="V32" s="131">
        <f>Q32/12</f>
        <v>163.47347291666668</v>
      </c>
      <c r="X32" s="131">
        <f t="shared" ref="X32:X35" si="19">IF($D32="Y",$Q32,0)</f>
        <v>1961.681675</v>
      </c>
      <c r="Y32" s="131">
        <f t="shared" ref="Y32:Y35" si="20">IF($D32="N",$Q32,0)</f>
        <v>0</v>
      </c>
      <c r="Z32" s="132">
        <f t="shared" ref="Z32:Z35" si="21">X32/(Y32+X32)</f>
        <v>1</v>
      </c>
    </row>
    <row r="33" spans="1:26" ht="14.25" x14ac:dyDescent="0.3">
      <c r="A33" s="93"/>
      <c r="B33" s="94"/>
      <c r="C33" s="128">
        <f>'3. Staff Loading'!C33</f>
        <v>0</v>
      </c>
      <c r="D33" s="129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0">
        <f t="shared" si="17"/>
        <v>0</v>
      </c>
      <c r="U33" s="131">
        <f t="shared" si="18"/>
        <v>0</v>
      </c>
      <c r="V33" s="131">
        <f>Q33/12</f>
        <v>0</v>
      </c>
      <c r="X33" s="131">
        <f t="shared" si="19"/>
        <v>0</v>
      </c>
      <c r="Y33" s="131">
        <f t="shared" si="20"/>
        <v>0</v>
      </c>
      <c r="Z33" s="132" t="e">
        <f t="shared" si="21"/>
        <v>#DIV/0!</v>
      </c>
    </row>
    <row r="34" spans="1:26" ht="14.25" x14ac:dyDescent="0.3">
      <c r="A34" s="93"/>
      <c r="B34" s="94"/>
      <c r="C34" s="128">
        <f>'3. Staff Loading'!C34</f>
        <v>0</v>
      </c>
      <c r="D34" s="129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0">
        <f t="shared" si="17"/>
        <v>0</v>
      </c>
      <c r="U34" s="131">
        <f t="shared" si="18"/>
        <v>0</v>
      </c>
      <c r="V34" s="131">
        <f>Q34/12</f>
        <v>0</v>
      </c>
      <c r="X34" s="131">
        <f t="shared" si="19"/>
        <v>0</v>
      </c>
      <c r="Y34" s="131">
        <f t="shared" si="20"/>
        <v>0</v>
      </c>
      <c r="Z34" s="132" t="e">
        <f t="shared" si="21"/>
        <v>#DIV/0!</v>
      </c>
    </row>
    <row r="35" spans="1:26" ht="14.25" x14ac:dyDescent="0.3">
      <c r="A35" s="93"/>
      <c r="B35" s="94"/>
      <c r="C35" s="128">
        <f>'3. Staff Loading'!C35</f>
        <v>0</v>
      </c>
      <c r="D35" s="129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0">
        <f t="shared" si="17"/>
        <v>0</v>
      </c>
      <c r="R35" s="32"/>
      <c r="S35" s="32"/>
      <c r="T35" s="32"/>
      <c r="U35" s="131">
        <f t="shared" si="18"/>
        <v>0</v>
      </c>
      <c r="V35" s="131">
        <f>Q35/12</f>
        <v>0</v>
      </c>
      <c r="X35" s="131">
        <f t="shared" si="19"/>
        <v>0</v>
      </c>
      <c r="Y35" s="131">
        <f t="shared" si="20"/>
        <v>0</v>
      </c>
      <c r="Z35" s="132" t="e">
        <f t="shared" si="21"/>
        <v>#DIV/0!</v>
      </c>
    </row>
    <row r="36" spans="1:26" s="32" customFormat="1" ht="15" thickBot="1" x14ac:dyDescent="0.35">
      <c r="A36" s="65"/>
      <c r="B36" s="66" t="s">
        <v>103</v>
      </c>
      <c r="C36" s="67"/>
      <c r="D36" s="119"/>
      <c r="E36" s="70">
        <f>SUM(E31:E35)</f>
        <v>263.874416</v>
      </c>
      <c r="F36" s="70">
        <f t="shared" ref="F36:Q36" si="22">SUM(F31:F35)</f>
        <v>263.874416</v>
      </c>
      <c r="G36" s="70">
        <f t="shared" si="22"/>
        <v>263.874416</v>
      </c>
      <c r="H36" s="70">
        <f t="shared" si="22"/>
        <v>263.874416</v>
      </c>
      <c r="I36" s="70">
        <f t="shared" si="22"/>
        <v>263.874416</v>
      </c>
      <c r="J36" s="70">
        <f t="shared" si="22"/>
        <v>263.874416</v>
      </c>
      <c r="K36" s="70">
        <f t="shared" si="22"/>
        <v>263.874416</v>
      </c>
      <c r="L36" s="70">
        <f t="shared" si="22"/>
        <v>263.874416</v>
      </c>
      <c r="M36" s="70">
        <f t="shared" si="22"/>
        <v>263.874416</v>
      </c>
      <c r="N36" s="70">
        <f t="shared" si="22"/>
        <v>263.874416</v>
      </c>
      <c r="O36" s="70">
        <f t="shared" si="22"/>
        <v>263.874416</v>
      </c>
      <c r="P36" s="70">
        <f t="shared" si="22"/>
        <v>263.874416</v>
      </c>
      <c r="Q36" s="70">
        <f t="shared" si="22"/>
        <v>3166.4929920000004</v>
      </c>
      <c r="U36" s="72">
        <f>SUM(U31:U35)</f>
        <v>1.5832464960000001</v>
      </c>
      <c r="V36" s="72">
        <f>SUM(V31:V35)</f>
        <v>263.874416</v>
      </c>
      <c r="X36" s="68">
        <f>SUM(X31:X35)</f>
        <v>1961.681675</v>
      </c>
      <c r="Y36" s="68">
        <f>SUM(Y31:Y35)</f>
        <v>1204.8113170000001</v>
      </c>
      <c r="Z36" s="105">
        <f>X36/(X36+Y36)</f>
        <v>0.6195124006135807</v>
      </c>
    </row>
    <row r="37" spans="1:26" ht="14.25" x14ac:dyDescent="0.3">
      <c r="A37" s="93">
        <v>2.2000000000000002</v>
      </c>
      <c r="B37" s="98" t="s">
        <v>27</v>
      </c>
      <c r="C37" s="128" t="str">
        <f>'3. Staff Loading'!C37</f>
        <v>BenefitsCal Product Manager</v>
      </c>
      <c r="D37" s="129" t="str">
        <f>'3. Staff Loading'!D37</f>
        <v>N</v>
      </c>
      <c r="E37" s="43">
        <v>70.70829858333299</v>
      </c>
      <c r="F37" s="43">
        <v>70.70829858333299</v>
      </c>
      <c r="G37" s="43">
        <v>70.70829858333299</v>
      </c>
      <c r="H37" s="43">
        <v>70.70829858333299</v>
      </c>
      <c r="I37" s="43">
        <v>70.70829858333299</v>
      </c>
      <c r="J37" s="43">
        <v>70.70829858333299</v>
      </c>
      <c r="K37" s="43">
        <v>70.70829858333299</v>
      </c>
      <c r="L37" s="43">
        <v>70.70829858333299</v>
      </c>
      <c r="M37" s="43">
        <v>70.70829858333299</v>
      </c>
      <c r="N37" s="43">
        <v>70.70829858333299</v>
      </c>
      <c r="O37" s="43">
        <v>70.70829858333299</v>
      </c>
      <c r="P37" s="43">
        <v>70.70829858333299</v>
      </c>
      <c r="Q37" s="100">
        <f t="shared" si="17"/>
        <v>848.49958299999582</v>
      </c>
      <c r="R37" s="32"/>
      <c r="S37" s="32"/>
      <c r="T37" s="32"/>
      <c r="U37" s="131">
        <f>V37/$S$7</f>
        <v>0.42424979149999797</v>
      </c>
      <c r="V37" s="131">
        <f>Q37/12</f>
        <v>70.70829858333299</v>
      </c>
      <c r="X37" s="131">
        <f>IF($D37="Y",$Q37,0)</f>
        <v>0</v>
      </c>
      <c r="Y37" s="131">
        <f>IF($D37="N",$Q37,0)</f>
        <v>848.49958299999582</v>
      </c>
      <c r="Z37" s="132">
        <f>X37/(Y37+X37)</f>
        <v>0</v>
      </c>
    </row>
    <row r="38" spans="1:26" ht="14.25" x14ac:dyDescent="0.3">
      <c r="A38" s="93"/>
      <c r="B38" s="94"/>
      <c r="C38" s="128" t="str">
        <f>'3. Staff Loading'!C38</f>
        <v>BenefitsCal Business Analyst - On</v>
      </c>
      <c r="D38" s="129" t="str">
        <f>'3. Staff Loading'!D38</f>
        <v>N</v>
      </c>
      <c r="E38" s="43">
        <v>149.61333333333332</v>
      </c>
      <c r="F38" s="43">
        <v>149.61333333333332</v>
      </c>
      <c r="G38" s="43">
        <v>149.61333333333332</v>
      </c>
      <c r="H38" s="43">
        <v>149.61333333333332</v>
      </c>
      <c r="I38" s="43">
        <v>149.61333333333332</v>
      </c>
      <c r="J38" s="43">
        <v>149.61333333333332</v>
      </c>
      <c r="K38" s="43">
        <v>149.61333333333332</v>
      </c>
      <c r="L38" s="43">
        <v>149.61333333333332</v>
      </c>
      <c r="M38" s="43">
        <v>149.61333333333332</v>
      </c>
      <c r="N38" s="43">
        <v>149.61333333333332</v>
      </c>
      <c r="O38" s="43">
        <v>149.61333333333332</v>
      </c>
      <c r="P38" s="43">
        <v>149.61333333333332</v>
      </c>
      <c r="Q38" s="100">
        <f t="shared" si="17"/>
        <v>1795.3599999999994</v>
      </c>
      <c r="R38" s="32"/>
      <c r="S38" s="32"/>
      <c r="T38" s="32"/>
      <c r="U38" s="131">
        <f t="shared" ref="U38:U41" si="23">V38/$S$7</f>
        <v>0.89767999999999981</v>
      </c>
      <c r="V38" s="131">
        <f>Q38/12</f>
        <v>149.61333333333329</v>
      </c>
      <c r="X38" s="131">
        <f t="shared" ref="X38:X41" si="24">IF($D38="Y",$Q38,0)</f>
        <v>0</v>
      </c>
      <c r="Y38" s="131">
        <f t="shared" ref="Y38:Y41" si="25">IF($D38="N",$Q38,0)</f>
        <v>1795.3599999999994</v>
      </c>
      <c r="Z38" s="132">
        <f t="shared" ref="Z38:Z41" si="26">X38/(Y38+X38)</f>
        <v>0</v>
      </c>
    </row>
    <row r="39" spans="1:26" ht="14.25" x14ac:dyDescent="0.3">
      <c r="A39" s="93"/>
      <c r="B39" s="94"/>
      <c r="C39" s="128" t="str">
        <f>'3. Staff Loading'!C39</f>
        <v>BenefitsCal User Centered Design Lead</v>
      </c>
      <c r="D39" s="129" t="str">
        <f>'3. Staff Loading'!D39</f>
        <v>N</v>
      </c>
      <c r="E39" s="152">
        <v>150</v>
      </c>
      <c r="F39" s="152">
        <v>150</v>
      </c>
      <c r="G39" s="152">
        <v>150</v>
      </c>
      <c r="H39" s="152">
        <v>150</v>
      </c>
      <c r="I39" s="152">
        <v>150</v>
      </c>
      <c r="J39" s="152">
        <v>150</v>
      </c>
      <c r="K39" s="152">
        <v>150</v>
      </c>
      <c r="L39" s="152">
        <v>150</v>
      </c>
      <c r="M39" s="152">
        <v>150</v>
      </c>
      <c r="N39" s="152">
        <v>150</v>
      </c>
      <c r="O39" s="152">
        <v>150</v>
      </c>
      <c r="P39" s="152">
        <v>150</v>
      </c>
      <c r="Q39" s="100">
        <f t="shared" si="17"/>
        <v>1800</v>
      </c>
      <c r="R39" s="32"/>
      <c r="S39" s="32"/>
      <c r="T39" s="32"/>
      <c r="U39" s="131">
        <f t="shared" si="23"/>
        <v>0.9</v>
      </c>
      <c r="V39" s="131">
        <f>Q39/12</f>
        <v>150</v>
      </c>
      <c r="X39" s="131">
        <f t="shared" si="24"/>
        <v>0</v>
      </c>
      <c r="Y39" s="131">
        <f t="shared" si="25"/>
        <v>1800</v>
      </c>
      <c r="Z39" s="132">
        <f t="shared" si="26"/>
        <v>0</v>
      </c>
    </row>
    <row r="40" spans="1:26" ht="14.25" x14ac:dyDescent="0.3">
      <c r="A40" s="93"/>
      <c r="B40" s="94"/>
      <c r="C40" s="128" t="str">
        <f>'3. Staff Loading'!C40</f>
        <v>BenefitsCal UX Designer Jr. - On</v>
      </c>
      <c r="D40" s="129" t="str">
        <f>'3. Staff Loading'!D40</f>
        <v>N</v>
      </c>
      <c r="E40" s="152">
        <v>120</v>
      </c>
      <c r="F40" s="152">
        <v>120</v>
      </c>
      <c r="G40" s="152">
        <v>120</v>
      </c>
      <c r="H40" s="152">
        <v>120</v>
      </c>
      <c r="I40" s="152">
        <v>120</v>
      </c>
      <c r="J40" s="152">
        <v>120</v>
      </c>
      <c r="K40" s="152">
        <v>120</v>
      </c>
      <c r="L40" s="152">
        <v>120</v>
      </c>
      <c r="M40" s="152">
        <v>120</v>
      </c>
      <c r="N40" s="152">
        <v>120</v>
      </c>
      <c r="O40" s="152">
        <v>120</v>
      </c>
      <c r="P40" s="152">
        <v>120</v>
      </c>
      <c r="Q40" s="100">
        <f t="shared" si="17"/>
        <v>1440</v>
      </c>
      <c r="R40" s="32"/>
      <c r="S40" s="32"/>
      <c r="T40" s="32"/>
      <c r="U40" s="131">
        <f t="shared" si="23"/>
        <v>0.72000000000000008</v>
      </c>
      <c r="V40" s="131">
        <f>Q40/12</f>
        <v>120</v>
      </c>
      <c r="X40" s="131">
        <f t="shared" si="24"/>
        <v>0</v>
      </c>
      <c r="Y40" s="131">
        <f t="shared" si="25"/>
        <v>1440</v>
      </c>
      <c r="Z40" s="132">
        <f t="shared" si="26"/>
        <v>0</v>
      </c>
    </row>
    <row r="41" spans="1:26" ht="14.25" x14ac:dyDescent="0.3">
      <c r="A41" s="93"/>
      <c r="B41" s="94"/>
      <c r="C41" s="128" t="str">
        <f>'3. Staff Loading'!C41</f>
        <v>BenefitsCal UX Designer Jr. - Off</v>
      </c>
      <c r="D41" s="129" t="str">
        <f>'3. Staff Loading'!D41</f>
        <v>Y</v>
      </c>
      <c r="E41" s="43">
        <v>165.96291666666667</v>
      </c>
      <c r="F41" s="43">
        <v>165.96291666666667</v>
      </c>
      <c r="G41" s="43">
        <v>165.96291666666667</v>
      </c>
      <c r="H41" s="43">
        <v>165.96291666666667</v>
      </c>
      <c r="I41" s="43">
        <v>165.96291666666667</v>
      </c>
      <c r="J41" s="43">
        <v>165.96291666666667</v>
      </c>
      <c r="K41" s="43">
        <v>165.96291666666667</v>
      </c>
      <c r="L41" s="43">
        <v>165.96291666666667</v>
      </c>
      <c r="M41" s="43">
        <v>165.96291666666667</v>
      </c>
      <c r="N41" s="43">
        <v>165.96291666666667</v>
      </c>
      <c r="O41" s="43">
        <v>165.96291666666667</v>
      </c>
      <c r="P41" s="43">
        <v>165.96291666666667</v>
      </c>
      <c r="Q41" s="100">
        <f t="shared" si="17"/>
        <v>1991.5549999999996</v>
      </c>
      <c r="R41" s="56"/>
      <c r="S41" s="32"/>
      <c r="T41" s="32"/>
      <c r="U41" s="131">
        <f t="shared" si="23"/>
        <v>0.99577749999999987</v>
      </c>
      <c r="V41" s="131">
        <f>Q41/12</f>
        <v>165.96291666666664</v>
      </c>
      <c r="X41" s="131">
        <f t="shared" si="24"/>
        <v>1991.5549999999996</v>
      </c>
      <c r="Y41" s="131">
        <f t="shared" si="25"/>
        <v>0</v>
      </c>
      <c r="Z41" s="132">
        <f t="shared" si="26"/>
        <v>1</v>
      </c>
    </row>
    <row r="42" spans="1:26" s="32" customFormat="1" ht="15" thickBot="1" x14ac:dyDescent="0.35">
      <c r="A42" s="65"/>
      <c r="B42" s="66" t="s">
        <v>28</v>
      </c>
      <c r="C42" s="67"/>
      <c r="D42" s="119"/>
      <c r="E42" s="70">
        <f>SUM(E37:E41)</f>
        <v>656.28454858333293</v>
      </c>
      <c r="F42" s="70">
        <f t="shared" ref="F42:Q42" si="27">SUM(F37:F41)</f>
        <v>656.28454858333293</v>
      </c>
      <c r="G42" s="70">
        <f t="shared" si="27"/>
        <v>656.28454858333293</v>
      </c>
      <c r="H42" s="70">
        <f t="shared" si="27"/>
        <v>656.28454858333293</v>
      </c>
      <c r="I42" s="70">
        <f t="shared" si="27"/>
        <v>656.28454858333293</v>
      </c>
      <c r="J42" s="70">
        <f t="shared" si="27"/>
        <v>656.28454858333293</v>
      </c>
      <c r="K42" s="70">
        <f t="shared" si="27"/>
        <v>656.28454858333293</v>
      </c>
      <c r="L42" s="70">
        <f t="shared" si="27"/>
        <v>656.28454858333293</v>
      </c>
      <c r="M42" s="70">
        <f t="shared" si="27"/>
        <v>656.28454858333293</v>
      </c>
      <c r="N42" s="70">
        <f t="shared" si="27"/>
        <v>656.28454858333293</v>
      </c>
      <c r="O42" s="70">
        <f t="shared" si="27"/>
        <v>656.28454858333293</v>
      </c>
      <c r="P42" s="70">
        <f t="shared" si="27"/>
        <v>656.28454858333293</v>
      </c>
      <c r="Q42" s="70">
        <f t="shared" si="27"/>
        <v>7875.4145829999952</v>
      </c>
      <c r="R42" s="28"/>
      <c r="S42" s="28"/>
      <c r="T42" s="28"/>
      <c r="U42" s="72">
        <f>SUM(U37:U41)</f>
        <v>3.937707291499998</v>
      </c>
      <c r="V42" s="72">
        <f>SUM(V37:V41)</f>
        <v>656.28454858333293</v>
      </c>
      <c r="X42" s="68">
        <f>SUM(X37:X41)</f>
        <v>1991.5549999999996</v>
      </c>
      <c r="Y42" s="68">
        <f>SUM(Y37:Y41)</f>
        <v>5883.8595829999958</v>
      </c>
      <c r="Z42" s="105">
        <f>X42/(X42+Y42)</f>
        <v>0.25288255989710107</v>
      </c>
    </row>
    <row r="43" spans="1:26" ht="14.25" x14ac:dyDescent="0.3">
      <c r="A43" s="93">
        <v>2.2999999999999998</v>
      </c>
      <c r="B43" s="98" t="s">
        <v>29</v>
      </c>
      <c r="C43" s="128" t="str">
        <f>'3. Staff Loading'!C43</f>
        <v>BenefitsCal Lead Developer - On</v>
      </c>
      <c r="D43" s="129" t="str">
        <f>'3. Staff Loading'!D43</f>
        <v>N</v>
      </c>
      <c r="E43" s="43">
        <v>119.69066666666667</v>
      </c>
      <c r="F43" s="43">
        <v>119.69066666666667</v>
      </c>
      <c r="G43" s="43">
        <v>119.69066666666667</v>
      </c>
      <c r="H43" s="43">
        <v>119.69066666666667</v>
      </c>
      <c r="I43" s="43">
        <v>119.69066666666667</v>
      </c>
      <c r="J43" s="43">
        <v>119.69066666666667</v>
      </c>
      <c r="K43" s="43">
        <v>119.69066666666667</v>
      </c>
      <c r="L43" s="43">
        <v>119.69066666666667</v>
      </c>
      <c r="M43" s="43">
        <v>119.69066666666667</v>
      </c>
      <c r="N43" s="43">
        <v>119.69066666666667</v>
      </c>
      <c r="O43" s="43">
        <v>119.69066666666667</v>
      </c>
      <c r="P43" s="43">
        <v>119.69066666666667</v>
      </c>
      <c r="Q43" s="100">
        <f t="shared" si="17"/>
        <v>1436.2879999999998</v>
      </c>
      <c r="U43" s="131">
        <f>V43/$S$7</f>
        <v>0.71814399999999989</v>
      </c>
      <c r="V43" s="131">
        <f>Q43/12</f>
        <v>119.69066666666664</v>
      </c>
      <c r="X43" s="131">
        <f>IF($D43="Y",$Q43,0)</f>
        <v>0</v>
      </c>
      <c r="Y43" s="131">
        <f>IF($D43="N",$Q43,0)</f>
        <v>1436.2879999999998</v>
      </c>
      <c r="Z43" s="132">
        <f>X43/(Y43+X43)</f>
        <v>0</v>
      </c>
    </row>
    <row r="44" spans="1:26" ht="14.25" x14ac:dyDescent="0.3">
      <c r="A44" s="93"/>
      <c r="B44" s="94"/>
      <c r="C44" s="128" t="str">
        <f>'3. Staff Loading'!C44</f>
        <v>BenefitsCal Translation Consultant - On</v>
      </c>
      <c r="D44" s="129" t="str">
        <f>'3. Staff Loading'!D44</f>
        <v>N</v>
      </c>
      <c r="E44" s="43">
        <v>150</v>
      </c>
      <c r="F44" s="43">
        <v>150</v>
      </c>
      <c r="G44" s="43">
        <v>150</v>
      </c>
      <c r="H44" s="43">
        <v>150</v>
      </c>
      <c r="I44" s="43">
        <v>150</v>
      </c>
      <c r="J44" s="43">
        <v>150</v>
      </c>
      <c r="K44" s="43">
        <v>150</v>
      </c>
      <c r="L44" s="43">
        <v>150</v>
      </c>
      <c r="M44" s="43">
        <v>150</v>
      </c>
      <c r="N44" s="43">
        <v>150</v>
      </c>
      <c r="O44" s="43">
        <v>150</v>
      </c>
      <c r="P44" s="43">
        <v>150</v>
      </c>
      <c r="Q44" s="100">
        <f t="shared" si="17"/>
        <v>1800</v>
      </c>
      <c r="U44" s="131">
        <f t="shared" ref="U44:U47" si="28">V44/$S$7</f>
        <v>0.9</v>
      </c>
      <c r="V44" s="131">
        <f>Q44/12</f>
        <v>150</v>
      </c>
      <c r="X44" s="131">
        <f t="shared" ref="X44:X47" si="29">IF($D44="Y",$Q44,0)</f>
        <v>0</v>
      </c>
      <c r="Y44" s="131">
        <f t="shared" ref="Y44:Y47" si="30">IF($D44="N",$Q44,0)</f>
        <v>1800</v>
      </c>
      <c r="Z44" s="132">
        <f t="shared" ref="Z44:Z47" si="31">X44/(Y44+X44)</f>
        <v>0</v>
      </c>
    </row>
    <row r="45" spans="1:26" ht="14.25" x14ac:dyDescent="0.3">
      <c r="A45" s="93"/>
      <c r="B45" s="94"/>
      <c r="C45" s="128" t="str">
        <f>'3. Staff Loading'!C45</f>
        <v>BenefitsCal Developer Sr. - Off</v>
      </c>
      <c r="D45" s="129" t="str">
        <f>'3. Staff Loading'!D45</f>
        <v>Y</v>
      </c>
      <c r="E45" s="43">
        <v>201.14705499999999</v>
      </c>
      <c r="F45" s="43">
        <v>201.14705499999999</v>
      </c>
      <c r="G45" s="43">
        <v>201.14705499999999</v>
      </c>
      <c r="H45" s="43">
        <v>201.14705499999999</v>
      </c>
      <c r="I45" s="43">
        <v>201.14705499999999</v>
      </c>
      <c r="J45" s="43">
        <v>201.14705499999999</v>
      </c>
      <c r="K45" s="43">
        <v>201.14705499999999</v>
      </c>
      <c r="L45" s="43">
        <v>201.14705499999999</v>
      </c>
      <c r="M45" s="43">
        <v>201.14705499999999</v>
      </c>
      <c r="N45" s="43">
        <v>201.14705499999999</v>
      </c>
      <c r="O45" s="43">
        <v>201.14705499999999</v>
      </c>
      <c r="P45" s="43">
        <v>201.14705499999999</v>
      </c>
      <c r="Q45" s="100">
        <f t="shared" si="17"/>
        <v>2413.7646599999994</v>
      </c>
      <c r="R45" s="32"/>
      <c r="S45" s="32"/>
      <c r="T45" s="32"/>
      <c r="U45" s="131">
        <f t="shared" si="28"/>
        <v>1.2068823299999998</v>
      </c>
      <c r="V45" s="131">
        <f>Q45/12</f>
        <v>201.14705499999994</v>
      </c>
      <c r="X45" s="131">
        <f t="shared" si="29"/>
        <v>2413.7646599999994</v>
      </c>
      <c r="Y45" s="131">
        <f t="shared" si="30"/>
        <v>0</v>
      </c>
      <c r="Z45" s="132">
        <f t="shared" si="31"/>
        <v>1</v>
      </c>
    </row>
    <row r="46" spans="1:26" ht="14.25" x14ac:dyDescent="0.3">
      <c r="A46" s="93"/>
      <c r="B46" s="94"/>
      <c r="C46" s="128" t="str">
        <f>'3. Staff Loading'!C46</f>
        <v>BenefitsCal Developer Jr. - Off</v>
      </c>
      <c r="D46" s="129" t="str">
        <f>'3. Staff Loading'!D46</f>
        <v>Y</v>
      </c>
      <c r="E46" s="43">
        <v>331.92583333333334</v>
      </c>
      <c r="F46" s="43">
        <v>331.92583333333334</v>
      </c>
      <c r="G46" s="43">
        <v>331.92583333333334</v>
      </c>
      <c r="H46" s="43">
        <v>331.92583333333334</v>
      </c>
      <c r="I46" s="43">
        <v>331.92583333333334</v>
      </c>
      <c r="J46" s="43">
        <v>331.92583333333334</v>
      </c>
      <c r="K46" s="43">
        <v>331.92583333333334</v>
      </c>
      <c r="L46" s="43">
        <v>331.92583333333334</v>
      </c>
      <c r="M46" s="43">
        <v>331.92583333333334</v>
      </c>
      <c r="N46" s="43">
        <v>331.92583333333334</v>
      </c>
      <c r="O46" s="43">
        <v>331.92583333333334</v>
      </c>
      <c r="P46" s="43">
        <v>331.92583333333334</v>
      </c>
      <c r="Q46" s="100">
        <f t="shared" si="17"/>
        <v>3983.1099999999992</v>
      </c>
      <c r="R46" s="32"/>
      <c r="S46" s="32"/>
      <c r="T46" s="32"/>
      <c r="U46" s="131">
        <f t="shared" si="28"/>
        <v>1.9915549999999997</v>
      </c>
      <c r="V46" s="131">
        <f>Q46/12</f>
        <v>331.92583333333329</v>
      </c>
      <c r="X46" s="131">
        <f t="shared" si="29"/>
        <v>3983.1099999999992</v>
      </c>
      <c r="Y46" s="131">
        <f t="shared" si="30"/>
        <v>0</v>
      </c>
      <c r="Z46" s="132">
        <f t="shared" si="31"/>
        <v>1</v>
      </c>
    </row>
    <row r="47" spans="1:26" ht="14.25" x14ac:dyDescent="0.3">
      <c r="A47" s="93"/>
      <c r="B47" s="94"/>
      <c r="C47" s="128">
        <f>'3. Staff Loading'!C47</f>
        <v>0</v>
      </c>
      <c r="D47" s="129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0">
        <f t="shared" si="17"/>
        <v>0</v>
      </c>
      <c r="R47" s="32"/>
      <c r="S47" s="32"/>
      <c r="T47" s="32"/>
      <c r="U47" s="131">
        <f t="shared" si="28"/>
        <v>0</v>
      </c>
      <c r="V47" s="131">
        <f>Q47/12</f>
        <v>0</v>
      </c>
      <c r="X47" s="131">
        <f t="shared" si="29"/>
        <v>0</v>
      </c>
      <c r="Y47" s="131">
        <f t="shared" si="30"/>
        <v>0</v>
      </c>
      <c r="Z47" s="132" t="e">
        <f t="shared" si="31"/>
        <v>#DIV/0!</v>
      </c>
    </row>
    <row r="48" spans="1:26" s="32" customFormat="1" ht="15" thickBot="1" x14ac:dyDescent="0.35">
      <c r="A48" s="65"/>
      <c r="B48" s="66" t="s">
        <v>30</v>
      </c>
      <c r="C48" s="67"/>
      <c r="D48" s="119"/>
      <c r="E48" s="70">
        <f>SUM(E43:E47)</f>
        <v>802.763555</v>
      </c>
      <c r="F48" s="70">
        <f t="shared" ref="F48:Q48" si="32">SUM(F43:F47)</f>
        <v>802.763555</v>
      </c>
      <c r="G48" s="70">
        <f t="shared" si="32"/>
        <v>802.763555</v>
      </c>
      <c r="H48" s="70">
        <f t="shared" si="32"/>
        <v>802.763555</v>
      </c>
      <c r="I48" s="70">
        <f t="shared" si="32"/>
        <v>802.763555</v>
      </c>
      <c r="J48" s="70">
        <f t="shared" si="32"/>
        <v>802.763555</v>
      </c>
      <c r="K48" s="70">
        <f t="shared" si="32"/>
        <v>802.763555</v>
      </c>
      <c r="L48" s="70">
        <f t="shared" si="32"/>
        <v>802.763555</v>
      </c>
      <c r="M48" s="70">
        <f t="shared" si="32"/>
        <v>802.763555</v>
      </c>
      <c r="N48" s="70">
        <f t="shared" si="32"/>
        <v>802.763555</v>
      </c>
      <c r="O48" s="70">
        <f t="shared" si="32"/>
        <v>802.763555</v>
      </c>
      <c r="P48" s="70">
        <f t="shared" si="32"/>
        <v>802.763555</v>
      </c>
      <c r="Q48" s="70">
        <f t="shared" si="32"/>
        <v>9633.1626599999981</v>
      </c>
      <c r="R48" s="28"/>
      <c r="S48" s="28"/>
      <c r="T48" s="28"/>
      <c r="U48" s="72">
        <f>SUM(U43:U47)</f>
        <v>4.81658133</v>
      </c>
      <c r="V48" s="72">
        <f>SUM(V43:V47)</f>
        <v>802.76355499999977</v>
      </c>
      <c r="X48" s="68">
        <f>SUM(X43:X47)</f>
        <v>6396.8746599999986</v>
      </c>
      <c r="Y48" s="68">
        <f>SUM(Y43:Y47)</f>
        <v>3236.2879999999996</v>
      </c>
      <c r="Z48" s="105">
        <f>X48/(X48+Y48)</f>
        <v>0.66404719672822377</v>
      </c>
    </row>
    <row r="49" spans="1:26" s="32" customFormat="1" ht="14.25" x14ac:dyDescent="0.3">
      <c r="A49" s="93">
        <v>2.4</v>
      </c>
      <c r="B49" s="98" t="s">
        <v>31</v>
      </c>
      <c r="C49" s="128" t="str">
        <f>'3. Staff Loading'!C49</f>
        <v>BenefitsCal Test Manager</v>
      </c>
      <c r="D49" s="129" t="str">
        <f>'3. Staff Loading'!D49</f>
        <v>N</v>
      </c>
      <c r="E49" s="43">
        <v>88.199999999999989</v>
      </c>
      <c r="F49" s="43">
        <v>88.199999999999989</v>
      </c>
      <c r="G49" s="43">
        <v>88.199999999999989</v>
      </c>
      <c r="H49" s="43">
        <v>88.199999999999989</v>
      </c>
      <c r="I49" s="43">
        <v>88.199999999999989</v>
      </c>
      <c r="J49" s="43">
        <v>88.199999999999989</v>
      </c>
      <c r="K49" s="43">
        <v>88.199999999999989</v>
      </c>
      <c r="L49" s="43">
        <v>88.199999999999989</v>
      </c>
      <c r="M49" s="43">
        <v>88.199999999999989</v>
      </c>
      <c r="N49" s="43">
        <v>88.199999999999989</v>
      </c>
      <c r="O49" s="43">
        <v>88.199999999999989</v>
      </c>
      <c r="P49" s="43">
        <v>88.199999999999989</v>
      </c>
      <c r="Q49" s="100">
        <f t="shared" ref="Q49:Q53" si="33">SUM(E49:P49)</f>
        <v>1058.4000000000001</v>
      </c>
      <c r="R49" s="28"/>
      <c r="S49" s="28"/>
      <c r="T49" s="28"/>
      <c r="U49" s="131">
        <f>V49/$S$7</f>
        <v>0.5292</v>
      </c>
      <c r="V49" s="131">
        <f>Q49/12</f>
        <v>88.2</v>
      </c>
      <c r="W49" s="28"/>
      <c r="X49" s="131">
        <f>IF($D49="Y",$Q49,0)</f>
        <v>0</v>
      </c>
      <c r="Y49" s="131">
        <f>IF($D49="N",$Q49,0)</f>
        <v>1058.4000000000001</v>
      </c>
      <c r="Z49" s="132">
        <f>X49/(Y49+X49)</f>
        <v>0</v>
      </c>
    </row>
    <row r="50" spans="1:26" s="32" customFormat="1" ht="14.25" x14ac:dyDescent="0.3">
      <c r="A50" s="93"/>
      <c r="B50" s="94"/>
      <c r="C50" s="128" t="str">
        <f>'3. Staff Loading'!C50</f>
        <v>BenefitsCal Test Engineer Jr. - On</v>
      </c>
      <c r="D50" s="129" t="str">
        <f>'3. Staff Loading'!D50</f>
        <v>N</v>
      </c>
      <c r="E50" s="43">
        <v>147.9016</v>
      </c>
      <c r="F50" s="43">
        <v>147.9016</v>
      </c>
      <c r="G50" s="43">
        <v>147.9016</v>
      </c>
      <c r="H50" s="43">
        <v>147.9016</v>
      </c>
      <c r="I50" s="43">
        <v>147.9016</v>
      </c>
      <c r="J50" s="43">
        <v>147.9016</v>
      </c>
      <c r="K50" s="43">
        <v>147.9016</v>
      </c>
      <c r="L50" s="43">
        <v>147.9016</v>
      </c>
      <c r="M50" s="43">
        <v>147.9016</v>
      </c>
      <c r="N50" s="43">
        <v>147.9016</v>
      </c>
      <c r="O50" s="43">
        <v>147.9016</v>
      </c>
      <c r="P50" s="43">
        <v>147.9016</v>
      </c>
      <c r="Q50" s="100">
        <f t="shared" si="33"/>
        <v>1774.8191999999997</v>
      </c>
      <c r="R50" s="28"/>
      <c r="S50" s="28"/>
      <c r="T50" s="28"/>
      <c r="U50" s="131">
        <f t="shared" ref="U50:U53" si="34">V50/$S$7</f>
        <v>0.88740959999999991</v>
      </c>
      <c r="V50" s="131">
        <f>Q50/12</f>
        <v>147.90159999999997</v>
      </c>
      <c r="W50" s="28"/>
      <c r="X50" s="131">
        <f t="shared" ref="X50:X53" si="35">IF($D50="Y",$Q50,0)</f>
        <v>0</v>
      </c>
      <c r="Y50" s="131">
        <f t="shared" ref="Y50:Y53" si="36">IF($D50="N",$Q50,0)</f>
        <v>1774.8191999999997</v>
      </c>
      <c r="Z50" s="132">
        <f t="shared" ref="Z50:Z53" si="37">X50/(Y50+X50)</f>
        <v>0</v>
      </c>
    </row>
    <row r="51" spans="1:26" s="32" customFormat="1" ht="14.25" x14ac:dyDescent="0.3">
      <c r="A51" s="93"/>
      <c r="B51" s="94"/>
      <c r="C51" s="128" t="str">
        <f>'3. Staff Loading'!C51</f>
        <v>BenefitsCal Automation Engineer - Off</v>
      </c>
      <c r="D51" s="129" t="str">
        <f>'3. Staff Loading'!D51</f>
        <v>Y</v>
      </c>
      <c r="E51" s="43">
        <v>165.96291666666667</v>
      </c>
      <c r="F51" s="43">
        <v>165.96291666666667</v>
      </c>
      <c r="G51" s="43">
        <v>165.96291666666667</v>
      </c>
      <c r="H51" s="43">
        <v>165.96291666666667</v>
      </c>
      <c r="I51" s="43">
        <v>165.96291666666667</v>
      </c>
      <c r="J51" s="43">
        <v>165.96291666666667</v>
      </c>
      <c r="K51" s="43">
        <v>165.96291666666667</v>
      </c>
      <c r="L51" s="43">
        <v>165.96291666666667</v>
      </c>
      <c r="M51" s="43">
        <v>165.96291666666667</v>
      </c>
      <c r="N51" s="43">
        <v>165.96291666666667</v>
      </c>
      <c r="O51" s="43">
        <v>165.96291666666667</v>
      </c>
      <c r="P51" s="43">
        <v>165.96291666666667</v>
      </c>
      <c r="Q51" s="100">
        <f t="shared" si="33"/>
        <v>1991.5549999999996</v>
      </c>
      <c r="U51" s="131">
        <f t="shared" si="34"/>
        <v>0.99577749999999987</v>
      </c>
      <c r="V51" s="131">
        <f>Q51/12</f>
        <v>165.96291666666664</v>
      </c>
      <c r="W51" s="28"/>
      <c r="X51" s="131">
        <f t="shared" si="35"/>
        <v>1991.5549999999996</v>
      </c>
      <c r="Y51" s="131">
        <f t="shared" si="36"/>
        <v>0</v>
      </c>
      <c r="Z51" s="132">
        <f t="shared" si="37"/>
        <v>1</v>
      </c>
    </row>
    <row r="52" spans="1:26" s="32" customFormat="1" ht="14.25" x14ac:dyDescent="0.3">
      <c r="A52" s="93"/>
      <c r="B52" s="94"/>
      <c r="C52" s="128">
        <f>'3. Staff Loading'!C52</f>
        <v>0</v>
      </c>
      <c r="D52" s="129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0">
        <f t="shared" si="33"/>
        <v>0</v>
      </c>
      <c r="U52" s="131">
        <f t="shared" si="34"/>
        <v>0</v>
      </c>
      <c r="V52" s="131">
        <f>Q52/12</f>
        <v>0</v>
      </c>
      <c r="W52" s="28"/>
      <c r="X52" s="131">
        <f t="shared" si="35"/>
        <v>0</v>
      </c>
      <c r="Y52" s="131">
        <f t="shared" si="36"/>
        <v>0</v>
      </c>
      <c r="Z52" s="132" t="e">
        <f t="shared" si="37"/>
        <v>#DIV/0!</v>
      </c>
    </row>
    <row r="53" spans="1:26" s="32" customFormat="1" ht="14.25" x14ac:dyDescent="0.3">
      <c r="A53" s="93"/>
      <c r="B53" s="94"/>
      <c r="C53" s="128">
        <f>'3. Staff Loading'!C53</f>
        <v>0</v>
      </c>
      <c r="D53" s="129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0">
        <f t="shared" si="33"/>
        <v>0</v>
      </c>
      <c r="U53" s="131">
        <f t="shared" si="34"/>
        <v>0</v>
      </c>
      <c r="V53" s="131">
        <f>Q53/12</f>
        <v>0</v>
      </c>
      <c r="W53" s="28"/>
      <c r="X53" s="131">
        <f t="shared" si="35"/>
        <v>0</v>
      </c>
      <c r="Y53" s="131">
        <f t="shared" si="36"/>
        <v>0</v>
      </c>
      <c r="Z53" s="132" t="e">
        <f t="shared" si="37"/>
        <v>#DIV/0!</v>
      </c>
    </row>
    <row r="54" spans="1:26" s="32" customFormat="1" ht="15" thickBot="1" x14ac:dyDescent="0.35">
      <c r="A54" s="65"/>
      <c r="B54" s="66" t="s">
        <v>32</v>
      </c>
      <c r="C54" s="67"/>
      <c r="D54" s="119"/>
      <c r="E54" s="70">
        <f>SUM(E49:E53)</f>
        <v>402.06451666666669</v>
      </c>
      <c r="F54" s="70">
        <f t="shared" ref="F54:Q54" si="38">SUM(F49:F53)</f>
        <v>402.06451666666669</v>
      </c>
      <c r="G54" s="70">
        <f t="shared" si="38"/>
        <v>402.06451666666669</v>
      </c>
      <c r="H54" s="70">
        <f t="shared" si="38"/>
        <v>402.06451666666669</v>
      </c>
      <c r="I54" s="70">
        <f t="shared" si="38"/>
        <v>402.06451666666669</v>
      </c>
      <c r="J54" s="70">
        <f t="shared" si="38"/>
        <v>402.06451666666669</v>
      </c>
      <c r="K54" s="70">
        <f t="shared" si="38"/>
        <v>402.06451666666669</v>
      </c>
      <c r="L54" s="70">
        <f t="shared" si="38"/>
        <v>402.06451666666669</v>
      </c>
      <c r="M54" s="70">
        <f t="shared" si="38"/>
        <v>402.06451666666669</v>
      </c>
      <c r="N54" s="70">
        <f t="shared" si="38"/>
        <v>402.06451666666669</v>
      </c>
      <c r="O54" s="70">
        <f t="shared" si="38"/>
        <v>402.06451666666669</v>
      </c>
      <c r="P54" s="70">
        <f t="shared" si="38"/>
        <v>402.06451666666669</v>
      </c>
      <c r="Q54" s="70">
        <f t="shared" si="38"/>
        <v>4824.7741999999989</v>
      </c>
      <c r="R54" s="28"/>
      <c r="S54" s="28"/>
      <c r="T54" s="28"/>
      <c r="U54" s="72">
        <f>SUM(U49:U53)</f>
        <v>2.4123870999999997</v>
      </c>
      <c r="V54" s="72">
        <f>SUM(V49:V53)</f>
        <v>402.06451666666658</v>
      </c>
      <c r="X54" s="68">
        <f>SUM(X49:X53)</f>
        <v>1991.5549999999996</v>
      </c>
      <c r="Y54" s="68">
        <f>SUM(Y49:Y53)</f>
        <v>2833.2191999999995</v>
      </c>
      <c r="Z54" s="105">
        <f>X54/(X54+Y54)</f>
        <v>0.4127768300535184</v>
      </c>
    </row>
    <row r="55" spans="1:26" s="32" customFormat="1" ht="14.25" x14ac:dyDescent="0.3">
      <c r="A55" s="93">
        <v>2.5</v>
      </c>
      <c r="B55" s="98" t="s">
        <v>33</v>
      </c>
      <c r="C55" s="128" t="str">
        <f>'3. Staff Loading'!C55</f>
        <v>BenefitsCal Test Engineer Jr. - On</v>
      </c>
      <c r="D55" s="129" t="str">
        <f>'3. Staff Loading'!D55</f>
        <v>N</v>
      </c>
      <c r="E55" s="152">
        <v>117.327</v>
      </c>
      <c r="F55" s="152">
        <v>117.327</v>
      </c>
      <c r="G55" s="152">
        <v>117.327</v>
      </c>
      <c r="H55" s="152">
        <v>117.327</v>
      </c>
      <c r="I55" s="152">
        <v>117.327</v>
      </c>
      <c r="J55" s="152">
        <v>117.327</v>
      </c>
      <c r="K55" s="152">
        <v>117.327</v>
      </c>
      <c r="L55" s="152">
        <v>117.327</v>
      </c>
      <c r="M55" s="152">
        <v>117.327</v>
      </c>
      <c r="N55" s="152">
        <v>117.327</v>
      </c>
      <c r="O55" s="152">
        <v>117.327</v>
      </c>
      <c r="P55" s="152">
        <v>117.327</v>
      </c>
      <c r="Q55" s="100">
        <f t="shared" ref="Q55:Q59" si="39">SUM(E55:P55)</f>
        <v>1407.924</v>
      </c>
      <c r="R55" s="28"/>
      <c r="S55" s="28"/>
      <c r="T55" s="28"/>
      <c r="U55" s="131">
        <f>V55/$S$7</f>
        <v>0.70396199999999998</v>
      </c>
      <c r="V55" s="131">
        <f>Q55/12</f>
        <v>117.327</v>
      </c>
      <c r="W55" s="28"/>
      <c r="X55" s="131">
        <f>IF($D55="Y",$Q55,0)</f>
        <v>0</v>
      </c>
      <c r="Y55" s="131">
        <f>IF($D55="N",$Q55,0)</f>
        <v>1407.924</v>
      </c>
      <c r="Z55" s="132">
        <f>X55/(Y55+X55)</f>
        <v>0</v>
      </c>
    </row>
    <row r="56" spans="1:26" s="32" customFormat="1" ht="14.25" x14ac:dyDescent="0.3">
      <c r="A56" s="93"/>
      <c r="B56" s="94"/>
      <c r="C56" s="128" t="str">
        <f>'3. Staff Loading'!C56</f>
        <v>BenefitsCal Test Manager</v>
      </c>
      <c r="D56" s="129" t="str">
        <f>'3. Staff Loading'!D56</f>
        <v>N</v>
      </c>
      <c r="E56" s="152">
        <v>61.8</v>
      </c>
      <c r="F56" s="152">
        <v>61.8</v>
      </c>
      <c r="G56" s="152">
        <v>61.8</v>
      </c>
      <c r="H56" s="152">
        <v>61.8</v>
      </c>
      <c r="I56" s="152">
        <v>61.8</v>
      </c>
      <c r="J56" s="152">
        <v>61.8</v>
      </c>
      <c r="K56" s="152">
        <v>61.8</v>
      </c>
      <c r="L56" s="152">
        <v>61.8</v>
      </c>
      <c r="M56" s="152">
        <v>61.8</v>
      </c>
      <c r="N56" s="152">
        <v>61.8</v>
      </c>
      <c r="O56" s="152">
        <v>61.8</v>
      </c>
      <c r="P56" s="152">
        <v>61.8</v>
      </c>
      <c r="Q56" s="100">
        <f t="shared" si="39"/>
        <v>741.59999999999991</v>
      </c>
      <c r="R56" s="28"/>
      <c r="S56" s="28"/>
      <c r="T56" s="28"/>
      <c r="U56" s="131">
        <f t="shared" ref="U56:U59" si="40">V56/$S$7</f>
        <v>0.37079999999999996</v>
      </c>
      <c r="V56" s="131">
        <f>Q56/12</f>
        <v>61.79999999999999</v>
      </c>
      <c r="W56" s="28"/>
      <c r="X56" s="131">
        <f t="shared" ref="X56:X59" si="41">IF($D56="Y",$Q56,0)</f>
        <v>0</v>
      </c>
      <c r="Y56" s="131">
        <f t="shared" ref="Y56:Y59" si="42">IF($D56="N",$Q56,0)</f>
        <v>741.59999999999991</v>
      </c>
      <c r="Z56" s="132">
        <f t="shared" ref="Z56:Z59" si="43">X56/(Y56+X56)</f>
        <v>0</v>
      </c>
    </row>
    <row r="57" spans="1:26" s="32" customFormat="1" ht="14.25" x14ac:dyDescent="0.3">
      <c r="A57" s="93"/>
      <c r="B57" s="94"/>
      <c r="C57" s="128">
        <f>'3. Staff Loading'!C57</f>
        <v>0</v>
      </c>
      <c r="D57" s="129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0">
        <f t="shared" si="39"/>
        <v>0</v>
      </c>
      <c r="U57" s="131">
        <f t="shared" si="40"/>
        <v>0</v>
      </c>
      <c r="V57" s="131">
        <f>Q57/12</f>
        <v>0</v>
      </c>
      <c r="W57" s="28"/>
      <c r="X57" s="131">
        <f t="shared" si="41"/>
        <v>0</v>
      </c>
      <c r="Y57" s="131">
        <f t="shared" si="42"/>
        <v>0</v>
      </c>
      <c r="Z57" s="132" t="e">
        <f t="shared" si="43"/>
        <v>#DIV/0!</v>
      </c>
    </row>
    <row r="58" spans="1:26" s="32" customFormat="1" ht="14.25" x14ac:dyDescent="0.3">
      <c r="A58" s="93"/>
      <c r="B58" s="94"/>
      <c r="C58" s="128">
        <f>'3. Staff Loading'!C58</f>
        <v>0</v>
      </c>
      <c r="D58" s="129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0">
        <f t="shared" si="39"/>
        <v>0</v>
      </c>
      <c r="U58" s="131">
        <f t="shared" si="40"/>
        <v>0</v>
      </c>
      <c r="V58" s="131">
        <f>Q58/12</f>
        <v>0</v>
      </c>
      <c r="W58" s="28"/>
      <c r="X58" s="131">
        <f t="shared" si="41"/>
        <v>0</v>
      </c>
      <c r="Y58" s="131">
        <f t="shared" si="42"/>
        <v>0</v>
      </c>
      <c r="Z58" s="132" t="e">
        <f t="shared" si="43"/>
        <v>#DIV/0!</v>
      </c>
    </row>
    <row r="59" spans="1:26" s="32" customFormat="1" ht="14.25" x14ac:dyDescent="0.3">
      <c r="A59" s="93"/>
      <c r="B59" s="94"/>
      <c r="C59" s="128">
        <f>'3. Staff Loading'!C59</f>
        <v>0</v>
      </c>
      <c r="D59" s="129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0">
        <f t="shared" si="39"/>
        <v>0</v>
      </c>
      <c r="U59" s="131">
        <f t="shared" si="40"/>
        <v>0</v>
      </c>
      <c r="V59" s="131">
        <f>Q59/12</f>
        <v>0</v>
      </c>
      <c r="W59" s="28"/>
      <c r="X59" s="131">
        <f t="shared" si="41"/>
        <v>0</v>
      </c>
      <c r="Y59" s="131">
        <f t="shared" si="42"/>
        <v>0</v>
      </c>
      <c r="Z59" s="132" t="e">
        <f t="shared" si="43"/>
        <v>#DIV/0!</v>
      </c>
    </row>
    <row r="60" spans="1:26" s="32" customFormat="1" ht="15" thickBot="1" x14ac:dyDescent="0.35">
      <c r="A60" s="65"/>
      <c r="B60" s="66" t="s">
        <v>34</v>
      </c>
      <c r="C60" s="67"/>
      <c r="D60" s="119"/>
      <c r="E60" s="70">
        <f>SUM(E55:E59)</f>
        <v>179.12700000000001</v>
      </c>
      <c r="F60" s="70">
        <f t="shared" ref="F60:Q60" si="44">SUM(F55:F59)</f>
        <v>179.12700000000001</v>
      </c>
      <c r="G60" s="70">
        <f t="shared" si="44"/>
        <v>179.12700000000001</v>
      </c>
      <c r="H60" s="70">
        <f t="shared" si="44"/>
        <v>179.12700000000001</v>
      </c>
      <c r="I60" s="70">
        <f t="shared" si="44"/>
        <v>179.12700000000001</v>
      </c>
      <c r="J60" s="70">
        <f t="shared" si="44"/>
        <v>179.12700000000001</v>
      </c>
      <c r="K60" s="70">
        <f t="shared" si="44"/>
        <v>179.12700000000001</v>
      </c>
      <c r="L60" s="70">
        <f t="shared" si="44"/>
        <v>179.12700000000001</v>
      </c>
      <c r="M60" s="70">
        <f t="shared" si="44"/>
        <v>179.12700000000001</v>
      </c>
      <c r="N60" s="70">
        <f t="shared" si="44"/>
        <v>179.12700000000001</v>
      </c>
      <c r="O60" s="70">
        <f t="shared" si="44"/>
        <v>179.12700000000001</v>
      </c>
      <c r="P60" s="70">
        <f t="shared" si="44"/>
        <v>179.12700000000001</v>
      </c>
      <c r="Q60" s="70">
        <f t="shared" si="44"/>
        <v>2149.5239999999999</v>
      </c>
      <c r="R60" s="28"/>
      <c r="S60" s="28"/>
      <c r="T60" s="28"/>
      <c r="U60" s="72">
        <f>SUM(U55:U59)</f>
        <v>1.074762</v>
      </c>
      <c r="V60" s="72">
        <f>SUM(V55:V59)</f>
        <v>179.12699999999998</v>
      </c>
      <c r="X60" s="68">
        <f>SUM(X55:X59)</f>
        <v>0</v>
      </c>
      <c r="Y60" s="68">
        <f>SUM(Y55:Y59)</f>
        <v>2149.5239999999999</v>
      </c>
      <c r="Z60" s="105">
        <f>X60/(X60+Y60)</f>
        <v>0</v>
      </c>
    </row>
    <row r="61" spans="1:26" s="32" customFormat="1" ht="14.25" x14ac:dyDescent="0.3">
      <c r="A61" s="93">
        <v>2.6</v>
      </c>
      <c r="B61" s="98" t="s">
        <v>35</v>
      </c>
      <c r="C61" s="128" t="str">
        <f>'3. Staff Loading'!C61</f>
        <v>BenefitsCal Training Developer - Off</v>
      </c>
      <c r="D61" s="129" t="str">
        <f>'3. Staff Loading'!D61</f>
        <v>Y</v>
      </c>
      <c r="E61" s="43">
        <v>165.96291666666667</v>
      </c>
      <c r="F61" s="43">
        <v>165.96291666666667</v>
      </c>
      <c r="G61" s="43">
        <v>165.96291666666667</v>
      </c>
      <c r="H61" s="43">
        <v>165.96291666666667</v>
      </c>
      <c r="I61" s="43">
        <v>165.96291666666667</v>
      </c>
      <c r="J61" s="43">
        <v>165.96291666666667</v>
      </c>
      <c r="K61" s="43">
        <v>165.96291666666667</v>
      </c>
      <c r="L61" s="43">
        <v>165.96291666666667</v>
      </c>
      <c r="M61" s="43">
        <v>165.96291666666667</v>
      </c>
      <c r="N61" s="43">
        <v>165.96291666666667</v>
      </c>
      <c r="O61" s="43">
        <v>165.96291666666667</v>
      </c>
      <c r="P61" s="43">
        <v>165.96291666666667</v>
      </c>
      <c r="Q61" s="100">
        <f t="shared" si="17"/>
        <v>1991.5549999999996</v>
      </c>
      <c r="R61" s="28"/>
      <c r="S61" s="28"/>
      <c r="T61" s="28"/>
      <c r="U61" s="131">
        <f>V61/$S$7</f>
        <v>0.99577749999999987</v>
      </c>
      <c r="V61" s="131">
        <f>Q61/12</f>
        <v>165.96291666666664</v>
      </c>
      <c r="X61" s="131">
        <f>IF($D61="Y",$Q61,0)</f>
        <v>1991.5549999999996</v>
      </c>
      <c r="Y61" s="131">
        <f>IF($D61="N",$Q61,0)</f>
        <v>0</v>
      </c>
      <c r="Z61" s="132">
        <f>X61/(Y61+X61)</f>
        <v>1</v>
      </c>
    </row>
    <row r="62" spans="1:26" ht="14.25" x14ac:dyDescent="0.3">
      <c r="A62" s="93"/>
      <c r="B62" s="94"/>
      <c r="C62" s="128">
        <f>'3. Staff Loading'!C62</f>
        <v>0</v>
      </c>
      <c r="D62" s="129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0">
        <f t="shared" si="17"/>
        <v>0</v>
      </c>
      <c r="U62" s="131">
        <f t="shared" ref="U62:U65" si="45">V62/$S$7</f>
        <v>0</v>
      </c>
      <c r="V62" s="131">
        <f>Q62/12</f>
        <v>0</v>
      </c>
      <c r="X62" s="131">
        <f t="shared" ref="X62:X65" si="46">IF($D62="Y",$Q62,0)</f>
        <v>0</v>
      </c>
      <c r="Y62" s="131">
        <f t="shared" ref="Y62:Y65" si="47">IF($D62="N",$Q62,0)</f>
        <v>0</v>
      </c>
      <c r="Z62" s="132" t="e">
        <f t="shared" ref="Z62:Z65" si="48">X62/(Y62+X62)</f>
        <v>#DIV/0!</v>
      </c>
    </row>
    <row r="63" spans="1:26" ht="14.25" x14ac:dyDescent="0.3">
      <c r="A63" s="93"/>
      <c r="B63" s="94"/>
      <c r="C63" s="128">
        <f>'3. Staff Loading'!C63</f>
        <v>0</v>
      </c>
      <c r="D63" s="129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0">
        <f t="shared" si="17"/>
        <v>0</v>
      </c>
      <c r="U63" s="131">
        <f t="shared" si="45"/>
        <v>0</v>
      </c>
      <c r="V63" s="131">
        <f>Q63/12</f>
        <v>0</v>
      </c>
      <c r="X63" s="131">
        <f t="shared" si="46"/>
        <v>0</v>
      </c>
      <c r="Y63" s="131">
        <f t="shared" si="47"/>
        <v>0</v>
      </c>
      <c r="Z63" s="132" t="e">
        <f t="shared" si="48"/>
        <v>#DIV/0!</v>
      </c>
    </row>
    <row r="64" spans="1:26" ht="14.25" x14ac:dyDescent="0.3">
      <c r="A64" s="93"/>
      <c r="B64" s="94"/>
      <c r="C64" s="128">
        <f>'3. Staff Loading'!C64</f>
        <v>0</v>
      </c>
      <c r="D64" s="129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0">
        <f t="shared" si="17"/>
        <v>0</v>
      </c>
      <c r="R64" s="32"/>
      <c r="S64" s="32"/>
      <c r="T64" s="32"/>
      <c r="U64" s="131">
        <f t="shared" si="45"/>
        <v>0</v>
      </c>
      <c r="V64" s="131">
        <f>Q64/12</f>
        <v>0</v>
      </c>
      <c r="X64" s="131">
        <f t="shared" si="46"/>
        <v>0</v>
      </c>
      <c r="Y64" s="131">
        <f t="shared" si="47"/>
        <v>0</v>
      </c>
      <c r="Z64" s="132" t="e">
        <f t="shared" si="48"/>
        <v>#DIV/0!</v>
      </c>
    </row>
    <row r="65" spans="1:26" ht="14.25" x14ac:dyDescent="0.3">
      <c r="A65" s="93"/>
      <c r="B65" s="94"/>
      <c r="C65" s="128">
        <f>'3. Staff Loading'!C65</f>
        <v>0</v>
      </c>
      <c r="D65" s="129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0">
        <f t="shared" si="17"/>
        <v>0</v>
      </c>
      <c r="R65" s="32"/>
      <c r="S65" s="32"/>
      <c r="T65" s="32"/>
      <c r="U65" s="131">
        <f t="shared" si="45"/>
        <v>0</v>
      </c>
      <c r="V65" s="131">
        <f>Q65/12</f>
        <v>0</v>
      </c>
      <c r="X65" s="131">
        <f t="shared" si="46"/>
        <v>0</v>
      </c>
      <c r="Y65" s="131">
        <f t="shared" si="47"/>
        <v>0</v>
      </c>
      <c r="Z65" s="132" t="e">
        <f t="shared" si="48"/>
        <v>#DIV/0!</v>
      </c>
    </row>
    <row r="66" spans="1:26" s="32" customFormat="1" ht="15" thickBot="1" x14ac:dyDescent="0.35">
      <c r="A66" s="65"/>
      <c r="B66" s="66" t="s">
        <v>36</v>
      </c>
      <c r="C66" s="67"/>
      <c r="D66" s="119"/>
      <c r="E66" s="70">
        <f>SUM(E61:E65)</f>
        <v>165.96291666666667</v>
      </c>
      <c r="F66" s="70">
        <f t="shared" ref="F66:Q66" si="49">SUM(F61:F65)</f>
        <v>165.96291666666667</v>
      </c>
      <c r="G66" s="70">
        <f t="shared" si="49"/>
        <v>165.96291666666667</v>
      </c>
      <c r="H66" s="70">
        <f t="shared" si="49"/>
        <v>165.96291666666667</v>
      </c>
      <c r="I66" s="70">
        <f t="shared" si="49"/>
        <v>165.96291666666667</v>
      </c>
      <c r="J66" s="70">
        <f t="shared" si="49"/>
        <v>165.96291666666667</v>
      </c>
      <c r="K66" s="70">
        <f t="shared" si="49"/>
        <v>165.96291666666667</v>
      </c>
      <c r="L66" s="70">
        <f t="shared" si="49"/>
        <v>165.96291666666667</v>
      </c>
      <c r="M66" s="70">
        <f t="shared" si="49"/>
        <v>165.96291666666667</v>
      </c>
      <c r="N66" s="70">
        <f t="shared" si="49"/>
        <v>165.96291666666667</v>
      </c>
      <c r="O66" s="70">
        <f t="shared" si="49"/>
        <v>165.96291666666667</v>
      </c>
      <c r="P66" s="70">
        <f t="shared" si="49"/>
        <v>165.96291666666667</v>
      </c>
      <c r="Q66" s="70">
        <f t="shared" si="49"/>
        <v>1991.5549999999996</v>
      </c>
      <c r="U66" s="72">
        <f>SUM(U61:U65)</f>
        <v>0.99577749999999987</v>
      </c>
      <c r="V66" s="72">
        <f>SUM(V61:V65)</f>
        <v>165.96291666666664</v>
      </c>
      <c r="X66" s="68">
        <f>SUM(X61:X65)</f>
        <v>1991.5549999999996</v>
      </c>
      <c r="Y66" s="68">
        <f>SUM(Y61:Y65)</f>
        <v>0</v>
      </c>
      <c r="Z66" s="105">
        <f>X66/(X66+Y66)</f>
        <v>1</v>
      </c>
    </row>
    <row r="67" spans="1:26" s="32" customFormat="1" ht="14.25" x14ac:dyDescent="0.3">
      <c r="A67" s="93">
        <v>2.7</v>
      </c>
      <c r="B67" s="98" t="s">
        <v>37</v>
      </c>
      <c r="C67" s="128" t="str">
        <f>'3. Staff Loading'!C67</f>
        <v>BenefitsCal Lead Developer - On</v>
      </c>
      <c r="D67" s="129" t="str">
        <f>'3. Staff Loading'!D67</f>
        <v>N</v>
      </c>
      <c r="E67" s="43">
        <v>29.922666666666668</v>
      </c>
      <c r="F67" s="43">
        <v>29.922666666666668</v>
      </c>
      <c r="G67" s="43">
        <v>29.922666666666668</v>
      </c>
      <c r="H67" s="43">
        <v>29.922666666666668</v>
      </c>
      <c r="I67" s="43">
        <v>29.922666666666668</v>
      </c>
      <c r="J67" s="43">
        <v>29.922666666666668</v>
      </c>
      <c r="K67" s="43">
        <v>29.922666666666668</v>
      </c>
      <c r="L67" s="43">
        <v>29.922666666666668</v>
      </c>
      <c r="M67" s="43">
        <v>29.922666666666668</v>
      </c>
      <c r="N67" s="43">
        <v>29.922666666666668</v>
      </c>
      <c r="O67" s="43">
        <v>29.922666666666668</v>
      </c>
      <c r="P67" s="43">
        <v>29.922666666666668</v>
      </c>
      <c r="Q67" s="100">
        <f t="shared" si="17"/>
        <v>359.07199999999995</v>
      </c>
      <c r="R67" s="28"/>
      <c r="S67" s="28"/>
      <c r="T67" s="28"/>
      <c r="U67" s="131">
        <f>V67/$S$7</f>
        <v>0.17953599999999997</v>
      </c>
      <c r="V67" s="131">
        <f>Q67/12</f>
        <v>29.922666666666661</v>
      </c>
      <c r="X67" s="131">
        <f>IF($D67="Y",$Q67,0)</f>
        <v>0</v>
      </c>
      <c r="Y67" s="131">
        <f>IF($D67="N",$Q67,0)</f>
        <v>359.07199999999995</v>
      </c>
      <c r="Z67" s="132">
        <f>X67/(Y67+X67)</f>
        <v>0</v>
      </c>
    </row>
    <row r="68" spans="1:26" ht="14.25" x14ac:dyDescent="0.3">
      <c r="A68" s="93"/>
      <c r="B68" s="94"/>
      <c r="C68" s="128">
        <f>'3. Staff Loading'!C68</f>
        <v>0</v>
      </c>
      <c r="D68" s="129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0">
        <f t="shared" si="17"/>
        <v>0</v>
      </c>
      <c r="U68" s="131">
        <f t="shared" ref="U68:U71" si="50">V68/$S$7</f>
        <v>0</v>
      </c>
      <c r="V68" s="131">
        <f>Q68/12</f>
        <v>0</v>
      </c>
      <c r="X68" s="131">
        <f t="shared" ref="X68:X71" si="51">IF($D68="Y",$Q68,0)</f>
        <v>0</v>
      </c>
      <c r="Y68" s="131">
        <f t="shared" ref="Y68:Y71" si="52">IF($D68="N",$Q68,0)</f>
        <v>0</v>
      </c>
      <c r="Z68" s="132" t="e">
        <f t="shared" ref="Z68:Z71" si="53">X68/(Y68+X68)</f>
        <v>#DIV/0!</v>
      </c>
    </row>
    <row r="69" spans="1:26" ht="14.25" x14ac:dyDescent="0.3">
      <c r="A69" s="93"/>
      <c r="B69" s="94"/>
      <c r="C69" s="128">
        <f>'3. Staff Loading'!C69</f>
        <v>0</v>
      </c>
      <c r="D69" s="129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0">
        <f t="shared" si="17"/>
        <v>0</v>
      </c>
      <c r="U69" s="131">
        <f t="shared" si="50"/>
        <v>0</v>
      </c>
      <c r="V69" s="131">
        <f>Q69/12</f>
        <v>0</v>
      </c>
      <c r="X69" s="131">
        <f t="shared" si="51"/>
        <v>0</v>
      </c>
      <c r="Y69" s="131">
        <f t="shared" si="52"/>
        <v>0</v>
      </c>
      <c r="Z69" s="132" t="e">
        <f t="shared" si="53"/>
        <v>#DIV/0!</v>
      </c>
    </row>
    <row r="70" spans="1:26" ht="14.25" x14ac:dyDescent="0.3">
      <c r="A70" s="93"/>
      <c r="B70" s="94"/>
      <c r="C70" s="128">
        <f>'3. Staff Loading'!C70</f>
        <v>0</v>
      </c>
      <c r="D70" s="129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0">
        <f t="shared" si="17"/>
        <v>0</v>
      </c>
      <c r="U70" s="131">
        <f t="shared" si="50"/>
        <v>0</v>
      </c>
      <c r="V70" s="131">
        <f>Q70/12</f>
        <v>0</v>
      </c>
      <c r="X70" s="131">
        <f t="shared" si="51"/>
        <v>0</v>
      </c>
      <c r="Y70" s="131">
        <f t="shared" si="52"/>
        <v>0</v>
      </c>
      <c r="Z70" s="132" t="e">
        <f t="shared" si="53"/>
        <v>#DIV/0!</v>
      </c>
    </row>
    <row r="71" spans="1:26" ht="14.25" x14ac:dyDescent="0.3">
      <c r="A71" s="93"/>
      <c r="B71" s="94"/>
      <c r="C71" s="128">
        <f>'3. Staff Loading'!C71</f>
        <v>0</v>
      </c>
      <c r="D71" s="129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0">
        <f t="shared" si="17"/>
        <v>0</v>
      </c>
      <c r="U71" s="131">
        <f t="shared" si="50"/>
        <v>0</v>
      </c>
      <c r="V71" s="131">
        <f>Q71/12</f>
        <v>0</v>
      </c>
      <c r="X71" s="131">
        <f t="shared" si="51"/>
        <v>0</v>
      </c>
      <c r="Y71" s="131">
        <f t="shared" si="52"/>
        <v>0</v>
      </c>
      <c r="Z71" s="132" t="e">
        <f t="shared" si="53"/>
        <v>#DIV/0!</v>
      </c>
    </row>
    <row r="72" spans="1:26" s="32" customFormat="1" ht="15" thickBot="1" x14ac:dyDescent="0.35">
      <c r="A72" s="65"/>
      <c r="B72" s="66" t="s">
        <v>38</v>
      </c>
      <c r="C72" s="67"/>
      <c r="D72" s="119"/>
      <c r="E72" s="70">
        <f>SUM(E67:E71)</f>
        <v>29.922666666666668</v>
      </c>
      <c r="F72" s="70">
        <f t="shared" ref="F72:Q72" si="54">SUM(F67:F71)</f>
        <v>29.922666666666668</v>
      </c>
      <c r="G72" s="70">
        <f t="shared" si="54"/>
        <v>29.922666666666668</v>
      </c>
      <c r="H72" s="70">
        <f t="shared" si="54"/>
        <v>29.922666666666668</v>
      </c>
      <c r="I72" s="70">
        <f t="shared" si="54"/>
        <v>29.922666666666668</v>
      </c>
      <c r="J72" s="70">
        <f t="shared" si="54"/>
        <v>29.922666666666668</v>
      </c>
      <c r="K72" s="70">
        <f t="shared" si="54"/>
        <v>29.922666666666668</v>
      </c>
      <c r="L72" s="70">
        <f t="shared" si="54"/>
        <v>29.922666666666668</v>
      </c>
      <c r="M72" s="70">
        <f t="shared" si="54"/>
        <v>29.922666666666668</v>
      </c>
      <c r="N72" s="70">
        <f t="shared" si="54"/>
        <v>29.922666666666668</v>
      </c>
      <c r="O72" s="70">
        <f t="shared" si="54"/>
        <v>29.922666666666668</v>
      </c>
      <c r="P72" s="70">
        <f t="shared" si="54"/>
        <v>29.922666666666668</v>
      </c>
      <c r="Q72" s="70">
        <f t="shared" si="54"/>
        <v>359.07199999999995</v>
      </c>
      <c r="R72" s="28"/>
      <c r="S72" s="28"/>
      <c r="T72" s="28"/>
      <c r="U72" s="72">
        <f>SUM(U67:U71)</f>
        <v>0.17953599999999997</v>
      </c>
      <c r="V72" s="72">
        <f>SUM(V67:V71)</f>
        <v>29.922666666666661</v>
      </c>
      <c r="X72" s="68">
        <f>SUM(X67:X71)</f>
        <v>0</v>
      </c>
      <c r="Y72" s="68">
        <f>SUM(Y67:Y71)</f>
        <v>359.07199999999995</v>
      </c>
      <c r="Z72" s="105">
        <f>X72/(X72+Y72)</f>
        <v>0</v>
      </c>
    </row>
    <row r="73" spans="1:26" s="32" customFormat="1" ht="9.9499999999999993" customHeight="1" thickBot="1" x14ac:dyDescent="0.35">
      <c r="A73" s="38"/>
      <c r="B73" s="39"/>
      <c r="C73" s="40"/>
      <c r="D73" s="118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5"/>
      <c r="V73" s="115"/>
      <c r="X73" s="115"/>
      <c r="Y73" s="115"/>
      <c r="Z73" s="109"/>
    </row>
    <row r="74" spans="1:26" s="32" customFormat="1" ht="14.25" thickBot="1" x14ac:dyDescent="0.3">
      <c r="A74" s="88"/>
      <c r="B74" s="89" t="s">
        <v>39</v>
      </c>
      <c r="C74" s="90"/>
      <c r="D74" s="121"/>
      <c r="E74" s="91">
        <f>SUM(E36,E42,E48,E54,E60,E66,E72)</f>
        <v>2499.9996195833332</v>
      </c>
      <c r="F74" s="91">
        <f t="shared" ref="F74:Q74" si="55">SUM(F36,F42,F48,F54,F60,F66,F72)</f>
        <v>2499.9996195833332</v>
      </c>
      <c r="G74" s="91">
        <f t="shared" si="55"/>
        <v>2499.9996195833332</v>
      </c>
      <c r="H74" s="91">
        <f>SUM(H36,H42,H48,H54,H60,H66,H72)</f>
        <v>2499.9996195833332</v>
      </c>
      <c r="I74" s="91">
        <f t="shared" si="55"/>
        <v>2499.9996195833332</v>
      </c>
      <c r="J74" s="91">
        <f t="shared" si="55"/>
        <v>2499.9996195833332</v>
      </c>
      <c r="K74" s="91">
        <f t="shared" si="55"/>
        <v>2499.9996195833332</v>
      </c>
      <c r="L74" s="91">
        <f t="shared" si="55"/>
        <v>2499.9996195833332</v>
      </c>
      <c r="M74" s="91">
        <f t="shared" si="55"/>
        <v>2499.9996195833332</v>
      </c>
      <c r="N74" s="91">
        <f t="shared" si="55"/>
        <v>2499.9996195833332</v>
      </c>
      <c r="O74" s="91">
        <f t="shared" si="55"/>
        <v>2499.9996195833332</v>
      </c>
      <c r="P74" s="91">
        <f t="shared" si="55"/>
        <v>2499.9996195833332</v>
      </c>
      <c r="Q74" s="91">
        <f t="shared" si="55"/>
        <v>29999.995434999993</v>
      </c>
      <c r="U74" s="91">
        <f t="shared" ref="U74:V74" si="56">SUM(U36,U42,U48,U66,U72)</f>
        <v>11.512848617499998</v>
      </c>
      <c r="V74" s="91">
        <f t="shared" si="56"/>
        <v>1918.808102916666</v>
      </c>
      <c r="X74" s="91">
        <f>SUM(X36,X42,X48,X54,X60,X66,X72)</f>
        <v>14333.221334999998</v>
      </c>
      <c r="Y74" s="91">
        <f t="shared" ref="Y74" si="57">SUM(Y36,Y42,Y48,Y54,Y60,Y66,Y72)</f>
        <v>15666.774099999993</v>
      </c>
      <c r="Z74" s="110">
        <f>X74/(X74+Y74)</f>
        <v>0.47777411720129492</v>
      </c>
    </row>
    <row r="75" spans="1:26" ht="14.25" x14ac:dyDescent="0.3">
      <c r="A75" s="38"/>
      <c r="B75" s="44"/>
      <c r="C75" s="45"/>
      <c r="D75" s="12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3"/>
    </row>
    <row r="76" spans="1:26" ht="14.25" x14ac:dyDescent="0.3">
      <c r="A76" s="74">
        <v>3</v>
      </c>
      <c r="B76" s="82" t="s">
        <v>40</v>
      </c>
      <c r="C76" s="76"/>
      <c r="D76" s="117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77"/>
      <c r="R76" s="32"/>
      <c r="S76" s="32"/>
      <c r="T76" s="32"/>
      <c r="U76" s="76"/>
      <c r="V76" s="76"/>
      <c r="X76" s="76"/>
      <c r="Y76" s="76"/>
      <c r="Z76" s="108"/>
    </row>
    <row r="77" spans="1:26" ht="14.25" x14ac:dyDescent="0.3">
      <c r="A77" s="93">
        <v>3.1</v>
      </c>
      <c r="B77" s="98" t="s">
        <v>40</v>
      </c>
      <c r="C77" s="128" t="str">
        <f>'3. Staff Loading'!C77</f>
        <v>BenefitsCal Support Engineer Sr. - On</v>
      </c>
      <c r="D77" s="129" t="str">
        <f>'3. Staff Loading'!D77</f>
        <v>N</v>
      </c>
      <c r="E77" s="43">
        <v>158.59013333333334</v>
      </c>
      <c r="F77" s="43">
        <v>158.59013333333334</v>
      </c>
      <c r="G77" s="43">
        <v>158.59013333333334</v>
      </c>
      <c r="H77" s="43">
        <v>158.59013333333334</v>
      </c>
      <c r="I77" s="43">
        <v>158.59013333333334</v>
      </c>
      <c r="J77" s="43">
        <v>158.59013333333334</v>
      </c>
      <c r="K77" s="43">
        <v>158.59013333333334</v>
      </c>
      <c r="L77" s="43">
        <v>158.59013333333334</v>
      </c>
      <c r="M77" s="43">
        <v>158.59013333333334</v>
      </c>
      <c r="N77" s="43">
        <v>158.59013333333334</v>
      </c>
      <c r="O77" s="43">
        <v>158.59013333333334</v>
      </c>
      <c r="P77" s="43">
        <v>158.59013333333334</v>
      </c>
      <c r="Q77" s="100">
        <f t="shared" ref="Q77:Q81" si="58">SUM(E77:P77)</f>
        <v>1903.0816000000002</v>
      </c>
      <c r="U77" s="131">
        <f>V77/$S$7</f>
        <v>0.95154080000000008</v>
      </c>
      <c r="V77" s="131">
        <f>Q77/12</f>
        <v>158.59013333333334</v>
      </c>
      <c r="X77" s="131">
        <f>IF($D77="Y",$Q77,0)</f>
        <v>0</v>
      </c>
      <c r="Y77" s="131">
        <f>IF($D77="N",$Q77,0)</f>
        <v>1903.0816000000002</v>
      </c>
      <c r="Z77" s="132">
        <f>X77/(Y77+X77)</f>
        <v>0</v>
      </c>
    </row>
    <row r="78" spans="1:26" ht="14.25" x14ac:dyDescent="0.3">
      <c r="A78" s="93"/>
      <c r="B78" s="94"/>
      <c r="C78" s="128" t="str">
        <f>'3. Staff Loading'!C78</f>
        <v>BenefitsCal Support Engineer Jr. - On</v>
      </c>
      <c r="D78" s="129" t="str">
        <f>'3. Staff Loading'!D78</f>
        <v>N</v>
      </c>
      <c r="E78" s="43">
        <v>159.9752</v>
      </c>
      <c r="F78" s="43">
        <v>159.9752</v>
      </c>
      <c r="G78" s="43">
        <v>159.9752</v>
      </c>
      <c r="H78" s="43">
        <v>159.9752</v>
      </c>
      <c r="I78" s="43">
        <v>159.9752</v>
      </c>
      <c r="J78" s="43">
        <v>159.9752</v>
      </c>
      <c r="K78" s="43">
        <v>159.9752</v>
      </c>
      <c r="L78" s="43">
        <v>159.9752</v>
      </c>
      <c r="M78" s="43">
        <v>159.9752</v>
      </c>
      <c r="N78" s="43">
        <v>159.9752</v>
      </c>
      <c r="O78" s="43">
        <v>159.9752</v>
      </c>
      <c r="P78" s="43">
        <v>159.9752</v>
      </c>
      <c r="Q78" s="100">
        <f t="shared" si="58"/>
        <v>1919.7024000000004</v>
      </c>
      <c r="U78" s="131">
        <f t="shared" ref="U78:U81" si="59">V78/$S$7</f>
        <v>0.95985120000000024</v>
      </c>
      <c r="V78" s="131">
        <f>Q78/12</f>
        <v>159.97520000000003</v>
      </c>
      <c r="X78" s="131">
        <f t="shared" ref="X78:X81" si="60">IF($D78="Y",$Q78,0)</f>
        <v>0</v>
      </c>
      <c r="Y78" s="131">
        <f t="shared" ref="Y78:Y81" si="61">IF($D78="N",$Q78,0)</f>
        <v>1919.7024000000004</v>
      </c>
      <c r="Z78" s="132">
        <f t="shared" ref="Z78:Z81" si="62">X78/(Y78+X78)</f>
        <v>0</v>
      </c>
    </row>
    <row r="79" spans="1:26" s="32" customFormat="1" ht="14.25" x14ac:dyDescent="0.3">
      <c r="A79" s="93"/>
      <c r="B79" s="94"/>
      <c r="C79" s="128" t="str">
        <f>'3. Staff Loading'!C79</f>
        <v>BenefitsCal Production Support Analyst - On</v>
      </c>
      <c r="D79" s="129" t="str">
        <f>'3. Staff Loading'!D79</f>
        <v>N</v>
      </c>
      <c r="E79" s="43">
        <v>159.9752</v>
      </c>
      <c r="F79" s="43">
        <v>159.9752</v>
      </c>
      <c r="G79" s="43">
        <v>159.9752</v>
      </c>
      <c r="H79" s="43">
        <v>159.9752</v>
      </c>
      <c r="I79" s="43">
        <v>159.9752</v>
      </c>
      <c r="J79" s="43">
        <v>159.9752</v>
      </c>
      <c r="K79" s="43">
        <v>159.9752</v>
      </c>
      <c r="L79" s="43">
        <v>159.9752</v>
      </c>
      <c r="M79" s="43">
        <v>159.9752</v>
      </c>
      <c r="N79" s="43">
        <v>159.9752</v>
      </c>
      <c r="O79" s="43">
        <v>159.9752</v>
      </c>
      <c r="P79" s="43">
        <v>159.9752</v>
      </c>
      <c r="Q79" s="100">
        <f t="shared" si="58"/>
        <v>1919.7024000000004</v>
      </c>
      <c r="R79" s="28"/>
      <c r="S79" s="28"/>
      <c r="T79" s="28"/>
      <c r="U79" s="131">
        <f t="shared" si="59"/>
        <v>0.95985120000000024</v>
      </c>
      <c r="V79" s="131">
        <f>Q79/12</f>
        <v>159.97520000000003</v>
      </c>
      <c r="X79" s="131">
        <f t="shared" si="60"/>
        <v>0</v>
      </c>
      <c r="Y79" s="131">
        <f t="shared" si="61"/>
        <v>1919.7024000000004</v>
      </c>
      <c r="Z79" s="132">
        <f t="shared" si="62"/>
        <v>0</v>
      </c>
    </row>
    <row r="80" spans="1:26" s="32" customFormat="1" ht="14.25" x14ac:dyDescent="0.3">
      <c r="A80" s="93"/>
      <c r="B80" s="94"/>
      <c r="C80" s="128">
        <f>'3. Staff Loading'!C80</f>
        <v>0</v>
      </c>
      <c r="D80" s="129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0">
        <f t="shared" si="58"/>
        <v>0</v>
      </c>
      <c r="R80" s="28"/>
      <c r="S80" s="28"/>
      <c r="T80" s="28"/>
      <c r="U80" s="131">
        <f t="shared" si="59"/>
        <v>0</v>
      </c>
      <c r="V80" s="131">
        <f>Q80/12</f>
        <v>0</v>
      </c>
      <c r="X80" s="131">
        <f t="shared" si="60"/>
        <v>0</v>
      </c>
      <c r="Y80" s="131">
        <f t="shared" si="61"/>
        <v>0</v>
      </c>
      <c r="Z80" s="132" t="e">
        <f t="shared" si="62"/>
        <v>#DIV/0!</v>
      </c>
    </row>
    <row r="81" spans="1:26" ht="14.25" customHeight="1" x14ac:dyDescent="0.3">
      <c r="A81" s="93"/>
      <c r="B81" s="94"/>
      <c r="C81" s="128">
        <f>'3. Staff Loading'!C81</f>
        <v>0</v>
      </c>
      <c r="D81" s="129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0">
        <f t="shared" si="58"/>
        <v>0</v>
      </c>
      <c r="U81" s="131">
        <f t="shared" si="59"/>
        <v>0</v>
      </c>
      <c r="V81" s="131">
        <f>Q81/12</f>
        <v>0</v>
      </c>
      <c r="X81" s="131">
        <f t="shared" si="60"/>
        <v>0</v>
      </c>
      <c r="Y81" s="131">
        <f t="shared" si="61"/>
        <v>0</v>
      </c>
      <c r="Z81" s="132" t="e">
        <f t="shared" si="62"/>
        <v>#DIV/0!</v>
      </c>
    </row>
    <row r="82" spans="1:26" s="31" customFormat="1" ht="15" thickBot="1" x14ac:dyDescent="0.35">
      <c r="A82" s="65"/>
      <c r="B82" s="66" t="s">
        <v>41</v>
      </c>
      <c r="C82" s="67"/>
      <c r="D82" s="119"/>
      <c r="E82" s="70">
        <f>SUM(E77:E81)</f>
        <v>478.54053333333331</v>
      </c>
      <c r="F82" s="70">
        <f t="shared" ref="F82:Q82" si="63">SUM(F77:F81)</f>
        <v>478.54053333333331</v>
      </c>
      <c r="G82" s="70">
        <f t="shared" si="63"/>
        <v>478.54053333333331</v>
      </c>
      <c r="H82" s="70">
        <f t="shared" si="63"/>
        <v>478.54053333333331</v>
      </c>
      <c r="I82" s="70">
        <f t="shared" si="63"/>
        <v>478.54053333333331</v>
      </c>
      <c r="J82" s="70">
        <f t="shared" si="63"/>
        <v>478.54053333333331</v>
      </c>
      <c r="K82" s="70">
        <f t="shared" si="63"/>
        <v>478.54053333333331</v>
      </c>
      <c r="L82" s="70">
        <f t="shared" si="63"/>
        <v>478.54053333333331</v>
      </c>
      <c r="M82" s="70">
        <f t="shared" si="63"/>
        <v>478.54053333333331</v>
      </c>
      <c r="N82" s="70">
        <f t="shared" si="63"/>
        <v>478.54053333333331</v>
      </c>
      <c r="O82" s="70">
        <f t="shared" si="63"/>
        <v>478.54053333333331</v>
      </c>
      <c r="P82" s="70">
        <f t="shared" si="63"/>
        <v>478.54053333333331</v>
      </c>
      <c r="Q82" s="70">
        <f t="shared" si="63"/>
        <v>5742.4864000000007</v>
      </c>
      <c r="R82" s="28"/>
      <c r="S82" s="28"/>
      <c r="T82" s="28"/>
      <c r="U82" s="72">
        <f>SUM(U77:U81)</f>
        <v>2.8712432000000003</v>
      </c>
      <c r="V82" s="72">
        <f>SUM(V77:V81)</f>
        <v>478.54053333333337</v>
      </c>
      <c r="X82" s="68">
        <f>SUM(X77:X81)</f>
        <v>0</v>
      </c>
      <c r="Y82" s="68">
        <f>SUM(Y77:Y81)</f>
        <v>5742.4864000000007</v>
      </c>
      <c r="Z82" s="105">
        <f>X82/(X82+Y82)</f>
        <v>0</v>
      </c>
    </row>
    <row r="83" spans="1:26" ht="9.9499999999999993" customHeight="1" x14ac:dyDescent="0.3">
      <c r="A83" s="38"/>
      <c r="B83" s="39"/>
      <c r="C83" s="40"/>
      <c r="D83" s="118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4"/>
    </row>
    <row r="84" spans="1:26" ht="15" thickBot="1" x14ac:dyDescent="0.35">
      <c r="A84" s="88"/>
      <c r="B84" s="89" t="s">
        <v>41</v>
      </c>
      <c r="C84" s="90"/>
      <c r="D84" s="121"/>
      <c r="E84" s="91">
        <f t="shared" ref="E84:Q84" si="64">SUM(E82,)</f>
        <v>478.54053333333331</v>
      </c>
      <c r="F84" s="91">
        <f t="shared" si="64"/>
        <v>478.54053333333331</v>
      </c>
      <c r="G84" s="91">
        <f t="shared" si="64"/>
        <v>478.54053333333331</v>
      </c>
      <c r="H84" s="91">
        <f t="shared" si="64"/>
        <v>478.54053333333331</v>
      </c>
      <c r="I84" s="91">
        <f t="shared" si="64"/>
        <v>478.54053333333331</v>
      </c>
      <c r="J84" s="91">
        <f t="shared" si="64"/>
        <v>478.54053333333331</v>
      </c>
      <c r="K84" s="91">
        <f t="shared" si="64"/>
        <v>478.54053333333331</v>
      </c>
      <c r="L84" s="91">
        <f t="shared" si="64"/>
        <v>478.54053333333331</v>
      </c>
      <c r="M84" s="91">
        <f t="shared" si="64"/>
        <v>478.54053333333331</v>
      </c>
      <c r="N84" s="91">
        <f t="shared" si="64"/>
        <v>478.54053333333331</v>
      </c>
      <c r="O84" s="91">
        <f t="shared" si="64"/>
        <v>478.54053333333331</v>
      </c>
      <c r="P84" s="91">
        <f t="shared" si="64"/>
        <v>478.54053333333331</v>
      </c>
      <c r="Q84" s="91">
        <f t="shared" si="64"/>
        <v>5742.4864000000007</v>
      </c>
      <c r="U84" s="91">
        <f>SUM(U82,)</f>
        <v>2.8712432000000003</v>
      </c>
      <c r="V84" s="91">
        <f>SUM(V82,)</f>
        <v>478.54053333333337</v>
      </c>
      <c r="X84" s="91">
        <f>SUM(X82,)</f>
        <v>0</v>
      </c>
      <c r="Y84" s="91">
        <f>SUM(Y82,)</f>
        <v>5742.4864000000007</v>
      </c>
      <c r="Z84" s="110">
        <f>SUM(Z82,)</f>
        <v>0</v>
      </c>
    </row>
    <row r="85" spans="1:26" ht="14.25" x14ac:dyDescent="0.3">
      <c r="A85" s="38"/>
      <c r="B85" s="44"/>
      <c r="C85" s="45"/>
      <c r="D85" s="12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3"/>
    </row>
    <row r="86" spans="1:26" ht="14.25" x14ac:dyDescent="0.3">
      <c r="A86" s="74">
        <v>4</v>
      </c>
      <c r="B86" s="82" t="s">
        <v>43</v>
      </c>
      <c r="C86" s="76"/>
      <c r="D86" s="117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77"/>
      <c r="R86" s="32"/>
      <c r="S86" s="32"/>
      <c r="T86" s="32"/>
      <c r="U86" s="76"/>
      <c r="V86" s="76"/>
      <c r="X86" s="76"/>
      <c r="Y86" s="76"/>
      <c r="Z86" s="108"/>
    </row>
    <row r="87" spans="1:26" ht="14.25" x14ac:dyDescent="0.3">
      <c r="A87" s="93">
        <v>4.0999999999999996</v>
      </c>
      <c r="B87" s="94" t="s">
        <v>43</v>
      </c>
      <c r="C87" s="128" t="str">
        <f>'3. Staff Loading'!C87</f>
        <v>BenefitsCal Public Communications Lead</v>
      </c>
      <c r="D87" s="129" t="str">
        <f>'3. Staff Loading'!D87</f>
        <v>N</v>
      </c>
      <c r="E87" s="152">
        <v>150</v>
      </c>
      <c r="F87" s="152">
        <v>150</v>
      </c>
      <c r="G87" s="152">
        <v>150</v>
      </c>
      <c r="H87" s="152">
        <v>150</v>
      </c>
      <c r="I87" s="152">
        <v>150</v>
      </c>
      <c r="J87" s="152">
        <v>150</v>
      </c>
      <c r="K87" s="152">
        <v>150</v>
      </c>
      <c r="L87" s="152">
        <v>150</v>
      </c>
      <c r="M87" s="152">
        <v>150</v>
      </c>
      <c r="N87" s="152">
        <v>150</v>
      </c>
      <c r="O87" s="152">
        <v>150</v>
      </c>
      <c r="P87" s="152">
        <v>150</v>
      </c>
      <c r="Q87" s="100">
        <f t="shared" ref="Q87:Q91" si="65">SUM(E87:P87)</f>
        <v>1800</v>
      </c>
      <c r="R87" s="32"/>
      <c r="S87" s="32"/>
      <c r="T87" s="32"/>
      <c r="U87" s="131">
        <f>V87/$S$7</f>
        <v>0.9</v>
      </c>
      <c r="V87" s="131">
        <f>Q87/12</f>
        <v>150</v>
      </c>
      <c r="X87" s="131">
        <f>IF($D87="Y",$Q87,0)</f>
        <v>0</v>
      </c>
      <c r="Y87" s="131">
        <f>IF($D87="N",$Q87,0)</f>
        <v>1800</v>
      </c>
      <c r="Z87" s="132">
        <f>X87/(Y87+X87)</f>
        <v>0</v>
      </c>
    </row>
    <row r="88" spans="1:26" s="32" customFormat="1" ht="14.25" x14ac:dyDescent="0.3">
      <c r="A88" s="93"/>
      <c r="B88" s="94"/>
      <c r="C88" s="128" t="str">
        <f>'3. Staff Loading'!C88</f>
        <v>BenefitsCal Business Analyst - On</v>
      </c>
      <c r="D88" s="129" t="str">
        <f>'3. Staff Loading'!D88</f>
        <v>N</v>
      </c>
      <c r="E88" s="152">
        <v>119.94</v>
      </c>
      <c r="F88" s="152">
        <v>119.94</v>
      </c>
      <c r="G88" s="152">
        <v>119.94</v>
      </c>
      <c r="H88" s="152">
        <v>119.94</v>
      </c>
      <c r="I88" s="152">
        <v>119.94</v>
      </c>
      <c r="J88" s="152">
        <v>119.94</v>
      </c>
      <c r="K88" s="152">
        <v>119.94</v>
      </c>
      <c r="L88" s="152">
        <v>119.94</v>
      </c>
      <c r="M88" s="152">
        <v>119.94</v>
      </c>
      <c r="N88" s="152">
        <v>119.94</v>
      </c>
      <c r="O88" s="152">
        <v>119.94</v>
      </c>
      <c r="P88" s="152">
        <v>119.94</v>
      </c>
      <c r="Q88" s="100">
        <f t="shared" si="65"/>
        <v>1439.2800000000004</v>
      </c>
      <c r="U88" s="131">
        <f t="shared" ref="U88:U91" si="66">V88/$S$7</f>
        <v>0.71964000000000028</v>
      </c>
      <c r="V88" s="131">
        <f>Q88/12</f>
        <v>119.94000000000004</v>
      </c>
      <c r="X88" s="131">
        <f t="shared" ref="X88:X91" si="67">IF($D88="Y",$Q88,0)</f>
        <v>0</v>
      </c>
      <c r="Y88" s="131">
        <f t="shared" ref="Y88:Y91" si="68">IF($D88="N",$Q88,0)</f>
        <v>1439.2800000000004</v>
      </c>
      <c r="Z88" s="132">
        <f t="shared" ref="Z88:Z91" si="69">X88/(Y88+X88)</f>
        <v>0</v>
      </c>
    </row>
    <row r="89" spans="1:26" ht="14.25" customHeight="1" x14ac:dyDescent="0.3">
      <c r="A89" s="93"/>
      <c r="B89" s="94"/>
      <c r="C89" s="128" t="str">
        <f>'3. Staff Loading'!C89</f>
        <v>BenefitsCal UX Designer - Off</v>
      </c>
      <c r="D89" s="129" t="str">
        <f>'3. Staff Loading'!D89</f>
        <v>Y</v>
      </c>
      <c r="E89" s="43">
        <v>80.016773833333346</v>
      </c>
      <c r="F89" s="43">
        <v>80.016773833333346</v>
      </c>
      <c r="G89" s="43">
        <v>80.016773833333346</v>
      </c>
      <c r="H89" s="43">
        <v>80.016773833333346</v>
      </c>
      <c r="I89" s="43">
        <v>80.016773833333346</v>
      </c>
      <c r="J89" s="43">
        <v>80.016773833333346</v>
      </c>
      <c r="K89" s="43">
        <v>80.016773833333346</v>
      </c>
      <c r="L89" s="43">
        <v>80.016773833333346</v>
      </c>
      <c r="M89" s="43">
        <v>80.016773833333346</v>
      </c>
      <c r="N89" s="43">
        <v>80.016773833333346</v>
      </c>
      <c r="O89" s="43">
        <v>80.016773833333346</v>
      </c>
      <c r="P89" s="43">
        <v>80.016773833333346</v>
      </c>
      <c r="Q89" s="100">
        <f t="shared" si="65"/>
        <v>960.2012860000001</v>
      </c>
      <c r="R89" s="32"/>
      <c r="S89" s="32"/>
      <c r="T89" s="32"/>
      <c r="U89" s="131">
        <f t="shared" si="66"/>
        <v>0.4801006430000001</v>
      </c>
      <c r="V89" s="131">
        <f>Q89/12</f>
        <v>80.016773833333346</v>
      </c>
      <c r="X89" s="131">
        <f t="shared" si="67"/>
        <v>960.2012860000001</v>
      </c>
      <c r="Y89" s="131">
        <f t="shared" si="68"/>
        <v>0</v>
      </c>
      <c r="Z89" s="132">
        <f t="shared" si="69"/>
        <v>1</v>
      </c>
    </row>
    <row r="90" spans="1:26" s="32" customFormat="1" ht="14.25" x14ac:dyDescent="0.3">
      <c r="A90" s="93"/>
      <c r="B90" s="94"/>
      <c r="C90" s="128" t="str">
        <f>'3. Staff Loading'!C90</f>
        <v>BenefitsCal Copywriter / Editor - On</v>
      </c>
      <c r="D90" s="129" t="str">
        <f>'3. Staff Loading'!D90</f>
        <v>N</v>
      </c>
      <c r="E90" s="43">
        <v>59.983527500000001</v>
      </c>
      <c r="F90" s="43">
        <v>59.983527500000001</v>
      </c>
      <c r="G90" s="43">
        <v>59.983527500000001</v>
      </c>
      <c r="H90" s="43">
        <v>59.983527500000001</v>
      </c>
      <c r="I90" s="43">
        <v>59.983527500000001</v>
      </c>
      <c r="J90" s="43">
        <v>59.983527500000001</v>
      </c>
      <c r="K90" s="43">
        <v>59.983527500000001</v>
      </c>
      <c r="L90" s="43">
        <v>59.983527500000001</v>
      </c>
      <c r="M90" s="43">
        <v>59.983527500000001</v>
      </c>
      <c r="N90" s="43">
        <v>59.983527500000001</v>
      </c>
      <c r="O90" s="43">
        <v>59.983527500000001</v>
      </c>
      <c r="P90" s="43">
        <v>59.983527500000001</v>
      </c>
      <c r="Q90" s="100">
        <f t="shared" si="65"/>
        <v>719.8023300000001</v>
      </c>
      <c r="U90" s="131">
        <f t="shared" si="66"/>
        <v>0.35990116500000008</v>
      </c>
      <c r="V90" s="131">
        <f>Q90/12</f>
        <v>59.983527500000008</v>
      </c>
      <c r="X90" s="131">
        <f t="shared" si="67"/>
        <v>0</v>
      </c>
      <c r="Y90" s="131">
        <f t="shared" si="68"/>
        <v>719.8023300000001</v>
      </c>
      <c r="Z90" s="132">
        <f t="shared" si="69"/>
        <v>0</v>
      </c>
    </row>
    <row r="91" spans="1:26" ht="14.25" customHeight="1" x14ac:dyDescent="0.3">
      <c r="A91" s="93"/>
      <c r="B91" s="94"/>
      <c r="C91" s="128" t="str">
        <f>'3. Staff Loading'!C91</f>
        <v>BenefitsCal PR Team (Paid Social and Media) - On</v>
      </c>
      <c r="D91" s="129" t="str">
        <f>'3. Staff Loading'!D91</f>
        <v>N</v>
      </c>
      <c r="E91" s="43">
        <v>60</v>
      </c>
      <c r="F91" s="43">
        <v>60</v>
      </c>
      <c r="G91" s="43">
        <v>60</v>
      </c>
      <c r="H91" s="43">
        <v>60</v>
      </c>
      <c r="I91" s="43">
        <v>60</v>
      </c>
      <c r="J91" s="43">
        <v>60</v>
      </c>
      <c r="K91" s="43">
        <v>60</v>
      </c>
      <c r="L91" s="43">
        <v>60</v>
      </c>
      <c r="M91" s="43">
        <v>60</v>
      </c>
      <c r="N91" s="43">
        <v>60</v>
      </c>
      <c r="O91" s="43">
        <v>60</v>
      </c>
      <c r="P91" s="43">
        <v>60</v>
      </c>
      <c r="Q91" s="100">
        <f t="shared" si="65"/>
        <v>720</v>
      </c>
      <c r="R91" s="32"/>
      <c r="S91" s="32"/>
      <c r="T91" s="32"/>
      <c r="U91" s="131">
        <f t="shared" si="66"/>
        <v>0.36000000000000004</v>
      </c>
      <c r="V91" s="131">
        <f>Q91/12</f>
        <v>60</v>
      </c>
      <c r="X91" s="131">
        <f t="shared" si="67"/>
        <v>0</v>
      </c>
      <c r="Y91" s="131">
        <f t="shared" si="68"/>
        <v>720</v>
      </c>
      <c r="Z91" s="132">
        <f t="shared" si="69"/>
        <v>0</v>
      </c>
    </row>
    <row r="92" spans="1:26" s="31" customFormat="1" ht="15" thickBot="1" x14ac:dyDescent="0.35">
      <c r="A92" s="65"/>
      <c r="B92" s="66" t="s">
        <v>44</v>
      </c>
      <c r="C92" s="67"/>
      <c r="D92" s="119"/>
      <c r="E92" s="70">
        <f>SUM(E87:E91)</f>
        <v>469.94030133333331</v>
      </c>
      <c r="F92" s="70">
        <f t="shared" ref="F92:Q92" si="70">SUM(F87:F91)</f>
        <v>469.94030133333331</v>
      </c>
      <c r="G92" s="70">
        <f t="shared" si="70"/>
        <v>469.94030133333331</v>
      </c>
      <c r="H92" s="70">
        <f t="shared" si="70"/>
        <v>469.94030133333331</v>
      </c>
      <c r="I92" s="70">
        <f t="shared" si="70"/>
        <v>469.94030133333331</v>
      </c>
      <c r="J92" s="70">
        <f t="shared" si="70"/>
        <v>469.94030133333331</v>
      </c>
      <c r="K92" s="70">
        <f t="shared" si="70"/>
        <v>469.94030133333331</v>
      </c>
      <c r="L92" s="70">
        <f t="shared" si="70"/>
        <v>469.94030133333331</v>
      </c>
      <c r="M92" s="70">
        <f t="shared" si="70"/>
        <v>469.94030133333331</v>
      </c>
      <c r="N92" s="70">
        <f t="shared" si="70"/>
        <v>469.94030133333331</v>
      </c>
      <c r="O92" s="70">
        <f t="shared" si="70"/>
        <v>469.94030133333331</v>
      </c>
      <c r="P92" s="70">
        <f t="shared" si="70"/>
        <v>469.94030133333331</v>
      </c>
      <c r="Q92" s="70">
        <f t="shared" si="70"/>
        <v>5639.2836160000015</v>
      </c>
      <c r="R92" s="28"/>
      <c r="S92" s="28"/>
      <c r="T92" s="28"/>
      <c r="U92" s="72">
        <f>SUM(U87:U91)</f>
        <v>2.8196418080000005</v>
      </c>
      <c r="V92" s="72">
        <f>SUM(V87:V91)</f>
        <v>469.94030133333342</v>
      </c>
      <c r="X92" s="68">
        <f>SUM(X87:X91)</f>
        <v>960.2012860000001</v>
      </c>
      <c r="Y92" s="68">
        <f>SUM(Y87:Y91)</f>
        <v>4679.0823300000011</v>
      </c>
      <c r="Z92" s="105">
        <f>X92/(X92+Y92)</f>
        <v>0.1702700824047364</v>
      </c>
    </row>
    <row r="93" spans="1:26" ht="9.9499999999999993" customHeight="1" x14ac:dyDescent="0.3">
      <c r="A93" s="38"/>
      <c r="B93" s="39"/>
      <c r="C93" s="40"/>
      <c r="D93" s="118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4"/>
    </row>
    <row r="94" spans="1:26" ht="15" thickBot="1" x14ac:dyDescent="0.35">
      <c r="A94" s="88"/>
      <c r="B94" s="89" t="s">
        <v>44</v>
      </c>
      <c r="C94" s="90"/>
      <c r="D94" s="121"/>
      <c r="E94" s="91">
        <f t="shared" ref="E94:Q94" si="71">SUM(E92,)</f>
        <v>469.94030133333331</v>
      </c>
      <c r="F94" s="91">
        <f t="shared" si="71"/>
        <v>469.94030133333331</v>
      </c>
      <c r="G94" s="91">
        <f t="shared" si="71"/>
        <v>469.94030133333331</v>
      </c>
      <c r="H94" s="91">
        <f t="shared" si="71"/>
        <v>469.94030133333331</v>
      </c>
      <c r="I94" s="91">
        <f t="shared" si="71"/>
        <v>469.94030133333331</v>
      </c>
      <c r="J94" s="91">
        <f t="shared" si="71"/>
        <v>469.94030133333331</v>
      </c>
      <c r="K94" s="91">
        <f t="shared" si="71"/>
        <v>469.94030133333331</v>
      </c>
      <c r="L94" s="91">
        <f t="shared" si="71"/>
        <v>469.94030133333331</v>
      </c>
      <c r="M94" s="91">
        <f t="shared" si="71"/>
        <v>469.94030133333331</v>
      </c>
      <c r="N94" s="91">
        <f t="shared" si="71"/>
        <v>469.94030133333331</v>
      </c>
      <c r="O94" s="91">
        <f t="shared" si="71"/>
        <v>469.94030133333331</v>
      </c>
      <c r="P94" s="91">
        <f t="shared" si="71"/>
        <v>469.94030133333331</v>
      </c>
      <c r="Q94" s="91">
        <f t="shared" si="71"/>
        <v>5639.2836160000015</v>
      </c>
      <c r="U94" s="91">
        <f>SUM(U92,)</f>
        <v>2.8196418080000005</v>
      </c>
      <c r="V94" s="91">
        <f>SUM(V92,)</f>
        <v>469.94030133333342</v>
      </c>
      <c r="X94" s="91">
        <f>SUM(X92,)</f>
        <v>960.2012860000001</v>
      </c>
      <c r="Y94" s="91">
        <f>SUM(Y92,)</f>
        <v>4679.0823300000011</v>
      </c>
      <c r="Z94" s="110">
        <f>X94/(X94+Y94)</f>
        <v>0.1702700824047364</v>
      </c>
    </row>
    <row r="95" spans="1:26" ht="14.25" x14ac:dyDescent="0.3">
      <c r="A95" s="49"/>
      <c r="B95" s="39"/>
      <c r="C95" s="40"/>
      <c r="D95" s="124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4"/>
    </row>
    <row r="96" spans="1:26" ht="14.25" x14ac:dyDescent="0.3">
      <c r="A96" s="74">
        <v>5</v>
      </c>
      <c r="B96" s="82" t="s">
        <v>45</v>
      </c>
      <c r="C96" s="76"/>
      <c r="D96" s="117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77"/>
      <c r="U96" s="76"/>
      <c r="V96" s="76"/>
      <c r="X96" s="76"/>
      <c r="Y96" s="76"/>
      <c r="Z96" s="108"/>
    </row>
    <row r="97" spans="1:26" ht="14.25" x14ac:dyDescent="0.3">
      <c r="A97" s="93">
        <v>5.0999999999999996</v>
      </c>
      <c r="B97" s="94" t="s">
        <v>46</v>
      </c>
      <c r="C97" s="128" t="str">
        <f>'3. Staff Loading'!C97</f>
        <v>BenefitsCal Security Manager</v>
      </c>
      <c r="D97" s="129" t="str">
        <f>'3. Staff Loading'!D97</f>
        <v>N</v>
      </c>
      <c r="E97" s="152">
        <v>150</v>
      </c>
      <c r="F97" s="152">
        <v>150</v>
      </c>
      <c r="G97" s="152">
        <v>150</v>
      </c>
      <c r="H97" s="152">
        <v>150</v>
      </c>
      <c r="I97" s="152">
        <v>150</v>
      </c>
      <c r="J97" s="152">
        <v>150</v>
      </c>
      <c r="K97" s="152">
        <v>150</v>
      </c>
      <c r="L97" s="152">
        <v>150</v>
      </c>
      <c r="M97" s="152">
        <v>150</v>
      </c>
      <c r="N97" s="152">
        <v>150</v>
      </c>
      <c r="O97" s="152">
        <v>150</v>
      </c>
      <c r="P97" s="152">
        <v>150</v>
      </c>
      <c r="Q97" s="100">
        <f t="shared" ref="Q97:Q101" si="72">SUM(E97:P97)</f>
        <v>1800</v>
      </c>
      <c r="U97" s="131">
        <f>V97/$S$7</f>
        <v>0.9</v>
      </c>
      <c r="V97" s="131">
        <f>Q97/12</f>
        <v>150</v>
      </c>
      <c r="X97" s="131">
        <f>IF($D97="Y",$Q97,0)</f>
        <v>0</v>
      </c>
      <c r="Y97" s="131">
        <f>IF($D97="N",$Q97,0)</f>
        <v>1800</v>
      </c>
      <c r="Z97" s="132">
        <f>X97/(Y97+X97)</f>
        <v>0</v>
      </c>
    </row>
    <row r="98" spans="1:26" s="32" customFormat="1" ht="14.25" x14ac:dyDescent="0.3">
      <c r="A98" s="93"/>
      <c r="B98" s="94"/>
      <c r="C98" s="128">
        <f>'3. Staff Loading'!C98</f>
        <v>0</v>
      </c>
      <c r="D98" s="129">
        <v>0</v>
      </c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00">
        <f t="shared" si="72"/>
        <v>0</v>
      </c>
      <c r="R98" s="28"/>
      <c r="S98" s="28"/>
      <c r="T98" s="28"/>
      <c r="U98" s="131">
        <f t="shared" ref="U98:U101" si="73">V98/$S$7</f>
        <v>0</v>
      </c>
      <c r="V98" s="131">
        <f>Q98/12</f>
        <v>0</v>
      </c>
      <c r="X98" s="131">
        <f t="shared" ref="X98:X101" si="74">IF($D98="Y",$Q98,0)</f>
        <v>0</v>
      </c>
      <c r="Y98" s="131">
        <f t="shared" ref="Y98:Y101" si="75">IF($D98="N",$Q98,0)</f>
        <v>0</v>
      </c>
      <c r="Z98" s="132" t="e">
        <f t="shared" ref="Z98:Z101" si="76">X98/(Y98+X98)</f>
        <v>#DIV/0!</v>
      </c>
    </row>
    <row r="99" spans="1:26" ht="14.25" x14ac:dyDescent="0.3">
      <c r="A99" s="93"/>
      <c r="B99" s="94"/>
      <c r="C99" s="128">
        <f>'3. Staff Loading'!C99</f>
        <v>0</v>
      </c>
      <c r="D99" s="129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0">
        <f t="shared" si="72"/>
        <v>0</v>
      </c>
      <c r="U99" s="131">
        <f t="shared" si="73"/>
        <v>0</v>
      </c>
      <c r="V99" s="131">
        <f>Q99/12</f>
        <v>0</v>
      </c>
      <c r="X99" s="131">
        <f t="shared" si="74"/>
        <v>0</v>
      </c>
      <c r="Y99" s="131">
        <f t="shared" si="75"/>
        <v>0</v>
      </c>
      <c r="Z99" s="132" t="e">
        <f t="shared" si="76"/>
        <v>#DIV/0!</v>
      </c>
    </row>
    <row r="100" spans="1:26" s="32" customFormat="1" ht="14.25" x14ac:dyDescent="0.3">
      <c r="A100" s="93"/>
      <c r="B100" s="94"/>
      <c r="C100" s="128">
        <f>'3. Staff Loading'!C100</f>
        <v>0</v>
      </c>
      <c r="D100" s="129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0">
        <f t="shared" si="72"/>
        <v>0</v>
      </c>
      <c r="R100" s="28"/>
      <c r="S100" s="28"/>
      <c r="T100" s="28"/>
      <c r="U100" s="131">
        <f t="shared" si="73"/>
        <v>0</v>
      </c>
      <c r="V100" s="131">
        <f>Q100/12</f>
        <v>0</v>
      </c>
      <c r="X100" s="131">
        <f t="shared" si="74"/>
        <v>0</v>
      </c>
      <c r="Y100" s="131">
        <f t="shared" si="75"/>
        <v>0</v>
      </c>
      <c r="Z100" s="132" t="e">
        <f t="shared" si="76"/>
        <v>#DIV/0!</v>
      </c>
    </row>
    <row r="101" spans="1:26" ht="14.25" x14ac:dyDescent="0.3">
      <c r="A101" s="93"/>
      <c r="B101" s="94"/>
      <c r="C101" s="128">
        <f>'3. Staff Loading'!C101</f>
        <v>0</v>
      </c>
      <c r="D101" s="129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0">
        <f t="shared" si="72"/>
        <v>0</v>
      </c>
      <c r="U101" s="131">
        <f t="shared" si="73"/>
        <v>0</v>
      </c>
      <c r="V101" s="131">
        <f>Q101/12</f>
        <v>0</v>
      </c>
      <c r="X101" s="131">
        <f t="shared" si="74"/>
        <v>0</v>
      </c>
      <c r="Y101" s="131">
        <f t="shared" si="75"/>
        <v>0</v>
      </c>
      <c r="Z101" s="132" t="e">
        <f t="shared" si="76"/>
        <v>#DIV/0!</v>
      </c>
    </row>
    <row r="102" spans="1:26" ht="15" thickBot="1" x14ac:dyDescent="0.35">
      <c r="A102" s="65"/>
      <c r="B102" s="66" t="s">
        <v>104</v>
      </c>
      <c r="C102" s="67"/>
      <c r="D102" s="119"/>
      <c r="E102" s="70">
        <f>SUM(E97:E101)</f>
        <v>150</v>
      </c>
      <c r="F102" s="70">
        <f t="shared" ref="F102:Q102" si="77">SUM(F97:F101)</f>
        <v>150</v>
      </c>
      <c r="G102" s="70">
        <f t="shared" si="77"/>
        <v>150</v>
      </c>
      <c r="H102" s="70">
        <f t="shared" si="77"/>
        <v>150</v>
      </c>
      <c r="I102" s="70">
        <f t="shared" si="77"/>
        <v>150</v>
      </c>
      <c r="J102" s="70">
        <f t="shared" si="77"/>
        <v>150</v>
      </c>
      <c r="K102" s="70">
        <f t="shared" si="77"/>
        <v>150</v>
      </c>
      <c r="L102" s="70">
        <f t="shared" si="77"/>
        <v>150</v>
      </c>
      <c r="M102" s="70">
        <f t="shared" si="77"/>
        <v>150</v>
      </c>
      <c r="N102" s="70">
        <f t="shared" si="77"/>
        <v>150</v>
      </c>
      <c r="O102" s="70">
        <f t="shared" si="77"/>
        <v>150</v>
      </c>
      <c r="P102" s="70">
        <f t="shared" si="77"/>
        <v>150</v>
      </c>
      <c r="Q102" s="70">
        <f t="shared" si="77"/>
        <v>1800</v>
      </c>
      <c r="U102" s="72">
        <f>SUM(U97:U101)</f>
        <v>0.9</v>
      </c>
      <c r="V102" s="72">
        <f>SUM(V97:V101)</f>
        <v>150</v>
      </c>
      <c r="X102" s="68">
        <f>SUM(X97:X101)</f>
        <v>0</v>
      </c>
      <c r="Y102" s="68">
        <f>SUM(Y97:Y101)</f>
        <v>1800</v>
      </c>
      <c r="Z102" s="105">
        <f>X102/(X102+Y102)</f>
        <v>0</v>
      </c>
    </row>
    <row r="103" spans="1:26" ht="14.25" x14ac:dyDescent="0.3">
      <c r="A103" s="93">
        <v>5.2</v>
      </c>
      <c r="B103" s="94" t="s">
        <v>48</v>
      </c>
      <c r="C103" s="128" t="str">
        <f>'3. Staff Loading'!C103</f>
        <v>BenefitsCal Applications Security Engineer Sr. - Off</v>
      </c>
      <c r="D103" s="129" t="str">
        <f>'3. Staff Loading'!D103</f>
        <v>Y</v>
      </c>
      <c r="E103" s="43">
        <v>165.96291666666667</v>
      </c>
      <c r="F103" s="43">
        <v>165.96291666666667</v>
      </c>
      <c r="G103" s="43">
        <v>165.96291666666667</v>
      </c>
      <c r="H103" s="43">
        <v>165.96291666666667</v>
      </c>
      <c r="I103" s="43">
        <v>165.96291666666667</v>
      </c>
      <c r="J103" s="43">
        <v>165.96291666666667</v>
      </c>
      <c r="K103" s="43">
        <v>165.96291666666667</v>
      </c>
      <c r="L103" s="43">
        <v>165.96291666666667</v>
      </c>
      <c r="M103" s="43">
        <v>165.96291666666667</v>
      </c>
      <c r="N103" s="43">
        <v>165.96291666666667</v>
      </c>
      <c r="O103" s="43">
        <v>165.96291666666667</v>
      </c>
      <c r="P103" s="43">
        <v>165.96291666666667</v>
      </c>
      <c r="Q103" s="100">
        <f t="shared" ref="Q103:Q107" si="78">SUM(E103:P103)</f>
        <v>1991.5549999999996</v>
      </c>
      <c r="R103" s="32"/>
      <c r="S103" s="32"/>
      <c r="T103" s="32"/>
      <c r="U103" s="131">
        <f>V103/$S$7</f>
        <v>0.99577749999999987</v>
      </c>
      <c r="V103" s="131">
        <f>Q103/12</f>
        <v>165.96291666666664</v>
      </c>
      <c r="X103" s="131">
        <f>IF($D103="Y",$Q103,0)</f>
        <v>1991.5549999999996</v>
      </c>
      <c r="Y103" s="131">
        <f>IF($D103="N",$Q103,0)</f>
        <v>0</v>
      </c>
      <c r="Z103" s="132">
        <f>X103/(Y103+X103)</f>
        <v>1</v>
      </c>
    </row>
    <row r="104" spans="1:26" s="32" customFormat="1" ht="14.25" x14ac:dyDescent="0.3">
      <c r="A104" s="93"/>
      <c r="B104" s="94"/>
      <c r="C104" s="128">
        <f>'3. Staff Loading'!C104</f>
        <v>0</v>
      </c>
      <c r="D104" s="129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0">
        <f t="shared" si="78"/>
        <v>0</v>
      </c>
      <c r="U104" s="131">
        <f t="shared" ref="U104:U107" si="79">V104/$S$7</f>
        <v>0</v>
      </c>
      <c r="V104" s="131">
        <f>Q104/12</f>
        <v>0</v>
      </c>
      <c r="X104" s="131">
        <f t="shared" ref="X104:X107" si="80">IF($D104="Y",$Q104,0)</f>
        <v>0</v>
      </c>
      <c r="Y104" s="131">
        <f t="shared" ref="Y104:Y107" si="81">IF($D104="N",$Q104,0)</f>
        <v>0</v>
      </c>
      <c r="Z104" s="132" t="e">
        <f t="shared" ref="Z104:Z107" si="82">X104/(Y104+X104)</f>
        <v>#DIV/0!</v>
      </c>
    </row>
    <row r="105" spans="1:26" s="32" customFormat="1" ht="14.25" x14ac:dyDescent="0.3">
      <c r="A105" s="93"/>
      <c r="B105" s="94"/>
      <c r="C105" s="128">
        <f>'3. Staff Loading'!C105</f>
        <v>0</v>
      </c>
      <c r="D105" s="129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0">
        <f t="shared" si="78"/>
        <v>0</v>
      </c>
      <c r="U105" s="131">
        <f t="shared" si="79"/>
        <v>0</v>
      </c>
      <c r="V105" s="131">
        <f>Q105/12</f>
        <v>0</v>
      </c>
      <c r="X105" s="131">
        <f t="shared" si="80"/>
        <v>0</v>
      </c>
      <c r="Y105" s="131">
        <f t="shared" si="81"/>
        <v>0</v>
      </c>
      <c r="Z105" s="132" t="e">
        <f t="shared" si="82"/>
        <v>#DIV/0!</v>
      </c>
    </row>
    <row r="106" spans="1:26" ht="14.25" x14ac:dyDescent="0.3">
      <c r="A106" s="93"/>
      <c r="B106" s="94"/>
      <c r="C106" s="128">
        <f>'3. Staff Loading'!C106</f>
        <v>0</v>
      </c>
      <c r="D106" s="129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0">
        <f t="shared" si="78"/>
        <v>0</v>
      </c>
      <c r="U106" s="131">
        <f t="shared" si="79"/>
        <v>0</v>
      </c>
      <c r="V106" s="131">
        <f>Q106/12</f>
        <v>0</v>
      </c>
      <c r="X106" s="131">
        <f t="shared" si="80"/>
        <v>0</v>
      </c>
      <c r="Y106" s="131">
        <f t="shared" si="81"/>
        <v>0</v>
      </c>
      <c r="Z106" s="132" t="e">
        <f t="shared" si="82"/>
        <v>#DIV/0!</v>
      </c>
    </row>
    <row r="107" spans="1:26" ht="14.25" x14ac:dyDescent="0.3">
      <c r="A107" s="93"/>
      <c r="B107" s="94"/>
      <c r="C107" s="128">
        <f>'3. Staff Loading'!C107</f>
        <v>0</v>
      </c>
      <c r="D107" s="129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0">
        <f t="shared" si="78"/>
        <v>0</v>
      </c>
      <c r="U107" s="131">
        <f t="shared" si="79"/>
        <v>0</v>
      </c>
      <c r="V107" s="131">
        <f>Q107/12</f>
        <v>0</v>
      </c>
      <c r="X107" s="131">
        <f t="shared" si="80"/>
        <v>0</v>
      </c>
      <c r="Y107" s="131">
        <f t="shared" si="81"/>
        <v>0</v>
      </c>
      <c r="Z107" s="132" t="e">
        <f t="shared" si="82"/>
        <v>#DIV/0!</v>
      </c>
    </row>
    <row r="108" spans="1:26" ht="15" thickBot="1" x14ac:dyDescent="0.35">
      <c r="A108" s="65"/>
      <c r="B108" s="66" t="s">
        <v>49</v>
      </c>
      <c r="C108" s="67"/>
      <c r="D108" s="119"/>
      <c r="E108" s="70">
        <f>SUM(E103:E107)</f>
        <v>165.96291666666667</v>
      </c>
      <c r="F108" s="70">
        <f t="shared" ref="F108:Q108" si="83">SUM(F103:F107)</f>
        <v>165.96291666666667</v>
      </c>
      <c r="G108" s="70">
        <f t="shared" si="83"/>
        <v>165.96291666666667</v>
      </c>
      <c r="H108" s="70">
        <f t="shared" si="83"/>
        <v>165.96291666666667</v>
      </c>
      <c r="I108" s="70">
        <f t="shared" si="83"/>
        <v>165.96291666666667</v>
      </c>
      <c r="J108" s="70">
        <f t="shared" si="83"/>
        <v>165.96291666666667</v>
      </c>
      <c r="K108" s="70">
        <f t="shared" si="83"/>
        <v>165.96291666666667</v>
      </c>
      <c r="L108" s="70">
        <f t="shared" si="83"/>
        <v>165.96291666666667</v>
      </c>
      <c r="M108" s="70">
        <f t="shared" si="83"/>
        <v>165.96291666666667</v>
      </c>
      <c r="N108" s="70">
        <f t="shared" si="83"/>
        <v>165.96291666666667</v>
      </c>
      <c r="O108" s="70">
        <f t="shared" si="83"/>
        <v>165.96291666666667</v>
      </c>
      <c r="P108" s="70">
        <f t="shared" si="83"/>
        <v>165.96291666666667</v>
      </c>
      <c r="Q108" s="70">
        <f t="shared" si="83"/>
        <v>1991.5549999999996</v>
      </c>
      <c r="U108" s="72">
        <f>SUM(U103:U107)</f>
        <v>0.99577749999999987</v>
      </c>
      <c r="V108" s="72">
        <f>SUM(V103:V107)</f>
        <v>165.96291666666664</v>
      </c>
      <c r="X108" s="68">
        <f>SUM(X103:X107)</f>
        <v>1991.5549999999996</v>
      </c>
      <c r="Y108" s="68">
        <f>SUM(Y103:Y107)</f>
        <v>0</v>
      </c>
      <c r="Z108" s="105">
        <f>X108/(X108+Y108)</f>
        <v>1</v>
      </c>
    </row>
    <row r="109" spans="1:26" ht="14.25" x14ac:dyDescent="0.3">
      <c r="A109" s="93">
        <v>5.3</v>
      </c>
      <c r="B109" s="94" t="s">
        <v>50</v>
      </c>
      <c r="C109" s="128" t="str">
        <f>'3. Staff Loading'!C109</f>
        <v>BenefitsCal Security Support Engineer - On</v>
      </c>
      <c r="D109" s="129" t="str">
        <f>'3. Staff Loading'!D109</f>
        <v>N</v>
      </c>
      <c r="E109" s="152">
        <v>79.22</v>
      </c>
      <c r="F109" s="152">
        <v>79.22</v>
      </c>
      <c r="G109" s="152">
        <v>79.22</v>
      </c>
      <c r="H109" s="152">
        <v>79.22</v>
      </c>
      <c r="I109" s="152">
        <v>79.22</v>
      </c>
      <c r="J109" s="152">
        <v>79.22</v>
      </c>
      <c r="K109" s="152">
        <v>77.59</v>
      </c>
      <c r="L109" s="152">
        <v>77.59</v>
      </c>
      <c r="M109" s="152">
        <v>77.59</v>
      </c>
      <c r="N109" s="152">
        <v>77.59</v>
      </c>
      <c r="O109" s="152">
        <v>77.59</v>
      </c>
      <c r="P109" s="152">
        <v>77.59</v>
      </c>
      <c r="Q109" s="100">
        <f t="shared" ref="Q109:Q113" si="84">SUM(E109:P109)</f>
        <v>940.86000000000024</v>
      </c>
      <c r="U109" s="131">
        <f>V109/$S$7</f>
        <v>0.47043000000000013</v>
      </c>
      <c r="V109" s="131">
        <f>Q109/12</f>
        <v>78.405000000000015</v>
      </c>
      <c r="X109" s="131">
        <f>IF($D109="Y",$Q109,0)</f>
        <v>0</v>
      </c>
      <c r="Y109" s="131">
        <f>IF($D109="N",$Q109,0)</f>
        <v>940.86000000000024</v>
      </c>
      <c r="Z109" s="132">
        <f>X109/(Y109+X109)</f>
        <v>0</v>
      </c>
    </row>
    <row r="110" spans="1:26" s="32" customFormat="1" ht="14.25" x14ac:dyDescent="0.3">
      <c r="A110" s="93"/>
      <c r="B110" s="94"/>
      <c r="C110" s="128">
        <f>'3. Staff Loading'!C110</f>
        <v>0</v>
      </c>
      <c r="D110" s="129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0">
        <f t="shared" si="84"/>
        <v>0</v>
      </c>
      <c r="R110" s="33"/>
      <c r="S110" s="33"/>
      <c r="T110" s="33"/>
      <c r="U110" s="131">
        <f t="shared" ref="U110:U113" si="85">V110/$S$7</f>
        <v>0</v>
      </c>
      <c r="V110" s="131">
        <f>Q110/12</f>
        <v>0</v>
      </c>
      <c r="X110" s="131">
        <f t="shared" ref="X110:X113" si="86">IF($D110="Y",$Q110,0)</f>
        <v>0</v>
      </c>
      <c r="Y110" s="131">
        <f t="shared" ref="Y110:Y113" si="87">IF($D110="N",$Q110,0)</f>
        <v>0</v>
      </c>
      <c r="Z110" s="132" t="e">
        <f t="shared" ref="Z110:Z113" si="88">X110/(Y110+X110)</f>
        <v>#DIV/0!</v>
      </c>
    </row>
    <row r="111" spans="1:26" ht="14.25" x14ac:dyDescent="0.3">
      <c r="A111" s="93"/>
      <c r="B111" s="94"/>
      <c r="C111" s="128">
        <f>'3. Staff Loading'!C111</f>
        <v>0</v>
      </c>
      <c r="D111" s="129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0">
        <f t="shared" si="84"/>
        <v>0</v>
      </c>
      <c r="U111" s="131">
        <f t="shared" si="85"/>
        <v>0</v>
      </c>
      <c r="V111" s="131">
        <f>Q111/12</f>
        <v>0</v>
      </c>
      <c r="X111" s="131">
        <f t="shared" si="86"/>
        <v>0</v>
      </c>
      <c r="Y111" s="131">
        <f t="shared" si="87"/>
        <v>0</v>
      </c>
      <c r="Z111" s="132" t="e">
        <f t="shared" si="88"/>
        <v>#DIV/0!</v>
      </c>
    </row>
    <row r="112" spans="1:26" s="32" customFormat="1" ht="14.25" x14ac:dyDescent="0.3">
      <c r="A112" s="93"/>
      <c r="B112" s="94"/>
      <c r="C112" s="128">
        <f>'3. Staff Loading'!C112</f>
        <v>0</v>
      </c>
      <c r="D112" s="129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0">
        <f t="shared" si="84"/>
        <v>0</v>
      </c>
      <c r="R112" s="28"/>
      <c r="S112" s="28"/>
      <c r="T112" s="28"/>
      <c r="U112" s="131">
        <f t="shared" si="85"/>
        <v>0</v>
      </c>
      <c r="V112" s="131">
        <f>Q112/12</f>
        <v>0</v>
      </c>
      <c r="X112" s="131">
        <f t="shared" si="86"/>
        <v>0</v>
      </c>
      <c r="Y112" s="131">
        <f t="shared" si="87"/>
        <v>0</v>
      </c>
      <c r="Z112" s="132" t="e">
        <f t="shared" si="88"/>
        <v>#DIV/0!</v>
      </c>
    </row>
    <row r="113" spans="1:26" ht="14.25" x14ac:dyDescent="0.3">
      <c r="A113" s="93"/>
      <c r="B113" s="94"/>
      <c r="C113" s="128">
        <f>'3. Staff Loading'!C113</f>
        <v>0</v>
      </c>
      <c r="D113" s="129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0">
        <f t="shared" si="84"/>
        <v>0</v>
      </c>
      <c r="U113" s="131">
        <f t="shared" si="85"/>
        <v>0</v>
      </c>
      <c r="V113" s="131">
        <f>Q113/12</f>
        <v>0</v>
      </c>
      <c r="X113" s="131">
        <f t="shared" si="86"/>
        <v>0</v>
      </c>
      <c r="Y113" s="131">
        <f t="shared" si="87"/>
        <v>0</v>
      </c>
      <c r="Z113" s="132" t="e">
        <f t="shared" si="88"/>
        <v>#DIV/0!</v>
      </c>
    </row>
    <row r="114" spans="1:26" ht="15" thickBot="1" x14ac:dyDescent="0.35">
      <c r="A114" s="65"/>
      <c r="B114" s="66" t="s">
        <v>51</v>
      </c>
      <c r="C114" s="67"/>
      <c r="D114" s="119"/>
      <c r="E114" s="70">
        <f>SUM(E109:E113)</f>
        <v>79.22</v>
      </c>
      <c r="F114" s="70">
        <f t="shared" ref="F114:Q114" si="89">SUM(F109:F113)</f>
        <v>79.22</v>
      </c>
      <c r="G114" s="70">
        <f t="shared" si="89"/>
        <v>79.22</v>
      </c>
      <c r="H114" s="70">
        <f t="shared" si="89"/>
        <v>79.22</v>
      </c>
      <c r="I114" s="70">
        <f t="shared" si="89"/>
        <v>79.22</v>
      </c>
      <c r="J114" s="70">
        <f t="shared" si="89"/>
        <v>79.22</v>
      </c>
      <c r="K114" s="70">
        <f t="shared" si="89"/>
        <v>77.59</v>
      </c>
      <c r="L114" s="70">
        <f t="shared" si="89"/>
        <v>77.59</v>
      </c>
      <c r="M114" s="70">
        <f t="shared" si="89"/>
        <v>77.59</v>
      </c>
      <c r="N114" s="70">
        <f t="shared" si="89"/>
        <v>77.59</v>
      </c>
      <c r="O114" s="70">
        <f t="shared" si="89"/>
        <v>77.59</v>
      </c>
      <c r="P114" s="70">
        <f t="shared" si="89"/>
        <v>77.59</v>
      </c>
      <c r="Q114" s="70">
        <f t="shared" si="89"/>
        <v>940.86000000000024</v>
      </c>
      <c r="U114" s="72">
        <f>SUM(U109:U113)</f>
        <v>0.47043000000000013</v>
      </c>
      <c r="V114" s="72">
        <f>SUM(V109:V113)</f>
        <v>78.405000000000015</v>
      </c>
      <c r="X114" s="68">
        <f>SUM(X109:X113)</f>
        <v>0</v>
      </c>
      <c r="Y114" s="68">
        <f>SUM(Y109:Y113)</f>
        <v>940.86000000000024</v>
      </c>
      <c r="Z114" s="105">
        <f>X114/(X114+Y114)</f>
        <v>0</v>
      </c>
    </row>
    <row r="115" spans="1:26" ht="14.25" x14ac:dyDescent="0.3">
      <c r="A115" s="93">
        <v>5.4</v>
      </c>
      <c r="B115" s="94" t="s">
        <v>52</v>
      </c>
      <c r="C115" s="128" t="str">
        <f>'3. Staff Loading'!C115</f>
        <v>BenefitsCal Security Support Engineer - On</v>
      </c>
      <c r="D115" s="129" t="str">
        <f>'3. Staff Loading'!D115</f>
        <v>N</v>
      </c>
      <c r="E115" s="43">
        <v>148.26681333333332</v>
      </c>
      <c r="F115" s="43">
        <v>148.26681333333332</v>
      </c>
      <c r="G115" s="43">
        <v>148.26681333333332</v>
      </c>
      <c r="H115" s="43">
        <v>148.26681333333332</v>
      </c>
      <c r="I115" s="43">
        <v>148.26681333333332</v>
      </c>
      <c r="J115" s="43">
        <v>148.26681333333332</v>
      </c>
      <c r="K115" s="43">
        <v>151.17053333333334</v>
      </c>
      <c r="L115" s="43">
        <v>151.17053333333334</v>
      </c>
      <c r="M115" s="43">
        <v>151.17053333333334</v>
      </c>
      <c r="N115" s="43">
        <v>151.17053333333334</v>
      </c>
      <c r="O115" s="43">
        <v>151.17053333333334</v>
      </c>
      <c r="P115" s="43">
        <v>151.17053333333334</v>
      </c>
      <c r="Q115" s="100">
        <f t="shared" ref="Q115:Q119" si="90">SUM(E115:P115)</f>
        <v>1796.6240800000003</v>
      </c>
      <c r="U115" s="131">
        <f>V115/$S$7</f>
        <v>0.8983120400000002</v>
      </c>
      <c r="V115" s="131">
        <f>Q115/12</f>
        <v>149.71867333333336</v>
      </c>
      <c r="X115" s="131">
        <f>IF($D115="Y",$Q115,0)</f>
        <v>0</v>
      </c>
      <c r="Y115" s="131">
        <f>IF($D115="N",$Q115,0)</f>
        <v>1796.6240800000003</v>
      </c>
      <c r="Z115" s="132">
        <f>X115/(Y115+X115)</f>
        <v>0</v>
      </c>
    </row>
    <row r="116" spans="1:26" s="32" customFormat="1" ht="14.25" x14ac:dyDescent="0.3">
      <c r="A116" s="93"/>
      <c r="B116" s="94"/>
      <c r="C116" s="128">
        <f>'3. Staff Loading'!C116</f>
        <v>0</v>
      </c>
      <c r="D116" s="129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0">
        <f t="shared" si="90"/>
        <v>0</v>
      </c>
      <c r="R116" s="28"/>
      <c r="S116" s="28"/>
      <c r="T116" s="28"/>
      <c r="U116" s="131">
        <f t="shared" ref="U116:U119" si="91">V116/$S$7</f>
        <v>0</v>
      </c>
      <c r="V116" s="131">
        <f>Q116/12</f>
        <v>0</v>
      </c>
      <c r="X116" s="131">
        <f t="shared" ref="X116:X119" si="92">IF($D116="Y",$Q116,0)</f>
        <v>0</v>
      </c>
      <c r="Y116" s="131">
        <f t="shared" ref="Y116:Y119" si="93">IF($D116="N",$Q116,0)</f>
        <v>0</v>
      </c>
      <c r="Z116" s="132" t="e">
        <f t="shared" ref="Z116:Z119" si="94">X116/(Y116+X116)</f>
        <v>#DIV/0!</v>
      </c>
    </row>
    <row r="117" spans="1:26" s="32" customFormat="1" ht="14.25" x14ac:dyDescent="0.3">
      <c r="A117" s="93"/>
      <c r="B117" s="94"/>
      <c r="C117" s="128">
        <f>'3. Staff Loading'!C117</f>
        <v>0</v>
      </c>
      <c r="D117" s="129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0">
        <f t="shared" si="90"/>
        <v>0</v>
      </c>
      <c r="R117" s="28"/>
      <c r="S117" s="28"/>
      <c r="T117" s="28"/>
      <c r="U117" s="131">
        <f t="shared" si="91"/>
        <v>0</v>
      </c>
      <c r="V117" s="131">
        <f>Q117/12</f>
        <v>0</v>
      </c>
      <c r="X117" s="131">
        <f t="shared" si="92"/>
        <v>0</v>
      </c>
      <c r="Y117" s="131">
        <f t="shared" si="93"/>
        <v>0</v>
      </c>
      <c r="Z117" s="132" t="e">
        <f t="shared" si="94"/>
        <v>#DIV/0!</v>
      </c>
    </row>
    <row r="118" spans="1:26" s="32" customFormat="1" ht="14.25" x14ac:dyDescent="0.3">
      <c r="A118" s="93"/>
      <c r="B118" s="94"/>
      <c r="C118" s="128">
        <f>'3. Staff Loading'!C118</f>
        <v>0</v>
      </c>
      <c r="D118" s="129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0">
        <f t="shared" si="90"/>
        <v>0</v>
      </c>
      <c r="R118" s="28"/>
      <c r="S118" s="28"/>
      <c r="T118" s="28"/>
      <c r="U118" s="131">
        <f t="shared" si="91"/>
        <v>0</v>
      </c>
      <c r="V118" s="131">
        <f>Q118/12</f>
        <v>0</v>
      </c>
      <c r="X118" s="131">
        <f t="shared" si="92"/>
        <v>0</v>
      </c>
      <c r="Y118" s="131">
        <f t="shared" si="93"/>
        <v>0</v>
      </c>
      <c r="Z118" s="132" t="e">
        <f t="shared" si="94"/>
        <v>#DIV/0!</v>
      </c>
    </row>
    <row r="119" spans="1:26" ht="14.25" customHeight="1" x14ac:dyDescent="0.3">
      <c r="A119" s="93"/>
      <c r="B119" s="94"/>
      <c r="C119" s="128">
        <f>'3. Staff Loading'!C119</f>
        <v>0</v>
      </c>
      <c r="D119" s="129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0">
        <f t="shared" si="90"/>
        <v>0</v>
      </c>
      <c r="U119" s="131">
        <f t="shared" si="91"/>
        <v>0</v>
      </c>
      <c r="V119" s="131">
        <f>Q119/12</f>
        <v>0</v>
      </c>
      <c r="X119" s="131">
        <f t="shared" si="92"/>
        <v>0</v>
      </c>
      <c r="Y119" s="131">
        <f t="shared" si="93"/>
        <v>0</v>
      </c>
      <c r="Z119" s="132" t="e">
        <f t="shared" si="94"/>
        <v>#DIV/0!</v>
      </c>
    </row>
    <row r="120" spans="1:26" s="31" customFormat="1" ht="15" thickBot="1" x14ac:dyDescent="0.35">
      <c r="A120" s="65"/>
      <c r="B120" s="66" t="s">
        <v>53</v>
      </c>
      <c r="C120" s="67"/>
      <c r="D120" s="119"/>
      <c r="E120" s="70">
        <f>SUM(E115:E119)</f>
        <v>148.26681333333332</v>
      </c>
      <c r="F120" s="70">
        <f t="shared" ref="F120:Q120" si="95">SUM(F115:F119)</f>
        <v>148.26681333333332</v>
      </c>
      <c r="G120" s="70">
        <f t="shared" si="95"/>
        <v>148.26681333333332</v>
      </c>
      <c r="H120" s="70">
        <f t="shared" si="95"/>
        <v>148.26681333333332</v>
      </c>
      <c r="I120" s="70">
        <f t="shared" si="95"/>
        <v>148.26681333333332</v>
      </c>
      <c r="J120" s="70">
        <f t="shared" si="95"/>
        <v>148.26681333333332</v>
      </c>
      <c r="K120" s="70">
        <f t="shared" si="95"/>
        <v>151.17053333333334</v>
      </c>
      <c r="L120" s="70">
        <f t="shared" si="95"/>
        <v>151.17053333333334</v>
      </c>
      <c r="M120" s="70">
        <f t="shared" si="95"/>
        <v>151.17053333333334</v>
      </c>
      <c r="N120" s="70">
        <f t="shared" si="95"/>
        <v>151.17053333333334</v>
      </c>
      <c r="O120" s="70">
        <f t="shared" si="95"/>
        <v>151.17053333333334</v>
      </c>
      <c r="P120" s="70">
        <f t="shared" si="95"/>
        <v>151.17053333333334</v>
      </c>
      <c r="Q120" s="70">
        <f t="shared" si="95"/>
        <v>1796.6240800000003</v>
      </c>
      <c r="R120" s="28"/>
      <c r="S120" s="28"/>
      <c r="T120" s="28"/>
      <c r="U120" s="72">
        <f>SUM(U115:U119)</f>
        <v>0.8983120400000002</v>
      </c>
      <c r="V120" s="72">
        <f>SUM(V115:V119)</f>
        <v>149.71867333333336</v>
      </c>
      <c r="X120" s="68">
        <f>SUM(X115:X119)</f>
        <v>0</v>
      </c>
      <c r="Y120" s="68">
        <f>SUM(Y115:Y119)</f>
        <v>1796.6240800000003</v>
      </c>
      <c r="Z120" s="105">
        <f>X120/(X120+Y120)</f>
        <v>0</v>
      </c>
    </row>
    <row r="121" spans="1:26" ht="9.9499999999999993" customHeight="1" x14ac:dyDescent="0.3">
      <c r="A121" s="38"/>
      <c r="B121" s="39"/>
      <c r="C121" s="47"/>
      <c r="D121" s="118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4"/>
    </row>
    <row r="122" spans="1:26" ht="15" thickBot="1" x14ac:dyDescent="0.35">
      <c r="A122" s="88"/>
      <c r="B122" s="89" t="s">
        <v>47</v>
      </c>
      <c r="C122" s="90"/>
      <c r="D122" s="121"/>
      <c r="E122" s="91">
        <f t="shared" ref="E122:Q122" si="96">SUM(E102,E108,E114,E120)</f>
        <v>543.44972999999993</v>
      </c>
      <c r="F122" s="91">
        <f t="shared" si="96"/>
        <v>543.44972999999993</v>
      </c>
      <c r="G122" s="91">
        <f t="shared" si="96"/>
        <v>543.44972999999993</v>
      </c>
      <c r="H122" s="91">
        <f t="shared" si="96"/>
        <v>543.44972999999993</v>
      </c>
      <c r="I122" s="91">
        <f t="shared" si="96"/>
        <v>543.44972999999993</v>
      </c>
      <c r="J122" s="91">
        <f t="shared" si="96"/>
        <v>543.44972999999993</v>
      </c>
      <c r="K122" s="91">
        <f t="shared" si="96"/>
        <v>544.72344999999996</v>
      </c>
      <c r="L122" s="91">
        <f t="shared" si="96"/>
        <v>544.72344999999996</v>
      </c>
      <c r="M122" s="91">
        <f t="shared" si="96"/>
        <v>544.72344999999996</v>
      </c>
      <c r="N122" s="91">
        <f t="shared" si="96"/>
        <v>544.72344999999996</v>
      </c>
      <c r="O122" s="91">
        <f t="shared" si="96"/>
        <v>544.72344999999996</v>
      </c>
      <c r="P122" s="91">
        <f t="shared" si="96"/>
        <v>544.72344999999996</v>
      </c>
      <c r="Q122" s="91">
        <f t="shared" si="96"/>
        <v>6529.0390800000005</v>
      </c>
      <c r="U122" s="91">
        <f>SUM(U102,U108,U114,U120)</f>
        <v>3.2645195400000002</v>
      </c>
      <c r="V122" s="91">
        <f>SUM(V102,V108,V114,V120)</f>
        <v>544.08659</v>
      </c>
      <c r="X122" s="91">
        <f>SUM(X102,X108,X114,X120)</f>
        <v>1991.5549999999996</v>
      </c>
      <c r="Y122" s="91">
        <f>SUM(Y102,Y108,Y114,Y120)</f>
        <v>4537.4840800000002</v>
      </c>
      <c r="Z122" s="110">
        <f>X122/(X122+Y122)</f>
        <v>0.30503033840011873</v>
      </c>
    </row>
    <row r="123" spans="1:26" ht="14.25" x14ac:dyDescent="0.3">
      <c r="A123" s="49"/>
      <c r="B123" s="39"/>
      <c r="C123" s="40"/>
      <c r="D123" s="12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4"/>
    </row>
    <row r="124" spans="1:26" ht="14.25" x14ac:dyDescent="0.3">
      <c r="A124" s="74">
        <v>6</v>
      </c>
      <c r="B124" s="92" t="s">
        <v>54</v>
      </c>
      <c r="C124" s="76"/>
      <c r="D124" s="117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77"/>
      <c r="U124" s="76"/>
      <c r="V124" s="76"/>
      <c r="X124" s="76"/>
      <c r="Y124" s="76"/>
      <c r="Z124" s="108"/>
    </row>
    <row r="125" spans="1:26" ht="14.25" x14ac:dyDescent="0.3">
      <c r="A125" s="93">
        <v>6.1</v>
      </c>
      <c r="B125" s="98" t="s">
        <v>55</v>
      </c>
      <c r="C125" s="128" t="str">
        <f>'3. Staff Loading'!C125</f>
        <v>BenefitsCal Application Manager</v>
      </c>
      <c r="D125" s="129" t="str">
        <f>'3. Staff Loading'!D125</f>
        <v>N</v>
      </c>
      <c r="E125" s="152">
        <v>24.799528458333327</v>
      </c>
      <c r="F125" s="152">
        <v>24.799528458333327</v>
      </c>
      <c r="G125" s="152">
        <v>24.799528458333327</v>
      </c>
      <c r="H125" s="152">
        <v>24.799528458333327</v>
      </c>
      <c r="I125" s="152">
        <v>24.799528458333327</v>
      </c>
      <c r="J125" s="152">
        <v>24.799528458333327</v>
      </c>
      <c r="K125" s="152">
        <v>24.799528458333327</v>
      </c>
      <c r="L125" s="152">
        <v>24.799528458333327</v>
      </c>
      <c r="M125" s="152">
        <v>24.799528458333327</v>
      </c>
      <c r="N125" s="152">
        <v>24.799528458333327</v>
      </c>
      <c r="O125" s="152">
        <v>24.799528458333327</v>
      </c>
      <c r="P125" s="152">
        <v>24.799528458333327</v>
      </c>
      <c r="Q125" s="100">
        <f t="shared" ref="Q125:Q129" si="97">SUM(E125:P125)</f>
        <v>297.59434149999993</v>
      </c>
      <c r="U125" s="131">
        <f>V125/$S$7</f>
        <v>0.14879717074999999</v>
      </c>
      <c r="V125" s="131">
        <f>Q125/12</f>
        <v>24.799528458333327</v>
      </c>
      <c r="X125" s="131">
        <f>IF($D125="Y",$Q125,0)</f>
        <v>0</v>
      </c>
      <c r="Y125" s="131">
        <f>IF($D125="N",$Q125,0)</f>
        <v>297.59434149999993</v>
      </c>
      <c r="Z125" s="132">
        <f>X125/(Y125+X125)</f>
        <v>0</v>
      </c>
    </row>
    <row r="126" spans="1:26" s="32" customFormat="1" ht="14.25" x14ac:dyDescent="0.3">
      <c r="A126" s="93"/>
      <c r="B126" s="94"/>
      <c r="C126" s="128" t="str">
        <f>'3. Staff Loading'!C126</f>
        <v>BenefitsCal Product Manager</v>
      </c>
      <c r="D126" s="129" t="str">
        <f>'3. Staff Loading'!D126</f>
        <v>N</v>
      </c>
      <c r="E126" s="152">
        <v>39.645850708333505</v>
      </c>
      <c r="F126" s="152">
        <v>39.645850708333505</v>
      </c>
      <c r="G126" s="152">
        <v>39.645850708333505</v>
      </c>
      <c r="H126" s="152">
        <v>39.645850708333505</v>
      </c>
      <c r="I126" s="152">
        <v>39.645850708333505</v>
      </c>
      <c r="J126" s="152">
        <v>39.645850708333505</v>
      </c>
      <c r="K126" s="152">
        <v>39.645850708333505</v>
      </c>
      <c r="L126" s="152">
        <v>39.645850708333505</v>
      </c>
      <c r="M126" s="152">
        <v>39.645850708333505</v>
      </c>
      <c r="N126" s="152">
        <v>39.645850708333505</v>
      </c>
      <c r="O126" s="152">
        <v>39.645850708333505</v>
      </c>
      <c r="P126" s="152">
        <v>39.645850708333505</v>
      </c>
      <c r="Q126" s="100">
        <f t="shared" si="97"/>
        <v>475.75020850000209</v>
      </c>
      <c r="R126" s="28"/>
      <c r="S126" s="28"/>
      <c r="T126" s="28"/>
      <c r="U126" s="131">
        <f t="shared" ref="U126:U129" si="98">V126/$S$7</f>
        <v>0.23787510425000105</v>
      </c>
      <c r="V126" s="131">
        <f>Q126/12</f>
        <v>39.645850708333505</v>
      </c>
      <c r="X126" s="131">
        <f t="shared" ref="X126:X129" si="99">IF($D126="Y",$Q126,0)</f>
        <v>0</v>
      </c>
      <c r="Y126" s="131">
        <f t="shared" ref="Y126:Y129" si="100">IF($D126="N",$Q126,0)</f>
        <v>475.75020850000209</v>
      </c>
      <c r="Z126" s="132">
        <f t="shared" ref="Z126:Z129" si="101">X126/(Y126+X126)</f>
        <v>0</v>
      </c>
    </row>
    <row r="127" spans="1:26" ht="14.25" x14ac:dyDescent="0.3">
      <c r="A127" s="93"/>
      <c r="B127" s="94"/>
      <c r="C127" s="128">
        <f>'3. Staff Loading'!C127</f>
        <v>0</v>
      </c>
      <c r="D127" s="129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0">
        <f t="shared" si="97"/>
        <v>0</v>
      </c>
      <c r="U127" s="131">
        <f t="shared" si="98"/>
        <v>0</v>
      </c>
      <c r="V127" s="131">
        <f>Q127/12</f>
        <v>0</v>
      </c>
      <c r="X127" s="131">
        <f t="shared" si="99"/>
        <v>0</v>
      </c>
      <c r="Y127" s="131">
        <f t="shared" si="100"/>
        <v>0</v>
      </c>
      <c r="Z127" s="132" t="e">
        <f t="shared" si="101"/>
        <v>#DIV/0!</v>
      </c>
    </row>
    <row r="128" spans="1:26" ht="14.25" x14ac:dyDescent="0.3">
      <c r="A128" s="93"/>
      <c r="B128" s="94"/>
      <c r="C128" s="128">
        <f>'3. Staff Loading'!C128</f>
        <v>0</v>
      </c>
      <c r="D128" s="129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0">
        <f t="shared" si="97"/>
        <v>0</v>
      </c>
      <c r="U128" s="131">
        <f t="shared" si="98"/>
        <v>0</v>
      </c>
      <c r="V128" s="131">
        <f>Q128/12</f>
        <v>0</v>
      </c>
      <c r="X128" s="131">
        <f t="shared" si="99"/>
        <v>0</v>
      </c>
      <c r="Y128" s="131">
        <f t="shared" si="100"/>
        <v>0</v>
      </c>
      <c r="Z128" s="132" t="e">
        <f t="shared" si="101"/>
        <v>#DIV/0!</v>
      </c>
    </row>
    <row r="129" spans="1:26" ht="14.25" x14ac:dyDescent="0.3">
      <c r="A129" s="93"/>
      <c r="B129" s="94"/>
      <c r="C129" s="128">
        <f>'3. Staff Loading'!C129</f>
        <v>0</v>
      </c>
      <c r="D129" s="129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0">
        <f t="shared" si="97"/>
        <v>0</v>
      </c>
      <c r="U129" s="131">
        <f t="shared" si="98"/>
        <v>0</v>
      </c>
      <c r="V129" s="131">
        <f>Q129/12</f>
        <v>0</v>
      </c>
      <c r="X129" s="131">
        <f t="shared" si="99"/>
        <v>0</v>
      </c>
      <c r="Y129" s="131">
        <f t="shared" si="100"/>
        <v>0</v>
      </c>
      <c r="Z129" s="132" t="e">
        <f t="shared" si="101"/>
        <v>#DIV/0!</v>
      </c>
    </row>
    <row r="130" spans="1:26" ht="15" thickBot="1" x14ac:dyDescent="0.35">
      <c r="A130" s="65"/>
      <c r="B130" s="66" t="s">
        <v>56</v>
      </c>
      <c r="C130" s="67"/>
      <c r="D130" s="119"/>
      <c r="E130" s="70">
        <f>SUM(E125:E129)</f>
        <v>64.445379166666839</v>
      </c>
      <c r="F130" s="70">
        <f t="shared" ref="F130:Q130" si="102">SUM(F125:F129)</f>
        <v>64.445379166666839</v>
      </c>
      <c r="G130" s="70">
        <f t="shared" si="102"/>
        <v>64.445379166666839</v>
      </c>
      <c r="H130" s="70">
        <f t="shared" si="102"/>
        <v>64.445379166666839</v>
      </c>
      <c r="I130" s="70">
        <f t="shared" si="102"/>
        <v>64.445379166666839</v>
      </c>
      <c r="J130" s="70">
        <f t="shared" si="102"/>
        <v>64.445379166666839</v>
      </c>
      <c r="K130" s="70">
        <f t="shared" si="102"/>
        <v>64.445379166666839</v>
      </c>
      <c r="L130" s="70">
        <f t="shared" si="102"/>
        <v>64.445379166666839</v>
      </c>
      <c r="M130" s="70">
        <f t="shared" si="102"/>
        <v>64.445379166666839</v>
      </c>
      <c r="N130" s="70">
        <f t="shared" si="102"/>
        <v>64.445379166666839</v>
      </c>
      <c r="O130" s="70">
        <f t="shared" si="102"/>
        <v>64.445379166666839</v>
      </c>
      <c r="P130" s="70">
        <f t="shared" si="102"/>
        <v>64.445379166666839</v>
      </c>
      <c r="Q130" s="70">
        <f t="shared" si="102"/>
        <v>773.34455000000207</v>
      </c>
      <c r="U130" s="72">
        <f>SUM(U125:U129)</f>
        <v>0.38667227500000101</v>
      </c>
      <c r="V130" s="72">
        <f>SUM(V125:V129)</f>
        <v>64.445379166666839</v>
      </c>
      <c r="X130" s="68">
        <f>SUM(X125:X129)</f>
        <v>0</v>
      </c>
      <c r="Y130" s="68">
        <f>SUM(Y125:Y129)</f>
        <v>773.34455000000207</v>
      </c>
      <c r="Z130" s="105">
        <f>X130/(X130+Y130)</f>
        <v>0</v>
      </c>
    </row>
    <row r="131" spans="1:26" ht="14.25" x14ac:dyDescent="0.3">
      <c r="A131" s="93">
        <v>6.2</v>
      </c>
      <c r="B131" s="98" t="s">
        <v>57</v>
      </c>
      <c r="C131" s="128" t="str">
        <f>'3. Staff Loading'!C131</f>
        <v>BenefitsCal Lead Innovation Consultant - On</v>
      </c>
      <c r="D131" s="129" t="str">
        <f>'3. Staff Loading'!D131</f>
        <v>N</v>
      </c>
      <c r="E131" s="152">
        <v>70.55</v>
      </c>
      <c r="F131" s="152">
        <v>70.55</v>
      </c>
      <c r="G131" s="152">
        <v>70.55</v>
      </c>
      <c r="H131" s="152">
        <v>70.55</v>
      </c>
      <c r="I131" s="152">
        <v>70.55</v>
      </c>
      <c r="J131" s="152">
        <v>70.55</v>
      </c>
      <c r="K131" s="152">
        <v>70.55</v>
      </c>
      <c r="L131" s="152">
        <v>70.55</v>
      </c>
      <c r="M131" s="152">
        <v>70.55</v>
      </c>
      <c r="N131" s="152">
        <v>70.55</v>
      </c>
      <c r="O131" s="152">
        <v>70.55</v>
      </c>
      <c r="P131" s="152">
        <v>70.55</v>
      </c>
      <c r="Q131" s="100">
        <f t="shared" ref="Q131:Q135" si="103">SUM(E131:P131)</f>
        <v>846.5999999999998</v>
      </c>
      <c r="U131" s="131">
        <f>V131/$S$7</f>
        <v>0.4232999999999999</v>
      </c>
      <c r="V131" s="131">
        <f>Q131/12</f>
        <v>70.549999999999983</v>
      </c>
      <c r="X131" s="131">
        <f>IF($D131="Y",$Q131,0)</f>
        <v>0</v>
      </c>
      <c r="Y131" s="131">
        <f>IF($D131="N",$Q131,0)</f>
        <v>846.5999999999998</v>
      </c>
      <c r="Z131" s="132">
        <f>X131/(Y131+X131)</f>
        <v>0</v>
      </c>
    </row>
    <row r="132" spans="1:26" s="32" customFormat="1" ht="14.25" x14ac:dyDescent="0.3">
      <c r="A132" s="93"/>
      <c r="B132" s="94"/>
      <c r="C132" s="128" t="str">
        <f>'3. Staff Loading'!C132</f>
        <v>BenefitsCal Developer Sr. - Off</v>
      </c>
      <c r="D132" s="129" t="str">
        <f>'3. Staff Loading'!D132</f>
        <v>Y</v>
      </c>
      <c r="E132" s="43">
        <v>130.00026137878788</v>
      </c>
      <c r="F132" s="43">
        <v>130.00026137878788</v>
      </c>
      <c r="G132" s="43">
        <v>130.00026137878788</v>
      </c>
      <c r="H132" s="43">
        <v>130.00026137878788</v>
      </c>
      <c r="I132" s="43">
        <v>130.00026137878788</v>
      </c>
      <c r="J132" s="43">
        <v>130.00026137878788</v>
      </c>
      <c r="K132" s="43">
        <v>130.00026137878788</v>
      </c>
      <c r="L132" s="43">
        <v>130.00026137878788</v>
      </c>
      <c r="M132" s="43">
        <v>130.00026137878788</v>
      </c>
      <c r="N132" s="43">
        <v>130.00026137878788</v>
      </c>
      <c r="O132" s="43">
        <v>130.00026137878788</v>
      </c>
      <c r="P132" s="43">
        <v>130.00026137878788</v>
      </c>
      <c r="Q132" s="100">
        <f t="shared" si="103"/>
        <v>1560.0031365454545</v>
      </c>
      <c r="R132" s="28"/>
      <c r="S132" s="28"/>
      <c r="T132" s="28"/>
      <c r="U132" s="131">
        <f t="shared" ref="U132:U135" si="104">V132/$S$7</f>
        <v>0.78000156827272737</v>
      </c>
      <c r="V132" s="131">
        <f>Q132/12</f>
        <v>130.00026137878788</v>
      </c>
      <c r="X132" s="131">
        <f t="shared" ref="X132:X135" si="105">IF($D132="Y",$Q132,0)</f>
        <v>1560.0031365454545</v>
      </c>
      <c r="Y132" s="131">
        <f t="shared" ref="Y132:Y135" si="106">IF($D132="N",$Q132,0)</f>
        <v>0</v>
      </c>
      <c r="Z132" s="132">
        <f t="shared" ref="Z132:Z135" si="107">X132/(Y132+X132)</f>
        <v>1</v>
      </c>
    </row>
    <row r="133" spans="1:26" ht="14.25" x14ac:dyDescent="0.3">
      <c r="A133" s="93"/>
      <c r="B133" s="94"/>
      <c r="C133" s="128" t="str">
        <f>'3. Staff Loading'!C133</f>
        <v>BenefitsCal Automation Engineer - Off</v>
      </c>
      <c r="D133" s="129" t="str">
        <f>'3. Staff Loading'!D133</f>
        <v>Y</v>
      </c>
      <c r="E133" s="43">
        <v>40.000080424242356</v>
      </c>
      <c r="F133" s="43">
        <v>40.000080424242356</v>
      </c>
      <c r="G133" s="43">
        <v>40.000080424242356</v>
      </c>
      <c r="H133" s="43">
        <v>40.000080424242356</v>
      </c>
      <c r="I133" s="43">
        <v>40.000080424242356</v>
      </c>
      <c r="J133" s="43">
        <v>40.000080424242356</v>
      </c>
      <c r="K133" s="43">
        <v>40.000080424242356</v>
      </c>
      <c r="L133" s="43">
        <v>40.000080424242356</v>
      </c>
      <c r="M133" s="43">
        <v>40.000080424242356</v>
      </c>
      <c r="N133" s="43">
        <v>40.000080424242356</v>
      </c>
      <c r="O133" s="43">
        <v>40.000080424242356</v>
      </c>
      <c r="P133" s="43">
        <v>40.000080424242356</v>
      </c>
      <c r="Q133" s="100">
        <f t="shared" si="103"/>
        <v>480.00096509090827</v>
      </c>
      <c r="U133" s="131">
        <f t="shared" si="104"/>
        <v>0.24000048254545414</v>
      </c>
      <c r="V133" s="131">
        <f>Q133/12</f>
        <v>40.000080424242356</v>
      </c>
      <c r="X133" s="131">
        <f t="shared" si="105"/>
        <v>480.00096509090827</v>
      </c>
      <c r="Y133" s="131">
        <f t="shared" si="106"/>
        <v>0</v>
      </c>
      <c r="Z133" s="132">
        <f t="shared" si="107"/>
        <v>1</v>
      </c>
    </row>
    <row r="134" spans="1:26" s="32" customFormat="1" ht="14.25" x14ac:dyDescent="0.3">
      <c r="A134" s="93"/>
      <c r="B134" s="94"/>
      <c r="C134" s="128" t="str">
        <f>'3. Staff Loading'!C134</f>
        <v>BenefitsCal UX Designer - Off</v>
      </c>
      <c r="D134" s="129" t="str">
        <f>'3. Staff Loading'!D134</f>
        <v>Y</v>
      </c>
      <c r="E134" s="43">
        <v>39.999552586666717</v>
      </c>
      <c r="F134" s="43">
        <v>39.999552586666717</v>
      </c>
      <c r="G134" s="43">
        <v>39.999552586666717</v>
      </c>
      <c r="H134" s="43">
        <v>39.999552586666717</v>
      </c>
      <c r="I134" s="43">
        <v>39.999552586666717</v>
      </c>
      <c r="J134" s="43">
        <v>39.999552586666717</v>
      </c>
      <c r="K134" s="43">
        <v>39.999552586666717</v>
      </c>
      <c r="L134" s="43">
        <v>39.999552586666717</v>
      </c>
      <c r="M134" s="43">
        <v>39.999552586666717</v>
      </c>
      <c r="N134" s="43">
        <v>39.999552586666717</v>
      </c>
      <c r="O134" s="43">
        <v>39.999552586666717</v>
      </c>
      <c r="P134" s="43">
        <v>39.999552586666717</v>
      </c>
      <c r="Q134" s="100">
        <f t="shared" si="103"/>
        <v>479.99463104000057</v>
      </c>
      <c r="R134" s="28"/>
      <c r="S134" s="28"/>
      <c r="T134" s="28"/>
      <c r="U134" s="131">
        <f t="shared" si="104"/>
        <v>0.23999731552000031</v>
      </c>
      <c r="V134" s="131">
        <f>Q134/12</f>
        <v>39.999552586666717</v>
      </c>
      <c r="X134" s="131">
        <f t="shared" si="105"/>
        <v>479.99463104000057</v>
      </c>
      <c r="Y134" s="131">
        <f t="shared" si="106"/>
        <v>0</v>
      </c>
      <c r="Z134" s="132">
        <f t="shared" si="107"/>
        <v>1</v>
      </c>
    </row>
    <row r="135" spans="1:26" ht="14.25" x14ac:dyDescent="0.3">
      <c r="A135" s="93"/>
      <c r="B135" s="94"/>
      <c r="C135" s="128">
        <f>'3. Staff Loading'!C135</f>
        <v>0</v>
      </c>
      <c r="D135" s="129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0">
        <f t="shared" si="103"/>
        <v>0</v>
      </c>
      <c r="U135" s="131">
        <f t="shared" si="104"/>
        <v>0</v>
      </c>
      <c r="V135" s="131">
        <f>Q135/12</f>
        <v>0</v>
      </c>
      <c r="X135" s="131">
        <f t="shared" si="105"/>
        <v>0</v>
      </c>
      <c r="Y135" s="131">
        <f t="shared" si="106"/>
        <v>0</v>
      </c>
      <c r="Z135" s="132" t="e">
        <f t="shared" si="107"/>
        <v>#DIV/0!</v>
      </c>
    </row>
    <row r="136" spans="1:26" ht="15" thickBot="1" x14ac:dyDescent="0.35">
      <c r="A136" s="65"/>
      <c r="B136" s="66" t="s">
        <v>58</v>
      </c>
      <c r="C136" s="67"/>
      <c r="D136" s="119"/>
      <c r="E136" s="70">
        <f>SUM(E131:E135)</f>
        <v>280.54989438969693</v>
      </c>
      <c r="F136" s="70">
        <f t="shared" ref="F136:Q136" si="108">SUM(F131:F135)</f>
        <v>280.54989438969693</v>
      </c>
      <c r="G136" s="70">
        <f t="shared" si="108"/>
        <v>280.54989438969693</v>
      </c>
      <c r="H136" s="70">
        <f t="shared" si="108"/>
        <v>280.54989438969693</v>
      </c>
      <c r="I136" s="70">
        <f t="shared" si="108"/>
        <v>280.54989438969693</v>
      </c>
      <c r="J136" s="70">
        <f t="shared" si="108"/>
        <v>280.54989438969693</v>
      </c>
      <c r="K136" s="70">
        <f t="shared" si="108"/>
        <v>280.54989438969693</v>
      </c>
      <c r="L136" s="70">
        <f t="shared" si="108"/>
        <v>280.54989438969693</v>
      </c>
      <c r="M136" s="70">
        <f t="shared" si="108"/>
        <v>280.54989438969693</v>
      </c>
      <c r="N136" s="70">
        <f t="shared" si="108"/>
        <v>280.54989438969693</v>
      </c>
      <c r="O136" s="70">
        <f t="shared" si="108"/>
        <v>280.54989438969693</v>
      </c>
      <c r="P136" s="70">
        <f t="shared" si="108"/>
        <v>280.54989438969693</v>
      </c>
      <c r="Q136" s="70">
        <f t="shared" si="108"/>
        <v>3366.5987326763629</v>
      </c>
      <c r="U136" s="72">
        <f>SUM(U131:U135)</f>
        <v>1.6832993663381817</v>
      </c>
      <c r="V136" s="72">
        <f>SUM(V131:V135)</f>
        <v>280.54989438969693</v>
      </c>
      <c r="X136" s="68">
        <f>SUM(X131:X135)</f>
        <v>2519.9987326763635</v>
      </c>
      <c r="Y136" s="68">
        <f>SUM(Y131:Y135)</f>
        <v>846.5999999999998</v>
      </c>
      <c r="Z136" s="105">
        <f>X136/(X136+Y136)</f>
        <v>0.74852957919134788</v>
      </c>
    </row>
    <row r="137" spans="1:26" ht="14.25" x14ac:dyDescent="0.3">
      <c r="A137" s="93">
        <v>6.3</v>
      </c>
      <c r="B137" s="98" t="s">
        <v>59</v>
      </c>
      <c r="C137" s="128" t="str">
        <f>'3. Staff Loading'!C137</f>
        <v>BenefitsCal Automation Engineer - Off</v>
      </c>
      <c r="D137" s="129" t="str">
        <f>'3. Staff Loading'!D137</f>
        <v>Y</v>
      </c>
      <c r="E137" s="152">
        <v>27</v>
      </c>
      <c r="F137" s="152">
        <v>27</v>
      </c>
      <c r="G137" s="152">
        <v>27</v>
      </c>
      <c r="H137" s="152">
        <v>27</v>
      </c>
      <c r="I137" s="152">
        <v>27</v>
      </c>
      <c r="J137" s="152">
        <v>27</v>
      </c>
      <c r="K137" s="152">
        <v>27</v>
      </c>
      <c r="L137" s="152">
        <v>27</v>
      </c>
      <c r="M137" s="152">
        <v>27</v>
      </c>
      <c r="N137" s="152">
        <v>27</v>
      </c>
      <c r="O137" s="152">
        <v>27</v>
      </c>
      <c r="P137" s="152">
        <v>27</v>
      </c>
      <c r="Q137" s="100">
        <f t="shared" ref="Q137:Q141" si="109">SUM(E137:P137)</f>
        <v>324</v>
      </c>
      <c r="U137" s="131">
        <f>V137/$S$7</f>
        <v>0.16200000000000001</v>
      </c>
      <c r="V137" s="131">
        <f>Q137/12</f>
        <v>27</v>
      </c>
      <c r="X137" s="131">
        <f>IF($D137="Y",$Q137,0)</f>
        <v>324</v>
      </c>
      <c r="Y137" s="131">
        <f>IF($D137="N",$Q137,0)</f>
        <v>0</v>
      </c>
      <c r="Z137" s="132">
        <f>X137/(Y137+X137)</f>
        <v>1</v>
      </c>
    </row>
    <row r="138" spans="1:26" s="32" customFormat="1" ht="14.25" x14ac:dyDescent="0.3">
      <c r="A138" s="93"/>
      <c r="B138" s="94"/>
      <c r="C138" s="128">
        <f>'3. Staff Loading'!C138</f>
        <v>0</v>
      </c>
      <c r="D138" s="129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0">
        <f t="shared" si="109"/>
        <v>0</v>
      </c>
      <c r="R138" s="28"/>
      <c r="S138" s="28"/>
      <c r="T138" s="28"/>
      <c r="U138" s="131">
        <f t="shared" ref="U138:U141" si="110">V138/$S$7</f>
        <v>0</v>
      </c>
      <c r="V138" s="131">
        <f>Q138/12</f>
        <v>0</v>
      </c>
      <c r="X138" s="131">
        <f t="shared" ref="X138:X141" si="111">IF($D138="Y",$Q138,0)</f>
        <v>0</v>
      </c>
      <c r="Y138" s="131">
        <f t="shared" ref="Y138:Y141" si="112">IF($D138="N",$Q138,0)</f>
        <v>0</v>
      </c>
      <c r="Z138" s="132" t="e">
        <f t="shared" ref="Z138:Z141" si="113">X138/(Y138+X138)</f>
        <v>#DIV/0!</v>
      </c>
    </row>
    <row r="139" spans="1:26" s="32" customFormat="1" ht="14.25" x14ac:dyDescent="0.3">
      <c r="A139" s="93"/>
      <c r="B139" s="94"/>
      <c r="C139" s="128">
        <f>'3. Staff Loading'!C139</f>
        <v>0</v>
      </c>
      <c r="D139" s="129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0">
        <f t="shared" si="109"/>
        <v>0</v>
      </c>
      <c r="R139" s="28"/>
      <c r="S139" s="28"/>
      <c r="T139" s="28"/>
      <c r="U139" s="131">
        <f t="shared" si="110"/>
        <v>0</v>
      </c>
      <c r="V139" s="131">
        <f>Q139/12</f>
        <v>0</v>
      </c>
      <c r="X139" s="131">
        <f t="shared" si="111"/>
        <v>0</v>
      </c>
      <c r="Y139" s="131">
        <f t="shared" si="112"/>
        <v>0</v>
      </c>
      <c r="Z139" s="132" t="e">
        <f t="shared" si="113"/>
        <v>#DIV/0!</v>
      </c>
    </row>
    <row r="140" spans="1:26" s="32" customFormat="1" ht="14.25" x14ac:dyDescent="0.3">
      <c r="A140" s="93"/>
      <c r="B140" s="94"/>
      <c r="C140" s="128">
        <f>'3. Staff Loading'!C140</f>
        <v>0</v>
      </c>
      <c r="D140" s="129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0">
        <f t="shared" si="109"/>
        <v>0</v>
      </c>
      <c r="R140" s="28"/>
      <c r="S140" s="28"/>
      <c r="T140" s="28"/>
      <c r="U140" s="131">
        <f t="shared" si="110"/>
        <v>0</v>
      </c>
      <c r="V140" s="131">
        <f>Q140/12</f>
        <v>0</v>
      </c>
      <c r="X140" s="131">
        <f t="shared" si="111"/>
        <v>0</v>
      </c>
      <c r="Y140" s="131">
        <f t="shared" si="112"/>
        <v>0</v>
      </c>
      <c r="Z140" s="132" t="e">
        <f t="shared" si="113"/>
        <v>#DIV/0!</v>
      </c>
    </row>
    <row r="141" spans="1:26" ht="14.25" customHeight="1" x14ac:dyDescent="0.3">
      <c r="A141" s="93"/>
      <c r="B141" s="94"/>
      <c r="C141" s="128">
        <f>'3. Staff Loading'!C141</f>
        <v>0</v>
      </c>
      <c r="D141" s="129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0">
        <f t="shared" si="109"/>
        <v>0</v>
      </c>
      <c r="U141" s="131">
        <f t="shared" si="110"/>
        <v>0</v>
      </c>
      <c r="V141" s="131">
        <f>Q141/12</f>
        <v>0</v>
      </c>
      <c r="X141" s="131">
        <f t="shared" si="111"/>
        <v>0</v>
      </c>
      <c r="Y141" s="131">
        <f t="shared" si="112"/>
        <v>0</v>
      </c>
      <c r="Z141" s="132" t="e">
        <f t="shared" si="113"/>
        <v>#DIV/0!</v>
      </c>
    </row>
    <row r="142" spans="1:26" s="31" customFormat="1" ht="15" thickBot="1" x14ac:dyDescent="0.35">
      <c r="A142" s="65"/>
      <c r="B142" s="66" t="s">
        <v>60</v>
      </c>
      <c r="C142" s="67"/>
      <c r="D142" s="119"/>
      <c r="E142" s="70">
        <f>SUM(E137:E141)</f>
        <v>27</v>
      </c>
      <c r="F142" s="70">
        <f t="shared" ref="F142:Q142" si="114">SUM(F137:F141)</f>
        <v>27</v>
      </c>
      <c r="G142" s="70">
        <f t="shared" si="114"/>
        <v>27</v>
      </c>
      <c r="H142" s="70">
        <f t="shared" si="114"/>
        <v>27</v>
      </c>
      <c r="I142" s="70">
        <f t="shared" si="114"/>
        <v>27</v>
      </c>
      <c r="J142" s="70">
        <f t="shared" si="114"/>
        <v>27</v>
      </c>
      <c r="K142" s="70">
        <f t="shared" si="114"/>
        <v>27</v>
      </c>
      <c r="L142" s="70">
        <f t="shared" si="114"/>
        <v>27</v>
      </c>
      <c r="M142" s="70">
        <f t="shared" si="114"/>
        <v>27</v>
      </c>
      <c r="N142" s="70">
        <f t="shared" si="114"/>
        <v>27</v>
      </c>
      <c r="O142" s="70">
        <f t="shared" si="114"/>
        <v>27</v>
      </c>
      <c r="P142" s="70">
        <f t="shared" si="114"/>
        <v>27</v>
      </c>
      <c r="Q142" s="70">
        <f t="shared" si="114"/>
        <v>324</v>
      </c>
      <c r="R142" s="28"/>
      <c r="S142" s="28"/>
      <c r="T142" s="28"/>
      <c r="U142" s="72">
        <f>SUM(U137:U141)</f>
        <v>0.16200000000000001</v>
      </c>
      <c r="V142" s="72">
        <f>SUM(V137:V141)</f>
        <v>27</v>
      </c>
      <c r="X142" s="68">
        <f>SUM(X137:X141)</f>
        <v>324</v>
      </c>
      <c r="Y142" s="68">
        <f>SUM(Y137:Y141)</f>
        <v>0</v>
      </c>
      <c r="Z142" s="105">
        <f>X142/(X142+Y142)</f>
        <v>1</v>
      </c>
    </row>
    <row r="143" spans="1:26" ht="9.9499999999999993" customHeight="1" x14ac:dyDescent="0.3">
      <c r="A143" s="38"/>
      <c r="B143" s="39"/>
      <c r="C143" s="47"/>
      <c r="D143" s="118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4"/>
    </row>
    <row r="144" spans="1:26" ht="15" thickBot="1" x14ac:dyDescent="0.35">
      <c r="A144" s="88"/>
      <c r="B144" s="141" t="s">
        <v>61</v>
      </c>
      <c r="C144" s="142"/>
      <c r="D144" s="121"/>
      <c r="E144" s="91">
        <f t="shared" ref="E144:Q144" si="115">SUM(E130,E136,E142)</f>
        <v>371.99527355636377</v>
      </c>
      <c r="F144" s="91">
        <f t="shared" si="115"/>
        <v>371.99527355636377</v>
      </c>
      <c r="G144" s="91">
        <f t="shared" si="115"/>
        <v>371.99527355636377</v>
      </c>
      <c r="H144" s="91">
        <f t="shared" si="115"/>
        <v>371.99527355636377</v>
      </c>
      <c r="I144" s="91">
        <f t="shared" si="115"/>
        <v>371.99527355636377</v>
      </c>
      <c r="J144" s="91">
        <f t="shared" si="115"/>
        <v>371.99527355636377</v>
      </c>
      <c r="K144" s="91">
        <f t="shared" si="115"/>
        <v>371.99527355636377</v>
      </c>
      <c r="L144" s="91">
        <f t="shared" si="115"/>
        <v>371.99527355636377</v>
      </c>
      <c r="M144" s="91">
        <f t="shared" si="115"/>
        <v>371.99527355636377</v>
      </c>
      <c r="N144" s="91">
        <f t="shared" si="115"/>
        <v>371.99527355636377</v>
      </c>
      <c r="O144" s="91">
        <f t="shared" si="115"/>
        <v>371.99527355636377</v>
      </c>
      <c r="P144" s="91">
        <f t="shared" si="115"/>
        <v>371.99527355636377</v>
      </c>
      <c r="Q144" s="91">
        <f t="shared" si="115"/>
        <v>4463.943282676365</v>
      </c>
      <c r="U144" s="91">
        <f>SUM(U130,U136,U142)</f>
        <v>2.2319716413381827</v>
      </c>
      <c r="V144" s="91">
        <f>SUM(V130,V136,V142)</f>
        <v>371.99527355636377</v>
      </c>
      <c r="X144" s="91">
        <f>SUM(X130,X136,X142)</f>
        <v>2843.9987326763635</v>
      </c>
      <c r="Y144" s="91">
        <f>SUM(Y130,Y136,Y142)</f>
        <v>1619.944550000002</v>
      </c>
      <c r="Z144" s="110">
        <f>X144/(X144+Y144)</f>
        <v>0.63710458502314093</v>
      </c>
    </row>
    <row r="145" spans="1:26" ht="14.25" x14ac:dyDescent="0.3">
      <c r="A145" s="49"/>
      <c r="B145" s="39"/>
      <c r="C145" s="40"/>
      <c r="D145" s="12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4"/>
    </row>
    <row r="146" spans="1:26" ht="14.25" x14ac:dyDescent="0.3">
      <c r="A146" s="74">
        <v>7</v>
      </c>
      <c r="B146" s="83" t="s">
        <v>62</v>
      </c>
      <c r="C146" s="76"/>
      <c r="D146" s="117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77"/>
      <c r="U146" s="76"/>
      <c r="V146" s="76"/>
      <c r="X146" s="76"/>
      <c r="Y146" s="76"/>
      <c r="Z146" s="108"/>
    </row>
    <row r="147" spans="1:26" ht="14.25" x14ac:dyDescent="0.3">
      <c r="A147" s="99">
        <v>7.1</v>
      </c>
      <c r="B147" s="94" t="s">
        <v>63</v>
      </c>
      <c r="C147" s="128" t="str">
        <f>'3. Staff Loading'!C147</f>
        <v>BenefitsCal Application Manager</v>
      </c>
      <c r="D147" s="129" t="str">
        <f>'3. Staff Loading'!D147</f>
        <v>N</v>
      </c>
      <c r="E147" s="187">
        <v>24.8</v>
      </c>
      <c r="F147" s="188">
        <v>24.8</v>
      </c>
      <c r="G147" s="188">
        <v>24.8</v>
      </c>
      <c r="H147" s="188">
        <v>24.8</v>
      </c>
      <c r="I147" s="188">
        <v>24.8</v>
      </c>
      <c r="J147" s="188">
        <v>24.8</v>
      </c>
      <c r="K147" s="188">
        <v>24.8</v>
      </c>
      <c r="L147" s="188">
        <v>24.8</v>
      </c>
      <c r="M147" s="188">
        <v>24.8</v>
      </c>
      <c r="N147" s="188">
        <v>24.8</v>
      </c>
      <c r="O147" s="188">
        <v>24.8</v>
      </c>
      <c r="P147" s="188">
        <v>24.8</v>
      </c>
      <c r="Q147" s="100">
        <f t="shared" ref="Q147:Q151" si="116">SUM(E147:P147)</f>
        <v>297.60000000000008</v>
      </c>
      <c r="U147" s="131">
        <f>V147/$S$7</f>
        <v>0.14880000000000004</v>
      </c>
      <c r="V147" s="131">
        <f>Q147/12</f>
        <v>24.800000000000008</v>
      </c>
      <c r="X147" s="131">
        <f>IF($D147="Y",$Q147,0)</f>
        <v>0</v>
      </c>
      <c r="Y147" s="131">
        <f>IF($D147="N",$Q147,0)</f>
        <v>297.60000000000008</v>
      </c>
      <c r="Z147" s="132">
        <f>X147/(Y147+X147)</f>
        <v>0</v>
      </c>
    </row>
    <row r="148" spans="1:26" s="32" customFormat="1" ht="14.25" x14ac:dyDescent="0.3">
      <c r="A148" s="93"/>
      <c r="B148" s="94"/>
      <c r="C148" s="128" t="str">
        <f>'3. Staff Loading'!C148</f>
        <v>BenefitsCal Lead Innovation Consultant - On</v>
      </c>
      <c r="D148" s="129" t="str">
        <f>'3. Staff Loading'!D148</f>
        <v>N</v>
      </c>
      <c r="E148" s="152">
        <v>30.55</v>
      </c>
      <c r="F148" s="152">
        <v>30.55</v>
      </c>
      <c r="G148" s="152">
        <v>30.55</v>
      </c>
      <c r="H148" s="152">
        <v>30.55</v>
      </c>
      <c r="I148" s="152">
        <v>30.55</v>
      </c>
      <c r="J148" s="152">
        <v>30.55</v>
      </c>
      <c r="K148" s="152">
        <v>30.55</v>
      </c>
      <c r="L148" s="152">
        <v>30.55</v>
      </c>
      <c r="M148" s="152">
        <v>30.55</v>
      </c>
      <c r="N148" s="152">
        <v>30.55</v>
      </c>
      <c r="O148" s="152">
        <v>30.55</v>
      </c>
      <c r="P148" s="152">
        <v>30.55</v>
      </c>
      <c r="Q148" s="100">
        <f t="shared" si="116"/>
        <v>366.60000000000008</v>
      </c>
      <c r="R148" s="29"/>
      <c r="S148" s="29"/>
      <c r="T148" s="29"/>
      <c r="U148" s="131">
        <f t="shared" ref="U148:U151" si="117">V148/$S$7</f>
        <v>0.18330000000000005</v>
      </c>
      <c r="V148" s="131">
        <f>Q148/12</f>
        <v>30.550000000000008</v>
      </c>
      <c r="X148" s="131">
        <f t="shared" ref="X148:X151" si="118">IF($D148="Y",$Q148,0)</f>
        <v>0</v>
      </c>
      <c r="Y148" s="131">
        <f t="shared" ref="Y148:Y151" si="119">IF($D148="N",$Q148,0)</f>
        <v>366.60000000000008</v>
      </c>
      <c r="Z148" s="132">
        <f t="shared" ref="Z148:Z151" si="120">X148/(Y148+X148)</f>
        <v>0</v>
      </c>
    </row>
    <row r="149" spans="1:26" s="32" customFormat="1" ht="14.25" x14ac:dyDescent="0.3">
      <c r="A149" s="93"/>
      <c r="B149" s="94"/>
      <c r="C149" s="128">
        <f>'3. Staff Loading'!C149</f>
        <v>0</v>
      </c>
      <c r="D149" s="129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0">
        <f t="shared" si="116"/>
        <v>0</v>
      </c>
      <c r="R149" s="29"/>
      <c r="S149" s="29"/>
      <c r="T149" s="29"/>
      <c r="U149" s="131">
        <f t="shared" si="117"/>
        <v>0</v>
      </c>
      <c r="V149" s="131">
        <f>Q149/12</f>
        <v>0</v>
      </c>
      <c r="X149" s="131">
        <f t="shared" si="118"/>
        <v>0</v>
      </c>
      <c r="Y149" s="131">
        <f t="shared" si="119"/>
        <v>0</v>
      </c>
      <c r="Z149" s="132" t="e">
        <f t="shared" si="120"/>
        <v>#DIV/0!</v>
      </c>
    </row>
    <row r="150" spans="1:26" ht="14.25" x14ac:dyDescent="0.3">
      <c r="A150" s="93"/>
      <c r="B150" s="94"/>
      <c r="C150" s="128">
        <f>'3. Staff Loading'!C150</f>
        <v>0</v>
      </c>
      <c r="D150" s="129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0">
        <f t="shared" si="116"/>
        <v>0</v>
      </c>
      <c r="R150" s="29"/>
      <c r="S150" s="29"/>
      <c r="T150" s="29"/>
      <c r="U150" s="131">
        <f t="shared" si="117"/>
        <v>0</v>
      </c>
      <c r="V150" s="131">
        <f>Q150/12</f>
        <v>0</v>
      </c>
      <c r="X150" s="131">
        <f t="shared" si="118"/>
        <v>0</v>
      </c>
      <c r="Y150" s="131">
        <f t="shared" si="119"/>
        <v>0</v>
      </c>
      <c r="Z150" s="132" t="e">
        <f t="shared" si="120"/>
        <v>#DIV/0!</v>
      </c>
    </row>
    <row r="151" spans="1:26" ht="14.25" x14ac:dyDescent="0.3">
      <c r="A151" s="93"/>
      <c r="B151" s="94"/>
      <c r="C151" s="128">
        <f>'3. Staff Loading'!C151</f>
        <v>0</v>
      </c>
      <c r="D151" s="129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0">
        <f t="shared" si="116"/>
        <v>0</v>
      </c>
      <c r="R151" s="29"/>
      <c r="S151" s="29"/>
      <c r="T151" s="29"/>
      <c r="U151" s="131">
        <f t="shared" si="117"/>
        <v>0</v>
      </c>
      <c r="V151" s="131">
        <f>Q151/12</f>
        <v>0</v>
      </c>
      <c r="X151" s="131">
        <f t="shared" si="118"/>
        <v>0</v>
      </c>
      <c r="Y151" s="131">
        <f t="shared" si="119"/>
        <v>0</v>
      </c>
      <c r="Z151" s="132" t="e">
        <f t="shared" si="120"/>
        <v>#DIV/0!</v>
      </c>
    </row>
    <row r="152" spans="1:26" ht="15" thickBot="1" x14ac:dyDescent="0.35">
      <c r="A152" s="65"/>
      <c r="B152" s="66" t="s">
        <v>64</v>
      </c>
      <c r="C152" s="67"/>
      <c r="D152" s="119"/>
      <c r="E152" s="70">
        <f>SUM(E147:E151)</f>
        <v>55.35</v>
      </c>
      <c r="F152" s="70">
        <f t="shared" ref="F152:Q152" si="121">SUM(F147:F151)</f>
        <v>55.35</v>
      </c>
      <c r="G152" s="70">
        <f t="shared" si="121"/>
        <v>55.35</v>
      </c>
      <c r="H152" s="70">
        <f t="shared" si="121"/>
        <v>55.35</v>
      </c>
      <c r="I152" s="70">
        <f t="shared" si="121"/>
        <v>55.35</v>
      </c>
      <c r="J152" s="70">
        <f t="shared" si="121"/>
        <v>55.35</v>
      </c>
      <c r="K152" s="70">
        <f t="shared" si="121"/>
        <v>55.35</v>
      </c>
      <c r="L152" s="70">
        <f t="shared" si="121"/>
        <v>55.35</v>
      </c>
      <c r="M152" s="70">
        <f t="shared" si="121"/>
        <v>55.35</v>
      </c>
      <c r="N152" s="70">
        <f t="shared" si="121"/>
        <v>55.35</v>
      </c>
      <c r="O152" s="70">
        <f t="shared" si="121"/>
        <v>55.35</v>
      </c>
      <c r="P152" s="70">
        <f t="shared" si="121"/>
        <v>55.35</v>
      </c>
      <c r="Q152" s="70">
        <f t="shared" si="121"/>
        <v>664.20000000000016</v>
      </c>
      <c r="R152" s="29"/>
      <c r="S152" s="29"/>
      <c r="T152" s="29"/>
      <c r="U152" s="72">
        <f>SUM(U147:U151)</f>
        <v>0.33210000000000006</v>
      </c>
      <c r="V152" s="72">
        <f>SUM(V147:V151)</f>
        <v>55.350000000000016</v>
      </c>
      <c r="X152" s="68">
        <f>SUM(X147:X151)</f>
        <v>0</v>
      </c>
      <c r="Y152" s="68">
        <f>SUM(Y147:Y151)</f>
        <v>664.20000000000016</v>
      </c>
      <c r="Z152" s="105">
        <f>X152/(X152+Y152)</f>
        <v>0</v>
      </c>
    </row>
    <row r="153" spans="1:26" ht="14.25" x14ac:dyDescent="0.3">
      <c r="A153" s="99">
        <v>7.2</v>
      </c>
      <c r="B153" s="94" t="s">
        <v>65</v>
      </c>
      <c r="C153" s="128" t="str">
        <f>'3. Staff Loading'!C153</f>
        <v>BenefitsCal Product Manager</v>
      </c>
      <c r="D153" s="129" t="str">
        <f>'3. Staff Loading'!D153</f>
        <v>N</v>
      </c>
      <c r="E153" s="152">
        <v>39.645850708333505</v>
      </c>
      <c r="F153" s="152">
        <v>39.645850708333505</v>
      </c>
      <c r="G153" s="152">
        <v>39.645850708333505</v>
      </c>
      <c r="H153" s="152">
        <v>39.645850708333505</v>
      </c>
      <c r="I153" s="152">
        <v>39.645850708333505</v>
      </c>
      <c r="J153" s="152">
        <v>39.645850708333505</v>
      </c>
      <c r="K153" s="152">
        <v>39.645850708333505</v>
      </c>
      <c r="L153" s="152">
        <v>39.645850708333505</v>
      </c>
      <c r="M153" s="152">
        <v>39.645850708333505</v>
      </c>
      <c r="N153" s="152">
        <v>39.645850708333505</v>
      </c>
      <c r="O153" s="152">
        <v>39.645850708333505</v>
      </c>
      <c r="P153" s="152">
        <v>39.645850708333505</v>
      </c>
      <c r="Q153" s="100">
        <f t="shared" ref="Q153:Q157" si="122">SUM(E153:P153)</f>
        <v>475.75020850000209</v>
      </c>
      <c r="R153" s="29"/>
      <c r="S153" s="29"/>
      <c r="T153" s="29"/>
      <c r="U153" s="131">
        <f>V153/$S$7</f>
        <v>0.23787510425000105</v>
      </c>
      <c r="V153" s="131">
        <f>Q153/12</f>
        <v>39.645850708333505</v>
      </c>
      <c r="X153" s="131">
        <f>IF($D153="Y",$Q153,0)</f>
        <v>0</v>
      </c>
      <c r="Y153" s="131">
        <f>IF($D153="N",$Q153,0)</f>
        <v>475.75020850000209</v>
      </c>
      <c r="Z153" s="132">
        <f>X153/(Y153+X153)</f>
        <v>0</v>
      </c>
    </row>
    <row r="154" spans="1:26" s="32" customFormat="1" ht="14.25" x14ac:dyDescent="0.3">
      <c r="A154" s="93"/>
      <c r="B154" s="94"/>
      <c r="C154" s="128" t="str">
        <f>'3. Staff Loading'!C154</f>
        <v>BenefitsCal UX Designer - Off</v>
      </c>
      <c r="D154" s="129" t="str">
        <f>'3. Staff Loading'!D154</f>
        <v>Y</v>
      </c>
      <c r="E154" s="43">
        <v>39.999552586666717</v>
      </c>
      <c r="F154" s="43">
        <v>39.999552586666717</v>
      </c>
      <c r="G154" s="43">
        <v>39.999552586666717</v>
      </c>
      <c r="H154" s="43">
        <v>39.999552586666717</v>
      </c>
      <c r="I154" s="43">
        <v>39.999552586666717</v>
      </c>
      <c r="J154" s="43">
        <v>39.999552586666717</v>
      </c>
      <c r="K154" s="43">
        <v>39.999552586666717</v>
      </c>
      <c r="L154" s="43">
        <v>39.999552586666717</v>
      </c>
      <c r="M154" s="43">
        <v>39.999552586666717</v>
      </c>
      <c r="N154" s="43">
        <v>39.999552586666717</v>
      </c>
      <c r="O154" s="43">
        <v>39.999552586666717</v>
      </c>
      <c r="P154" s="43">
        <v>39.999552586666717</v>
      </c>
      <c r="Q154" s="100">
        <f t="shared" si="122"/>
        <v>479.99463104000057</v>
      </c>
      <c r="R154" s="29"/>
      <c r="S154" s="29"/>
      <c r="T154" s="29"/>
      <c r="U154" s="131">
        <f t="shared" ref="U154:U157" si="123">V154/$S$7</f>
        <v>0.23999731552000031</v>
      </c>
      <c r="V154" s="131">
        <f>Q154/12</f>
        <v>39.999552586666717</v>
      </c>
      <c r="X154" s="131">
        <f t="shared" ref="X154:X157" si="124">IF($D154="Y",$Q154,0)</f>
        <v>479.99463104000057</v>
      </c>
      <c r="Y154" s="131">
        <f t="shared" ref="Y154:Y157" si="125">IF($D154="N",$Q154,0)</f>
        <v>0</v>
      </c>
      <c r="Z154" s="132">
        <f t="shared" ref="Z154:Z157" si="126">X154/(Y154+X154)</f>
        <v>1</v>
      </c>
    </row>
    <row r="155" spans="1:26" ht="14.25" x14ac:dyDescent="0.3">
      <c r="A155" s="93"/>
      <c r="B155" s="94"/>
      <c r="C155" s="128">
        <f>'3. Staff Loading'!C155</f>
        <v>0</v>
      </c>
      <c r="D155" s="129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0">
        <f t="shared" si="122"/>
        <v>0</v>
      </c>
      <c r="R155" s="29"/>
      <c r="S155" s="29"/>
      <c r="T155" s="29"/>
      <c r="U155" s="131">
        <f t="shared" si="123"/>
        <v>0</v>
      </c>
      <c r="V155" s="131">
        <f>Q155/12</f>
        <v>0</v>
      </c>
      <c r="X155" s="131">
        <f t="shared" si="124"/>
        <v>0</v>
      </c>
      <c r="Y155" s="131">
        <f t="shared" si="125"/>
        <v>0</v>
      </c>
      <c r="Z155" s="132" t="e">
        <f t="shared" si="126"/>
        <v>#DIV/0!</v>
      </c>
    </row>
    <row r="156" spans="1:26" ht="14.25" x14ac:dyDescent="0.3">
      <c r="A156" s="93"/>
      <c r="B156" s="94"/>
      <c r="C156" s="128">
        <f>'3. Staff Loading'!C156</f>
        <v>0</v>
      </c>
      <c r="D156" s="129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0">
        <f t="shared" si="122"/>
        <v>0</v>
      </c>
      <c r="R156" s="29"/>
      <c r="S156" s="29"/>
      <c r="T156" s="29"/>
      <c r="U156" s="131">
        <f t="shared" si="123"/>
        <v>0</v>
      </c>
      <c r="V156" s="131">
        <f>Q156/12</f>
        <v>0</v>
      </c>
      <c r="X156" s="131">
        <f t="shared" si="124"/>
        <v>0</v>
      </c>
      <c r="Y156" s="131">
        <f t="shared" si="125"/>
        <v>0</v>
      </c>
      <c r="Z156" s="132" t="e">
        <f t="shared" si="126"/>
        <v>#DIV/0!</v>
      </c>
    </row>
    <row r="157" spans="1:26" ht="14.25" x14ac:dyDescent="0.3">
      <c r="A157" s="93"/>
      <c r="B157" s="94"/>
      <c r="C157" s="128">
        <f>'3. Staff Loading'!C157</f>
        <v>0</v>
      </c>
      <c r="D157" s="129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0">
        <f t="shared" si="122"/>
        <v>0</v>
      </c>
      <c r="R157" s="29"/>
      <c r="S157" s="29"/>
      <c r="T157" s="29"/>
      <c r="U157" s="131">
        <f t="shared" si="123"/>
        <v>0</v>
      </c>
      <c r="V157" s="131">
        <f>Q157/12</f>
        <v>0</v>
      </c>
      <c r="X157" s="131">
        <f t="shared" si="124"/>
        <v>0</v>
      </c>
      <c r="Y157" s="131">
        <f t="shared" si="125"/>
        <v>0</v>
      </c>
      <c r="Z157" s="132" t="e">
        <f t="shared" si="126"/>
        <v>#DIV/0!</v>
      </c>
    </row>
    <row r="158" spans="1:26" ht="15" thickBot="1" x14ac:dyDescent="0.35">
      <c r="A158" s="65"/>
      <c r="B158" s="66" t="s">
        <v>66</v>
      </c>
      <c r="C158" s="67"/>
      <c r="D158" s="119"/>
      <c r="E158" s="70">
        <f>SUM(E153:E157)</f>
        <v>79.645403295000222</v>
      </c>
      <c r="F158" s="70">
        <f t="shared" ref="F158:Q158" si="127">SUM(F153:F157)</f>
        <v>79.645403295000222</v>
      </c>
      <c r="G158" s="70">
        <f t="shared" si="127"/>
        <v>79.645403295000222</v>
      </c>
      <c r="H158" s="70">
        <f t="shared" si="127"/>
        <v>79.645403295000222</v>
      </c>
      <c r="I158" s="70">
        <f t="shared" si="127"/>
        <v>79.645403295000222</v>
      </c>
      <c r="J158" s="70">
        <f t="shared" si="127"/>
        <v>79.645403295000222</v>
      </c>
      <c r="K158" s="70">
        <f t="shared" si="127"/>
        <v>79.645403295000222</v>
      </c>
      <c r="L158" s="70">
        <f t="shared" si="127"/>
        <v>79.645403295000222</v>
      </c>
      <c r="M158" s="70">
        <f t="shared" si="127"/>
        <v>79.645403295000222</v>
      </c>
      <c r="N158" s="70">
        <f t="shared" si="127"/>
        <v>79.645403295000222</v>
      </c>
      <c r="O158" s="70">
        <f t="shared" si="127"/>
        <v>79.645403295000222</v>
      </c>
      <c r="P158" s="70">
        <f t="shared" si="127"/>
        <v>79.645403295000222</v>
      </c>
      <c r="Q158" s="70">
        <f t="shared" si="127"/>
        <v>955.74483954000266</v>
      </c>
      <c r="R158" s="29"/>
      <c r="S158" s="29"/>
      <c r="T158" s="29"/>
      <c r="U158" s="72">
        <f>SUM(U153:U157)</f>
        <v>0.47787241977000139</v>
      </c>
      <c r="V158" s="72">
        <f>SUM(V153:V157)</f>
        <v>79.645403295000222</v>
      </c>
      <c r="X158" s="68">
        <f>SUM(X153:X157)</f>
        <v>479.99463104000057</v>
      </c>
      <c r="Y158" s="68">
        <f>SUM(Y153:Y157)</f>
        <v>475.75020850000209</v>
      </c>
      <c r="Z158" s="105">
        <f>X158/(X158+Y158)</f>
        <v>0.50222047892094368</v>
      </c>
    </row>
    <row r="159" spans="1:26" ht="14.25" x14ac:dyDescent="0.3">
      <c r="A159" s="99">
        <v>7.3</v>
      </c>
      <c r="B159" s="94" t="s">
        <v>67</v>
      </c>
      <c r="C159" s="128" t="str">
        <f>'3. Staff Loading'!C159</f>
        <v>BenefitsCal Innovation POC Analyst Sr. - On</v>
      </c>
      <c r="D159" s="129" t="str">
        <f>'3. Staff Loading'!D159</f>
        <v>N</v>
      </c>
      <c r="E159" s="152">
        <v>44</v>
      </c>
      <c r="F159" s="152">
        <v>43</v>
      </c>
      <c r="G159" s="152">
        <v>43</v>
      </c>
      <c r="H159" s="152">
        <v>44</v>
      </c>
      <c r="I159" s="152">
        <v>43</v>
      </c>
      <c r="J159" s="152">
        <v>43</v>
      </c>
      <c r="K159" s="152">
        <v>44</v>
      </c>
      <c r="L159" s="152">
        <v>43</v>
      </c>
      <c r="M159" s="152">
        <v>43</v>
      </c>
      <c r="N159" s="152">
        <v>44</v>
      </c>
      <c r="O159" s="152">
        <v>43</v>
      </c>
      <c r="P159" s="152">
        <v>43</v>
      </c>
      <c r="Q159" s="100">
        <f t="shared" ref="Q159:Q163" si="128">SUM(E159:P159)</f>
        <v>520</v>
      </c>
      <c r="R159" s="29"/>
      <c r="S159" s="29"/>
      <c r="T159" s="29"/>
      <c r="U159" s="131">
        <f>V159/$S$7</f>
        <v>0.26</v>
      </c>
      <c r="V159" s="131">
        <f>Q159/12</f>
        <v>43.333333333333336</v>
      </c>
      <c r="X159" s="131">
        <f>IF($D159="Y",$Q159,0)</f>
        <v>0</v>
      </c>
      <c r="Y159" s="131">
        <f>IF($D159="N",$Q159,0)</f>
        <v>520</v>
      </c>
      <c r="Z159" s="132">
        <f>X159/(Y159+X159)</f>
        <v>0</v>
      </c>
    </row>
    <row r="160" spans="1:26" s="32" customFormat="1" ht="14.25" x14ac:dyDescent="0.3">
      <c r="A160" s="93"/>
      <c r="B160" s="94"/>
      <c r="C160" s="128" t="str">
        <f>'3. Staff Loading'!C160</f>
        <v xml:space="preserve">BenefitsCal Innovation POC Analyst Sr. - Off </v>
      </c>
      <c r="D160" s="129" t="str">
        <f>'3. Staff Loading'!D160</f>
        <v>Y</v>
      </c>
      <c r="E160" s="152">
        <v>165.00033175000002</v>
      </c>
      <c r="F160" s="152">
        <v>165.00033175000002</v>
      </c>
      <c r="G160" s="152">
        <v>165.00033175000002</v>
      </c>
      <c r="H160" s="152">
        <v>165.00033175000002</v>
      </c>
      <c r="I160" s="152">
        <v>165.00033175000002</v>
      </c>
      <c r="J160" s="152">
        <v>165.00033175000002</v>
      </c>
      <c r="K160" s="152">
        <v>165.00033175000002</v>
      </c>
      <c r="L160" s="152">
        <v>165.00033175000002</v>
      </c>
      <c r="M160" s="152">
        <v>165.00033175000002</v>
      </c>
      <c r="N160" s="152">
        <v>165.00033175000002</v>
      </c>
      <c r="O160" s="152">
        <v>165.00033175000002</v>
      </c>
      <c r="P160" s="152">
        <v>165.00033175000002</v>
      </c>
      <c r="Q160" s="100">
        <f t="shared" si="128"/>
        <v>1980.0039810000001</v>
      </c>
      <c r="R160" s="29"/>
      <c r="S160" s="29"/>
      <c r="T160" s="29"/>
      <c r="U160" s="131">
        <f t="shared" ref="U160:U163" si="129">V160/$S$7</f>
        <v>0.99000199050000015</v>
      </c>
      <c r="V160" s="131">
        <f>Q160/12</f>
        <v>165.00033175000002</v>
      </c>
      <c r="X160" s="131">
        <f t="shared" ref="X160:X163" si="130">IF($D160="Y",$Q160,0)</f>
        <v>1980.0039810000001</v>
      </c>
      <c r="Y160" s="131">
        <f t="shared" ref="Y160:Y163" si="131">IF($D160="N",$Q160,0)</f>
        <v>0</v>
      </c>
      <c r="Z160" s="132">
        <f t="shared" ref="Z160:Z163" si="132">X160/(Y160+X160)</f>
        <v>1</v>
      </c>
    </row>
    <row r="161" spans="1:26" s="32" customFormat="1" ht="14.25" x14ac:dyDescent="0.3">
      <c r="A161" s="93"/>
      <c r="B161" s="94"/>
      <c r="C161" s="128">
        <f>'3. Staff Loading'!C161</f>
        <v>0</v>
      </c>
      <c r="D161" s="129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0">
        <f t="shared" si="128"/>
        <v>0</v>
      </c>
      <c r="R161" s="29"/>
      <c r="S161" s="29"/>
      <c r="T161" s="29"/>
      <c r="U161" s="131">
        <f t="shared" si="129"/>
        <v>0</v>
      </c>
      <c r="V161" s="131">
        <f>Q161/12</f>
        <v>0</v>
      </c>
      <c r="X161" s="131">
        <f t="shared" si="130"/>
        <v>0</v>
      </c>
      <c r="Y161" s="131">
        <f t="shared" si="131"/>
        <v>0</v>
      </c>
      <c r="Z161" s="132" t="e">
        <f t="shared" si="132"/>
        <v>#DIV/0!</v>
      </c>
    </row>
    <row r="162" spans="1:26" ht="14.25" x14ac:dyDescent="0.3">
      <c r="A162" s="93"/>
      <c r="B162" s="94"/>
      <c r="C162" s="128">
        <f>'3. Staff Loading'!C162</f>
        <v>0</v>
      </c>
      <c r="D162" s="129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0">
        <f t="shared" si="128"/>
        <v>0</v>
      </c>
      <c r="R162" s="29"/>
      <c r="S162" s="29"/>
      <c r="T162" s="29"/>
      <c r="U162" s="131">
        <f t="shared" si="129"/>
        <v>0</v>
      </c>
      <c r="V162" s="131">
        <f>Q162/12</f>
        <v>0</v>
      </c>
      <c r="X162" s="131">
        <f t="shared" si="130"/>
        <v>0</v>
      </c>
      <c r="Y162" s="131">
        <f t="shared" si="131"/>
        <v>0</v>
      </c>
      <c r="Z162" s="132" t="e">
        <f t="shared" si="132"/>
        <v>#DIV/0!</v>
      </c>
    </row>
    <row r="163" spans="1:26" ht="14.25" x14ac:dyDescent="0.3">
      <c r="A163" s="93"/>
      <c r="B163" s="94"/>
      <c r="C163" s="128">
        <f>'3. Staff Loading'!C163</f>
        <v>0</v>
      </c>
      <c r="D163" s="129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0">
        <f t="shared" si="128"/>
        <v>0</v>
      </c>
      <c r="R163" s="29"/>
      <c r="S163" s="29"/>
      <c r="T163" s="29"/>
      <c r="U163" s="131">
        <f t="shared" si="129"/>
        <v>0</v>
      </c>
      <c r="V163" s="131">
        <f>Q163/12</f>
        <v>0</v>
      </c>
      <c r="X163" s="131">
        <f t="shared" si="130"/>
        <v>0</v>
      </c>
      <c r="Y163" s="131">
        <f t="shared" si="131"/>
        <v>0</v>
      </c>
      <c r="Z163" s="132" t="e">
        <f t="shared" si="132"/>
        <v>#DIV/0!</v>
      </c>
    </row>
    <row r="164" spans="1:26" ht="15" thickBot="1" x14ac:dyDescent="0.35">
      <c r="A164" s="65"/>
      <c r="B164" s="66" t="s">
        <v>68</v>
      </c>
      <c r="C164" s="67"/>
      <c r="D164" s="119"/>
      <c r="E164" s="70">
        <f>SUM(E159:E163)</f>
        <v>209.00033175000002</v>
      </c>
      <c r="F164" s="70">
        <f t="shared" ref="F164:Q164" si="133">SUM(F159:F163)</f>
        <v>208.00033175000002</v>
      </c>
      <c r="G164" s="70">
        <f t="shared" si="133"/>
        <v>208.00033175000002</v>
      </c>
      <c r="H164" s="70">
        <f t="shared" si="133"/>
        <v>209.00033175000002</v>
      </c>
      <c r="I164" s="70">
        <f t="shared" si="133"/>
        <v>208.00033175000002</v>
      </c>
      <c r="J164" s="70">
        <f t="shared" si="133"/>
        <v>208.00033175000002</v>
      </c>
      <c r="K164" s="70">
        <f t="shared" si="133"/>
        <v>209.00033175000002</v>
      </c>
      <c r="L164" s="70">
        <f t="shared" si="133"/>
        <v>208.00033175000002</v>
      </c>
      <c r="M164" s="70">
        <f t="shared" si="133"/>
        <v>208.00033175000002</v>
      </c>
      <c r="N164" s="70">
        <f t="shared" si="133"/>
        <v>209.00033175000002</v>
      </c>
      <c r="O164" s="70">
        <f t="shared" si="133"/>
        <v>208.00033175000002</v>
      </c>
      <c r="P164" s="70">
        <f t="shared" si="133"/>
        <v>208.00033175000002</v>
      </c>
      <c r="Q164" s="70">
        <f t="shared" si="133"/>
        <v>2500.0039809999998</v>
      </c>
      <c r="R164" s="29"/>
      <c r="S164" s="29"/>
      <c r="T164" s="29"/>
      <c r="U164" s="72">
        <f>SUM(U159:U163)</f>
        <v>1.2500019905000002</v>
      </c>
      <c r="V164" s="72">
        <f>SUM(V159:V163)</f>
        <v>208.33366508333336</v>
      </c>
      <c r="X164" s="68">
        <f>SUM(X159:X163)</f>
        <v>1980.0039810000001</v>
      </c>
      <c r="Y164" s="68">
        <f>SUM(Y159:Y163)</f>
        <v>520</v>
      </c>
      <c r="Z164" s="105">
        <f>X164/(X164+Y164)</f>
        <v>0.79200033121867264</v>
      </c>
    </row>
    <row r="165" spans="1:26" ht="14.25" x14ac:dyDescent="0.3">
      <c r="A165" s="93">
        <v>7.4</v>
      </c>
      <c r="B165" s="94" t="s">
        <v>69</v>
      </c>
      <c r="C165" s="128" t="str">
        <f>'3. Staff Loading'!C165</f>
        <v>BenefitsCal Lead Innovation Consultant - On</v>
      </c>
      <c r="D165" s="129" t="str">
        <f>'3. Staff Loading'!D165</f>
        <v>N</v>
      </c>
      <c r="E165" s="43">
        <v>117.00181583999999</v>
      </c>
      <c r="F165" s="43">
        <v>117.00181583999999</v>
      </c>
      <c r="G165" s="43">
        <v>117.00181583999999</v>
      </c>
      <c r="H165" s="43">
        <v>117.00181583999999</v>
      </c>
      <c r="I165" s="43">
        <v>117.00181583999999</v>
      </c>
      <c r="J165" s="43">
        <v>117.00181583999999</v>
      </c>
      <c r="K165" s="43">
        <v>117.00181583999999</v>
      </c>
      <c r="L165" s="43">
        <v>117.00181583999999</v>
      </c>
      <c r="M165" s="43">
        <v>117.00181583999999</v>
      </c>
      <c r="N165" s="43">
        <v>117.00181583999999</v>
      </c>
      <c r="O165" s="43">
        <v>117.00181583999999</v>
      </c>
      <c r="P165" s="43">
        <v>117.00181583999999</v>
      </c>
      <c r="Q165" s="100">
        <f t="shared" ref="Q165:Q169" si="134">SUM(E165:P165)</f>
        <v>1404.0217900800001</v>
      </c>
      <c r="R165" s="29"/>
      <c r="S165" s="29"/>
      <c r="T165" s="29"/>
      <c r="U165" s="131">
        <f>V165/$S$7</f>
        <v>0.70201089504000003</v>
      </c>
      <c r="V165" s="131">
        <f>Q165/12</f>
        <v>117.00181584000001</v>
      </c>
      <c r="X165" s="131">
        <f>IF($D165="Y",$Q165,0)</f>
        <v>0</v>
      </c>
      <c r="Y165" s="131">
        <f>IF($D165="N",$Q165,0)</f>
        <v>1404.0217900800001</v>
      </c>
      <c r="Z165" s="132">
        <f>X165/(Y165+X165)</f>
        <v>0</v>
      </c>
    </row>
    <row r="166" spans="1:26" s="32" customFormat="1" ht="14.25" x14ac:dyDescent="0.3">
      <c r="A166" s="93"/>
      <c r="B166" s="94"/>
      <c r="C166" s="128" t="str">
        <f>'3. Staff Loading'!C166</f>
        <v>BenefitsCal Automation Engineer - Off</v>
      </c>
      <c r="D166" s="129" t="str">
        <f>'3. Staff Loading'!D166</f>
        <v>Y</v>
      </c>
      <c r="E166" s="43">
        <v>95.000191707577144</v>
      </c>
      <c r="F166" s="43">
        <v>95.000191707577144</v>
      </c>
      <c r="G166" s="43">
        <v>95.000191707577144</v>
      </c>
      <c r="H166" s="43">
        <v>95.000191707577144</v>
      </c>
      <c r="I166" s="43">
        <v>95.000191707577144</v>
      </c>
      <c r="J166" s="43">
        <v>95.000191707577144</v>
      </c>
      <c r="K166" s="43">
        <v>95.000191707577144</v>
      </c>
      <c r="L166" s="43">
        <v>95.000191707577144</v>
      </c>
      <c r="M166" s="43">
        <v>95.000191707577144</v>
      </c>
      <c r="N166" s="43">
        <v>95.000191707577144</v>
      </c>
      <c r="O166" s="43">
        <v>95.000191707577144</v>
      </c>
      <c r="P166" s="43">
        <v>95.000191707577144</v>
      </c>
      <c r="Q166" s="100">
        <f t="shared" si="134"/>
        <v>1140.002300490926</v>
      </c>
      <c r="R166" s="29"/>
      <c r="S166" s="29"/>
      <c r="T166" s="29"/>
      <c r="U166" s="131">
        <f t="shared" ref="U166:U169" si="135">V166/$S$7</f>
        <v>0.57000115024546305</v>
      </c>
      <c r="V166" s="131">
        <f>Q166/12</f>
        <v>95.000191707577173</v>
      </c>
      <c r="X166" s="131">
        <f t="shared" ref="X166:X169" si="136">IF($D166="Y",$Q166,0)</f>
        <v>1140.002300490926</v>
      </c>
      <c r="Y166" s="131">
        <f t="shared" ref="Y166:Y169" si="137">IF($D166="N",$Q166,0)</f>
        <v>0</v>
      </c>
      <c r="Z166" s="132">
        <f t="shared" ref="Z166:Z169" si="138">X166/(Y166+X166)</f>
        <v>1</v>
      </c>
    </row>
    <row r="167" spans="1:26" s="32" customFormat="1" ht="14.25" x14ac:dyDescent="0.3">
      <c r="A167" s="93"/>
      <c r="B167" s="94"/>
      <c r="C167" s="128">
        <f>'3. Staff Loading'!C167</f>
        <v>0</v>
      </c>
      <c r="D167" s="129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0">
        <f t="shared" si="134"/>
        <v>0</v>
      </c>
      <c r="R167" s="29"/>
      <c r="S167" s="29"/>
      <c r="T167" s="29"/>
      <c r="U167" s="131">
        <f t="shared" si="135"/>
        <v>0</v>
      </c>
      <c r="V167" s="131">
        <f>Q167/12</f>
        <v>0</v>
      </c>
      <c r="X167" s="131">
        <f t="shared" si="136"/>
        <v>0</v>
      </c>
      <c r="Y167" s="131">
        <f t="shared" si="137"/>
        <v>0</v>
      </c>
      <c r="Z167" s="132" t="e">
        <f t="shared" si="138"/>
        <v>#DIV/0!</v>
      </c>
    </row>
    <row r="168" spans="1:26" s="32" customFormat="1" ht="14.25" x14ac:dyDescent="0.3">
      <c r="A168" s="93"/>
      <c r="B168" s="94"/>
      <c r="C168" s="128">
        <f>'3. Staff Loading'!C168</f>
        <v>0</v>
      </c>
      <c r="D168" s="129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0">
        <f t="shared" si="134"/>
        <v>0</v>
      </c>
      <c r="R168" s="29"/>
      <c r="S168" s="29"/>
      <c r="T168" s="29"/>
      <c r="U168" s="131">
        <f t="shared" si="135"/>
        <v>0</v>
      </c>
      <c r="V168" s="131">
        <f>Q168/12</f>
        <v>0</v>
      </c>
      <c r="X168" s="131">
        <f t="shared" si="136"/>
        <v>0</v>
      </c>
      <c r="Y168" s="131">
        <f t="shared" si="137"/>
        <v>0</v>
      </c>
      <c r="Z168" s="132" t="e">
        <f t="shared" si="138"/>
        <v>#DIV/0!</v>
      </c>
    </row>
    <row r="169" spans="1:26" ht="9.9499999999999993" customHeight="1" x14ac:dyDescent="0.3">
      <c r="A169" s="93"/>
      <c r="B169" s="94"/>
      <c r="C169" s="128">
        <f>'3. Staff Loading'!C169</f>
        <v>0</v>
      </c>
      <c r="D169" s="129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0">
        <f t="shared" si="134"/>
        <v>0</v>
      </c>
      <c r="R169" s="29"/>
      <c r="S169" s="29"/>
      <c r="T169" s="29"/>
      <c r="U169" s="131">
        <f t="shared" si="135"/>
        <v>0</v>
      </c>
      <c r="V169" s="131">
        <f>Q169/12</f>
        <v>0</v>
      </c>
      <c r="X169" s="131">
        <f t="shared" si="136"/>
        <v>0</v>
      </c>
      <c r="Y169" s="131">
        <f t="shared" si="137"/>
        <v>0</v>
      </c>
      <c r="Z169" s="132" t="e">
        <f t="shared" si="138"/>
        <v>#DIV/0!</v>
      </c>
    </row>
    <row r="170" spans="1:26" s="31" customFormat="1" ht="15" thickBot="1" x14ac:dyDescent="0.35">
      <c r="A170" s="65"/>
      <c r="B170" s="66" t="s">
        <v>70</v>
      </c>
      <c r="C170" s="67"/>
      <c r="D170" s="119"/>
      <c r="E170" s="70">
        <f>SUM(E165:E169)</f>
        <v>212.00200754757714</v>
      </c>
      <c r="F170" s="70">
        <f t="shared" ref="F170:Q170" si="139">SUM(F165:F169)</f>
        <v>212.00200754757714</v>
      </c>
      <c r="G170" s="70">
        <f t="shared" si="139"/>
        <v>212.00200754757714</v>
      </c>
      <c r="H170" s="70">
        <f t="shared" si="139"/>
        <v>212.00200754757714</v>
      </c>
      <c r="I170" s="70">
        <f t="shared" si="139"/>
        <v>212.00200754757714</v>
      </c>
      <c r="J170" s="70">
        <f t="shared" si="139"/>
        <v>212.00200754757714</v>
      </c>
      <c r="K170" s="70">
        <f t="shared" si="139"/>
        <v>212.00200754757714</v>
      </c>
      <c r="L170" s="70">
        <f t="shared" si="139"/>
        <v>212.00200754757714</v>
      </c>
      <c r="M170" s="70">
        <f t="shared" si="139"/>
        <v>212.00200754757714</v>
      </c>
      <c r="N170" s="70">
        <f t="shared" si="139"/>
        <v>212.00200754757714</v>
      </c>
      <c r="O170" s="70">
        <f t="shared" si="139"/>
        <v>212.00200754757714</v>
      </c>
      <c r="P170" s="70">
        <f t="shared" si="139"/>
        <v>212.00200754757714</v>
      </c>
      <c r="Q170" s="70">
        <f t="shared" si="139"/>
        <v>2544.0240905709261</v>
      </c>
      <c r="R170" s="29"/>
      <c r="S170" s="29"/>
      <c r="T170" s="29"/>
      <c r="U170" s="72">
        <f>SUM(U165:U169)</f>
        <v>1.2720120452854631</v>
      </c>
      <c r="V170" s="72">
        <f>SUM(V165:V169)</f>
        <v>212.00200754757719</v>
      </c>
      <c r="X170" s="68">
        <f>SUM(X165:X169)</f>
        <v>1140.002300490926</v>
      </c>
      <c r="Y170" s="68">
        <f>SUM(Y165:Y169)</f>
        <v>1404.0217900800001</v>
      </c>
      <c r="Z170" s="105">
        <f>X170/(X170+Y170)</f>
        <v>0.44810986842309675</v>
      </c>
    </row>
    <row r="171" spans="1:26" ht="9.9499999999999993" customHeight="1" x14ac:dyDescent="0.3">
      <c r="A171" s="38"/>
      <c r="B171" s="39"/>
      <c r="C171" s="47"/>
      <c r="D171" s="118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4"/>
    </row>
    <row r="172" spans="1:26" ht="15" thickBot="1" x14ac:dyDescent="0.35">
      <c r="A172" s="88"/>
      <c r="B172" s="89" t="s">
        <v>71</v>
      </c>
      <c r="C172" s="90"/>
      <c r="D172" s="121"/>
      <c r="E172" s="91">
        <f t="shared" ref="E172:Q172" si="140">SUM(E152,E158,E164,E170)</f>
        <v>555.99774259257742</v>
      </c>
      <c r="F172" s="91">
        <f t="shared" si="140"/>
        <v>554.99774259257742</v>
      </c>
      <c r="G172" s="91">
        <f t="shared" si="140"/>
        <v>554.99774259257742</v>
      </c>
      <c r="H172" s="91">
        <f t="shared" si="140"/>
        <v>555.99774259257742</v>
      </c>
      <c r="I172" s="91">
        <f t="shared" si="140"/>
        <v>554.99774259257742</v>
      </c>
      <c r="J172" s="91">
        <f t="shared" si="140"/>
        <v>554.99774259257742</v>
      </c>
      <c r="K172" s="91">
        <f t="shared" si="140"/>
        <v>555.99774259257742</v>
      </c>
      <c r="L172" s="91">
        <f t="shared" si="140"/>
        <v>554.99774259257742</v>
      </c>
      <c r="M172" s="91">
        <f t="shared" si="140"/>
        <v>554.99774259257742</v>
      </c>
      <c r="N172" s="91">
        <f t="shared" si="140"/>
        <v>555.99774259257742</v>
      </c>
      <c r="O172" s="91">
        <f t="shared" si="140"/>
        <v>554.99774259257742</v>
      </c>
      <c r="P172" s="91">
        <f t="shared" si="140"/>
        <v>554.99774259257742</v>
      </c>
      <c r="Q172" s="91">
        <f t="shared" si="140"/>
        <v>6663.9729111109291</v>
      </c>
      <c r="R172" s="29"/>
      <c r="S172" s="29"/>
      <c r="T172" s="29"/>
      <c r="U172" s="91">
        <f>SUM(U152,U158,U164,U170)</f>
        <v>3.3319864555554646</v>
      </c>
      <c r="V172" s="91">
        <f>SUM(V152,V158,V164,V170)</f>
        <v>555.3310759259108</v>
      </c>
      <c r="X172" s="91">
        <f>SUM(X152,X158,X164,X170)</f>
        <v>3600.0009125309271</v>
      </c>
      <c r="Y172" s="91">
        <f>SUM(Y152,Y158,Y164,Y170)</f>
        <v>3063.971998580002</v>
      </c>
      <c r="Z172" s="110">
        <f>X172/(X172+Y172)</f>
        <v>0.54021841933489834</v>
      </c>
    </row>
    <row r="173" spans="1:26" ht="14.25" x14ac:dyDescent="0.3">
      <c r="A173" s="49"/>
      <c r="B173" s="39"/>
      <c r="C173" s="40"/>
      <c r="D173" s="12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4"/>
    </row>
    <row r="174" spans="1:26" ht="14.25" x14ac:dyDescent="0.3">
      <c r="A174" s="74">
        <v>8</v>
      </c>
      <c r="B174" s="83" t="s">
        <v>72</v>
      </c>
      <c r="C174" s="76"/>
      <c r="D174" s="117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77"/>
      <c r="R174" s="29"/>
      <c r="S174" s="29"/>
      <c r="T174" s="29"/>
      <c r="U174" s="76"/>
      <c r="V174" s="76"/>
      <c r="X174" s="76"/>
      <c r="Y174" s="76"/>
      <c r="Z174" s="108"/>
    </row>
    <row r="175" spans="1:26" ht="14.25" x14ac:dyDescent="0.3">
      <c r="A175" s="93">
        <v>8.1</v>
      </c>
      <c r="B175" s="94" t="s">
        <v>105</v>
      </c>
      <c r="C175" s="128" t="str">
        <f>'3. Staff Loading'!C175</f>
        <v>BenefitsCal Cloud Support Lead - On</v>
      </c>
      <c r="D175" s="129" t="str">
        <f>'3. Staff Loading'!D175</f>
        <v>N</v>
      </c>
      <c r="E175" s="43">
        <v>150.92649583333332</v>
      </c>
      <c r="F175" s="43">
        <v>150.92649583333332</v>
      </c>
      <c r="G175" s="43">
        <v>150.92649583333332</v>
      </c>
      <c r="H175" s="43">
        <v>150.92649583333332</v>
      </c>
      <c r="I175" s="43">
        <v>150.92649583333332</v>
      </c>
      <c r="J175" s="43">
        <v>150.92649583333332</v>
      </c>
      <c r="K175" s="43">
        <v>150.92649583333332</v>
      </c>
      <c r="L175" s="43">
        <v>150.92649583333332</v>
      </c>
      <c r="M175" s="43">
        <v>150.92649583333332</v>
      </c>
      <c r="N175" s="43">
        <v>150.92649583333332</v>
      </c>
      <c r="O175" s="43">
        <v>150.92649583333332</v>
      </c>
      <c r="P175" s="43">
        <v>150.92649583333332</v>
      </c>
      <c r="Q175" s="100">
        <f t="shared" ref="Q175:Q179" si="141">SUM(E175:P175)</f>
        <v>1811.1179499999998</v>
      </c>
      <c r="R175" s="29"/>
      <c r="S175" s="29"/>
      <c r="T175" s="29"/>
      <c r="U175" s="131">
        <f>V175/$S$7</f>
        <v>0.90555897499999993</v>
      </c>
      <c r="V175" s="131">
        <f>Q175/12</f>
        <v>150.92649583333332</v>
      </c>
      <c r="X175" s="131">
        <f>IF($D175="Y",$Q175,0)</f>
        <v>0</v>
      </c>
      <c r="Y175" s="131">
        <f>IF($D175="N",$Q175,0)</f>
        <v>1811.1179499999998</v>
      </c>
      <c r="Z175" s="132">
        <f>X175/(Y175+X175)</f>
        <v>0</v>
      </c>
    </row>
    <row r="176" spans="1:26" s="32" customFormat="1" ht="14.25" x14ac:dyDescent="0.3">
      <c r="A176" s="93"/>
      <c r="B176" s="94"/>
      <c r="C176" s="128" t="str">
        <f>'3. Staff Loading'!C176</f>
        <v>BenefitsCal Lead Cloud Platform Engineer - Off</v>
      </c>
      <c r="D176" s="129" t="str">
        <f>'3. Staff Loading'!D176</f>
        <v>Y</v>
      </c>
      <c r="E176" s="43">
        <v>165.9629166666667</v>
      </c>
      <c r="F176" s="43">
        <v>165.9629166666667</v>
      </c>
      <c r="G176" s="43">
        <v>165.9629166666667</v>
      </c>
      <c r="H176" s="43">
        <v>165.9629166666667</v>
      </c>
      <c r="I176" s="43">
        <v>165.9629166666667</v>
      </c>
      <c r="J176" s="43">
        <v>165.9629166666667</v>
      </c>
      <c r="K176" s="43">
        <v>165.9629166666667</v>
      </c>
      <c r="L176" s="43">
        <v>165.9629166666667</v>
      </c>
      <c r="M176" s="43">
        <v>165.9629166666667</v>
      </c>
      <c r="N176" s="43">
        <v>165.9629166666667</v>
      </c>
      <c r="O176" s="43">
        <v>165.9629166666667</v>
      </c>
      <c r="P176" s="43">
        <v>165.9629166666667</v>
      </c>
      <c r="Q176" s="100">
        <f t="shared" si="141"/>
        <v>1991.5550000000001</v>
      </c>
      <c r="R176" s="29"/>
      <c r="S176" s="29"/>
      <c r="T176" s="29"/>
      <c r="U176" s="131">
        <f t="shared" ref="U176:U179" si="142">V176/$S$7</f>
        <v>0.99577750000000009</v>
      </c>
      <c r="V176" s="131">
        <f>Q176/12</f>
        <v>165.96291666666667</v>
      </c>
      <c r="X176" s="131">
        <f t="shared" ref="X176:X179" si="143">IF($D176="Y",$Q176,0)</f>
        <v>1991.5550000000001</v>
      </c>
      <c r="Y176" s="131">
        <f t="shared" ref="Y176:Y179" si="144">IF($D176="N",$Q176,0)</f>
        <v>0</v>
      </c>
      <c r="Z176" s="132">
        <f t="shared" ref="Z176:Z179" si="145">X176/(Y176+X176)</f>
        <v>1</v>
      </c>
    </row>
    <row r="177" spans="1:26" s="32" customFormat="1" ht="14.25" x14ac:dyDescent="0.3">
      <c r="A177" s="93"/>
      <c r="B177" s="94"/>
      <c r="C177" s="128">
        <f>'3. Staff Loading'!C177</f>
        <v>0</v>
      </c>
      <c r="D177" s="129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0">
        <f t="shared" si="141"/>
        <v>0</v>
      </c>
      <c r="R177" s="29"/>
      <c r="S177" s="29"/>
      <c r="T177" s="29"/>
      <c r="U177" s="131">
        <f t="shared" si="142"/>
        <v>0</v>
      </c>
      <c r="V177" s="131">
        <f>Q177/12</f>
        <v>0</v>
      </c>
      <c r="X177" s="131">
        <f t="shared" si="143"/>
        <v>0</v>
      </c>
      <c r="Y177" s="131">
        <f t="shared" si="144"/>
        <v>0</v>
      </c>
      <c r="Z177" s="132" t="e">
        <f t="shared" si="145"/>
        <v>#DIV/0!</v>
      </c>
    </row>
    <row r="178" spans="1:26" ht="14.25" x14ac:dyDescent="0.3">
      <c r="A178" s="93"/>
      <c r="B178" s="94"/>
      <c r="C178" s="128">
        <f>'3. Staff Loading'!C178</f>
        <v>0</v>
      </c>
      <c r="D178" s="129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0">
        <f t="shared" si="141"/>
        <v>0</v>
      </c>
      <c r="R178" s="29"/>
      <c r="S178" s="29"/>
      <c r="T178" s="29"/>
      <c r="U178" s="131">
        <f t="shared" si="142"/>
        <v>0</v>
      </c>
      <c r="V178" s="131">
        <f>Q178/12</f>
        <v>0</v>
      </c>
      <c r="X178" s="131">
        <f t="shared" si="143"/>
        <v>0</v>
      </c>
      <c r="Y178" s="131">
        <f t="shared" si="144"/>
        <v>0</v>
      </c>
      <c r="Z178" s="132" t="e">
        <f t="shared" si="145"/>
        <v>#DIV/0!</v>
      </c>
    </row>
    <row r="179" spans="1:26" ht="14.25" x14ac:dyDescent="0.3">
      <c r="A179" s="93"/>
      <c r="B179" s="94"/>
      <c r="C179" s="128">
        <f>'3. Staff Loading'!C179</f>
        <v>0</v>
      </c>
      <c r="D179" s="129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0">
        <f t="shared" si="141"/>
        <v>0</v>
      </c>
      <c r="R179" s="29"/>
      <c r="S179" s="29"/>
      <c r="T179" s="29"/>
      <c r="U179" s="131">
        <f t="shared" si="142"/>
        <v>0</v>
      </c>
      <c r="V179" s="131">
        <f>Q179/12</f>
        <v>0</v>
      </c>
      <c r="X179" s="131">
        <f t="shared" si="143"/>
        <v>0</v>
      </c>
      <c r="Y179" s="131">
        <f t="shared" si="144"/>
        <v>0</v>
      </c>
      <c r="Z179" s="132" t="e">
        <f t="shared" si="145"/>
        <v>#DIV/0!</v>
      </c>
    </row>
    <row r="180" spans="1:26" ht="15" thickBot="1" x14ac:dyDescent="0.35">
      <c r="A180" s="65"/>
      <c r="B180" s="66" t="s">
        <v>74</v>
      </c>
      <c r="C180" s="67"/>
      <c r="D180" s="119"/>
      <c r="E180" s="70">
        <f>SUM(E175:E179)</f>
        <v>316.88941250000005</v>
      </c>
      <c r="F180" s="70">
        <f t="shared" ref="F180:Q180" si="146">SUM(F175:F179)</f>
        <v>316.88941250000005</v>
      </c>
      <c r="G180" s="70">
        <f t="shared" si="146"/>
        <v>316.88941250000005</v>
      </c>
      <c r="H180" s="70">
        <f t="shared" si="146"/>
        <v>316.88941250000005</v>
      </c>
      <c r="I180" s="70">
        <f t="shared" si="146"/>
        <v>316.88941250000005</v>
      </c>
      <c r="J180" s="70">
        <f t="shared" si="146"/>
        <v>316.88941250000005</v>
      </c>
      <c r="K180" s="70">
        <f t="shared" si="146"/>
        <v>316.88941250000005</v>
      </c>
      <c r="L180" s="70">
        <f t="shared" si="146"/>
        <v>316.88941250000005</v>
      </c>
      <c r="M180" s="70">
        <f t="shared" si="146"/>
        <v>316.88941250000005</v>
      </c>
      <c r="N180" s="70">
        <f t="shared" si="146"/>
        <v>316.88941250000005</v>
      </c>
      <c r="O180" s="70">
        <f t="shared" si="146"/>
        <v>316.88941250000005</v>
      </c>
      <c r="P180" s="70">
        <f t="shared" si="146"/>
        <v>316.88941250000005</v>
      </c>
      <c r="Q180" s="70">
        <f t="shared" si="146"/>
        <v>3802.6729500000001</v>
      </c>
      <c r="R180" s="29"/>
      <c r="S180" s="29"/>
      <c r="T180" s="29"/>
      <c r="U180" s="72">
        <f>SUM(U175:U179)</f>
        <v>1.9013364749999999</v>
      </c>
      <c r="V180" s="72">
        <f>SUM(V175:V179)</f>
        <v>316.88941249999999</v>
      </c>
      <c r="X180" s="68">
        <f>SUM(X175:X179)</f>
        <v>1991.5550000000001</v>
      </c>
      <c r="Y180" s="68">
        <f>SUM(Y175:Y179)</f>
        <v>1811.1179499999998</v>
      </c>
      <c r="Z180" s="105">
        <f>X180/(X180+Y180)</f>
        <v>0.52372502873274973</v>
      </c>
    </row>
    <row r="181" spans="1:26" ht="14.25" x14ac:dyDescent="0.3">
      <c r="A181" s="93">
        <v>8.1999999999999993</v>
      </c>
      <c r="B181" s="94" t="s">
        <v>75</v>
      </c>
      <c r="C181" s="128" t="str">
        <f>'3. Staff Loading'!C181</f>
        <v>BenefitsCal Lead Cloud Platform Analyst - On</v>
      </c>
      <c r="D181" s="129" t="str">
        <f>'3. Staff Loading'!D181</f>
        <v>N</v>
      </c>
      <c r="E181" s="43">
        <v>122.20498964165999</v>
      </c>
      <c r="F181" s="43">
        <v>122.20498964165999</v>
      </c>
      <c r="G181" s="43">
        <v>122.20498964165999</v>
      </c>
      <c r="H181" s="43">
        <v>122.20498964165999</v>
      </c>
      <c r="I181" s="43">
        <v>122.20498964165999</v>
      </c>
      <c r="J181" s="43">
        <v>122.20498964165999</v>
      </c>
      <c r="K181" s="43">
        <v>122.20498964165999</v>
      </c>
      <c r="L181" s="43">
        <v>122.20498964165999</v>
      </c>
      <c r="M181" s="43">
        <v>122.20498964165999</v>
      </c>
      <c r="N181" s="43">
        <v>122.20498964165999</v>
      </c>
      <c r="O181" s="43">
        <v>122.20498964165999</v>
      </c>
      <c r="P181" s="43">
        <v>122.20498964165999</v>
      </c>
      <c r="Q181" s="100">
        <f t="shared" ref="Q181:Q185" si="147">SUM(E181:P181)</f>
        <v>1466.4598756999196</v>
      </c>
      <c r="R181" s="29"/>
      <c r="S181" s="29"/>
      <c r="T181" s="29"/>
      <c r="U181" s="131">
        <f>V181/$S$7</f>
        <v>0.73322993784995982</v>
      </c>
      <c r="V181" s="131">
        <f>Q181/12</f>
        <v>122.20498964165996</v>
      </c>
      <c r="X181" s="131">
        <f>IF($D181="Y",$Q181,0)</f>
        <v>0</v>
      </c>
      <c r="Y181" s="131">
        <f>IF($D181="N",$Q181,0)</f>
        <v>1466.4598756999196</v>
      </c>
      <c r="Z181" s="132">
        <f>X181/(Y181+X181)</f>
        <v>0</v>
      </c>
    </row>
    <row r="182" spans="1:26" s="32" customFormat="1" ht="14.25" x14ac:dyDescent="0.3">
      <c r="A182" s="93"/>
      <c r="B182" s="94"/>
      <c r="C182" s="128" t="str">
        <f>'3. Staff Loading'!C182</f>
        <v>BenefitsCal Cloud Platform FinOps - Off</v>
      </c>
      <c r="D182" s="129" t="str">
        <f>'3. Staff Loading'!D182</f>
        <v>Y</v>
      </c>
      <c r="E182" s="43">
        <v>165.96291666665999</v>
      </c>
      <c r="F182" s="43">
        <v>165.96291666665999</v>
      </c>
      <c r="G182" s="43">
        <v>165.96291666665999</v>
      </c>
      <c r="H182" s="43">
        <v>165.96291666665999</v>
      </c>
      <c r="I182" s="43">
        <v>165.96291666665999</v>
      </c>
      <c r="J182" s="43">
        <v>165.96291666665999</v>
      </c>
      <c r="K182" s="43">
        <v>165.96291666665999</v>
      </c>
      <c r="L182" s="43">
        <v>165.96291666665999</v>
      </c>
      <c r="M182" s="43">
        <v>165.96291666665999</v>
      </c>
      <c r="N182" s="43">
        <v>165.96291666665999</v>
      </c>
      <c r="O182" s="43">
        <v>165.96291666665999</v>
      </c>
      <c r="P182" s="43">
        <v>165.96291666665999</v>
      </c>
      <c r="Q182" s="100">
        <f t="shared" si="147"/>
        <v>1991.55499999992</v>
      </c>
      <c r="R182" s="29"/>
      <c r="S182" s="29"/>
      <c r="T182" s="29"/>
      <c r="U182" s="131">
        <f t="shared" ref="U182:U185" si="148">V182/$S$7</f>
        <v>0.99577749999996001</v>
      </c>
      <c r="V182" s="131">
        <f>Q182/12</f>
        <v>165.96291666665999</v>
      </c>
      <c r="X182" s="131">
        <f t="shared" ref="X182:X185" si="149">IF($D182="Y",$Q182,0)</f>
        <v>1991.55499999992</v>
      </c>
      <c r="Y182" s="131">
        <f t="shared" ref="Y182:Y185" si="150">IF($D182="N",$Q182,0)</f>
        <v>0</v>
      </c>
      <c r="Z182" s="132">
        <f t="shared" ref="Z182:Z185" si="151">X182/(Y182+X182)</f>
        <v>1</v>
      </c>
    </row>
    <row r="183" spans="1:26" ht="14.25" x14ac:dyDescent="0.3">
      <c r="A183" s="93"/>
      <c r="B183" s="94"/>
      <c r="C183" s="128">
        <f>'3. Staff Loading'!C183</f>
        <v>0</v>
      </c>
      <c r="D183" s="129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0">
        <f t="shared" si="147"/>
        <v>0</v>
      </c>
      <c r="R183" s="29"/>
      <c r="S183" s="29"/>
      <c r="T183" s="29"/>
      <c r="U183" s="131">
        <f t="shared" si="148"/>
        <v>0</v>
      </c>
      <c r="V183" s="131">
        <f>Q183/12</f>
        <v>0</v>
      </c>
      <c r="X183" s="131">
        <f t="shared" si="149"/>
        <v>0</v>
      </c>
      <c r="Y183" s="131">
        <f t="shared" si="150"/>
        <v>0</v>
      </c>
      <c r="Z183" s="132" t="e">
        <f t="shared" si="151"/>
        <v>#DIV/0!</v>
      </c>
    </row>
    <row r="184" spans="1:26" ht="14.25" x14ac:dyDescent="0.3">
      <c r="A184" s="93"/>
      <c r="B184" s="94"/>
      <c r="C184" s="128">
        <f>'3. Staff Loading'!C184</f>
        <v>0</v>
      </c>
      <c r="D184" s="129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0">
        <f t="shared" si="147"/>
        <v>0</v>
      </c>
      <c r="R184" s="29"/>
      <c r="S184" s="29"/>
      <c r="T184" s="29"/>
      <c r="U184" s="131">
        <f t="shared" si="148"/>
        <v>0</v>
      </c>
      <c r="V184" s="131">
        <f>Q184/12</f>
        <v>0</v>
      </c>
      <c r="X184" s="131">
        <f t="shared" si="149"/>
        <v>0</v>
      </c>
      <c r="Y184" s="131">
        <f t="shared" si="150"/>
        <v>0</v>
      </c>
      <c r="Z184" s="132" t="e">
        <f t="shared" si="151"/>
        <v>#DIV/0!</v>
      </c>
    </row>
    <row r="185" spans="1:26" ht="14.25" x14ac:dyDescent="0.3">
      <c r="A185" s="93"/>
      <c r="B185" s="94"/>
      <c r="C185" s="128">
        <f>'3. Staff Loading'!C185</f>
        <v>0</v>
      </c>
      <c r="D185" s="129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0">
        <f t="shared" si="147"/>
        <v>0</v>
      </c>
      <c r="R185" s="29"/>
      <c r="S185" s="29"/>
      <c r="T185" s="29"/>
      <c r="U185" s="131">
        <f t="shared" si="148"/>
        <v>0</v>
      </c>
      <c r="V185" s="131">
        <f>Q185/12</f>
        <v>0</v>
      </c>
      <c r="X185" s="131">
        <f t="shared" si="149"/>
        <v>0</v>
      </c>
      <c r="Y185" s="131">
        <f t="shared" si="150"/>
        <v>0</v>
      </c>
      <c r="Z185" s="132" t="e">
        <f t="shared" si="151"/>
        <v>#DIV/0!</v>
      </c>
    </row>
    <row r="186" spans="1:26" ht="15" thickBot="1" x14ac:dyDescent="0.35">
      <c r="A186" s="65"/>
      <c r="B186" s="66" t="s">
        <v>76</v>
      </c>
      <c r="C186" s="67"/>
      <c r="D186" s="119"/>
      <c r="E186" s="70">
        <f>SUM(E181:E185)</f>
        <v>288.16790630831997</v>
      </c>
      <c r="F186" s="70">
        <f t="shared" ref="F186:Q186" si="152">SUM(F181:F185)</f>
        <v>288.16790630831997</v>
      </c>
      <c r="G186" s="70">
        <f t="shared" si="152"/>
        <v>288.16790630831997</v>
      </c>
      <c r="H186" s="70">
        <f t="shared" si="152"/>
        <v>288.16790630831997</v>
      </c>
      <c r="I186" s="70">
        <f t="shared" si="152"/>
        <v>288.16790630831997</v>
      </c>
      <c r="J186" s="70">
        <f t="shared" si="152"/>
        <v>288.16790630831997</v>
      </c>
      <c r="K186" s="70">
        <f t="shared" si="152"/>
        <v>288.16790630831997</v>
      </c>
      <c r="L186" s="70">
        <f t="shared" si="152"/>
        <v>288.16790630831997</v>
      </c>
      <c r="M186" s="70">
        <f t="shared" si="152"/>
        <v>288.16790630831997</v>
      </c>
      <c r="N186" s="70">
        <f t="shared" si="152"/>
        <v>288.16790630831997</v>
      </c>
      <c r="O186" s="70">
        <f t="shared" si="152"/>
        <v>288.16790630831997</v>
      </c>
      <c r="P186" s="70">
        <f t="shared" si="152"/>
        <v>288.16790630831997</v>
      </c>
      <c r="Q186" s="70">
        <f t="shared" si="152"/>
        <v>3458.0148756998396</v>
      </c>
      <c r="R186" s="29"/>
      <c r="S186" s="29"/>
      <c r="T186" s="29"/>
      <c r="U186" s="72">
        <f>SUM(U181:U185)</f>
        <v>1.7290074378499198</v>
      </c>
      <c r="V186" s="72">
        <f>SUM(V181:V185)</f>
        <v>288.16790630831997</v>
      </c>
      <c r="X186" s="68">
        <f>SUM(X181:X185)</f>
        <v>1991.55499999992</v>
      </c>
      <c r="Y186" s="68">
        <f>SUM(Y181:Y185)</f>
        <v>1466.4598756999196</v>
      </c>
      <c r="Z186" s="105">
        <f>X186/(X186+Y186)</f>
        <v>0.57592435879757897</v>
      </c>
    </row>
    <row r="187" spans="1:26" ht="14.25" x14ac:dyDescent="0.3">
      <c r="A187" s="93">
        <v>8.3000000000000007</v>
      </c>
      <c r="B187" s="94" t="s">
        <v>77</v>
      </c>
      <c r="C187" s="128" t="str">
        <f>'3. Staff Loading'!C187</f>
        <v>BenefitsCal Lead Cloud Platform Engineer - On</v>
      </c>
      <c r="D187" s="129" t="str">
        <f>'3. Staff Loading'!D187</f>
        <v>N</v>
      </c>
      <c r="E187" s="43">
        <v>75.46324791666666</v>
      </c>
      <c r="F187" s="43">
        <v>75.463247916660009</v>
      </c>
      <c r="G187" s="43">
        <v>75.463247916660009</v>
      </c>
      <c r="H187" s="43">
        <v>75.463247916660009</v>
      </c>
      <c r="I187" s="43">
        <v>75.463247916660009</v>
      </c>
      <c r="J187" s="43">
        <v>75.463247916660009</v>
      </c>
      <c r="K187" s="43">
        <v>75.463247916660009</v>
      </c>
      <c r="L187" s="43">
        <v>75.463247916660009</v>
      </c>
      <c r="M187" s="43">
        <v>75.463247916660009</v>
      </c>
      <c r="N187" s="43">
        <v>75.463247916660009</v>
      </c>
      <c r="O187" s="43">
        <v>75.463247916660009</v>
      </c>
      <c r="P187" s="43">
        <v>75.463247916660009</v>
      </c>
      <c r="Q187" s="100">
        <f t="shared" ref="Q187:Q191" si="153">SUM(E187:P187)</f>
        <v>905.55897499992693</v>
      </c>
      <c r="R187" s="29"/>
      <c r="S187" s="29"/>
      <c r="T187" s="29"/>
      <c r="U187" s="131">
        <f>V187/$S$7</f>
        <v>0.4527794874999635</v>
      </c>
      <c r="V187" s="131">
        <f>Q187/12</f>
        <v>75.463247916660578</v>
      </c>
      <c r="X187" s="131">
        <f>IF($D187="Y",$Q187,0)</f>
        <v>0</v>
      </c>
      <c r="Y187" s="131">
        <f>IF($D187="N",$Q187,0)</f>
        <v>905.55897499992693</v>
      </c>
      <c r="Z187" s="132">
        <f>X187/(Y187+X187)</f>
        <v>0</v>
      </c>
    </row>
    <row r="188" spans="1:26" s="32" customFormat="1" ht="14.25" x14ac:dyDescent="0.3">
      <c r="A188" s="93"/>
      <c r="B188" s="94"/>
      <c r="C188" s="128">
        <f>'3. Staff Loading'!C188</f>
        <v>0</v>
      </c>
      <c r="D188" s="129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0">
        <f t="shared" si="153"/>
        <v>0</v>
      </c>
      <c r="R188" s="29"/>
      <c r="S188" s="29"/>
      <c r="T188" s="29"/>
      <c r="U188" s="131">
        <f t="shared" ref="U188:U191" si="154">V188/$S$7</f>
        <v>0</v>
      </c>
      <c r="V188" s="131">
        <f>Q188/12</f>
        <v>0</v>
      </c>
      <c r="X188" s="131">
        <f t="shared" ref="X188:X191" si="155">IF($D188="Y",$Q188,0)</f>
        <v>0</v>
      </c>
      <c r="Y188" s="131">
        <f t="shared" ref="Y188:Y191" si="156">IF($D188="N",$Q188,0)</f>
        <v>0</v>
      </c>
      <c r="Z188" s="132" t="e">
        <f t="shared" ref="Z188:Z191" si="157">X188/(Y188+X188)</f>
        <v>#DIV/0!</v>
      </c>
    </row>
    <row r="189" spans="1:26" s="32" customFormat="1" ht="14.25" x14ac:dyDescent="0.3">
      <c r="A189" s="93"/>
      <c r="B189" s="94"/>
      <c r="C189" s="128">
        <f>'3. Staff Loading'!C189</f>
        <v>0</v>
      </c>
      <c r="D189" s="129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0">
        <f t="shared" si="153"/>
        <v>0</v>
      </c>
      <c r="R189" s="29"/>
      <c r="S189" s="29"/>
      <c r="T189" s="29"/>
      <c r="U189" s="131">
        <f t="shared" si="154"/>
        <v>0</v>
      </c>
      <c r="V189" s="131">
        <f>Q189/12</f>
        <v>0</v>
      </c>
      <c r="X189" s="131">
        <f t="shared" si="155"/>
        <v>0</v>
      </c>
      <c r="Y189" s="131">
        <f t="shared" si="156"/>
        <v>0</v>
      </c>
      <c r="Z189" s="132" t="e">
        <f t="shared" si="157"/>
        <v>#DIV/0!</v>
      </c>
    </row>
    <row r="190" spans="1:26" ht="14.25" x14ac:dyDescent="0.3">
      <c r="A190" s="93"/>
      <c r="B190" s="94"/>
      <c r="C190" s="128">
        <f>'3. Staff Loading'!C190</f>
        <v>0</v>
      </c>
      <c r="D190" s="129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0">
        <f t="shared" si="153"/>
        <v>0</v>
      </c>
      <c r="R190" s="29"/>
      <c r="S190" s="29"/>
      <c r="T190" s="29"/>
      <c r="U190" s="131">
        <f t="shared" si="154"/>
        <v>0</v>
      </c>
      <c r="V190" s="131">
        <f>Q190/12</f>
        <v>0</v>
      </c>
      <c r="X190" s="131">
        <f t="shared" si="155"/>
        <v>0</v>
      </c>
      <c r="Y190" s="131">
        <f t="shared" si="156"/>
        <v>0</v>
      </c>
      <c r="Z190" s="132" t="e">
        <f t="shared" si="157"/>
        <v>#DIV/0!</v>
      </c>
    </row>
    <row r="191" spans="1:26" ht="14.25" x14ac:dyDescent="0.3">
      <c r="A191" s="93"/>
      <c r="B191" s="94"/>
      <c r="C191" s="128">
        <f>'3. Staff Loading'!C191</f>
        <v>0</v>
      </c>
      <c r="D191" s="129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0">
        <f t="shared" si="153"/>
        <v>0</v>
      </c>
      <c r="R191" s="29"/>
      <c r="S191" s="29"/>
      <c r="T191" s="29"/>
      <c r="U191" s="131">
        <f t="shared" si="154"/>
        <v>0</v>
      </c>
      <c r="V191" s="131">
        <f>Q191/12</f>
        <v>0</v>
      </c>
      <c r="X191" s="131">
        <f t="shared" si="155"/>
        <v>0</v>
      </c>
      <c r="Y191" s="131">
        <f t="shared" si="156"/>
        <v>0</v>
      </c>
      <c r="Z191" s="132" t="e">
        <f t="shared" si="157"/>
        <v>#DIV/0!</v>
      </c>
    </row>
    <row r="192" spans="1:26" ht="15" thickBot="1" x14ac:dyDescent="0.35">
      <c r="A192" s="65"/>
      <c r="B192" s="66" t="s">
        <v>78</v>
      </c>
      <c r="C192" s="67"/>
      <c r="D192" s="119"/>
      <c r="E192" s="70">
        <f>SUM(E187:E191)</f>
        <v>75.46324791666666</v>
      </c>
      <c r="F192" s="70">
        <f t="shared" ref="F192:Q192" si="158">SUM(F187:F191)</f>
        <v>75.463247916660009</v>
      </c>
      <c r="G192" s="70">
        <f t="shared" si="158"/>
        <v>75.463247916660009</v>
      </c>
      <c r="H192" s="70">
        <f t="shared" si="158"/>
        <v>75.463247916660009</v>
      </c>
      <c r="I192" s="70">
        <f t="shared" si="158"/>
        <v>75.463247916660009</v>
      </c>
      <c r="J192" s="70">
        <f t="shared" si="158"/>
        <v>75.463247916660009</v>
      </c>
      <c r="K192" s="70">
        <f t="shared" si="158"/>
        <v>75.463247916660009</v>
      </c>
      <c r="L192" s="70">
        <f t="shared" si="158"/>
        <v>75.463247916660009</v>
      </c>
      <c r="M192" s="70">
        <f t="shared" si="158"/>
        <v>75.463247916660009</v>
      </c>
      <c r="N192" s="70">
        <f t="shared" si="158"/>
        <v>75.463247916660009</v>
      </c>
      <c r="O192" s="70">
        <f t="shared" si="158"/>
        <v>75.463247916660009</v>
      </c>
      <c r="P192" s="70">
        <f t="shared" si="158"/>
        <v>75.463247916660009</v>
      </c>
      <c r="Q192" s="70">
        <f t="shared" si="158"/>
        <v>905.55897499992693</v>
      </c>
      <c r="R192" s="29"/>
      <c r="S192" s="29"/>
      <c r="T192" s="29"/>
      <c r="U192" s="72">
        <f>SUM(U187:U191)</f>
        <v>0.4527794874999635</v>
      </c>
      <c r="V192" s="72">
        <f>SUM(V187:V191)</f>
        <v>75.463247916660578</v>
      </c>
      <c r="X192" s="68">
        <f>SUM(X187:X191)</f>
        <v>0</v>
      </c>
      <c r="Y192" s="68">
        <f>SUM(Y187:Y191)</f>
        <v>905.55897499992693</v>
      </c>
      <c r="Z192" s="105">
        <f>X192/(X192+Y192)</f>
        <v>0</v>
      </c>
    </row>
    <row r="193" spans="1:26" ht="14.25" x14ac:dyDescent="0.3">
      <c r="A193" s="93">
        <v>8.4</v>
      </c>
      <c r="B193" s="94" t="s">
        <v>79</v>
      </c>
      <c r="C193" s="128" t="str">
        <f>'3. Staff Loading'!C193</f>
        <v>BenefitsCal Lead Cloud Platform Engineer - On</v>
      </c>
      <c r="D193" s="129" t="str">
        <f>'3. Staff Loading'!D193</f>
        <v>N</v>
      </c>
      <c r="E193" s="43">
        <v>75.46324791666666</v>
      </c>
      <c r="F193" s="43">
        <v>75.463247916660009</v>
      </c>
      <c r="G193" s="43">
        <v>75.463247916660009</v>
      </c>
      <c r="H193" s="43">
        <v>75.463247916660009</v>
      </c>
      <c r="I193" s="43">
        <v>75.463247916660009</v>
      </c>
      <c r="J193" s="43">
        <v>75.463247916660009</v>
      </c>
      <c r="K193" s="43">
        <v>75.463247916660009</v>
      </c>
      <c r="L193" s="43">
        <v>75.463247916660009</v>
      </c>
      <c r="M193" s="43">
        <v>75.463247916660009</v>
      </c>
      <c r="N193" s="43">
        <v>75.463247916660009</v>
      </c>
      <c r="O193" s="43">
        <v>75.463247916660009</v>
      </c>
      <c r="P193" s="43">
        <v>75.463247916660009</v>
      </c>
      <c r="Q193" s="100">
        <f t="shared" ref="Q193:Q197" si="159">SUM(E193:P193)</f>
        <v>905.55897499992693</v>
      </c>
      <c r="R193" s="29"/>
      <c r="S193" s="29"/>
      <c r="T193" s="29"/>
      <c r="U193" s="131">
        <f>V193/$S$7</f>
        <v>0.4527794874999635</v>
      </c>
      <c r="V193" s="131">
        <f>Q193/12</f>
        <v>75.463247916660578</v>
      </c>
      <c r="X193" s="131">
        <f>IF($D193="Y",$Q193,0)</f>
        <v>0</v>
      </c>
      <c r="Y193" s="131">
        <f>IF($D193="N",$Q193,0)</f>
        <v>905.55897499992693</v>
      </c>
      <c r="Z193" s="132">
        <f>X193/(Y193+X193)</f>
        <v>0</v>
      </c>
    </row>
    <row r="194" spans="1:26" s="32" customFormat="1" ht="14.25" x14ac:dyDescent="0.3">
      <c r="A194" s="93"/>
      <c r="B194" s="94"/>
      <c r="C194" s="128">
        <f>'3. Staff Loading'!C194</f>
        <v>0</v>
      </c>
      <c r="D194" s="129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0">
        <f t="shared" si="159"/>
        <v>0</v>
      </c>
      <c r="R194" s="29"/>
      <c r="S194" s="29"/>
      <c r="T194" s="29"/>
      <c r="U194" s="131">
        <f t="shared" ref="U194:U197" si="160">V194/$S$7</f>
        <v>0</v>
      </c>
      <c r="V194" s="131">
        <f>Q194/12</f>
        <v>0</v>
      </c>
      <c r="X194" s="131">
        <f t="shared" ref="X194:X197" si="161">IF($D194="Y",$Q194,0)</f>
        <v>0</v>
      </c>
      <c r="Y194" s="131">
        <f t="shared" ref="Y194:Y197" si="162">IF($D194="N",$Q194,0)</f>
        <v>0</v>
      </c>
      <c r="Z194" s="132" t="e">
        <f t="shared" ref="Z194:Z197" si="163">X194/(Y194+X194)</f>
        <v>#DIV/0!</v>
      </c>
    </row>
    <row r="195" spans="1:26" s="32" customFormat="1" ht="14.25" x14ac:dyDescent="0.3">
      <c r="A195" s="93"/>
      <c r="B195" s="94"/>
      <c r="C195" s="128">
        <f>'3. Staff Loading'!C195</f>
        <v>0</v>
      </c>
      <c r="D195" s="129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0">
        <f t="shared" si="159"/>
        <v>0</v>
      </c>
      <c r="R195" s="29"/>
      <c r="S195" s="29"/>
      <c r="T195" s="29"/>
      <c r="U195" s="131">
        <f t="shared" si="160"/>
        <v>0</v>
      </c>
      <c r="V195" s="131">
        <f>Q195/12</f>
        <v>0</v>
      </c>
      <c r="X195" s="131">
        <f t="shared" si="161"/>
        <v>0</v>
      </c>
      <c r="Y195" s="131">
        <f t="shared" si="162"/>
        <v>0</v>
      </c>
      <c r="Z195" s="132" t="e">
        <f t="shared" si="163"/>
        <v>#DIV/0!</v>
      </c>
    </row>
    <row r="196" spans="1:26" ht="14.25" x14ac:dyDescent="0.3">
      <c r="A196" s="93"/>
      <c r="B196" s="94"/>
      <c r="C196" s="128">
        <f>'3. Staff Loading'!C196</f>
        <v>0</v>
      </c>
      <c r="D196" s="129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0">
        <f t="shared" si="159"/>
        <v>0</v>
      </c>
      <c r="R196" s="29"/>
      <c r="S196" s="29"/>
      <c r="T196" s="29"/>
      <c r="U196" s="131">
        <f t="shared" si="160"/>
        <v>0</v>
      </c>
      <c r="V196" s="131">
        <f>Q196/12</f>
        <v>0</v>
      </c>
      <c r="X196" s="131">
        <f t="shared" si="161"/>
        <v>0</v>
      </c>
      <c r="Y196" s="131">
        <f t="shared" si="162"/>
        <v>0</v>
      </c>
      <c r="Z196" s="132" t="e">
        <f t="shared" si="163"/>
        <v>#DIV/0!</v>
      </c>
    </row>
    <row r="197" spans="1:26" ht="14.25" x14ac:dyDescent="0.3">
      <c r="A197" s="93"/>
      <c r="B197" s="94"/>
      <c r="C197" s="128">
        <f>'3. Staff Loading'!C197</f>
        <v>0</v>
      </c>
      <c r="D197" s="129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0">
        <f t="shared" si="159"/>
        <v>0</v>
      </c>
      <c r="R197" s="29"/>
      <c r="S197" s="29"/>
      <c r="T197" s="29"/>
      <c r="U197" s="131">
        <f t="shared" si="160"/>
        <v>0</v>
      </c>
      <c r="V197" s="131">
        <f>Q197/12</f>
        <v>0</v>
      </c>
      <c r="X197" s="131">
        <f t="shared" si="161"/>
        <v>0</v>
      </c>
      <c r="Y197" s="131">
        <f t="shared" si="162"/>
        <v>0</v>
      </c>
      <c r="Z197" s="132" t="e">
        <f t="shared" si="163"/>
        <v>#DIV/0!</v>
      </c>
    </row>
    <row r="198" spans="1:26" ht="15" thickBot="1" x14ac:dyDescent="0.35">
      <c r="A198" s="65"/>
      <c r="B198" s="66" t="s">
        <v>80</v>
      </c>
      <c r="C198" s="67"/>
      <c r="D198" s="119"/>
      <c r="E198" s="70">
        <f>SUM(E193:E197)</f>
        <v>75.46324791666666</v>
      </c>
      <c r="F198" s="70">
        <f t="shared" ref="F198:Q198" si="164">SUM(F193:F197)</f>
        <v>75.463247916660009</v>
      </c>
      <c r="G198" s="70">
        <f t="shared" si="164"/>
        <v>75.463247916660009</v>
      </c>
      <c r="H198" s="70">
        <f t="shared" si="164"/>
        <v>75.463247916660009</v>
      </c>
      <c r="I198" s="70">
        <f t="shared" si="164"/>
        <v>75.463247916660009</v>
      </c>
      <c r="J198" s="70">
        <f t="shared" si="164"/>
        <v>75.463247916660009</v>
      </c>
      <c r="K198" s="70">
        <f t="shared" si="164"/>
        <v>75.463247916660009</v>
      </c>
      <c r="L198" s="70">
        <f t="shared" si="164"/>
        <v>75.463247916660009</v>
      </c>
      <c r="M198" s="70">
        <f t="shared" si="164"/>
        <v>75.463247916660009</v>
      </c>
      <c r="N198" s="70">
        <f t="shared" si="164"/>
        <v>75.463247916660009</v>
      </c>
      <c r="O198" s="70">
        <f t="shared" si="164"/>
        <v>75.463247916660009</v>
      </c>
      <c r="P198" s="70">
        <f t="shared" si="164"/>
        <v>75.463247916660009</v>
      </c>
      <c r="Q198" s="70">
        <f t="shared" si="164"/>
        <v>905.55897499992693</v>
      </c>
      <c r="R198" s="29"/>
      <c r="S198" s="29"/>
      <c r="T198" s="29"/>
      <c r="U198" s="72">
        <f>SUM(U193:U197)</f>
        <v>0.4527794874999635</v>
      </c>
      <c r="V198" s="72">
        <f>SUM(V193:V197)</f>
        <v>75.463247916660578</v>
      </c>
      <c r="X198" s="68">
        <f>SUM(X193:X197)</f>
        <v>0</v>
      </c>
      <c r="Y198" s="68">
        <f>SUM(Y193:Y197)</f>
        <v>905.55897499992693</v>
      </c>
      <c r="Z198" s="105">
        <f>X198/(X198+Y198)</f>
        <v>0</v>
      </c>
    </row>
    <row r="199" spans="1:26" ht="14.25" x14ac:dyDescent="0.3">
      <c r="A199" s="93">
        <v>8.5</v>
      </c>
      <c r="B199" s="94" t="s">
        <v>81</v>
      </c>
      <c r="C199" s="128" t="str">
        <f>'3. Staff Loading'!C199</f>
        <v>BenefitsCal Lead Cloud Platform Engineer - On</v>
      </c>
      <c r="D199" s="129" t="str">
        <f>'3. Staff Loading'!D199</f>
        <v>N</v>
      </c>
      <c r="E199" s="43">
        <v>150.92649583332002</v>
      </c>
      <c r="F199" s="43">
        <v>150.92649583332002</v>
      </c>
      <c r="G199" s="43">
        <v>150.92649583332002</v>
      </c>
      <c r="H199" s="43">
        <v>150.92649583332002</v>
      </c>
      <c r="I199" s="43">
        <v>150.92649583332002</v>
      </c>
      <c r="J199" s="43">
        <v>150.92649583332002</v>
      </c>
      <c r="K199" s="43">
        <v>150.92649583332002</v>
      </c>
      <c r="L199" s="43">
        <v>150.92649583332002</v>
      </c>
      <c r="M199" s="43">
        <v>150.92649583332002</v>
      </c>
      <c r="N199" s="43">
        <v>150.92649583332002</v>
      </c>
      <c r="O199" s="43">
        <v>150.92649583332002</v>
      </c>
      <c r="P199" s="43">
        <v>150.92649583332002</v>
      </c>
      <c r="Q199" s="100">
        <f t="shared" ref="Q199:Q203" si="165">SUM(E199:P199)</f>
        <v>1811.1179499998407</v>
      </c>
      <c r="R199" s="29"/>
      <c r="S199" s="29"/>
      <c r="T199" s="29"/>
      <c r="U199" s="131">
        <f>V199/$S$7</f>
        <v>0.90555897499992033</v>
      </c>
      <c r="V199" s="131">
        <f>Q199/12</f>
        <v>150.92649583332005</v>
      </c>
      <c r="X199" s="131">
        <f>IF($D199="Y",$Q199,0)</f>
        <v>0</v>
      </c>
      <c r="Y199" s="131">
        <f>IF($D199="N",$Q199,0)</f>
        <v>1811.1179499998407</v>
      </c>
      <c r="Z199" s="132">
        <f>X199/(Y199+X199)</f>
        <v>0</v>
      </c>
    </row>
    <row r="200" spans="1:26" s="32" customFormat="1" ht="14.25" x14ac:dyDescent="0.3">
      <c r="A200" s="93"/>
      <c r="B200" s="94"/>
      <c r="C200" s="128" t="str">
        <f>'3. Staff Loading'!C200</f>
        <v>BenefitsCal Lead Cloud Platform Analyst - Off</v>
      </c>
      <c r="D200" s="129" t="str">
        <f>'3. Staff Loading'!D200</f>
        <v>Y</v>
      </c>
      <c r="E200" s="43">
        <v>58.08702083331</v>
      </c>
      <c r="F200" s="43">
        <v>58.08702083331</v>
      </c>
      <c r="G200" s="43">
        <v>58.08702083331</v>
      </c>
      <c r="H200" s="43">
        <v>58.08702083331</v>
      </c>
      <c r="I200" s="43">
        <v>58.08702083331</v>
      </c>
      <c r="J200" s="43">
        <v>58.08702083331</v>
      </c>
      <c r="K200" s="43">
        <v>58.08702083331</v>
      </c>
      <c r="L200" s="43">
        <v>58.08702083331</v>
      </c>
      <c r="M200" s="43">
        <v>58.08702083331</v>
      </c>
      <c r="N200" s="43">
        <v>58.08702083331</v>
      </c>
      <c r="O200" s="43">
        <v>58.08702083331</v>
      </c>
      <c r="P200" s="43">
        <v>58.08702083331</v>
      </c>
      <c r="Q200" s="100">
        <f t="shared" si="165"/>
        <v>697.04424999972014</v>
      </c>
      <c r="R200" s="29"/>
      <c r="S200" s="29"/>
      <c r="T200" s="29"/>
      <c r="U200" s="131">
        <f t="shared" ref="U200:U203" si="166">V200/$S$7</f>
        <v>0.34852212499986013</v>
      </c>
      <c r="V200" s="131">
        <f>Q200/12</f>
        <v>58.087020833310014</v>
      </c>
      <c r="X200" s="131">
        <f t="shared" ref="X200:X203" si="167">IF($D200="Y",$Q200,0)</f>
        <v>697.04424999972014</v>
      </c>
      <c r="Y200" s="131">
        <f t="shared" ref="Y200:Y203" si="168">IF($D200="N",$Q200,0)</f>
        <v>0</v>
      </c>
      <c r="Z200" s="132">
        <f t="shared" ref="Z200:Z203" si="169">X200/(Y200+X200)</f>
        <v>1</v>
      </c>
    </row>
    <row r="201" spans="1:26" s="32" customFormat="1" ht="14.25" x14ac:dyDescent="0.3">
      <c r="A201" s="93"/>
      <c r="B201" s="94"/>
      <c r="C201" s="128">
        <f>'3. Staff Loading'!C201</f>
        <v>0</v>
      </c>
      <c r="D201" s="129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0">
        <f t="shared" si="165"/>
        <v>0</v>
      </c>
      <c r="R201" s="29"/>
      <c r="S201" s="29"/>
      <c r="T201" s="29"/>
      <c r="U201" s="131">
        <f t="shared" si="166"/>
        <v>0</v>
      </c>
      <c r="V201" s="131">
        <f>Q201/12</f>
        <v>0</v>
      </c>
      <c r="X201" s="131">
        <f t="shared" si="167"/>
        <v>0</v>
      </c>
      <c r="Y201" s="131">
        <f t="shared" si="168"/>
        <v>0</v>
      </c>
      <c r="Z201" s="132" t="e">
        <f t="shared" si="169"/>
        <v>#DIV/0!</v>
      </c>
    </row>
    <row r="202" spans="1:26" s="32" customFormat="1" ht="14.25" x14ac:dyDescent="0.3">
      <c r="A202" s="93"/>
      <c r="B202" s="94"/>
      <c r="C202" s="128">
        <f>'3. Staff Loading'!C202</f>
        <v>0</v>
      </c>
      <c r="D202" s="129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0">
        <f t="shared" si="165"/>
        <v>0</v>
      </c>
      <c r="R202" s="29"/>
      <c r="S202" s="29"/>
      <c r="T202" s="29"/>
      <c r="U202" s="131">
        <f t="shared" si="166"/>
        <v>0</v>
      </c>
      <c r="V202" s="131">
        <f>Q202/12</f>
        <v>0</v>
      </c>
      <c r="X202" s="131">
        <f t="shared" si="167"/>
        <v>0</v>
      </c>
      <c r="Y202" s="131">
        <f t="shared" si="168"/>
        <v>0</v>
      </c>
      <c r="Z202" s="132" t="e">
        <f t="shared" si="169"/>
        <v>#DIV/0!</v>
      </c>
    </row>
    <row r="203" spans="1:26" ht="14.25" x14ac:dyDescent="0.3">
      <c r="A203" s="93"/>
      <c r="B203" s="94"/>
      <c r="C203" s="128">
        <f>'3. Staff Loading'!C203</f>
        <v>0</v>
      </c>
      <c r="D203" s="129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0">
        <f t="shared" si="165"/>
        <v>0</v>
      </c>
      <c r="R203" s="29"/>
      <c r="S203" s="29"/>
      <c r="T203" s="29"/>
      <c r="U203" s="131">
        <f t="shared" si="166"/>
        <v>0</v>
      </c>
      <c r="V203" s="131">
        <f>Q203/12</f>
        <v>0</v>
      </c>
      <c r="X203" s="131">
        <f t="shared" si="167"/>
        <v>0</v>
      </c>
      <c r="Y203" s="131">
        <f t="shared" si="168"/>
        <v>0</v>
      </c>
      <c r="Z203" s="132" t="e">
        <f t="shared" si="169"/>
        <v>#DIV/0!</v>
      </c>
    </row>
    <row r="204" spans="1:26" s="35" customFormat="1" ht="15" thickBot="1" x14ac:dyDescent="0.35">
      <c r="A204" s="65"/>
      <c r="B204" s="66" t="s">
        <v>82</v>
      </c>
      <c r="C204" s="67"/>
      <c r="D204" s="119"/>
      <c r="E204" s="70">
        <f>SUM(E199:E203)</f>
        <v>209.01351666663001</v>
      </c>
      <c r="F204" s="70">
        <f t="shared" ref="F204:Q204" si="170">SUM(F199:F203)</f>
        <v>209.01351666663001</v>
      </c>
      <c r="G204" s="70">
        <f t="shared" si="170"/>
        <v>209.01351666663001</v>
      </c>
      <c r="H204" s="70">
        <f t="shared" si="170"/>
        <v>209.01351666663001</v>
      </c>
      <c r="I204" s="70">
        <f t="shared" si="170"/>
        <v>209.01351666663001</v>
      </c>
      <c r="J204" s="70">
        <f t="shared" si="170"/>
        <v>209.01351666663001</v>
      </c>
      <c r="K204" s="70">
        <f t="shared" si="170"/>
        <v>209.01351666663001</v>
      </c>
      <c r="L204" s="70">
        <f t="shared" si="170"/>
        <v>209.01351666663001</v>
      </c>
      <c r="M204" s="70">
        <f t="shared" si="170"/>
        <v>209.01351666663001</v>
      </c>
      <c r="N204" s="70">
        <f t="shared" si="170"/>
        <v>209.01351666663001</v>
      </c>
      <c r="O204" s="70">
        <f t="shared" si="170"/>
        <v>209.01351666663001</v>
      </c>
      <c r="P204" s="70">
        <f t="shared" si="170"/>
        <v>209.01351666663001</v>
      </c>
      <c r="Q204" s="70">
        <f t="shared" si="170"/>
        <v>2508.1621999995609</v>
      </c>
      <c r="R204" s="29"/>
      <c r="S204" s="29"/>
      <c r="T204" s="29"/>
      <c r="U204" s="72">
        <f>SUM(U199:U203)</f>
        <v>1.2540810999997805</v>
      </c>
      <c r="V204" s="72">
        <f>SUM(V199:V203)</f>
        <v>209.01351666663007</v>
      </c>
      <c r="X204" s="68">
        <f>SUM(X199:X203)</f>
        <v>697.04424999972014</v>
      </c>
      <c r="Y204" s="68">
        <f>SUM(Y199:Y203)</f>
        <v>1811.1179499998407</v>
      </c>
      <c r="Z204" s="105">
        <f>X204/(X204+Y204)</f>
        <v>0.27791035603671971</v>
      </c>
    </row>
    <row r="205" spans="1:26" ht="9.9499999999999993" customHeight="1" x14ac:dyDescent="0.3">
      <c r="A205" s="38"/>
      <c r="B205" s="39"/>
      <c r="C205" s="47"/>
      <c r="D205" s="118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4"/>
    </row>
    <row r="206" spans="1:26" ht="15" thickBot="1" x14ac:dyDescent="0.35">
      <c r="A206" s="88"/>
      <c r="B206" s="89" t="s">
        <v>83</v>
      </c>
      <c r="C206" s="90"/>
      <c r="D206" s="121"/>
      <c r="E206" s="91">
        <f>SUM(E180,E186,E192,E204,E198)</f>
        <v>964.99733130828338</v>
      </c>
      <c r="F206" s="91">
        <f t="shared" ref="F206:Q206" si="171">SUM(F180,F186,F192,F204,F198)</f>
        <v>964.99733130827008</v>
      </c>
      <c r="G206" s="91">
        <f t="shared" si="171"/>
        <v>964.99733130827008</v>
      </c>
      <c r="H206" s="91">
        <f t="shared" si="171"/>
        <v>964.99733130827008</v>
      </c>
      <c r="I206" s="91">
        <f t="shared" si="171"/>
        <v>964.99733130827008</v>
      </c>
      <c r="J206" s="91">
        <f t="shared" si="171"/>
        <v>964.99733130827008</v>
      </c>
      <c r="K206" s="91">
        <f t="shared" si="171"/>
        <v>964.99733130827008</v>
      </c>
      <c r="L206" s="91">
        <f t="shared" si="171"/>
        <v>964.99733130827008</v>
      </c>
      <c r="M206" s="91">
        <f t="shared" si="171"/>
        <v>964.99733130827008</v>
      </c>
      <c r="N206" s="91">
        <f t="shared" si="171"/>
        <v>964.99733130827008</v>
      </c>
      <c r="O206" s="91">
        <f t="shared" si="171"/>
        <v>964.99733130827008</v>
      </c>
      <c r="P206" s="91">
        <f t="shared" si="171"/>
        <v>964.99733130827008</v>
      </c>
      <c r="Q206" s="91">
        <f t="shared" si="171"/>
        <v>11579.967975699255</v>
      </c>
      <c r="R206" s="29"/>
      <c r="S206" s="29"/>
      <c r="T206" s="29"/>
      <c r="U206" s="91">
        <f t="shared" ref="U206:V206" si="172">SUM(U180,U186,U192,U204,U198)</f>
        <v>5.7899839878496273</v>
      </c>
      <c r="V206" s="91">
        <f t="shared" si="172"/>
        <v>964.99733130827099</v>
      </c>
      <c r="X206" s="91">
        <f t="shared" ref="X206:Y206" si="173">SUM(X180,X186,X192,X204,X198)</f>
        <v>4680.1542499996403</v>
      </c>
      <c r="Y206" s="91">
        <f t="shared" si="173"/>
        <v>6899.8137256996142</v>
      </c>
      <c r="Z206" s="110">
        <f>X206/(X206+Y206)</f>
        <v>0.4041595157966773</v>
      </c>
    </row>
    <row r="207" spans="1:26" ht="14.25" x14ac:dyDescent="0.3">
      <c r="A207" s="49"/>
      <c r="B207" s="39"/>
      <c r="C207" s="50"/>
      <c r="D207" s="124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4"/>
    </row>
    <row r="208" spans="1:26" ht="14.25" x14ac:dyDescent="0.3">
      <c r="A208" s="84"/>
      <c r="B208" s="85" t="s">
        <v>84</v>
      </c>
      <c r="C208" s="86"/>
      <c r="D208" s="125"/>
      <c r="E208" s="87">
        <f t="shared" ref="E208:Q208" si="174">SUM(E28,E74,E84,E144,E122,E94,E206,E172)</f>
        <v>6362.928143457224</v>
      </c>
      <c r="F208" s="87">
        <f t="shared" si="174"/>
        <v>6361.9281434572104</v>
      </c>
      <c r="G208" s="87">
        <f t="shared" si="174"/>
        <v>6361.9281434572104</v>
      </c>
      <c r="H208" s="87">
        <f t="shared" si="174"/>
        <v>6362.9281434572104</v>
      </c>
      <c r="I208" s="87">
        <f t="shared" si="174"/>
        <v>6361.9281434572104</v>
      </c>
      <c r="J208" s="87">
        <f t="shared" si="174"/>
        <v>6361.9281434572104</v>
      </c>
      <c r="K208" s="87">
        <f t="shared" si="174"/>
        <v>6362.9314753738772</v>
      </c>
      <c r="L208" s="87">
        <f t="shared" si="174"/>
        <v>6361.9314753738772</v>
      </c>
      <c r="M208" s="87">
        <f t="shared" si="174"/>
        <v>6361.9314753738772</v>
      </c>
      <c r="N208" s="87">
        <f t="shared" si="174"/>
        <v>6362.9314753738772</v>
      </c>
      <c r="O208" s="87">
        <f t="shared" si="174"/>
        <v>6361.9314753738772</v>
      </c>
      <c r="P208" s="87">
        <f t="shared" si="174"/>
        <v>6361.9314753738772</v>
      </c>
      <c r="Q208" s="87">
        <f t="shared" si="174"/>
        <v>76347.157712986547</v>
      </c>
      <c r="R208" s="29"/>
      <c r="S208" s="29"/>
      <c r="T208" s="29"/>
      <c r="U208" s="87">
        <f>SUM(U28,U74,U84,U144,U122,U94,U206,U172)</f>
        <v>34.686429756493276</v>
      </c>
      <c r="V208" s="87">
        <f>SUM(V28,V74,V84,V144,V122,V94,V206,V172)</f>
        <v>5781.0716260822119</v>
      </c>
      <c r="X208" s="87">
        <f>SUM(X28,X74,X84,X144,X122,X94,X206,X172)</f>
        <v>30537.600528706927</v>
      </c>
      <c r="Y208" s="87">
        <f>SUM(Y28,Y74,Y84,Y144,Y122,Y94,Y206,Y172)</f>
        <v>45809.55718427962</v>
      </c>
      <c r="Z208" s="192">
        <f>X208/(X208+Y208)</f>
        <v>0.39998346295362508</v>
      </c>
    </row>
    <row r="209" spans="1:25" ht="14.25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246" t="s">
        <v>85</v>
      </c>
      <c r="Q210" s="247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4.25" x14ac:dyDescent="0.3">
      <c r="A212" s="10"/>
      <c r="B212" s="216" t="s">
        <v>3</v>
      </c>
      <c r="C212" s="217"/>
      <c r="D212" s="248"/>
    </row>
    <row r="213" spans="1:25" x14ac:dyDescent="0.3">
      <c r="A213" s="12">
        <v>1</v>
      </c>
      <c r="B213" s="243"/>
      <c r="C213" s="244"/>
      <c r="D213" s="245"/>
    </row>
    <row r="214" spans="1:25" x14ac:dyDescent="0.3">
      <c r="A214" s="13">
        <v>2</v>
      </c>
      <c r="B214" s="240"/>
      <c r="C214" s="241"/>
      <c r="D214" s="242"/>
    </row>
    <row r="215" spans="1:25" x14ac:dyDescent="0.3">
      <c r="A215" s="13">
        <v>3</v>
      </c>
      <c r="B215" s="240"/>
      <c r="C215" s="241"/>
      <c r="D215" s="242"/>
    </row>
    <row r="216" spans="1:25" x14ac:dyDescent="0.3">
      <c r="A216" s="13">
        <v>4</v>
      </c>
      <c r="B216" s="240"/>
      <c r="C216" s="241"/>
      <c r="D216" s="242"/>
    </row>
    <row r="217" spans="1:25" x14ac:dyDescent="0.3">
      <c r="A217" s="13">
        <v>5</v>
      </c>
      <c r="B217" s="240"/>
      <c r="C217" s="241"/>
      <c r="D217" s="242"/>
    </row>
    <row r="218" spans="1:25" x14ac:dyDescent="0.3">
      <c r="A218" s="13">
        <v>6</v>
      </c>
      <c r="B218" s="240"/>
      <c r="C218" s="241"/>
      <c r="D218" s="242"/>
    </row>
    <row r="219" spans="1:25" x14ac:dyDescent="0.3">
      <c r="A219" s="13">
        <v>7</v>
      </c>
      <c r="B219" s="243"/>
      <c r="C219" s="244"/>
      <c r="D219" s="245"/>
    </row>
    <row r="220" spans="1:25" x14ac:dyDescent="0.3">
      <c r="A220" s="13">
        <v>8</v>
      </c>
      <c r="B220" s="240"/>
      <c r="C220" s="241"/>
      <c r="D220" s="242"/>
    </row>
    <row r="221" spans="1:25" x14ac:dyDescent="0.3">
      <c r="A221" s="13">
        <v>9</v>
      </c>
      <c r="B221" s="240"/>
      <c r="C221" s="241"/>
      <c r="D221" s="242"/>
    </row>
    <row r="222" spans="1:25" x14ac:dyDescent="0.3">
      <c r="A222" s="13">
        <v>10</v>
      </c>
      <c r="B222" s="240"/>
      <c r="C222" s="241"/>
      <c r="D222" s="242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 U207:V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167A-A829-4BF9-9179-BF17B3677E27}">
  <dimension ref="A1:Z222"/>
  <sheetViews>
    <sheetView zoomScale="110" zoomScaleNormal="110" zoomScaleSheetLayoutView="100" workbookViewId="0">
      <pane xSplit="3" ySplit="7" topLeftCell="K184" activePane="bottomRight" state="frozen"/>
      <selection pane="topRight" activeCell="E4" sqref="E4:E7"/>
      <selection pane="bottomLeft" activeCell="E4" sqref="E4:E7"/>
      <selection pane="bottomRight" activeCell="P123" sqref="E123:P123"/>
    </sheetView>
  </sheetViews>
  <sheetFormatPr defaultColWidth="9.140625" defaultRowHeight="13.5" x14ac:dyDescent="0.3"/>
  <cols>
    <col min="1" max="1" width="6.42578125" style="27" customWidth="1"/>
    <col min="2" max="2" width="35.7109375" style="28" customWidth="1"/>
    <col min="3" max="3" width="40.28515625" style="34" bestFit="1" customWidth="1"/>
    <col min="4" max="4" width="12.7109375" style="34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0.7109375" style="28" customWidth="1"/>
    <col min="23" max="23" width="5.42578125" style="28" customWidth="1"/>
    <col min="24" max="25" width="10.7109375" style="28" customWidth="1"/>
    <col min="26" max="26" width="10.7109375" style="106" customWidth="1"/>
    <col min="27" max="16384" width="9.140625" style="28"/>
  </cols>
  <sheetData>
    <row r="1" spans="1:26" ht="18.75" x14ac:dyDescent="0.3">
      <c r="A1" s="200" t="s">
        <v>112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26" ht="18.75" x14ac:dyDescent="0.3">
      <c r="A2" s="200" t="s">
        <v>113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</row>
    <row r="3" spans="1:26" ht="20.100000000000001" customHeight="1" x14ac:dyDescent="0.3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S3" s="219" t="s">
        <v>9</v>
      </c>
    </row>
    <row r="4" spans="1:26" ht="20.100000000000001" customHeight="1" x14ac:dyDescent="0.3">
      <c r="B4" s="27"/>
      <c r="C4" s="27"/>
      <c r="D4" s="212" t="s">
        <v>6</v>
      </c>
      <c r="E4" s="204" t="s">
        <v>7</v>
      </c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7"/>
      <c r="Q4" s="138"/>
      <c r="S4" s="219"/>
      <c r="U4" s="27"/>
      <c r="V4" s="27"/>
      <c r="X4" s="27"/>
      <c r="Y4" s="27"/>
      <c r="Z4" s="107"/>
    </row>
    <row r="5" spans="1:26" s="31" customFormat="1" ht="18" customHeight="1" x14ac:dyDescent="0.25">
      <c r="A5" s="206" t="s">
        <v>10</v>
      </c>
      <c r="B5" s="206" t="s">
        <v>11</v>
      </c>
      <c r="C5" s="206" t="s">
        <v>12</v>
      </c>
      <c r="D5" s="21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224" t="s">
        <v>114</v>
      </c>
      <c r="S5" s="219"/>
      <c r="U5" s="206" t="s">
        <v>13</v>
      </c>
      <c r="V5" s="206" t="s">
        <v>14</v>
      </c>
      <c r="X5" s="206" t="s">
        <v>15</v>
      </c>
      <c r="Y5" s="206" t="s">
        <v>16</v>
      </c>
      <c r="Z5" s="221" t="s">
        <v>96</v>
      </c>
    </row>
    <row r="6" spans="1:26" ht="15.95" customHeight="1" x14ac:dyDescent="0.3">
      <c r="A6" s="207"/>
      <c r="B6" s="207"/>
      <c r="C6" s="207"/>
      <c r="D6" s="213"/>
      <c r="E6" s="55">
        <v>46813</v>
      </c>
      <c r="F6" s="55">
        <v>46844</v>
      </c>
      <c r="G6" s="55">
        <v>46874</v>
      </c>
      <c r="H6" s="55">
        <v>46905</v>
      </c>
      <c r="I6" s="55">
        <v>46935</v>
      </c>
      <c r="J6" s="55">
        <v>46966</v>
      </c>
      <c r="K6" s="55">
        <v>46997</v>
      </c>
      <c r="L6" s="55">
        <v>47027</v>
      </c>
      <c r="M6" s="55">
        <v>47058</v>
      </c>
      <c r="N6" s="55">
        <v>47088</v>
      </c>
      <c r="O6" s="55">
        <v>47119</v>
      </c>
      <c r="P6" s="55">
        <v>47150</v>
      </c>
      <c r="Q6" s="225"/>
      <c r="S6" s="220"/>
      <c r="U6" s="207"/>
      <c r="V6" s="207"/>
      <c r="X6" s="207"/>
      <c r="Y6" s="207"/>
      <c r="Z6" s="222"/>
    </row>
    <row r="7" spans="1:26" ht="20.25" customHeight="1" x14ac:dyDescent="0.3">
      <c r="A7" s="208"/>
      <c r="B7" s="208"/>
      <c r="C7" s="208"/>
      <c r="D7" s="214"/>
      <c r="E7" s="37">
        <v>184</v>
      </c>
      <c r="F7" s="37">
        <v>160</v>
      </c>
      <c r="G7" s="37">
        <v>176</v>
      </c>
      <c r="H7" s="37">
        <v>168</v>
      </c>
      <c r="I7" s="37">
        <v>160</v>
      </c>
      <c r="J7" s="37">
        <v>184</v>
      </c>
      <c r="K7" s="37">
        <v>160</v>
      </c>
      <c r="L7" s="37">
        <v>168</v>
      </c>
      <c r="M7" s="37">
        <v>152</v>
      </c>
      <c r="N7" s="37">
        <v>160</v>
      </c>
      <c r="O7" s="37">
        <v>168</v>
      </c>
      <c r="P7" s="37">
        <v>152</v>
      </c>
      <c r="Q7" s="102">
        <f>SUM(E7:P7)</f>
        <v>1992</v>
      </c>
      <c r="S7" s="103">
        <f>AVERAGE(E7:P7)</f>
        <v>166</v>
      </c>
      <c r="U7" s="208"/>
      <c r="V7" s="208"/>
      <c r="X7" s="208"/>
      <c r="Y7" s="208"/>
      <c r="Z7" s="223"/>
    </row>
    <row r="8" spans="1:26" s="31" customFormat="1" ht="13.5" customHeight="1" x14ac:dyDescent="0.25">
      <c r="A8" s="74">
        <v>1</v>
      </c>
      <c r="B8" s="75" t="s">
        <v>18</v>
      </c>
      <c r="C8" s="76"/>
      <c r="D8" s="11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U8" s="76"/>
      <c r="V8" s="76"/>
      <c r="X8" s="76"/>
      <c r="Y8" s="76"/>
      <c r="Z8" s="108"/>
    </row>
    <row r="9" spans="1:26" ht="14.25" x14ac:dyDescent="0.3">
      <c r="A9" s="93">
        <v>1.1000000000000001</v>
      </c>
      <c r="B9" s="94" t="s">
        <v>18</v>
      </c>
      <c r="C9" s="128" t="str">
        <f>'3. Staff Loading'!C9</f>
        <v>BenefitsCal Project Manager</v>
      </c>
      <c r="D9" s="129" t="str">
        <f>'3. Staff Loading'!D9</f>
        <v>N</v>
      </c>
      <c r="E9" s="152">
        <v>150</v>
      </c>
      <c r="F9" s="152">
        <v>150</v>
      </c>
      <c r="G9" s="152">
        <v>150</v>
      </c>
      <c r="H9" s="152">
        <v>150</v>
      </c>
      <c r="I9" s="152">
        <v>150</v>
      </c>
      <c r="J9" s="152">
        <v>150</v>
      </c>
      <c r="K9" s="152">
        <v>150</v>
      </c>
      <c r="L9" s="152">
        <v>150</v>
      </c>
      <c r="M9" s="152">
        <v>150</v>
      </c>
      <c r="N9" s="152">
        <v>150</v>
      </c>
      <c r="O9" s="152">
        <v>150</v>
      </c>
      <c r="P9" s="152">
        <v>150</v>
      </c>
      <c r="Q9" s="100">
        <f>SUM(E9:P9)</f>
        <v>1800</v>
      </c>
      <c r="U9" s="131">
        <f>V9/$S$7</f>
        <v>0.90361445783132532</v>
      </c>
      <c r="V9" s="131">
        <f>Q9/12</f>
        <v>150</v>
      </c>
      <c r="X9" s="131">
        <f>IF($D9="Y",$Q9,0)</f>
        <v>0</v>
      </c>
      <c r="Y9" s="131">
        <f>IF($D9="N",$Q9,0)</f>
        <v>1800</v>
      </c>
      <c r="Z9" s="132">
        <f>X9/(Y9+X9)</f>
        <v>0</v>
      </c>
    </row>
    <row r="10" spans="1:26" ht="14.25" x14ac:dyDescent="0.3">
      <c r="A10" s="93"/>
      <c r="B10" s="94"/>
      <c r="C10" s="128">
        <f>'3. Staff Loading'!C10</f>
        <v>0</v>
      </c>
      <c r="D10" s="129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0">
        <f t="shared" ref="Q10:Q25" si="0">SUM(E10:P10)</f>
        <v>0</v>
      </c>
      <c r="U10" s="131">
        <f t="shared" ref="U10:U13" si="1">V10/$S$7</f>
        <v>0</v>
      </c>
      <c r="V10" s="131">
        <f>Q10/12</f>
        <v>0</v>
      </c>
      <c r="X10" s="131">
        <f t="shared" ref="X10:X13" si="2">IF($D10="Y",$Q10,0)</f>
        <v>0</v>
      </c>
      <c r="Y10" s="131">
        <f t="shared" ref="Y10:Y13" si="3">IF($D10="N",$Q10,0)</f>
        <v>0</v>
      </c>
      <c r="Z10" s="132" t="e">
        <f t="shared" ref="Z10:Z14" si="4">X10/(Y10+X10)</f>
        <v>#DIV/0!</v>
      </c>
    </row>
    <row r="11" spans="1:26" ht="14.25" x14ac:dyDescent="0.3">
      <c r="A11" s="93"/>
      <c r="B11" s="94"/>
      <c r="C11" s="128">
        <f>'3. Staff Loading'!C11</f>
        <v>0</v>
      </c>
      <c r="D11" s="129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0">
        <f t="shared" si="0"/>
        <v>0</v>
      </c>
      <c r="U11" s="131">
        <f t="shared" si="1"/>
        <v>0</v>
      </c>
      <c r="V11" s="131">
        <f>Q11/12</f>
        <v>0</v>
      </c>
      <c r="X11" s="131">
        <f t="shared" si="2"/>
        <v>0</v>
      </c>
      <c r="Y11" s="131">
        <f t="shared" si="3"/>
        <v>0</v>
      </c>
      <c r="Z11" s="132" t="e">
        <f t="shared" si="4"/>
        <v>#DIV/0!</v>
      </c>
    </row>
    <row r="12" spans="1:26" ht="14.25" x14ac:dyDescent="0.3">
      <c r="A12" s="93"/>
      <c r="B12" s="94"/>
      <c r="C12" s="128">
        <f>'3. Staff Loading'!C12</f>
        <v>0</v>
      </c>
      <c r="D12" s="129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0">
        <f t="shared" si="0"/>
        <v>0</v>
      </c>
      <c r="U12" s="131">
        <f t="shared" si="1"/>
        <v>0</v>
      </c>
      <c r="V12" s="131">
        <f>Q12/12</f>
        <v>0</v>
      </c>
      <c r="X12" s="131">
        <f t="shared" si="2"/>
        <v>0</v>
      </c>
      <c r="Y12" s="131">
        <f t="shared" si="3"/>
        <v>0</v>
      </c>
      <c r="Z12" s="132" t="e">
        <f t="shared" si="4"/>
        <v>#DIV/0!</v>
      </c>
    </row>
    <row r="13" spans="1:26" ht="14.25" x14ac:dyDescent="0.3">
      <c r="A13" s="93"/>
      <c r="B13" s="94"/>
      <c r="C13" s="128">
        <f>'3. Staff Loading'!C13</f>
        <v>0</v>
      </c>
      <c r="D13" s="129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0">
        <f t="shared" si="0"/>
        <v>0</v>
      </c>
      <c r="U13" s="131">
        <f t="shared" si="1"/>
        <v>0</v>
      </c>
      <c r="V13" s="131">
        <f>Q13/12</f>
        <v>0</v>
      </c>
      <c r="X13" s="131">
        <f t="shared" si="2"/>
        <v>0</v>
      </c>
      <c r="Y13" s="131">
        <f t="shared" si="3"/>
        <v>0</v>
      </c>
      <c r="Z13" s="132" t="e">
        <f t="shared" si="4"/>
        <v>#DIV/0!</v>
      </c>
    </row>
    <row r="14" spans="1:26" s="32" customFormat="1" ht="14.25" thickBot="1" x14ac:dyDescent="0.3">
      <c r="A14" s="65"/>
      <c r="B14" s="66" t="s">
        <v>19</v>
      </c>
      <c r="C14" s="67"/>
      <c r="D14" s="119"/>
      <c r="E14" s="70">
        <f>SUM(E9:E13)</f>
        <v>150</v>
      </c>
      <c r="F14" s="70">
        <f t="shared" ref="F14:Q14" si="5">SUM(F9:F13)</f>
        <v>150</v>
      </c>
      <c r="G14" s="70">
        <f t="shared" si="5"/>
        <v>150</v>
      </c>
      <c r="H14" s="70">
        <f t="shared" si="5"/>
        <v>150</v>
      </c>
      <c r="I14" s="70">
        <f t="shared" si="5"/>
        <v>150</v>
      </c>
      <c r="J14" s="70">
        <f t="shared" si="5"/>
        <v>150</v>
      </c>
      <c r="K14" s="70">
        <f t="shared" si="5"/>
        <v>150</v>
      </c>
      <c r="L14" s="70">
        <f t="shared" si="5"/>
        <v>150</v>
      </c>
      <c r="M14" s="70">
        <f t="shared" si="5"/>
        <v>150</v>
      </c>
      <c r="N14" s="70">
        <f t="shared" si="5"/>
        <v>150</v>
      </c>
      <c r="O14" s="70">
        <f t="shared" si="5"/>
        <v>150</v>
      </c>
      <c r="P14" s="70">
        <f t="shared" si="5"/>
        <v>150</v>
      </c>
      <c r="Q14" s="70">
        <f t="shared" si="5"/>
        <v>1800</v>
      </c>
      <c r="U14" s="68">
        <f>SUM(U9:U13)</f>
        <v>0.90361445783132532</v>
      </c>
      <c r="V14" s="68">
        <f>SUM(V9:V13)</f>
        <v>150</v>
      </c>
      <c r="X14" s="68">
        <f>SUM(X9:X13)</f>
        <v>0</v>
      </c>
      <c r="Y14" s="68">
        <f>SUM(Y9:Y13)</f>
        <v>1800</v>
      </c>
      <c r="Z14" s="105">
        <f t="shared" si="4"/>
        <v>0</v>
      </c>
    </row>
    <row r="15" spans="1:26" ht="14.25" customHeight="1" x14ac:dyDescent="0.3">
      <c r="A15" s="95">
        <v>1.2</v>
      </c>
      <c r="B15" s="96" t="s">
        <v>20</v>
      </c>
      <c r="C15" s="128" t="str">
        <f>'3. Staff Loading'!C15</f>
        <v>BenefitsCal Project Management Office (PMO) Lead</v>
      </c>
      <c r="D15" s="129" t="str">
        <f>'3. Staff Loading'!D15</f>
        <v>N</v>
      </c>
      <c r="E15" s="152">
        <v>150</v>
      </c>
      <c r="F15" s="152">
        <v>150</v>
      </c>
      <c r="G15" s="152">
        <v>150</v>
      </c>
      <c r="H15" s="152">
        <v>150</v>
      </c>
      <c r="I15" s="152">
        <v>150</v>
      </c>
      <c r="J15" s="152">
        <v>150</v>
      </c>
      <c r="K15" s="152">
        <v>150</v>
      </c>
      <c r="L15" s="152">
        <v>150</v>
      </c>
      <c r="M15" s="152">
        <v>150</v>
      </c>
      <c r="N15" s="152">
        <v>150</v>
      </c>
      <c r="O15" s="152">
        <v>150</v>
      </c>
      <c r="P15" s="152">
        <v>150</v>
      </c>
      <c r="Q15" s="101">
        <f t="shared" si="0"/>
        <v>1800</v>
      </c>
      <c r="U15" s="131">
        <f>V15/$S$7</f>
        <v>0.90361445783132532</v>
      </c>
      <c r="V15" s="131">
        <f>Q15/12</f>
        <v>150</v>
      </c>
      <c r="X15" s="131">
        <f>IF($D15="Y",$Q15,0)</f>
        <v>0</v>
      </c>
      <c r="Y15" s="131">
        <f>IF($D15="N",$Q15,0)</f>
        <v>1800</v>
      </c>
      <c r="Z15" s="132">
        <f>X15/(Y15+X15)</f>
        <v>0</v>
      </c>
    </row>
    <row r="16" spans="1:26" ht="12.75" customHeight="1" x14ac:dyDescent="0.3">
      <c r="A16" s="93"/>
      <c r="B16" s="97"/>
      <c r="C16" s="128">
        <f>'3. Staff Loading'!C16</f>
        <v>0</v>
      </c>
      <c r="D16" s="129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1">
        <f t="shared" si="0"/>
        <v>0</v>
      </c>
      <c r="U16" s="131">
        <f t="shared" ref="U16:U19" si="6">V16/$S$7</f>
        <v>0</v>
      </c>
      <c r="V16" s="131">
        <f>Q16/12</f>
        <v>0</v>
      </c>
      <c r="X16" s="131">
        <f t="shared" ref="X16:X19" si="7">IF($D16="Y",$Q16,0)</f>
        <v>0</v>
      </c>
      <c r="Y16" s="131">
        <f t="shared" ref="Y16:Y19" si="8">IF($D16="N",$Q16,0)</f>
        <v>0</v>
      </c>
      <c r="Z16" s="132" t="e">
        <f t="shared" ref="Z16:Z19" si="9">X16/(Y16+X16)</f>
        <v>#DIV/0!</v>
      </c>
    </row>
    <row r="17" spans="1:26" ht="12.75" customHeight="1" x14ac:dyDescent="0.3">
      <c r="A17" s="93"/>
      <c r="B17" s="97"/>
      <c r="C17" s="128">
        <f>'3. Staff Loading'!C17</f>
        <v>0</v>
      </c>
      <c r="D17" s="129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1">
        <f t="shared" si="0"/>
        <v>0</v>
      </c>
      <c r="U17" s="131">
        <f t="shared" si="6"/>
        <v>0</v>
      </c>
      <c r="V17" s="131">
        <f>Q17/12</f>
        <v>0</v>
      </c>
      <c r="X17" s="131">
        <f t="shared" si="7"/>
        <v>0</v>
      </c>
      <c r="Y17" s="131">
        <f t="shared" si="8"/>
        <v>0</v>
      </c>
      <c r="Z17" s="132" t="e">
        <f t="shared" si="9"/>
        <v>#DIV/0!</v>
      </c>
    </row>
    <row r="18" spans="1:26" ht="12.75" customHeight="1" x14ac:dyDescent="0.3">
      <c r="A18" s="93"/>
      <c r="B18" s="97"/>
      <c r="C18" s="128">
        <f>'3. Staff Loading'!C18</f>
        <v>0</v>
      </c>
      <c r="D18" s="129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1">
        <f t="shared" si="0"/>
        <v>0</v>
      </c>
      <c r="U18" s="131">
        <f t="shared" si="6"/>
        <v>0</v>
      </c>
      <c r="V18" s="131">
        <f>Q18/12</f>
        <v>0</v>
      </c>
      <c r="X18" s="131">
        <f t="shared" si="7"/>
        <v>0</v>
      </c>
      <c r="Y18" s="131">
        <f t="shared" si="8"/>
        <v>0</v>
      </c>
      <c r="Z18" s="132" t="e">
        <f t="shared" si="9"/>
        <v>#DIV/0!</v>
      </c>
    </row>
    <row r="19" spans="1:26" ht="12.75" customHeight="1" x14ac:dyDescent="0.3">
      <c r="A19" s="93"/>
      <c r="B19" s="97"/>
      <c r="C19" s="128">
        <f>'3. Staff Loading'!C19</f>
        <v>0</v>
      </c>
      <c r="D19" s="129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1">
        <f t="shared" si="0"/>
        <v>0</v>
      </c>
      <c r="U19" s="131">
        <f t="shared" si="6"/>
        <v>0</v>
      </c>
      <c r="V19" s="131">
        <f>Q19/12</f>
        <v>0</v>
      </c>
      <c r="X19" s="131">
        <f t="shared" si="7"/>
        <v>0</v>
      </c>
      <c r="Y19" s="131">
        <f t="shared" si="8"/>
        <v>0</v>
      </c>
      <c r="Z19" s="132" t="e">
        <f t="shared" si="9"/>
        <v>#DIV/0!</v>
      </c>
    </row>
    <row r="20" spans="1:26" ht="14.25" customHeight="1" thickBot="1" x14ac:dyDescent="0.35">
      <c r="A20" s="65"/>
      <c r="B20" s="66" t="s">
        <v>21</v>
      </c>
      <c r="C20" s="71"/>
      <c r="D20" s="120"/>
      <c r="E20" s="70">
        <f>SUM(E15:E19)</f>
        <v>150</v>
      </c>
      <c r="F20" s="70">
        <f t="shared" ref="F20:Q20" si="10">SUM(F15:F19)</f>
        <v>150</v>
      </c>
      <c r="G20" s="70">
        <f t="shared" si="10"/>
        <v>150</v>
      </c>
      <c r="H20" s="70">
        <f t="shared" si="10"/>
        <v>150</v>
      </c>
      <c r="I20" s="70">
        <f t="shared" si="10"/>
        <v>150</v>
      </c>
      <c r="J20" s="70">
        <f t="shared" si="10"/>
        <v>150</v>
      </c>
      <c r="K20" s="70">
        <f t="shared" si="10"/>
        <v>150</v>
      </c>
      <c r="L20" s="70">
        <f t="shared" si="10"/>
        <v>150</v>
      </c>
      <c r="M20" s="70">
        <f t="shared" si="10"/>
        <v>150</v>
      </c>
      <c r="N20" s="70">
        <f t="shared" si="10"/>
        <v>150</v>
      </c>
      <c r="O20" s="70">
        <f t="shared" si="10"/>
        <v>150</v>
      </c>
      <c r="P20" s="70">
        <f t="shared" si="10"/>
        <v>150</v>
      </c>
      <c r="Q20" s="70">
        <f t="shared" si="10"/>
        <v>1800</v>
      </c>
      <c r="U20" s="72">
        <f>SUM(U15:U19)</f>
        <v>0.90361445783132532</v>
      </c>
      <c r="V20" s="72">
        <f>SUM(V15:V19)</f>
        <v>150</v>
      </c>
      <c r="X20" s="68">
        <f>SUM(X15:X19)</f>
        <v>0</v>
      </c>
      <c r="Y20" s="68">
        <f>SUM(Y15:Y19)</f>
        <v>1800</v>
      </c>
      <c r="Z20" s="105">
        <f>X20/(X20+Y20)</f>
        <v>0</v>
      </c>
    </row>
    <row r="21" spans="1:26" ht="14.25" x14ac:dyDescent="0.3">
      <c r="A21" s="95">
        <v>1.3</v>
      </c>
      <c r="B21" s="96" t="s">
        <v>22</v>
      </c>
      <c r="C21" s="128" t="str">
        <f>'3. Staff Loading'!C21</f>
        <v>BenefitsCal PMO Support Sr. - Off</v>
      </c>
      <c r="D21" s="129" t="str">
        <f>'3. Staff Loading'!D21</f>
        <v>Y</v>
      </c>
      <c r="E21" s="43">
        <v>173.16422366666669</v>
      </c>
      <c r="F21" s="43">
        <v>173.16422366666669</v>
      </c>
      <c r="G21" s="43">
        <v>173.16422366666669</v>
      </c>
      <c r="H21" s="43">
        <v>173.16422366666669</v>
      </c>
      <c r="I21" s="43">
        <v>173.16422366666669</v>
      </c>
      <c r="J21" s="43">
        <v>173.16422366666669</v>
      </c>
      <c r="K21" s="43">
        <v>173.16422366666669</v>
      </c>
      <c r="L21" s="43">
        <v>173.16422366666669</v>
      </c>
      <c r="M21" s="43">
        <v>173.16422366666669</v>
      </c>
      <c r="N21" s="43">
        <v>173.16422366666669</v>
      </c>
      <c r="O21" s="43">
        <v>173.16422366666669</v>
      </c>
      <c r="P21" s="43">
        <v>173.16422366666669</v>
      </c>
      <c r="Q21" s="101">
        <f t="shared" si="0"/>
        <v>2077.9706840000003</v>
      </c>
      <c r="U21" s="131">
        <f>V21/$S$7</f>
        <v>1.0431579738955825</v>
      </c>
      <c r="V21" s="131">
        <f>Q21/12</f>
        <v>173.16422366666669</v>
      </c>
      <c r="X21" s="131">
        <f>IF($D21="Y",$Q21,0)</f>
        <v>2077.9706840000003</v>
      </c>
      <c r="Y21" s="131">
        <f>IF($D21="N",$Q21,0)</f>
        <v>0</v>
      </c>
      <c r="Z21" s="132">
        <f>X21/(Y21+X21)</f>
        <v>1</v>
      </c>
    </row>
    <row r="22" spans="1:26" ht="14.25" x14ac:dyDescent="0.3">
      <c r="A22" s="93"/>
      <c r="B22" s="97"/>
      <c r="C22" s="128">
        <f>'3. Staff Loading'!C22</f>
        <v>0</v>
      </c>
      <c r="D22" s="129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1">
        <f t="shared" si="0"/>
        <v>0</v>
      </c>
      <c r="U22" s="131">
        <f t="shared" ref="U22:U25" si="11">V22/$S$7</f>
        <v>0</v>
      </c>
      <c r="V22" s="131">
        <f>Q22/12</f>
        <v>0</v>
      </c>
      <c r="X22" s="131">
        <f t="shared" ref="X22:X25" si="12">IF($D22="Y",$Q22,0)</f>
        <v>0</v>
      </c>
      <c r="Y22" s="131">
        <f t="shared" ref="Y22:Y25" si="13">IF($D22="N",$Q22,0)</f>
        <v>0</v>
      </c>
      <c r="Z22" s="132" t="e">
        <f t="shared" ref="Z22:Z25" si="14">X22/(Y22+X22)</f>
        <v>#DIV/0!</v>
      </c>
    </row>
    <row r="23" spans="1:26" ht="14.25" x14ac:dyDescent="0.3">
      <c r="A23" s="93"/>
      <c r="B23" s="97"/>
      <c r="C23" s="128">
        <f>'3. Staff Loading'!C23</f>
        <v>0</v>
      </c>
      <c r="D23" s="129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1">
        <f t="shared" si="0"/>
        <v>0</v>
      </c>
      <c r="U23" s="131">
        <f t="shared" si="11"/>
        <v>0</v>
      </c>
      <c r="V23" s="131">
        <f>Q23/12</f>
        <v>0</v>
      </c>
      <c r="X23" s="131">
        <f t="shared" si="12"/>
        <v>0</v>
      </c>
      <c r="Y23" s="131">
        <f t="shared" si="13"/>
        <v>0</v>
      </c>
      <c r="Z23" s="132" t="e">
        <f t="shared" si="14"/>
        <v>#DIV/0!</v>
      </c>
    </row>
    <row r="24" spans="1:26" ht="14.25" x14ac:dyDescent="0.3">
      <c r="A24" s="93"/>
      <c r="B24" s="97"/>
      <c r="C24" s="128">
        <f>'3. Staff Loading'!C24</f>
        <v>0</v>
      </c>
      <c r="D24" s="129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1">
        <f t="shared" si="0"/>
        <v>0</v>
      </c>
      <c r="U24" s="131">
        <f t="shared" si="11"/>
        <v>0</v>
      </c>
      <c r="V24" s="131">
        <f>Q24/12</f>
        <v>0</v>
      </c>
      <c r="X24" s="131">
        <f t="shared" si="12"/>
        <v>0</v>
      </c>
      <c r="Y24" s="131">
        <f t="shared" si="13"/>
        <v>0</v>
      </c>
      <c r="Z24" s="132" t="e">
        <f t="shared" si="14"/>
        <v>#DIV/0!</v>
      </c>
    </row>
    <row r="25" spans="1:26" ht="14.25" x14ac:dyDescent="0.3">
      <c r="A25" s="93"/>
      <c r="B25" s="97"/>
      <c r="C25" s="128">
        <f>'3. Staff Loading'!C25</f>
        <v>0</v>
      </c>
      <c r="D25" s="129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1">
        <f t="shared" si="0"/>
        <v>0</v>
      </c>
      <c r="U25" s="131">
        <f t="shared" si="11"/>
        <v>0</v>
      </c>
      <c r="V25" s="131">
        <f>Q25/12</f>
        <v>0</v>
      </c>
      <c r="X25" s="131">
        <f t="shared" si="12"/>
        <v>0</v>
      </c>
      <c r="Y25" s="131">
        <f t="shared" si="13"/>
        <v>0</v>
      </c>
      <c r="Z25" s="132" t="e">
        <f t="shared" si="14"/>
        <v>#DIV/0!</v>
      </c>
    </row>
    <row r="26" spans="1:26" ht="15" thickBot="1" x14ac:dyDescent="0.35">
      <c r="A26" s="65"/>
      <c r="B26" s="66" t="s">
        <v>23</v>
      </c>
      <c r="C26" s="71"/>
      <c r="D26" s="120"/>
      <c r="E26" s="70">
        <f>SUM(E21:E25)</f>
        <v>173.16422366666669</v>
      </c>
      <c r="F26" s="70">
        <f t="shared" ref="F26:Q26" si="15">SUM(F21:F25)</f>
        <v>173.16422366666669</v>
      </c>
      <c r="G26" s="70">
        <f t="shared" si="15"/>
        <v>173.16422366666669</v>
      </c>
      <c r="H26" s="70">
        <f t="shared" si="15"/>
        <v>173.16422366666669</v>
      </c>
      <c r="I26" s="70">
        <f t="shared" si="15"/>
        <v>173.16422366666669</v>
      </c>
      <c r="J26" s="70">
        <f t="shared" si="15"/>
        <v>173.16422366666669</v>
      </c>
      <c r="K26" s="70">
        <f t="shared" si="15"/>
        <v>173.16422366666669</v>
      </c>
      <c r="L26" s="70">
        <f t="shared" si="15"/>
        <v>173.16422366666669</v>
      </c>
      <c r="M26" s="70">
        <f t="shared" si="15"/>
        <v>173.16422366666669</v>
      </c>
      <c r="N26" s="70">
        <f t="shared" si="15"/>
        <v>173.16422366666669</v>
      </c>
      <c r="O26" s="70">
        <f t="shared" si="15"/>
        <v>173.16422366666669</v>
      </c>
      <c r="P26" s="70">
        <f t="shared" si="15"/>
        <v>173.16422366666669</v>
      </c>
      <c r="Q26" s="70">
        <f t="shared" si="15"/>
        <v>2077.9706840000003</v>
      </c>
      <c r="U26" s="72">
        <f>SUM(U21:U25)</f>
        <v>1.0431579738955825</v>
      </c>
      <c r="V26" s="72">
        <f>SUM(V21:V25)</f>
        <v>173.16422366666669</v>
      </c>
      <c r="X26" s="68">
        <f>SUM(X21:X25)</f>
        <v>2077.9706840000003</v>
      </c>
      <c r="Y26" s="68">
        <f>SUM(Y21:Y25)</f>
        <v>0</v>
      </c>
      <c r="Z26" s="105">
        <f>X26/(X26+Y26)</f>
        <v>1</v>
      </c>
    </row>
    <row r="27" spans="1:26" ht="9.9499999999999993" customHeight="1" thickBot="1" x14ac:dyDescent="0.35">
      <c r="A27" s="38"/>
      <c r="B27" s="39"/>
      <c r="C27" s="40"/>
      <c r="D27" s="118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5"/>
      <c r="V27" s="115"/>
      <c r="X27" s="115"/>
      <c r="Y27" s="115"/>
      <c r="Z27" s="116"/>
    </row>
    <row r="28" spans="1:26" s="32" customFormat="1" ht="14.25" thickBot="1" x14ac:dyDescent="0.3">
      <c r="A28" s="88"/>
      <c r="B28" s="89" t="s">
        <v>19</v>
      </c>
      <c r="C28" s="90"/>
      <c r="D28" s="121"/>
      <c r="E28" s="91">
        <f t="shared" ref="E28:Q28" si="16">SUM(E14,E20,E26)</f>
        <v>473.16422366666666</v>
      </c>
      <c r="F28" s="91">
        <f t="shared" si="16"/>
        <v>473.16422366666666</v>
      </c>
      <c r="G28" s="91">
        <f t="shared" si="16"/>
        <v>473.16422366666666</v>
      </c>
      <c r="H28" s="91">
        <f t="shared" si="16"/>
        <v>473.16422366666666</v>
      </c>
      <c r="I28" s="91">
        <f t="shared" si="16"/>
        <v>473.16422366666666</v>
      </c>
      <c r="J28" s="91">
        <f t="shared" si="16"/>
        <v>473.16422366666666</v>
      </c>
      <c r="K28" s="91">
        <f t="shared" si="16"/>
        <v>473.16422366666666</v>
      </c>
      <c r="L28" s="91">
        <f t="shared" si="16"/>
        <v>473.16422366666666</v>
      </c>
      <c r="M28" s="91">
        <f t="shared" si="16"/>
        <v>473.16422366666666</v>
      </c>
      <c r="N28" s="91">
        <f t="shared" si="16"/>
        <v>473.16422366666666</v>
      </c>
      <c r="O28" s="91">
        <f t="shared" si="16"/>
        <v>473.16422366666666</v>
      </c>
      <c r="P28" s="91">
        <f t="shared" si="16"/>
        <v>473.16422366666666</v>
      </c>
      <c r="Q28" s="91">
        <f t="shared" si="16"/>
        <v>5677.9706839999999</v>
      </c>
      <c r="U28" s="91">
        <f>SUM(U14,U20,U26)</f>
        <v>2.8503868895582332</v>
      </c>
      <c r="V28" s="91">
        <f>SUM(V14,V20,V26)</f>
        <v>473.16422366666666</v>
      </c>
      <c r="X28" s="91">
        <f>SUM(X14,X20,X26)</f>
        <v>2077.9706840000003</v>
      </c>
      <c r="Y28" s="91">
        <f>SUM(Y14,Y20,Y26)</f>
        <v>3600</v>
      </c>
      <c r="Z28" s="110">
        <f>X28/(X28+Y28)</f>
        <v>0.36597066093622693</v>
      </c>
    </row>
    <row r="29" spans="1:26" ht="9.9499999999999993" customHeight="1" x14ac:dyDescent="0.3">
      <c r="A29" s="61"/>
      <c r="B29" s="62"/>
      <c r="C29" s="63"/>
      <c r="D29" s="122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U29" s="63"/>
      <c r="V29" s="63"/>
      <c r="X29" s="63"/>
      <c r="Y29" s="63"/>
      <c r="Z29" s="111"/>
    </row>
    <row r="30" spans="1:26" s="31" customFormat="1" ht="13.5" customHeight="1" x14ac:dyDescent="0.3">
      <c r="A30" s="78">
        <v>2</v>
      </c>
      <c r="B30" s="79" t="s">
        <v>24</v>
      </c>
      <c r="C30" s="80"/>
      <c r="D30" s="117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77"/>
      <c r="R30" s="28"/>
      <c r="S30" s="28"/>
      <c r="T30" s="28"/>
      <c r="U30" s="80"/>
      <c r="V30" s="80"/>
      <c r="X30" s="80"/>
      <c r="Y30" s="80"/>
      <c r="Z30" s="112"/>
    </row>
    <row r="31" spans="1:26" ht="13.5" customHeight="1" x14ac:dyDescent="0.3">
      <c r="A31" s="93">
        <v>2.1</v>
      </c>
      <c r="B31" s="94" t="s">
        <v>25</v>
      </c>
      <c r="C31" s="128" t="str">
        <f>'3. Staff Loading'!C31</f>
        <v>BenefitsCal Application Manager</v>
      </c>
      <c r="D31" s="129" t="str">
        <f>'3. Staff Loading'!D31</f>
        <v>N</v>
      </c>
      <c r="E31" s="43">
        <v>100.40094308333335</v>
      </c>
      <c r="F31" s="43">
        <v>100.40094308333335</v>
      </c>
      <c r="G31" s="43">
        <v>100.40094308333335</v>
      </c>
      <c r="H31" s="43">
        <v>100.40094308333335</v>
      </c>
      <c r="I31" s="43">
        <v>100.40094308333335</v>
      </c>
      <c r="J31" s="43">
        <v>100.40094308333335</v>
      </c>
      <c r="K31" s="43">
        <v>100.40094308333335</v>
      </c>
      <c r="L31" s="43">
        <v>100.40094308333335</v>
      </c>
      <c r="M31" s="43">
        <v>100.40094308333335</v>
      </c>
      <c r="N31" s="43">
        <v>100.40094308333335</v>
      </c>
      <c r="O31" s="43">
        <v>100.40094308333335</v>
      </c>
      <c r="P31" s="43">
        <v>100.40094308333335</v>
      </c>
      <c r="Q31" s="100">
        <f t="shared" ref="Q31:Q71" si="17">SUM(E31:P31)</f>
        <v>1204.8113170000001</v>
      </c>
      <c r="U31" s="131">
        <f>V31/$S$7</f>
        <v>0.60482495833333338</v>
      </c>
      <c r="V31" s="131">
        <f>Q31/12</f>
        <v>100.40094308333335</v>
      </c>
      <c r="X31" s="131">
        <f>IF($D31="Y",$Q31,0)</f>
        <v>0</v>
      </c>
      <c r="Y31" s="131">
        <f>IF($D31="N",$Q31,0)</f>
        <v>1204.8113170000001</v>
      </c>
      <c r="Z31" s="132">
        <f>X31/(Y31+X31)</f>
        <v>0</v>
      </c>
    </row>
    <row r="32" spans="1:26" ht="14.25" x14ac:dyDescent="0.3">
      <c r="A32" s="93"/>
      <c r="B32" s="94"/>
      <c r="C32" s="128" t="str">
        <f>'3. Staff Loading'!C32</f>
        <v>BenefitsCal Scrum Master - Off</v>
      </c>
      <c r="D32" s="129" t="str">
        <f>'3. Staff Loading'!D32</f>
        <v>Y</v>
      </c>
      <c r="E32" s="43">
        <v>163.47347291666668</v>
      </c>
      <c r="F32" s="43">
        <v>163.47347291666668</v>
      </c>
      <c r="G32" s="43">
        <v>163.47347291666668</v>
      </c>
      <c r="H32" s="43">
        <v>163.47347291666668</v>
      </c>
      <c r="I32" s="43">
        <v>163.47347291666668</v>
      </c>
      <c r="J32" s="43">
        <v>163.47347291666668</v>
      </c>
      <c r="K32" s="43">
        <v>163.47347291666668</v>
      </c>
      <c r="L32" s="43">
        <v>163.47347291666668</v>
      </c>
      <c r="M32" s="43">
        <v>163.47347291666668</v>
      </c>
      <c r="N32" s="43">
        <v>163.47347291666668</v>
      </c>
      <c r="O32" s="43">
        <v>163.47347291666668</v>
      </c>
      <c r="P32" s="43">
        <v>163.47347291666668</v>
      </c>
      <c r="Q32" s="100">
        <f t="shared" si="17"/>
        <v>1961.681675</v>
      </c>
      <c r="U32" s="131">
        <f t="shared" ref="U32:U35" si="18">V32/$S$7</f>
        <v>0.98477995732931733</v>
      </c>
      <c r="V32" s="131">
        <f>Q32/12</f>
        <v>163.47347291666668</v>
      </c>
      <c r="X32" s="131">
        <f t="shared" ref="X32:X35" si="19">IF($D32="Y",$Q32,0)</f>
        <v>1961.681675</v>
      </c>
      <c r="Y32" s="131">
        <f t="shared" ref="Y32:Y35" si="20">IF($D32="N",$Q32,0)</f>
        <v>0</v>
      </c>
      <c r="Z32" s="132">
        <f t="shared" ref="Z32:Z35" si="21">X32/(Y32+X32)</f>
        <v>1</v>
      </c>
    </row>
    <row r="33" spans="1:26" ht="14.25" x14ac:dyDescent="0.3">
      <c r="A33" s="93"/>
      <c r="B33" s="94"/>
      <c r="C33" s="128">
        <f>'3. Staff Loading'!C33</f>
        <v>0</v>
      </c>
      <c r="D33" s="129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0">
        <f t="shared" si="17"/>
        <v>0</v>
      </c>
      <c r="U33" s="131">
        <f t="shared" si="18"/>
        <v>0</v>
      </c>
      <c r="V33" s="131">
        <f>Q33/12</f>
        <v>0</v>
      </c>
      <c r="X33" s="131">
        <f t="shared" si="19"/>
        <v>0</v>
      </c>
      <c r="Y33" s="131">
        <f t="shared" si="20"/>
        <v>0</v>
      </c>
      <c r="Z33" s="132" t="e">
        <f t="shared" si="21"/>
        <v>#DIV/0!</v>
      </c>
    </row>
    <row r="34" spans="1:26" ht="14.25" x14ac:dyDescent="0.3">
      <c r="A34" s="93"/>
      <c r="B34" s="94"/>
      <c r="C34" s="128">
        <f>'3. Staff Loading'!C34</f>
        <v>0</v>
      </c>
      <c r="D34" s="129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0">
        <f t="shared" si="17"/>
        <v>0</v>
      </c>
      <c r="U34" s="131">
        <f t="shared" si="18"/>
        <v>0</v>
      </c>
      <c r="V34" s="131">
        <f>Q34/12</f>
        <v>0</v>
      </c>
      <c r="X34" s="131">
        <f t="shared" si="19"/>
        <v>0</v>
      </c>
      <c r="Y34" s="131">
        <f t="shared" si="20"/>
        <v>0</v>
      </c>
      <c r="Z34" s="132" t="e">
        <f t="shared" si="21"/>
        <v>#DIV/0!</v>
      </c>
    </row>
    <row r="35" spans="1:26" ht="14.25" x14ac:dyDescent="0.3">
      <c r="A35" s="93"/>
      <c r="B35" s="94"/>
      <c r="C35" s="128">
        <f>'3. Staff Loading'!C35</f>
        <v>0</v>
      </c>
      <c r="D35" s="129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0">
        <f t="shared" si="17"/>
        <v>0</v>
      </c>
      <c r="R35" s="32"/>
      <c r="S35" s="32"/>
      <c r="T35" s="32"/>
      <c r="U35" s="131">
        <f t="shared" si="18"/>
        <v>0</v>
      </c>
      <c r="V35" s="131">
        <f>Q35/12</f>
        <v>0</v>
      </c>
      <c r="X35" s="131">
        <f t="shared" si="19"/>
        <v>0</v>
      </c>
      <c r="Y35" s="131">
        <f t="shared" si="20"/>
        <v>0</v>
      </c>
      <c r="Z35" s="132" t="e">
        <f t="shared" si="21"/>
        <v>#DIV/0!</v>
      </c>
    </row>
    <row r="36" spans="1:26" s="32" customFormat="1" ht="15" thickBot="1" x14ac:dyDescent="0.35">
      <c r="A36" s="65"/>
      <c r="B36" s="66" t="s">
        <v>103</v>
      </c>
      <c r="C36" s="67"/>
      <c r="D36" s="119"/>
      <c r="E36" s="70">
        <f>SUM(E31:E35)</f>
        <v>263.874416</v>
      </c>
      <c r="F36" s="70">
        <f t="shared" ref="F36:Q36" si="22">SUM(F31:F35)</f>
        <v>263.874416</v>
      </c>
      <c r="G36" s="70">
        <f t="shared" si="22"/>
        <v>263.874416</v>
      </c>
      <c r="H36" s="70">
        <f t="shared" si="22"/>
        <v>263.874416</v>
      </c>
      <c r="I36" s="70">
        <f t="shared" si="22"/>
        <v>263.874416</v>
      </c>
      <c r="J36" s="70">
        <f t="shared" si="22"/>
        <v>263.874416</v>
      </c>
      <c r="K36" s="70">
        <f t="shared" si="22"/>
        <v>263.874416</v>
      </c>
      <c r="L36" s="70">
        <f t="shared" si="22"/>
        <v>263.874416</v>
      </c>
      <c r="M36" s="70">
        <f t="shared" si="22"/>
        <v>263.874416</v>
      </c>
      <c r="N36" s="70">
        <f t="shared" si="22"/>
        <v>263.874416</v>
      </c>
      <c r="O36" s="70">
        <f t="shared" si="22"/>
        <v>263.874416</v>
      </c>
      <c r="P36" s="70">
        <f t="shared" si="22"/>
        <v>263.874416</v>
      </c>
      <c r="Q36" s="70">
        <f t="shared" si="22"/>
        <v>3166.4929920000004</v>
      </c>
      <c r="U36" s="72">
        <f>SUM(U31:U35)</f>
        <v>1.5896049156626506</v>
      </c>
      <c r="V36" s="72">
        <f>SUM(V31:V35)</f>
        <v>263.874416</v>
      </c>
      <c r="X36" s="68">
        <f>SUM(X31:X35)</f>
        <v>1961.681675</v>
      </c>
      <c r="Y36" s="68">
        <f>SUM(Y31:Y35)</f>
        <v>1204.8113170000001</v>
      </c>
      <c r="Z36" s="105">
        <f>X36/(X36+Y36)</f>
        <v>0.6195124006135807</v>
      </c>
    </row>
    <row r="37" spans="1:26" ht="14.25" x14ac:dyDescent="0.3">
      <c r="A37" s="93">
        <v>2.2000000000000002</v>
      </c>
      <c r="B37" s="98" t="s">
        <v>27</v>
      </c>
      <c r="C37" s="128" t="str">
        <f>'3. Staff Loading'!C37</f>
        <v>BenefitsCal Product Manager</v>
      </c>
      <c r="D37" s="129" t="str">
        <f>'3. Staff Loading'!D37</f>
        <v>N</v>
      </c>
      <c r="E37" s="43">
        <v>70.70829858333299</v>
      </c>
      <c r="F37" s="43">
        <v>70.70829858333299</v>
      </c>
      <c r="G37" s="43">
        <v>70.70829858333299</v>
      </c>
      <c r="H37" s="43">
        <v>70.70829858333299</v>
      </c>
      <c r="I37" s="43">
        <v>70.70829858333299</v>
      </c>
      <c r="J37" s="43">
        <v>70.70829858333299</v>
      </c>
      <c r="K37" s="43">
        <v>70.00500000000001</v>
      </c>
      <c r="L37" s="43">
        <v>70.00500000000001</v>
      </c>
      <c r="M37" s="43">
        <v>70.00500000000001</v>
      </c>
      <c r="N37" s="43">
        <v>70.00500000000001</v>
      </c>
      <c r="O37" s="43">
        <v>70.00500000000001</v>
      </c>
      <c r="P37" s="43">
        <v>70.00500000000001</v>
      </c>
      <c r="Q37" s="100">
        <f t="shared" si="17"/>
        <v>844.27979149999794</v>
      </c>
      <c r="R37" s="32"/>
      <c r="S37" s="32"/>
      <c r="T37" s="32"/>
      <c r="U37" s="131">
        <f>V37/$S$7</f>
        <v>0.42383523669678613</v>
      </c>
      <c r="V37" s="131">
        <f>Q37/12</f>
        <v>70.3566492916665</v>
      </c>
      <c r="X37" s="131">
        <f>IF($D37="Y",$Q37,0)</f>
        <v>0</v>
      </c>
      <c r="Y37" s="131">
        <f>IF($D37="N",$Q37,0)</f>
        <v>844.27979149999794</v>
      </c>
      <c r="Z37" s="132">
        <f>X37/(Y37+X37)</f>
        <v>0</v>
      </c>
    </row>
    <row r="38" spans="1:26" ht="14.25" x14ac:dyDescent="0.3">
      <c r="A38" s="93"/>
      <c r="B38" s="94"/>
      <c r="C38" s="128" t="str">
        <f>'3. Staff Loading'!C38</f>
        <v>BenefitsCal Business Analyst - On</v>
      </c>
      <c r="D38" s="129" t="str">
        <f>'3. Staff Loading'!D38</f>
        <v>N</v>
      </c>
      <c r="E38" s="43">
        <v>149.61333333333332</v>
      </c>
      <c r="F38" s="43">
        <v>149.61333333333332</v>
      </c>
      <c r="G38" s="43">
        <v>149.61333333333332</v>
      </c>
      <c r="H38" s="43">
        <v>149.61333333333332</v>
      </c>
      <c r="I38" s="43">
        <v>149.61333333333332</v>
      </c>
      <c r="J38" s="43">
        <v>149.61333333333332</v>
      </c>
      <c r="K38" s="43">
        <v>149.61333333333332</v>
      </c>
      <c r="L38" s="43">
        <v>149.61333333333332</v>
      </c>
      <c r="M38" s="43">
        <v>149.61333333333332</v>
      </c>
      <c r="N38" s="43">
        <v>149.61333333333332</v>
      </c>
      <c r="O38" s="43">
        <v>149.61333333333332</v>
      </c>
      <c r="P38" s="43">
        <v>149.61333333333332</v>
      </c>
      <c r="Q38" s="100">
        <f t="shared" si="17"/>
        <v>1795.3599999999994</v>
      </c>
      <c r="R38" s="32"/>
      <c r="S38" s="32"/>
      <c r="T38" s="32"/>
      <c r="U38" s="131">
        <f t="shared" ref="U38:U41" si="23">V38/$S$7</f>
        <v>0.90128514056224873</v>
      </c>
      <c r="V38" s="131">
        <f>Q38/12</f>
        <v>149.61333333333329</v>
      </c>
      <c r="X38" s="131">
        <f t="shared" ref="X38:X41" si="24">IF($D38="Y",$Q38,0)</f>
        <v>0</v>
      </c>
      <c r="Y38" s="131">
        <f t="shared" ref="Y38:Y41" si="25">IF($D38="N",$Q38,0)</f>
        <v>1795.3599999999994</v>
      </c>
      <c r="Z38" s="132">
        <f t="shared" ref="Z38:Z41" si="26">X38/(Y38+X38)</f>
        <v>0</v>
      </c>
    </row>
    <row r="39" spans="1:26" ht="14.25" x14ac:dyDescent="0.3">
      <c r="A39" s="93"/>
      <c r="B39" s="94"/>
      <c r="C39" s="128" t="str">
        <f>'3. Staff Loading'!C39</f>
        <v>BenefitsCal User Centered Design Lead</v>
      </c>
      <c r="D39" s="129" t="str">
        <f>'3. Staff Loading'!D39</f>
        <v>N</v>
      </c>
      <c r="E39" s="152">
        <v>150</v>
      </c>
      <c r="F39" s="152">
        <v>150</v>
      </c>
      <c r="G39" s="152">
        <v>150</v>
      </c>
      <c r="H39" s="152">
        <v>150</v>
      </c>
      <c r="I39" s="152">
        <v>150</v>
      </c>
      <c r="J39" s="152">
        <v>150</v>
      </c>
      <c r="K39" s="152">
        <v>150</v>
      </c>
      <c r="L39" s="152">
        <v>150</v>
      </c>
      <c r="M39" s="152">
        <v>150</v>
      </c>
      <c r="N39" s="152">
        <v>150</v>
      </c>
      <c r="O39" s="152">
        <v>150</v>
      </c>
      <c r="P39" s="152">
        <v>150</v>
      </c>
      <c r="Q39" s="100">
        <f t="shared" si="17"/>
        <v>1800</v>
      </c>
      <c r="R39" s="32"/>
      <c r="S39" s="32"/>
      <c r="T39" s="32"/>
      <c r="U39" s="131">
        <f t="shared" si="23"/>
        <v>0.90361445783132532</v>
      </c>
      <c r="V39" s="131">
        <f>Q39/12</f>
        <v>150</v>
      </c>
      <c r="X39" s="131">
        <f t="shared" si="24"/>
        <v>0</v>
      </c>
      <c r="Y39" s="131">
        <f t="shared" si="25"/>
        <v>1800</v>
      </c>
      <c r="Z39" s="132">
        <f t="shared" si="26"/>
        <v>0</v>
      </c>
    </row>
    <row r="40" spans="1:26" ht="14.25" x14ac:dyDescent="0.3">
      <c r="A40" s="93"/>
      <c r="B40" s="94"/>
      <c r="C40" s="128" t="str">
        <f>'3. Staff Loading'!C40</f>
        <v>BenefitsCal UX Designer Jr. - On</v>
      </c>
      <c r="D40" s="129" t="str">
        <f>'3. Staff Loading'!D40</f>
        <v>N</v>
      </c>
      <c r="E40" s="152">
        <v>120</v>
      </c>
      <c r="F40" s="152">
        <v>120</v>
      </c>
      <c r="G40" s="152">
        <v>120</v>
      </c>
      <c r="H40" s="152">
        <v>120</v>
      </c>
      <c r="I40" s="152">
        <v>120</v>
      </c>
      <c r="J40" s="152">
        <v>120</v>
      </c>
      <c r="K40" s="152">
        <v>120</v>
      </c>
      <c r="L40" s="152">
        <v>120</v>
      </c>
      <c r="M40" s="152">
        <v>120</v>
      </c>
      <c r="N40" s="152">
        <v>120</v>
      </c>
      <c r="O40" s="152">
        <v>120</v>
      </c>
      <c r="P40" s="152">
        <v>120</v>
      </c>
      <c r="Q40" s="100">
        <f t="shared" si="17"/>
        <v>1440</v>
      </c>
      <c r="R40" s="32"/>
      <c r="S40" s="32"/>
      <c r="T40" s="32"/>
      <c r="U40" s="131">
        <f t="shared" si="23"/>
        <v>0.72289156626506024</v>
      </c>
      <c r="V40" s="131">
        <f>Q40/12</f>
        <v>120</v>
      </c>
      <c r="X40" s="131">
        <f t="shared" si="24"/>
        <v>0</v>
      </c>
      <c r="Y40" s="131">
        <f t="shared" si="25"/>
        <v>1440</v>
      </c>
      <c r="Z40" s="132">
        <f t="shared" si="26"/>
        <v>0</v>
      </c>
    </row>
    <row r="41" spans="1:26" ht="14.25" x14ac:dyDescent="0.3">
      <c r="A41" s="93"/>
      <c r="B41" s="94"/>
      <c r="C41" s="128" t="str">
        <f>'3. Staff Loading'!C41</f>
        <v>BenefitsCal UX Designer Jr. - Off</v>
      </c>
      <c r="D41" s="129" t="str">
        <f>'3. Staff Loading'!D41</f>
        <v>Y</v>
      </c>
      <c r="E41" s="43">
        <v>165.96291666666667</v>
      </c>
      <c r="F41" s="43">
        <v>165.96291666666667</v>
      </c>
      <c r="G41" s="43">
        <v>165.96291666666667</v>
      </c>
      <c r="H41" s="43">
        <v>165.96291666666667</v>
      </c>
      <c r="I41" s="43">
        <v>165.96291666666667</v>
      </c>
      <c r="J41" s="43">
        <v>165.96291666666667</v>
      </c>
      <c r="K41" s="43">
        <v>165.96291666666667</v>
      </c>
      <c r="L41" s="43">
        <v>165.96291666666667</v>
      </c>
      <c r="M41" s="43">
        <v>165.96291666666667</v>
      </c>
      <c r="N41" s="43">
        <v>165.96291666666667</v>
      </c>
      <c r="O41" s="43">
        <v>165.96291666666667</v>
      </c>
      <c r="P41" s="43">
        <v>165.96291666666667</v>
      </c>
      <c r="Q41" s="100">
        <f t="shared" si="17"/>
        <v>1991.5549999999996</v>
      </c>
      <c r="R41" s="56"/>
      <c r="S41" s="32"/>
      <c r="T41" s="32"/>
      <c r="U41" s="131">
        <f t="shared" si="23"/>
        <v>0.99977660642570265</v>
      </c>
      <c r="V41" s="131">
        <f>Q41/12</f>
        <v>165.96291666666664</v>
      </c>
      <c r="X41" s="131">
        <f t="shared" si="24"/>
        <v>1991.5549999999996</v>
      </c>
      <c r="Y41" s="131">
        <f t="shared" si="25"/>
        <v>0</v>
      </c>
      <c r="Z41" s="132">
        <f t="shared" si="26"/>
        <v>1</v>
      </c>
    </row>
    <row r="42" spans="1:26" s="32" customFormat="1" ht="15" thickBot="1" x14ac:dyDescent="0.35">
      <c r="A42" s="65"/>
      <c r="B42" s="66" t="s">
        <v>28</v>
      </c>
      <c r="C42" s="67"/>
      <c r="D42" s="119"/>
      <c r="E42" s="70">
        <f>SUM(E37:E41)</f>
        <v>656.28454858333293</v>
      </c>
      <c r="F42" s="70">
        <f t="shared" ref="F42:Q42" si="27">SUM(F37:F41)</f>
        <v>656.28454858333293</v>
      </c>
      <c r="G42" s="70">
        <f t="shared" si="27"/>
        <v>656.28454858333293</v>
      </c>
      <c r="H42" s="70">
        <f t="shared" si="27"/>
        <v>656.28454858333293</v>
      </c>
      <c r="I42" s="70">
        <f t="shared" si="27"/>
        <v>656.28454858333293</v>
      </c>
      <c r="J42" s="70">
        <f t="shared" si="27"/>
        <v>656.28454858333293</v>
      </c>
      <c r="K42" s="70">
        <f t="shared" si="27"/>
        <v>655.58124999999995</v>
      </c>
      <c r="L42" s="70">
        <f t="shared" si="27"/>
        <v>655.58124999999995</v>
      </c>
      <c r="M42" s="70">
        <f t="shared" si="27"/>
        <v>655.58124999999995</v>
      </c>
      <c r="N42" s="70">
        <f t="shared" si="27"/>
        <v>655.58124999999995</v>
      </c>
      <c r="O42" s="70">
        <f t="shared" si="27"/>
        <v>655.58124999999995</v>
      </c>
      <c r="P42" s="70">
        <f t="shared" si="27"/>
        <v>655.58124999999995</v>
      </c>
      <c r="Q42" s="70">
        <f t="shared" si="27"/>
        <v>7871.1947914999973</v>
      </c>
      <c r="R42" s="28"/>
      <c r="S42" s="28"/>
      <c r="T42" s="28"/>
      <c r="U42" s="72">
        <f>SUM(U37:U41)</f>
        <v>3.9514030077811233</v>
      </c>
      <c r="V42" s="72">
        <f>SUM(V37:V41)</f>
        <v>655.93289929166644</v>
      </c>
      <c r="X42" s="68">
        <f>SUM(X37:X41)</f>
        <v>1991.5549999999996</v>
      </c>
      <c r="Y42" s="68">
        <f>SUM(Y37:Y41)</f>
        <v>5879.639791499998</v>
      </c>
      <c r="Z42" s="105">
        <f>X42/(X42+Y42)</f>
        <v>0.25301813165018533</v>
      </c>
    </row>
    <row r="43" spans="1:26" ht="14.25" x14ac:dyDescent="0.3">
      <c r="A43" s="93">
        <v>2.2999999999999998</v>
      </c>
      <c r="B43" s="98" t="s">
        <v>29</v>
      </c>
      <c r="C43" s="128" t="str">
        <f>'3. Staff Loading'!C43</f>
        <v>BenefitsCal Lead Developer - On</v>
      </c>
      <c r="D43" s="129" t="str">
        <f>'3. Staff Loading'!D43</f>
        <v>N</v>
      </c>
      <c r="E43" s="43">
        <v>119.69066666666667</v>
      </c>
      <c r="F43" s="43">
        <v>119.69066666666667</v>
      </c>
      <c r="G43" s="43">
        <v>119.69066666666667</v>
      </c>
      <c r="H43" s="43">
        <v>119.69066666666667</v>
      </c>
      <c r="I43" s="43">
        <v>119.69066666666667</v>
      </c>
      <c r="J43" s="43">
        <v>119.69066666666667</v>
      </c>
      <c r="K43" s="43">
        <v>122.13333333333334</v>
      </c>
      <c r="L43" s="43">
        <v>122.13333333333334</v>
      </c>
      <c r="M43" s="43">
        <v>122.13333333333334</v>
      </c>
      <c r="N43" s="43">
        <v>122.13333333333334</v>
      </c>
      <c r="O43" s="43">
        <v>122.13333333333334</v>
      </c>
      <c r="P43" s="43">
        <v>122.13333333333334</v>
      </c>
      <c r="Q43" s="100">
        <f t="shared" si="17"/>
        <v>1450.9440000000004</v>
      </c>
      <c r="U43" s="131">
        <f>V43/$S$7</f>
        <v>0.7283855421686749</v>
      </c>
      <c r="V43" s="131">
        <f>Q43/12</f>
        <v>120.91200000000003</v>
      </c>
      <c r="X43" s="131">
        <f>IF($D43="Y",$Q43,0)</f>
        <v>0</v>
      </c>
      <c r="Y43" s="131">
        <f>IF($D43="N",$Q43,0)</f>
        <v>1450.9440000000004</v>
      </c>
      <c r="Z43" s="132">
        <f>X43/(Y43+X43)</f>
        <v>0</v>
      </c>
    </row>
    <row r="44" spans="1:26" ht="14.25" x14ac:dyDescent="0.3">
      <c r="A44" s="93"/>
      <c r="B44" s="94"/>
      <c r="C44" s="128" t="str">
        <f>'3. Staff Loading'!C44</f>
        <v>BenefitsCal Translation Consultant - On</v>
      </c>
      <c r="D44" s="129" t="str">
        <f>'3. Staff Loading'!D44</f>
        <v>N</v>
      </c>
      <c r="E44" s="43">
        <v>150</v>
      </c>
      <c r="F44" s="43">
        <v>150</v>
      </c>
      <c r="G44" s="43">
        <v>150</v>
      </c>
      <c r="H44" s="43">
        <v>150</v>
      </c>
      <c r="I44" s="43">
        <v>150</v>
      </c>
      <c r="J44" s="43">
        <v>150</v>
      </c>
      <c r="K44" s="43">
        <v>150</v>
      </c>
      <c r="L44" s="43">
        <v>150</v>
      </c>
      <c r="M44" s="43">
        <v>150</v>
      </c>
      <c r="N44" s="43">
        <v>150</v>
      </c>
      <c r="O44" s="43">
        <v>150</v>
      </c>
      <c r="P44" s="43">
        <v>150</v>
      </c>
      <c r="Q44" s="100">
        <f t="shared" si="17"/>
        <v>1800</v>
      </c>
      <c r="U44" s="131">
        <f t="shared" ref="U44:U47" si="28">V44/$S$7</f>
        <v>0.90361445783132532</v>
      </c>
      <c r="V44" s="131">
        <f>Q44/12</f>
        <v>150</v>
      </c>
      <c r="X44" s="131">
        <f t="shared" ref="X44:X47" si="29">IF($D44="Y",$Q44,0)</f>
        <v>0</v>
      </c>
      <c r="Y44" s="131">
        <f t="shared" ref="Y44:Y47" si="30">IF($D44="N",$Q44,0)</f>
        <v>1800</v>
      </c>
      <c r="Z44" s="132">
        <f t="shared" ref="Z44:Z47" si="31">X44/(Y44+X44)</f>
        <v>0</v>
      </c>
    </row>
    <row r="45" spans="1:26" ht="14.25" x14ac:dyDescent="0.3">
      <c r="A45" s="93"/>
      <c r="B45" s="94"/>
      <c r="C45" s="128" t="str">
        <f>'3. Staff Loading'!C45</f>
        <v>BenefitsCal Developer Sr. - Off</v>
      </c>
      <c r="D45" s="129" t="str">
        <f>'3. Staff Loading'!D45</f>
        <v>Y</v>
      </c>
      <c r="E45" s="43">
        <v>201.14705499999999</v>
      </c>
      <c r="F45" s="43">
        <v>201.14705499999999</v>
      </c>
      <c r="G45" s="43">
        <v>201.14705499999999</v>
      </c>
      <c r="H45" s="43">
        <v>201.14705499999999</v>
      </c>
      <c r="I45" s="43">
        <v>201.14705499999999</v>
      </c>
      <c r="J45" s="43">
        <v>201.14705499999999</v>
      </c>
      <c r="K45" s="43">
        <v>200.68413833333332</v>
      </c>
      <c r="L45" s="43">
        <v>200.68413833333332</v>
      </c>
      <c r="M45" s="43">
        <v>200.68413833333332</v>
      </c>
      <c r="N45" s="43">
        <v>200.68413833333332</v>
      </c>
      <c r="O45" s="43">
        <v>200.68413833333332</v>
      </c>
      <c r="P45" s="43">
        <v>200.68413833333332</v>
      </c>
      <c r="Q45" s="100">
        <f t="shared" si="17"/>
        <v>2410.9871600000001</v>
      </c>
      <c r="R45" s="32"/>
      <c r="S45" s="32"/>
      <c r="T45" s="32"/>
      <c r="U45" s="131">
        <f t="shared" si="28"/>
        <v>1.210334919678715</v>
      </c>
      <c r="V45" s="131">
        <f>Q45/12</f>
        <v>200.91559666666669</v>
      </c>
      <c r="X45" s="131">
        <f t="shared" si="29"/>
        <v>2410.9871600000001</v>
      </c>
      <c r="Y45" s="131">
        <f t="shared" si="30"/>
        <v>0</v>
      </c>
      <c r="Z45" s="132">
        <f t="shared" si="31"/>
        <v>1</v>
      </c>
    </row>
    <row r="46" spans="1:26" ht="14.25" x14ac:dyDescent="0.3">
      <c r="A46" s="93"/>
      <c r="B46" s="94"/>
      <c r="C46" s="128" t="str">
        <f>'3. Staff Loading'!C46</f>
        <v>BenefitsCal Developer Jr. - Off</v>
      </c>
      <c r="D46" s="129" t="str">
        <f>'3. Staff Loading'!D46</f>
        <v>Y</v>
      </c>
      <c r="E46" s="43">
        <v>331.92583333333334</v>
      </c>
      <c r="F46" s="43">
        <v>331.92583333333334</v>
      </c>
      <c r="G46" s="43">
        <v>331.92583333333334</v>
      </c>
      <c r="H46" s="43">
        <v>331.92583333333334</v>
      </c>
      <c r="I46" s="43">
        <v>331.92583333333334</v>
      </c>
      <c r="J46" s="43">
        <v>331.92583333333334</v>
      </c>
      <c r="K46" s="43">
        <v>331</v>
      </c>
      <c r="L46" s="43">
        <v>331</v>
      </c>
      <c r="M46" s="43">
        <v>331</v>
      </c>
      <c r="N46" s="43">
        <v>331</v>
      </c>
      <c r="O46" s="43">
        <v>331</v>
      </c>
      <c r="P46" s="43">
        <v>331</v>
      </c>
      <c r="Q46" s="100">
        <f t="shared" si="17"/>
        <v>3977.5549999999998</v>
      </c>
      <c r="R46" s="32"/>
      <c r="S46" s="32"/>
      <c r="T46" s="32"/>
      <c r="U46" s="131">
        <f t="shared" si="28"/>
        <v>1.9967645582329319</v>
      </c>
      <c r="V46" s="131">
        <f>Q46/12</f>
        <v>331.46291666666667</v>
      </c>
      <c r="X46" s="131">
        <f t="shared" si="29"/>
        <v>3977.5549999999998</v>
      </c>
      <c r="Y46" s="131">
        <f t="shared" si="30"/>
        <v>0</v>
      </c>
      <c r="Z46" s="132">
        <f t="shared" si="31"/>
        <v>1</v>
      </c>
    </row>
    <row r="47" spans="1:26" ht="14.25" x14ac:dyDescent="0.3">
      <c r="A47" s="93"/>
      <c r="B47" s="94"/>
      <c r="C47" s="128">
        <f>'3. Staff Loading'!C47</f>
        <v>0</v>
      </c>
      <c r="D47" s="129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0">
        <f t="shared" si="17"/>
        <v>0</v>
      </c>
      <c r="R47" s="32"/>
      <c r="S47" s="32"/>
      <c r="T47" s="32"/>
      <c r="U47" s="131">
        <f t="shared" si="28"/>
        <v>0</v>
      </c>
      <c r="V47" s="131">
        <f>Q47/12</f>
        <v>0</v>
      </c>
      <c r="X47" s="131">
        <f t="shared" si="29"/>
        <v>0</v>
      </c>
      <c r="Y47" s="131">
        <f t="shared" si="30"/>
        <v>0</v>
      </c>
      <c r="Z47" s="132" t="e">
        <f t="shared" si="31"/>
        <v>#DIV/0!</v>
      </c>
    </row>
    <row r="48" spans="1:26" s="32" customFormat="1" ht="15" thickBot="1" x14ac:dyDescent="0.35">
      <c r="A48" s="65"/>
      <c r="B48" s="66" t="s">
        <v>30</v>
      </c>
      <c r="C48" s="67"/>
      <c r="D48" s="119"/>
      <c r="E48" s="70">
        <f>SUM(E43:E47)</f>
        <v>802.763555</v>
      </c>
      <c r="F48" s="70">
        <f t="shared" ref="F48:Q48" si="32">SUM(F43:F47)</f>
        <v>802.763555</v>
      </c>
      <c r="G48" s="70">
        <f t="shared" si="32"/>
        <v>802.763555</v>
      </c>
      <c r="H48" s="70">
        <f t="shared" si="32"/>
        <v>802.763555</v>
      </c>
      <c r="I48" s="70">
        <f t="shared" si="32"/>
        <v>802.763555</v>
      </c>
      <c r="J48" s="70">
        <f t="shared" si="32"/>
        <v>802.763555</v>
      </c>
      <c r="K48" s="70">
        <f t="shared" si="32"/>
        <v>803.81747166666662</v>
      </c>
      <c r="L48" s="70">
        <f t="shared" si="32"/>
        <v>803.81747166666662</v>
      </c>
      <c r="M48" s="70">
        <f t="shared" si="32"/>
        <v>803.81747166666662</v>
      </c>
      <c r="N48" s="70">
        <f t="shared" si="32"/>
        <v>803.81747166666662</v>
      </c>
      <c r="O48" s="70">
        <f t="shared" si="32"/>
        <v>803.81747166666662</v>
      </c>
      <c r="P48" s="70">
        <f t="shared" si="32"/>
        <v>803.81747166666662</v>
      </c>
      <c r="Q48" s="70">
        <f t="shared" si="32"/>
        <v>9639.4861600000004</v>
      </c>
      <c r="R48" s="28"/>
      <c r="S48" s="28"/>
      <c r="T48" s="28"/>
      <c r="U48" s="72">
        <f>SUM(U43:U47)</f>
        <v>4.8390994779116472</v>
      </c>
      <c r="V48" s="72">
        <f>SUM(V43:V47)</f>
        <v>803.29051333333337</v>
      </c>
      <c r="X48" s="68">
        <f>SUM(X43:X47)</f>
        <v>6388.54216</v>
      </c>
      <c r="Y48" s="68">
        <f>SUM(Y43:Y47)</f>
        <v>3250.9440000000004</v>
      </c>
      <c r="Z48" s="105">
        <f>X48/(X48+Y48)</f>
        <v>0.66274716867273342</v>
      </c>
    </row>
    <row r="49" spans="1:26" s="32" customFormat="1" ht="14.25" x14ac:dyDescent="0.3">
      <c r="A49" s="93">
        <v>2.4</v>
      </c>
      <c r="B49" s="98" t="s">
        <v>31</v>
      </c>
      <c r="C49" s="128" t="str">
        <f>'3. Staff Loading'!C49</f>
        <v>BenefitsCal Test Manager</v>
      </c>
      <c r="D49" s="129" t="str">
        <f>'3. Staff Loading'!D49</f>
        <v>N</v>
      </c>
      <c r="E49" s="43">
        <v>88.199999999999989</v>
      </c>
      <c r="F49" s="43">
        <v>88.199999999999989</v>
      </c>
      <c r="G49" s="43">
        <v>88.199999999999989</v>
      </c>
      <c r="H49" s="43">
        <v>88.199999999999989</v>
      </c>
      <c r="I49" s="43">
        <v>88.199999999999989</v>
      </c>
      <c r="J49" s="43">
        <v>88.199999999999989</v>
      </c>
      <c r="K49" s="43">
        <v>88.199999999999989</v>
      </c>
      <c r="L49" s="43">
        <v>88.199999999999989</v>
      </c>
      <c r="M49" s="43">
        <v>88.199999999999989</v>
      </c>
      <c r="N49" s="43">
        <v>88.199999999999989</v>
      </c>
      <c r="O49" s="43">
        <v>88.199999999999989</v>
      </c>
      <c r="P49" s="43">
        <v>88.199999999999989</v>
      </c>
      <c r="Q49" s="100">
        <f t="shared" ref="Q49:Q53" si="33">SUM(E49:P49)</f>
        <v>1058.4000000000001</v>
      </c>
      <c r="R49" s="28"/>
      <c r="S49" s="28"/>
      <c r="T49" s="28"/>
      <c r="U49" s="131">
        <f>V49/$S$7</f>
        <v>0.53132530120481924</v>
      </c>
      <c r="V49" s="131">
        <f>Q49/12</f>
        <v>88.2</v>
      </c>
      <c r="W49" s="28"/>
      <c r="X49" s="131">
        <f>IF($D49="Y",$Q49,0)</f>
        <v>0</v>
      </c>
      <c r="Y49" s="131">
        <f>IF($D49="N",$Q49,0)</f>
        <v>1058.4000000000001</v>
      </c>
      <c r="Z49" s="132">
        <f>X49/(Y49+X49)</f>
        <v>0</v>
      </c>
    </row>
    <row r="50" spans="1:26" s="32" customFormat="1" ht="14.25" x14ac:dyDescent="0.3">
      <c r="A50" s="93"/>
      <c r="B50" s="94"/>
      <c r="C50" s="128" t="str">
        <f>'3. Staff Loading'!C50</f>
        <v>BenefitsCal Test Engineer Jr. - On</v>
      </c>
      <c r="D50" s="129" t="str">
        <f>'3. Staff Loading'!D50</f>
        <v>N</v>
      </c>
      <c r="E50" s="43">
        <v>147.9016</v>
      </c>
      <c r="F50" s="43">
        <v>147.9016</v>
      </c>
      <c r="G50" s="43">
        <v>147.9016</v>
      </c>
      <c r="H50" s="43">
        <v>147.9016</v>
      </c>
      <c r="I50" s="43">
        <v>147.9016</v>
      </c>
      <c r="J50" s="43">
        <v>147.9016</v>
      </c>
      <c r="K50" s="43">
        <v>147.9016</v>
      </c>
      <c r="L50" s="43">
        <v>147.9016</v>
      </c>
      <c r="M50" s="43">
        <v>147.9016</v>
      </c>
      <c r="N50" s="43">
        <v>147.9016</v>
      </c>
      <c r="O50" s="43">
        <v>147.9016</v>
      </c>
      <c r="P50" s="43">
        <v>147.9016</v>
      </c>
      <c r="Q50" s="100">
        <f t="shared" si="33"/>
        <v>1774.8191999999997</v>
      </c>
      <c r="R50" s="28"/>
      <c r="S50" s="28"/>
      <c r="T50" s="28"/>
      <c r="U50" s="131">
        <f t="shared" ref="U50:U53" si="34">V50/$S$7</f>
        <v>0.89097349397590342</v>
      </c>
      <c r="V50" s="131">
        <f>Q50/12</f>
        <v>147.90159999999997</v>
      </c>
      <c r="W50" s="28"/>
      <c r="X50" s="131">
        <f t="shared" ref="X50:X53" si="35">IF($D50="Y",$Q50,0)</f>
        <v>0</v>
      </c>
      <c r="Y50" s="131">
        <f t="shared" ref="Y50:Y53" si="36">IF($D50="N",$Q50,0)</f>
        <v>1774.8191999999997</v>
      </c>
      <c r="Z50" s="132">
        <f t="shared" ref="Z50:Z53" si="37">X50/(Y50+X50)</f>
        <v>0</v>
      </c>
    </row>
    <row r="51" spans="1:26" s="32" customFormat="1" ht="14.25" x14ac:dyDescent="0.3">
      <c r="A51" s="93"/>
      <c r="B51" s="94"/>
      <c r="C51" s="128" t="str">
        <f>'3. Staff Loading'!C51</f>
        <v>BenefitsCal Automation Engineer - Off</v>
      </c>
      <c r="D51" s="129" t="str">
        <f>'3. Staff Loading'!D51</f>
        <v>Y</v>
      </c>
      <c r="E51" s="43">
        <v>165.96291666666667</v>
      </c>
      <c r="F51" s="43">
        <v>165.96291666666667</v>
      </c>
      <c r="G51" s="43">
        <v>165.96291666666667</v>
      </c>
      <c r="H51" s="43">
        <v>165.96291666666667</v>
      </c>
      <c r="I51" s="43">
        <v>165.96291666666667</v>
      </c>
      <c r="J51" s="43">
        <v>165.96291666666667</v>
      </c>
      <c r="K51" s="43">
        <v>165.5</v>
      </c>
      <c r="L51" s="43">
        <v>165.5</v>
      </c>
      <c r="M51" s="43">
        <v>165.5</v>
      </c>
      <c r="N51" s="43">
        <v>165.5</v>
      </c>
      <c r="O51" s="43">
        <v>165.5</v>
      </c>
      <c r="P51" s="43">
        <v>165.5</v>
      </c>
      <c r="Q51" s="100">
        <f t="shared" si="33"/>
        <v>1988.7774999999999</v>
      </c>
      <c r="U51" s="131">
        <f t="shared" si="34"/>
        <v>0.99838227911646593</v>
      </c>
      <c r="V51" s="131">
        <f>Q51/12</f>
        <v>165.73145833333334</v>
      </c>
      <c r="W51" s="28"/>
      <c r="X51" s="131">
        <f t="shared" si="35"/>
        <v>1988.7774999999999</v>
      </c>
      <c r="Y51" s="131">
        <f t="shared" si="36"/>
        <v>0</v>
      </c>
      <c r="Z51" s="132">
        <f t="shared" si="37"/>
        <v>1</v>
      </c>
    </row>
    <row r="52" spans="1:26" s="32" customFormat="1" ht="14.25" x14ac:dyDescent="0.3">
      <c r="A52" s="93"/>
      <c r="B52" s="94"/>
      <c r="C52" s="128">
        <f>'3. Staff Loading'!C52</f>
        <v>0</v>
      </c>
      <c r="D52" s="129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0">
        <f t="shared" si="33"/>
        <v>0</v>
      </c>
      <c r="U52" s="131">
        <f t="shared" si="34"/>
        <v>0</v>
      </c>
      <c r="V52" s="131">
        <f>Q52/12</f>
        <v>0</v>
      </c>
      <c r="W52" s="28"/>
      <c r="X52" s="131">
        <f t="shared" si="35"/>
        <v>0</v>
      </c>
      <c r="Y52" s="131">
        <f t="shared" si="36"/>
        <v>0</v>
      </c>
      <c r="Z52" s="132" t="e">
        <f t="shared" si="37"/>
        <v>#DIV/0!</v>
      </c>
    </row>
    <row r="53" spans="1:26" s="32" customFormat="1" ht="14.25" x14ac:dyDescent="0.3">
      <c r="A53" s="93"/>
      <c r="B53" s="94"/>
      <c r="C53" s="128">
        <f>'3. Staff Loading'!C53</f>
        <v>0</v>
      </c>
      <c r="D53" s="129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0">
        <f t="shared" si="33"/>
        <v>0</v>
      </c>
      <c r="U53" s="131">
        <f t="shared" si="34"/>
        <v>0</v>
      </c>
      <c r="V53" s="131">
        <f>Q53/12</f>
        <v>0</v>
      </c>
      <c r="W53" s="28"/>
      <c r="X53" s="131">
        <f t="shared" si="35"/>
        <v>0</v>
      </c>
      <c r="Y53" s="131">
        <f t="shared" si="36"/>
        <v>0</v>
      </c>
      <c r="Z53" s="132" t="e">
        <f t="shared" si="37"/>
        <v>#DIV/0!</v>
      </c>
    </row>
    <row r="54" spans="1:26" s="32" customFormat="1" ht="15" thickBot="1" x14ac:dyDescent="0.35">
      <c r="A54" s="65"/>
      <c r="B54" s="66" t="s">
        <v>32</v>
      </c>
      <c r="C54" s="67"/>
      <c r="D54" s="119"/>
      <c r="E54" s="70">
        <f>SUM(E49:E53)</f>
        <v>402.06451666666669</v>
      </c>
      <c r="F54" s="70">
        <f t="shared" ref="F54:Q54" si="38">SUM(F49:F53)</f>
        <v>402.06451666666669</v>
      </c>
      <c r="G54" s="70">
        <f t="shared" si="38"/>
        <v>402.06451666666669</v>
      </c>
      <c r="H54" s="70">
        <f t="shared" si="38"/>
        <v>402.06451666666669</v>
      </c>
      <c r="I54" s="70">
        <f t="shared" si="38"/>
        <v>402.06451666666669</v>
      </c>
      <c r="J54" s="70">
        <f t="shared" si="38"/>
        <v>402.06451666666669</v>
      </c>
      <c r="K54" s="70">
        <f t="shared" si="38"/>
        <v>401.60159999999996</v>
      </c>
      <c r="L54" s="70">
        <f t="shared" si="38"/>
        <v>401.60159999999996</v>
      </c>
      <c r="M54" s="70">
        <f t="shared" si="38"/>
        <v>401.60159999999996</v>
      </c>
      <c r="N54" s="70">
        <f t="shared" si="38"/>
        <v>401.60159999999996</v>
      </c>
      <c r="O54" s="70">
        <f t="shared" si="38"/>
        <v>401.60159999999996</v>
      </c>
      <c r="P54" s="70">
        <f t="shared" si="38"/>
        <v>401.60159999999996</v>
      </c>
      <c r="Q54" s="70">
        <f t="shared" si="38"/>
        <v>4821.9966999999997</v>
      </c>
      <c r="R54" s="28"/>
      <c r="S54" s="28"/>
      <c r="T54" s="28"/>
      <c r="U54" s="72">
        <f>SUM(U49:U53)</f>
        <v>2.4206810742971885</v>
      </c>
      <c r="V54" s="72">
        <f>SUM(V49:V53)</f>
        <v>401.83305833333327</v>
      </c>
      <c r="X54" s="68">
        <f>SUM(X49:X53)</f>
        <v>1988.7774999999999</v>
      </c>
      <c r="Y54" s="68">
        <f>SUM(Y49:Y53)</f>
        <v>2833.2191999999995</v>
      </c>
      <c r="Z54" s="105">
        <f>X54/(X54+Y54)</f>
        <v>0.41243858586630722</v>
      </c>
    </row>
    <row r="55" spans="1:26" s="32" customFormat="1" ht="14.25" x14ac:dyDescent="0.3">
      <c r="A55" s="93">
        <v>2.5</v>
      </c>
      <c r="B55" s="98" t="s">
        <v>33</v>
      </c>
      <c r="C55" s="128" t="str">
        <f>'3. Staff Loading'!C55</f>
        <v>BenefitsCal Test Engineer Jr. - On</v>
      </c>
      <c r="D55" s="129" t="str">
        <f>'3. Staff Loading'!D55</f>
        <v>N</v>
      </c>
      <c r="E55" s="152">
        <v>117.327</v>
      </c>
      <c r="F55" s="152">
        <v>117.327</v>
      </c>
      <c r="G55" s="152">
        <v>117.327</v>
      </c>
      <c r="H55" s="152">
        <v>117.327</v>
      </c>
      <c r="I55" s="152">
        <v>117.327</v>
      </c>
      <c r="J55" s="152">
        <v>117.327</v>
      </c>
      <c r="K55" s="152">
        <v>117.327</v>
      </c>
      <c r="L55" s="152">
        <v>117.327</v>
      </c>
      <c r="M55" s="152">
        <v>117.327</v>
      </c>
      <c r="N55" s="152">
        <v>117.327</v>
      </c>
      <c r="O55" s="152">
        <v>117.327</v>
      </c>
      <c r="P55" s="152">
        <v>117.327</v>
      </c>
      <c r="Q55" s="100">
        <f t="shared" ref="Q55:Q59" si="39">SUM(E55:P55)</f>
        <v>1407.924</v>
      </c>
      <c r="R55" s="28"/>
      <c r="S55" s="28"/>
      <c r="T55" s="28"/>
      <c r="U55" s="131">
        <f>V55/$S$7</f>
        <v>0.70678915662650599</v>
      </c>
      <c r="V55" s="131">
        <f>Q55/12</f>
        <v>117.327</v>
      </c>
      <c r="W55" s="28"/>
      <c r="X55" s="131">
        <f>IF($D55="Y",$Q55,0)</f>
        <v>0</v>
      </c>
      <c r="Y55" s="131">
        <f>IF($D55="N",$Q55,0)</f>
        <v>1407.924</v>
      </c>
      <c r="Z55" s="132">
        <f>X55/(Y55+X55)</f>
        <v>0</v>
      </c>
    </row>
    <row r="56" spans="1:26" s="32" customFormat="1" ht="14.25" x14ac:dyDescent="0.3">
      <c r="A56" s="93"/>
      <c r="B56" s="94"/>
      <c r="C56" s="128" t="str">
        <f>'3. Staff Loading'!C56</f>
        <v>BenefitsCal Test Manager</v>
      </c>
      <c r="D56" s="129" t="str">
        <f>'3. Staff Loading'!D56</f>
        <v>N</v>
      </c>
      <c r="E56" s="152">
        <v>61.8</v>
      </c>
      <c r="F56" s="152">
        <v>61.8</v>
      </c>
      <c r="G56" s="152">
        <v>61.8</v>
      </c>
      <c r="H56" s="152">
        <v>61.8</v>
      </c>
      <c r="I56" s="152">
        <v>61.8</v>
      </c>
      <c r="J56" s="152">
        <v>61.8</v>
      </c>
      <c r="K56" s="152">
        <v>61.8</v>
      </c>
      <c r="L56" s="152">
        <v>61.8</v>
      </c>
      <c r="M56" s="152">
        <v>61.8</v>
      </c>
      <c r="N56" s="152">
        <v>61.8</v>
      </c>
      <c r="O56" s="152">
        <v>61.8</v>
      </c>
      <c r="P56" s="152">
        <v>61.8</v>
      </c>
      <c r="Q56" s="100">
        <f t="shared" si="39"/>
        <v>741.59999999999991</v>
      </c>
      <c r="R56" s="28"/>
      <c r="S56" s="28"/>
      <c r="T56" s="28"/>
      <c r="U56" s="131">
        <f t="shared" ref="U56:U59" si="40">V56/$S$7</f>
        <v>0.37228915662650597</v>
      </c>
      <c r="V56" s="131">
        <f>Q56/12</f>
        <v>61.79999999999999</v>
      </c>
      <c r="W56" s="28"/>
      <c r="X56" s="131">
        <f t="shared" ref="X56:X59" si="41">IF($D56="Y",$Q56,0)</f>
        <v>0</v>
      </c>
      <c r="Y56" s="131">
        <f t="shared" ref="Y56:Y59" si="42">IF($D56="N",$Q56,0)</f>
        <v>741.59999999999991</v>
      </c>
      <c r="Z56" s="132">
        <f t="shared" ref="Z56:Z59" si="43">X56/(Y56+X56)</f>
        <v>0</v>
      </c>
    </row>
    <row r="57" spans="1:26" s="32" customFormat="1" ht="14.25" x14ac:dyDescent="0.3">
      <c r="A57" s="93"/>
      <c r="B57" s="94"/>
      <c r="C57" s="128">
        <f>'3. Staff Loading'!C57</f>
        <v>0</v>
      </c>
      <c r="D57" s="129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0">
        <f t="shared" si="39"/>
        <v>0</v>
      </c>
      <c r="U57" s="131">
        <f t="shared" si="40"/>
        <v>0</v>
      </c>
      <c r="V57" s="131">
        <f>Q57/12</f>
        <v>0</v>
      </c>
      <c r="W57" s="28"/>
      <c r="X57" s="131">
        <f t="shared" si="41"/>
        <v>0</v>
      </c>
      <c r="Y57" s="131">
        <f t="shared" si="42"/>
        <v>0</v>
      </c>
      <c r="Z57" s="132" t="e">
        <f t="shared" si="43"/>
        <v>#DIV/0!</v>
      </c>
    </row>
    <row r="58" spans="1:26" s="32" customFormat="1" ht="14.25" x14ac:dyDescent="0.3">
      <c r="A58" s="93"/>
      <c r="B58" s="94"/>
      <c r="C58" s="128">
        <f>'3. Staff Loading'!C58</f>
        <v>0</v>
      </c>
      <c r="D58" s="129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0">
        <f t="shared" si="39"/>
        <v>0</v>
      </c>
      <c r="U58" s="131">
        <f t="shared" si="40"/>
        <v>0</v>
      </c>
      <c r="V58" s="131">
        <f>Q58/12</f>
        <v>0</v>
      </c>
      <c r="W58" s="28"/>
      <c r="X58" s="131">
        <f t="shared" si="41"/>
        <v>0</v>
      </c>
      <c r="Y58" s="131">
        <f t="shared" si="42"/>
        <v>0</v>
      </c>
      <c r="Z58" s="132" t="e">
        <f t="shared" si="43"/>
        <v>#DIV/0!</v>
      </c>
    </row>
    <row r="59" spans="1:26" s="32" customFormat="1" ht="14.25" x14ac:dyDescent="0.3">
      <c r="A59" s="93"/>
      <c r="B59" s="94"/>
      <c r="C59" s="128">
        <f>'3. Staff Loading'!C59</f>
        <v>0</v>
      </c>
      <c r="D59" s="129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0">
        <f t="shared" si="39"/>
        <v>0</v>
      </c>
      <c r="U59" s="131">
        <f t="shared" si="40"/>
        <v>0</v>
      </c>
      <c r="V59" s="131">
        <f>Q59/12</f>
        <v>0</v>
      </c>
      <c r="W59" s="28"/>
      <c r="X59" s="131">
        <f t="shared" si="41"/>
        <v>0</v>
      </c>
      <c r="Y59" s="131">
        <f t="shared" si="42"/>
        <v>0</v>
      </c>
      <c r="Z59" s="132" t="e">
        <f t="shared" si="43"/>
        <v>#DIV/0!</v>
      </c>
    </row>
    <row r="60" spans="1:26" s="32" customFormat="1" ht="15" thickBot="1" x14ac:dyDescent="0.35">
      <c r="A60" s="65"/>
      <c r="B60" s="66" t="s">
        <v>34</v>
      </c>
      <c r="C60" s="67"/>
      <c r="D60" s="119"/>
      <c r="E60" s="70">
        <f>SUM(E55:E59)</f>
        <v>179.12700000000001</v>
      </c>
      <c r="F60" s="70">
        <f t="shared" ref="F60:Q60" si="44">SUM(F55:F59)</f>
        <v>179.12700000000001</v>
      </c>
      <c r="G60" s="70">
        <f t="shared" si="44"/>
        <v>179.12700000000001</v>
      </c>
      <c r="H60" s="70">
        <f t="shared" si="44"/>
        <v>179.12700000000001</v>
      </c>
      <c r="I60" s="70">
        <f t="shared" si="44"/>
        <v>179.12700000000001</v>
      </c>
      <c r="J60" s="70">
        <f t="shared" si="44"/>
        <v>179.12700000000001</v>
      </c>
      <c r="K60" s="70">
        <f t="shared" si="44"/>
        <v>179.12700000000001</v>
      </c>
      <c r="L60" s="70">
        <f t="shared" si="44"/>
        <v>179.12700000000001</v>
      </c>
      <c r="M60" s="70">
        <f t="shared" si="44"/>
        <v>179.12700000000001</v>
      </c>
      <c r="N60" s="70">
        <f t="shared" si="44"/>
        <v>179.12700000000001</v>
      </c>
      <c r="O60" s="70">
        <f t="shared" si="44"/>
        <v>179.12700000000001</v>
      </c>
      <c r="P60" s="70">
        <f t="shared" si="44"/>
        <v>179.12700000000001</v>
      </c>
      <c r="Q60" s="70">
        <f t="shared" si="44"/>
        <v>2149.5239999999999</v>
      </c>
      <c r="R60" s="28"/>
      <c r="S60" s="28"/>
      <c r="T60" s="28"/>
      <c r="U60" s="72">
        <f>SUM(U55:U59)</f>
        <v>1.079078313253012</v>
      </c>
      <c r="V60" s="72">
        <f>SUM(V55:V59)</f>
        <v>179.12699999999998</v>
      </c>
      <c r="X60" s="68">
        <f>SUM(X55:X59)</f>
        <v>0</v>
      </c>
      <c r="Y60" s="68">
        <f>SUM(Y55:Y59)</f>
        <v>2149.5239999999999</v>
      </c>
      <c r="Z60" s="105">
        <f>X60/(X60+Y60)</f>
        <v>0</v>
      </c>
    </row>
    <row r="61" spans="1:26" s="32" customFormat="1" ht="14.25" x14ac:dyDescent="0.3">
      <c r="A61" s="93">
        <v>2.6</v>
      </c>
      <c r="B61" s="98" t="s">
        <v>35</v>
      </c>
      <c r="C61" s="128" t="str">
        <f>'3. Staff Loading'!C61</f>
        <v>BenefitsCal Training Developer - Off</v>
      </c>
      <c r="D61" s="129" t="str">
        <f>'3. Staff Loading'!D61</f>
        <v>Y</v>
      </c>
      <c r="E61" s="43">
        <v>165.96291666666667</v>
      </c>
      <c r="F61" s="43">
        <v>165.96291666666667</v>
      </c>
      <c r="G61" s="43">
        <v>165.96291666666667</v>
      </c>
      <c r="H61" s="43">
        <v>165.96291666666667</v>
      </c>
      <c r="I61" s="43">
        <v>165.96291666666667</v>
      </c>
      <c r="J61" s="43">
        <v>165.96291666666667</v>
      </c>
      <c r="K61" s="43">
        <v>165.46448066666682</v>
      </c>
      <c r="L61" s="43">
        <v>165.46448066666682</v>
      </c>
      <c r="M61" s="43">
        <v>165.46448066666682</v>
      </c>
      <c r="N61" s="43">
        <v>165.46448066666682</v>
      </c>
      <c r="O61" s="43">
        <v>165.46448066666682</v>
      </c>
      <c r="P61" s="43">
        <v>165.46448066666682</v>
      </c>
      <c r="Q61" s="100">
        <f t="shared" si="17"/>
        <v>1988.5643840000005</v>
      </c>
      <c r="R61" s="28"/>
      <c r="S61" s="28"/>
      <c r="T61" s="28"/>
      <c r="U61" s="131">
        <f>V61/$S$7</f>
        <v>0.99827529317269104</v>
      </c>
      <c r="V61" s="131">
        <f>Q61/12</f>
        <v>165.71369866666672</v>
      </c>
      <c r="X61" s="131">
        <f>IF($D61="Y",$Q61,0)</f>
        <v>1988.5643840000005</v>
      </c>
      <c r="Y61" s="131">
        <f>IF($D61="N",$Q61,0)</f>
        <v>0</v>
      </c>
      <c r="Z61" s="132">
        <f>X61/(Y61+X61)</f>
        <v>1</v>
      </c>
    </row>
    <row r="62" spans="1:26" ht="14.25" x14ac:dyDescent="0.3">
      <c r="A62" s="93"/>
      <c r="B62" s="94"/>
      <c r="C62" s="128">
        <f>'3. Staff Loading'!C62</f>
        <v>0</v>
      </c>
      <c r="D62" s="129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0">
        <f t="shared" si="17"/>
        <v>0</v>
      </c>
      <c r="U62" s="131">
        <f t="shared" ref="U62:U65" si="45">V62/$S$7</f>
        <v>0</v>
      </c>
      <c r="V62" s="131">
        <f>Q62/12</f>
        <v>0</v>
      </c>
      <c r="X62" s="131">
        <f t="shared" ref="X62:X65" si="46">IF($D62="Y",$Q62,0)</f>
        <v>0</v>
      </c>
      <c r="Y62" s="131">
        <f t="shared" ref="Y62:Y65" si="47">IF($D62="N",$Q62,0)</f>
        <v>0</v>
      </c>
      <c r="Z62" s="132" t="e">
        <f t="shared" ref="Z62:Z65" si="48">X62/(Y62+X62)</f>
        <v>#DIV/0!</v>
      </c>
    </row>
    <row r="63" spans="1:26" ht="14.25" x14ac:dyDescent="0.3">
      <c r="A63" s="93"/>
      <c r="B63" s="94"/>
      <c r="C63" s="128">
        <f>'3. Staff Loading'!C63</f>
        <v>0</v>
      </c>
      <c r="D63" s="129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0">
        <f t="shared" si="17"/>
        <v>0</v>
      </c>
      <c r="U63" s="131">
        <f t="shared" si="45"/>
        <v>0</v>
      </c>
      <c r="V63" s="131">
        <f>Q63/12</f>
        <v>0</v>
      </c>
      <c r="X63" s="131">
        <f t="shared" si="46"/>
        <v>0</v>
      </c>
      <c r="Y63" s="131">
        <f t="shared" si="47"/>
        <v>0</v>
      </c>
      <c r="Z63" s="132" t="e">
        <f t="shared" si="48"/>
        <v>#DIV/0!</v>
      </c>
    </row>
    <row r="64" spans="1:26" ht="14.25" x14ac:dyDescent="0.3">
      <c r="A64" s="93"/>
      <c r="B64" s="94"/>
      <c r="C64" s="128">
        <f>'3. Staff Loading'!C64</f>
        <v>0</v>
      </c>
      <c r="D64" s="129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0">
        <f t="shared" si="17"/>
        <v>0</v>
      </c>
      <c r="R64" s="32"/>
      <c r="S64" s="32"/>
      <c r="T64" s="32"/>
      <c r="U64" s="131">
        <f t="shared" si="45"/>
        <v>0</v>
      </c>
      <c r="V64" s="131">
        <f>Q64/12</f>
        <v>0</v>
      </c>
      <c r="X64" s="131">
        <f t="shared" si="46"/>
        <v>0</v>
      </c>
      <c r="Y64" s="131">
        <f t="shared" si="47"/>
        <v>0</v>
      </c>
      <c r="Z64" s="132" t="e">
        <f t="shared" si="48"/>
        <v>#DIV/0!</v>
      </c>
    </row>
    <row r="65" spans="1:26" ht="14.25" x14ac:dyDescent="0.3">
      <c r="A65" s="93"/>
      <c r="B65" s="94"/>
      <c r="C65" s="128">
        <f>'3. Staff Loading'!C65</f>
        <v>0</v>
      </c>
      <c r="D65" s="129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0">
        <f t="shared" si="17"/>
        <v>0</v>
      </c>
      <c r="R65" s="32"/>
      <c r="S65" s="32"/>
      <c r="T65" s="32"/>
      <c r="U65" s="131">
        <f t="shared" si="45"/>
        <v>0</v>
      </c>
      <c r="V65" s="131">
        <f>Q65/12</f>
        <v>0</v>
      </c>
      <c r="X65" s="131">
        <f t="shared" si="46"/>
        <v>0</v>
      </c>
      <c r="Y65" s="131">
        <f t="shared" si="47"/>
        <v>0</v>
      </c>
      <c r="Z65" s="132" t="e">
        <f t="shared" si="48"/>
        <v>#DIV/0!</v>
      </c>
    </row>
    <row r="66" spans="1:26" s="32" customFormat="1" ht="15" thickBot="1" x14ac:dyDescent="0.35">
      <c r="A66" s="65"/>
      <c r="B66" s="66" t="s">
        <v>36</v>
      </c>
      <c r="C66" s="67"/>
      <c r="D66" s="119"/>
      <c r="E66" s="70">
        <f>SUM(E61:E65)</f>
        <v>165.96291666666667</v>
      </c>
      <c r="F66" s="70">
        <f t="shared" ref="F66:Q66" si="49">SUM(F61:F65)</f>
        <v>165.96291666666667</v>
      </c>
      <c r="G66" s="70">
        <f t="shared" si="49"/>
        <v>165.96291666666667</v>
      </c>
      <c r="H66" s="70">
        <f t="shared" si="49"/>
        <v>165.96291666666667</v>
      </c>
      <c r="I66" s="70">
        <f t="shared" si="49"/>
        <v>165.96291666666667</v>
      </c>
      <c r="J66" s="70">
        <f t="shared" si="49"/>
        <v>165.96291666666667</v>
      </c>
      <c r="K66" s="70">
        <f t="shared" si="49"/>
        <v>165.46448066666682</v>
      </c>
      <c r="L66" s="70">
        <f t="shared" si="49"/>
        <v>165.46448066666682</v>
      </c>
      <c r="M66" s="70">
        <f t="shared" si="49"/>
        <v>165.46448066666682</v>
      </c>
      <c r="N66" s="70">
        <f t="shared" si="49"/>
        <v>165.46448066666682</v>
      </c>
      <c r="O66" s="70">
        <f t="shared" si="49"/>
        <v>165.46448066666682</v>
      </c>
      <c r="P66" s="70">
        <f t="shared" si="49"/>
        <v>165.46448066666682</v>
      </c>
      <c r="Q66" s="70">
        <f t="shared" si="49"/>
        <v>1988.5643840000005</v>
      </c>
      <c r="U66" s="72">
        <f>SUM(U61:U65)</f>
        <v>0.99827529317269104</v>
      </c>
      <c r="V66" s="72">
        <f>SUM(V61:V65)</f>
        <v>165.71369866666672</v>
      </c>
      <c r="X66" s="68">
        <f>SUM(X61:X65)</f>
        <v>1988.5643840000005</v>
      </c>
      <c r="Y66" s="68">
        <f>SUM(Y61:Y65)</f>
        <v>0</v>
      </c>
      <c r="Z66" s="105">
        <f>X66/(X66+Y66)</f>
        <v>1</v>
      </c>
    </row>
    <row r="67" spans="1:26" s="32" customFormat="1" ht="14.25" x14ac:dyDescent="0.3">
      <c r="A67" s="93">
        <v>2.7</v>
      </c>
      <c r="B67" s="98" t="s">
        <v>37</v>
      </c>
      <c r="C67" s="128" t="str">
        <f>'3. Staff Loading'!C67</f>
        <v>BenefitsCal Lead Developer - On</v>
      </c>
      <c r="D67" s="129" t="str">
        <f>'3. Staff Loading'!D67</f>
        <v>N</v>
      </c>
      <c r="E67" s="43">
        <v>29.922666666666668</v>
      </c>
      <c r="F67" s="43">
        <v>29.922666666666668</v>
      </c>
      <c r="G67" s="43">
        <v>29.922666666666668</v>
      </c>
      <c r="H67" s="43">
        <v>29.922666666666668</v>
      </c>
      <c r="I67" s="43">
        <v>29.922666666666668</v>
      </c>
      <c r="J67" s="43">
        <v>29.922666666666668</v>
      </c>
      <c r="K67" s="43">
        <v>30.533333333333335</v>
      </c>
      <c r="L67" s="43">
        <v>30.533333333333335</v>
      </c>
      <c r="M67" s="43">
        <v>30.533333333333335</v>
      </c>
      <c r="N67" s="43">
        <v>30.533333333333335</v>
      </c>
      <c r="O67" s="43">
        <v>30.533333333333335</v>
      </c>
      <c r="P67" s="43">
        <v>30.533333333333335</v>
      </c>
      <c r="Q67" s="100">
        <f t="shared" si="17"/>
        <v>362.7360000000001</v>
      </c>
      <c r="R67" s="28"/>
      <c r="S67" s="28"/>
      <c r="T67" s="28"/>
      <c r="U67" s="131">
        <f>V67/$S$7</f>
        <v>0.18209638554216873</v>
      </c>
      <c r="V67" s="131">
        <f>Q67/12</f>
        <v>30.228000000000009</v>
      </c>
      <c r="X67" s="131">
        <f>IF($D67="Y",$Q67,0)</f>
        <v>0</v>
      </c>
      <c r="Y67" s="131">
        <f>IF($D67="N",$Q67,0)</f>
        <v>362.7360000000001</v>
      </c>
      <c r="Z67" s="132">
        <f>X67/(Y67+X67)</f>
        <v>0</v>
      </c>
    </row>
    <row r="68" spans="1:26" ht="14.25" x14ac:dyDescent="0.3">
      <c r="A68" s="93"/>
      <c r="B68" s="94"/>
      <c r="C68" s="128">
        <f>'3. Staff Loading'!C68</f>
        <v>0</v>
      </c>
      <c r="D68" s="129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0">
        <f t="shared" si="17"/>
        <v>0</v>
      </c>
      <c r="U68" s="131">
        <f t="shared" ref="U68:U71" si="50">V68/$S$7</f>
        <v>0</v>
      </c>
      <c r="V68" s="131">
        <f>Q68/12</f>
        <v>0</v>
      </c>
      <c r="X68" s="131">
        <f t="shared" ref="X68:X71" si="51">IF($D68="Y",$Q68,0)</f>
        <v>0</v>
      </c>
      <c r="Y68" s="131">
        <f t="shared" ref="Y68:Y71" si="52">IF($D68="N",$Q68,0)</f>
        <v>0</v>
      </c>
      <c r="Z68" s="132" t="e">
        <f t="shared" ref="Z68:Z71" si="53">X68/(Y68+X68)</f>
        <v>#DIV/0!</v>
      </c>
    </row>
    <row r="69" spans="1:26" ht="14.25" x14ac:dyDescent="0.3">
      <c r="A69" s="93"/>
      <c r="B69" s="94"/>
      <c r="C69" s="128">
        <f>'3. Staff Loading'!C69</f>
        <v>0</v>
      </c>
      <c r="D69" s="129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0">
        <f t="shared" si="17"/>
        <v>0</v>
      </c>
      <c r="U69" s="131">
        <f t="shared" si="50"/>
        <v>0</v>
      </c>
      <c r="V69" s="131">
        <f>Q69/12</f>
        <v>0</v>
      </c>
      <c r="X69" s="131">
        <f t="shared" si="51"/>
        <v>0</v>
      </c>
      <c r="Y69" s="131">
        <f t="shared" si="52"/>
        <v>0</v>
      </c>
      <c r="Z69" s="132" t="e">
        <f t="shared" si="53"/>
        <v>#DIV/0!</v>
      </c>
    </row>
    <row r="70" spans="1:26" ht="14.25" x14ac:dyDescent="0.3">
      <c r="A70" s="93"/>
      <c r="B70" s="94"/>
      <c r="C70" s="128">
        <f>'3. Staff Loading'!C70</f>
        <v>0</v>
      </c>
      <c r="D70" s="129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0">
        <f t="shared" si="17"/>
        <v>0</v>
      </c>
      <c r="U70" s="131">
        <f t="shared" si="50"/>
        <v>0</v>
      </c>
      <c r="V70" s="131">
        <f>Q70/12</f>
        <v>0</v>
      </c>
      <c r="X70" s="131">
        <f t="shared" si="51"/>
        <v>0</v>
      </c>
      <c r="Y70" s="131">
        <f t="shared" si="52"/>
        <v>0</v>
      </c>
      <c r="Z70" s="132" t="e">
        <f t="shared" si="53"/>
        <v>#DIV/0!</v>
      </c>
    </row>
    <row r="71" spans="1:26" ht="14.25" x14ac:dyDescent="0.3">
      <c r="A71" s="93"/>
      <c r="B71" s="94"/>
      <c r="C71" s="128">
        <f>'3. Staff Loading'!C71</f>
        <v>0</v>
      </c>
      <c r="D71" s="129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0">
        <f t="shared" si="17"/>
        <v>0</v>
      </c>
      <c r="U71" s="131">
        <f t="shared" si="50"/>
        <v>0</v>
      </c>
      <c r="V71" s="131">
        <f>Q71/12</f>
        <v>0</v>
      </c>
      <c r="X71" s="131">
        <f t="shared" si="51"/>
        <v>0</v>
      </c>
      <c r="Y71" s="131">
        <f t="shared" si="52"/>
        <v>0</v>
      </c>
      <c r="Z71" s="132" t="e">
        <f t="shared" si="53"/>
        <v>#DIV/0!</v>
      </c>
    </row>
    <row r="72" spans="1:26" s="32" customFormat="1" ht="15" thickBot="1" x14ac:dyDescent="0.35">
      <c r="A72" s="65"/>
      <c r="B72" s="66" t="s">
        <v>38</v>
      </c>
      <c r="C72" s="67"/>
      <c r="D72" s="119"/>
      <c r="E72" s="70">
        <f>SUM(E67:E71)</f>
        <v>29.922666666666668</v>
      </c>
      <c r="F72" s="70">
        <f t="shared" ref="F72:Q72" si="54">SUM(F67:F71)</f>
        <v>29.922666666666668</v>
      </c>
      <c r="G72" s="70">
        <f t="shared" si="54"/>
        <v>29.922666666666668</v>
      </c>
      <c r="H72" s="70">
        <f t="shared" si="54"/>
        <v>29.922666666666668</v>
      </c>
      <c r="I72" s="70">
        <f t="shared" si="54"/>
        <v>29.922666666666668</v>
      </c>
      <c r="J72" s="70">
        <f t="shared" si="54"/>
        <v>29.922666666666668</v>
      </c>
      <c r="K72" s="70">
        <f t="shared" si="54"/>
        <v>30.533333333333335</v>
      </c>
      <c r="L72" s="70">
        <f t="shared" si="54"/>
        <v>30.533333333333335</v>
      </c>
      <c r="M72" s="70">
        <f t="shared" si="54"/>
        <v>30.533333333333335</v>
      </c>
      <c r="N72" s="70">
        <f t="shared" si="54"/>
        <v>30.533333333333335</v>
      </c>
      <c r="O72" s="70">
        <f t="shared" si="54"/>
        <v>30.533333333333335</v>
      </c>
      <c r="P72" s="70">
        <f t="shared" si="54"/>
        <v>30.533333333333335</v>
      </c>
      <c r="Q72" s="70">
        <f t="shared" si="54"/>
        <v>362.7360000000001</v>
      </c>
      <c r="R72" s="28"/>
      <c r="S72" s="28"/>
      <c r="T72" s="28"/>
      <c r="U72" s="72">
        <f>SUM(U67:U71)</f>
        <v>0.18209638554216873</v>
      </c>
      <c r="V72" s="72">
        <f>SUM(V67:V71)</f>
        <v>30.228000000000009</v>
      </c>
      <c r="X72" s="68">
        <f>SUM(X67:X71)</f>
        <v>0</v>
      </c>
      <c r="Y72" s="68">
        <f>SUM(Y67:Y71)</f>
        <v>362.7360000000001</v>
      </c>
      <c r="Z72" s="105">
        <f>X72/(X72+Y72)</f>
        <v>0</v>
      </c>
    </row>
    <row r="73" spans="1:26" s="32" customFormat="1" ht="9.9499999999999993" customHeight="1" thickBot="1" x14ac:dyDescent="0.35">
      <c r="A73" s="38"/>
      <c r="B73" s="39"/>
      <c r="C73" s="40"/>
      <c r="D73" s="118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5"/>
      <c r="V73" s="115"/>
      <c r="X73" s="115"/>
      <c r="Y73" s="115"/>
      <c r="Z73" s="109"/>
    </row>
    <row r="74" spans="1:26" s="32" customFormat="1" ht="14.25" thickBot="1" x14ac:dyDescent="0.3">
      <c r="A74" s="88"/>
      <c r="B74" s="89" t="s">
        <v>39</v>
      </c>
      <c r="C74" s="90"/>
      <c r="D74" s="121"/>
      <c r="E74" s="91">
        <f t="shared" ref="E74:G74" si="55">SUM(E36,E42,E48,E54,E60,E66,E72)</f>
        <v>2499.9996195833332</v>
      </c>
      <c r="F74" s="91">
        <f t="shared" si="55"/>
        <v>2499.9996195833332</v>
      </c>
      <c r="G74" s="91">
        <f t="shared" si="55"/>
        <v>2499.9996195833332</v>
      </c>
      <c r="H74" s="91">
        <f t="shared" ref="H74:Q74" si="56">SUM(H36,H42,H48,H54,H60,H66,H72)</f>
        <v>2499.9996195833332</v>
      </c>
      <c r="I74" s="91">
        <f t="shared" si="56"/>
        <v>2499.9996195833332</v>
      </c>
      <c r="J74" s="91">
        <f t="shared" si="56"/>
        <v>2499.9996195833332</v>
      </c>
      <c r="K74" s="91">
        <f t="shared" si="56"/>
        <v>2499.9995516666668</v>
      </c>
      <c r="L74" s="91">
        <f t="shared" si="56"/>
        <v>2499.9995516666668</v>
      </c>
      <c r="M74" s="91">
        <f t="shared" si="56"/>
        <v>2499.9995516666668</v>
      </c>
      <c r="N74" s="91">
        <f t="shared" si="56"/>
        <v>2499.9995516666668</v>
      </c>
      <c r="O74" s="91">
        <f t="shared" si="56"/>
        <v>2499.9995516666668</v>
      </c>
      <c r="P74" s="91">
        <f t="shared" si="56"/>
        <v>2499.9995516666668</v>
      </c>
      <c r="Q74" s="91">
        <f t="shared" si="56"/>
        <v>29999.995027500001</v>
      </c>
      <c r="U74" s="91">
        <f t="shared" ref="U74:V74" si="57">SUM(U36,U42,U48,U54,U60,U66,U72)</f>
        <v>15.060238467620481</v>
      </c>
      <c r="V74" s="91">
        <f t="shared" si="57"/>
        <v>2499.9995856249998</v>
      </c>
      <c r="X74" s="91">
        <f t="shared" ref="X74:Y74" si="58">SUM(X36,X42,X48,X54,X60,X66,X72)</f>
        <v>14319.120719</v>
      </c>
      <c r="Y74" s="91">
        <f t="shared" si="58"/>
        <v>15680.874308499997</v>
      </c>
      <c r="Z74" s="110">
        <f>X74/(X74+Y74)</f>
        <v>0.4773041030798218</v>
      </c>
    </row>
    <row r="75" spans="1:26" ht="14.25" x14ac:dyDescent="0.3">
      <c r="A75" s="38"/>
      <c r="B75" s="44"/>
      <c r="C75" s="45"/>
      <c r="D75" s="12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3"/>
    </row>
    <row r="76" spans="1:26" ht="14.25" x14ac:dyDescent="0.3">
      <c r="A76" s="74">
        <v>3</v>
      </c>
      <c r="B76" s="82" t="s">
        <v>40</v>
      </c>
      <c r="C76" s="76"/>
      <c r="D76" s="117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77"/>
      <c r="R76" s="32"/>
      <c r="S76" s="32"/>
      <c r="T76" s="32"/>
      <c r="U76" s="76"/>
      <c r="V76" s="76"/>
      <c r="X76" s="76"/>
      <c r="Y76" s="76"/>
      <c r="Z76" s="108"/>
    </row>
    <row r="77" spans="1:26" ht="14.25" x14ac:dyDescent="0.3">
      <c r="A77" s="93">
        <v>3.1</v>
      </c>
      <c r="B77" s="98" t="s">
        <v>40</v>
      </c>
      <c r="C77" s="128" t="str">
        <f>'3. Staff Loading'!C77</f>
        <v>BenefitsCal Support Engineer Sr. - On</v>
      </c>
      <c r="D77" s="129" t="str">
        <f>'3. Staff Loading'!D77</f>
        <v>N</v>
      </c>
      <c r="E77" s="43">
        <v>161.82666666666668</v>
      </c>
      <c r="F77" s="43">
        <v>161.82666666666668</v>
      </c>
      <c r="G77" s="43">
        <v>161.82666666666668</v>
      </c>
      <c r="H77" s="43">
        <v>161.82666666666668</v>
      </c>
      <c r="I77" s="43">
        <v>161.82666666666668</v>
      </c>
      <c r="J77" s="43">
        <v>161.82666666666668</v>
      </c>
      <c r="K77" s="43">
        <v>161.82666666666668</v>
      </c>
      <c r="L77" s="43">
        <v>161.82666666666668</v>
      </c>
      <c r="M77" s="43">
        <v>161.82666666666668</v>
      </c>
      <c r="N77" s="43">
        <v>161.82666666666668</v>
      </c>
      <c r="O77" s="43">
        <v>161.82666666666668</v>
      </c>
      <c r="P77" s="43">
        <v>161.82666666666668</v>
      </c>
      <c r="Q77" s="100">
        <f t="shared" ref="Q77:Q81" si="59">SUM(E77:P77)</f>
        <v>1941.9199999999998</v>
      </c>
      <c r="U77" s="131">
        <f>V77/$S$7</f>
        <v>0.97485943775100392</v>
      </c>
      <c r="V77" s="131">
        <f>Q77/12</f>
        <v>161.82666666666665</v>
      </c>
      <c r="X77" s="131">
        <f>IF($D77="Y",$Q77,0)</f>
        <v>0</v>
      </c>
      <c r="Y77" s="131">
        <f>IF($D77="N",$Q77,0)</f>
        <v>1941.9199999999998</v>
      </c>
      <c r="Z77" s="132">
        <f>X77/(Y77+X77)</f>
        <v>0</v>
      </c>
    </row>
    <row r="78" spans="1:26" ht="14.25" x14ac:dyDescent="0.3">
      <c r="A78" s="93"/>
      <c r="B78" s="94"/>
      <c r="C78" s="128" t="str">
        <f>'3. Staff Loading'!C78</f>
        <v>BenefitsCal Support Engineer Jr. - On</v>
      </c>
      <c r="D78" s="129" t="str">
        <f>'3. Staff Loading'!D78</f>
        <v>N</v>
      </c>
      <c r="E78" s="43">
        <v>159.9752</v>
      </c>
      <c r="F78" s="43">
        <v>159.9752</v>
      </c>
      <c r="G78" s="43">
        <v>159.9752</v>
      </c>
      <c r="H78" s="43">
        <v>159.9752</v>
      </c>
      <c r="I78" s="43">
        <v>159.9752</v>
      </c>
      <c r="J78" s="43">
        <v>159.9752</v>
      </c>
      <c r="K78" s="43">
        <v>159.9752</v>
      </c>
      <c r="L78" s="43">
        <v>159.9752</v>
      </c>
      <c r="M78" s="43">
        <v>159.9752</v>
      </c>
      <c r="N78" s="43">
        <v>159.9752</v>
      </c>
      <c r="O78" s="43">
        <v>159.9752</v>
      </c>
      <c r="P78" s="43">
        <v>159.9752</v>
      </c>
      <c r="Q78" s="100">
        <f t="shared" si="59"/>
        <v>1919.7024000000004</v>
      </c>
      <c r="U78" s="131">
        <f t="shared" ref="U78:U81" si="60">V78/$S$7</f>
        <v>0.96370602409638573</v>
      </c>
      <c r="V78" s="131">
        <f>Q78/12</f>
        <v>159.97520000000003</v>
      </c>
      <c r="X78" s="131">
        <f t="shared" ref="X78:X81" si="61">IF($D78="Y",$Q78,0)</f>
        <v>0</v>
      </c>
      <c r="Y78" s="131">
        <f t="shared" ref="Y78:Y81" si="62">IF($D78="N",$Q78,0)</f>
        <v>1919.7024000000004</v>
      </c>
      <c r="Z78" s="132">
        <f t="shared" ref="Z78:Z81" si="63">X78/(Y78+X78)</f>
        <v>0</v>
      </c>
    </row>
    <row r="79" spans="1:26" s="32" customFormat="1" ht="14.25" x14ac:dyDescent="0.3">
      <c r="A79" s="93"/>
      <c r="B79" s="94"/>
      <c r="C79" s="128" t="str">
        <f>'3. Staff Loading'!C79</f>
        <v>BenefitsCal Production Support Analyst - On</v>
      </c>
      <c r="D79" s="129" t="str">
        <f>'3. Staff Loading'!D79</f>
        <v>N</v>
      </c>
      <c r="E79" s="43">
        <v>159.9752</v>
      </c>
      <c r="F79" s="43">
        <v>159.9752</v>
      </c>
      <c r="G79" s="43">
        <v>159.9752</v>
      </c>
      <c r="H79" s="43">
        <v>159.9752</v>
      </c>
      <c r="I79" s="43">
        <v>159.9752</v>
      </c>
      <c r="J79" s="43">
        <v>159.9752</v>
      </c>
      <c r="K79" s="43">
        <v>159.9752</v>
      </c>
      <c r="L79" s="43">
        <v>159.9752</v>
      </c>
      <c r="M79" s="43">
        <v>159.9752</v>
      </c>
      <c r="N79" s="43">
        <v>159.9752</v>
      </c>
      <c r="O79" s="43">
        <v>159.9752</v>
      </c>
      <c r="P79" s="43">
        <v>159.9752</v>
      </c>
      <c r="Q79" s="100">
        <f t="shared" si="59"/>
        <v>1919.7024000000004</v>
      </c>
      <c r="R79" s="28"/>
      <c r="S79" s="28"/>
      <c r="T79" s="28"/>
      <c r="U79" s="131">
        <f t="shared" si="60"/>
        <v>0.96370602409638573</v>
      </c>
      <c r="V79" s="131">
        <f>Q79/12</f>
        <v>159.97520000000003</v>
      </c>
      <c r="X79" s="131">
        <f t="shared" si="61"/>
        <v>0</v>
      </c>
      <c r="Y79" s="131">
        <f t="shared" si="62"/>
        <v>1919.7024000000004</v>
      </c>
      <c r="Z79" s="132">
        <f t="shared" si="63"/>
        <v>0</v>
      </c>
    </row>
    <row r="80" spans="1:26" s="32" customFormat="1" ht="14.25" x14ac:dyDescent="0.3">
      <c r="A80" s="93"/>
      <c r="B80" s="94"/>
      <c r="C80" s="128">
        <f>'3. Staff Loading'!C80</f>
        <v>0</v>
      </c>
      <c r="D80" s="129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0">
        <f t="shared" si="59"/>
        <v>0</v>
      </c>
      <c r="R80" s="28"/>
      <c r="S80" s="28"/>
      <c r="T80" s="28"/>
      <c r="U80" s="131">
        <f t="shared" si="60"/>
        <v>0</v>
      </c>
      <c r="V80" s="131">
        <f>Q80/12</f>
        <v>0</v>
      </c>
      <c r="X80" s="131">
        <f t="shared" si="61"/>
        <v>0</v>
      </c>
      <c r="Y80" s="131">
        <f t="shared" si="62"/>
        <v>0</v>
      </c>
      <c r="Z80" s="132" t="e">
        <f t="shared" si="63"/>
        <v>#DIV/0!</v>
      </c>
    </row>
    <row r="81" spans="1:26" ht="14.25" customHeight="1" x14ac:dyDescent="0.3">
      <c r="A81" s="93"/>
      <c r="B81" s="94"/>
      <c r="C81" s="128">
        <f>'3. Staff Loading'!C81</f>
        <v>0</v>
      </c>
      <c r="D81" s="129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0">
        <f t="shared" si="59"/>
        <v>0</v>
      </c>
      <c r="U81" s="131">
        <f t="shared" si="60"/>
        <v>0</v>
      </c>
      <c r="V81" s="131">
        <f>Q81/12</f>
        <v>0</v>
      </c>
      <c r="X81" s="131">
        <f t="shared" si="61"/>
        <v>0</v>
      </c>
      <c r="Y81" s="131">
        <f t="shared" si="62"/>
        <v>0</v>
      </c>
      <c r="Z81" s="132" t="e">
        <f t="shared" si="63"/>
        <v>#DIV/0!</v>
      </c>
    </row>
    <row r="82" spans="1:26" s="31" customFormat="1" ht="15" thickBot="1" x14ac:dyDescent="0.35">
      <c r="A82" s="65"/>
      <c r="B82" s="66" t="s">
        <v>41</v>
      </c>
      <c r="C82" s="67"/>
      <c r="D82" s="119"/>
      <c r="E82" s="70">
        <f>SUM(E77:E81)</f>
        <v>481.77706666666666</v>
      </c>
      <c r="F82" s="70">
        <f t="shared" ref="F82:Q82" si="64">SUM(F77:F81)</f>
        <v>481.77706666666666</v>
      </c>
      <c r="G82" s="70">
        <f t="shared" si="64"/>
        <v>481.77706666666666</v>
      </c>
      <c r="H82" s="70">
        <f t="shared" si="64"/>
        <v>481.77706666666666</v>
      </c>
      <c r="I82" s="70">
        <f t="shared" si="64"/>
        <v>481.77706666666666</v>
      </c>
      <c r="J82" s="70">
        <f t="shared" si="64"/>
        <v>481.77706666666666</v>
      </c>
      <c r="K82" s="70">
        <f t="shared" si="64"/>
        <v>481.77706666666666</v>
      </c>
      <c r="L82" s="70">
        <f t="shared" si="64"/>
        <v>481.77706666666666</v>
      </c>
      <c r="M82" s="70">
        <f t="shared" si="64"/>
        <v>481.77706666666666</v>
      </c>
      <c r="N82" s="70">
        <f t="shared" si="64"/>
        <v>481.77706666666666</v>
      </c>
      <c r="O82" s="70">
        <f t="shared" si="64"/>
        <v>481.77706666666666</v>
      </c>
      <c r="P82" s="70">
        <f t="shared" si="64"/>
        <v>481.77706666666666</v>
      </c>
      <c r="Q82" s="70">
        <f t="shared" si="64"/>
        <v>5781.3248000000003</v>
      </c>
      <c r="R82" s="28"/>
      <c r="S82" s="28"/>
      <c r="T82" s="28"/>
      <c r="U82" s="72">
        <f>SUM(U77:U81)</f>
        <v>2.9022714859437757</v>
      </c>
      <c r="V82" s="72">
        <f>SUM(V77:V81)</f>
        <v>481.77706666666671</v>
      </c>
      <c r="X82" s="68">
        <f>SUM(X77:X81)</f>
        <v>0</v>
      </c>
      <c r="Y82" s="68">
        <f>SUM(Y77:Y81)</f>
        <v>5781.3248000000003</v>
      </c>
      <c r="Z82" s="105">
        <f>X82/(X82+Y82)</f>
        <v>0</v>
      </c>
    </row>
    <row r="83" spans="1:26" ht="9.9499999999999993" customHeight="1" x14ac:dyDescent="0.3">
      <c r="A83" s="38"/>
      <c r="B83" s="39"/>
      <c r="C83" s="40"/>
      <c r="D83" s="118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4"/>
    </row>
    <row r="84" spans="1:26" ht="15" thickBot="1" x14ac:dyDescent="0.35">
      <c r="A84" s="88"/>
      <c r="B84" s="89" t="s">
        <v>41</v>
      </c>
      <c r="C84" s="90"/>
      <c r="D84" s="121"/>
      <c r="E84" s="91">
        <f t="shared" ref="E84:Q84" si="65">SUM(E82,)</f>
        <v>481.77706666666666</v>
      </c>
      <c r="F84" s="91">
        <f t="shared" si="65"/>
        <v>481.77706666666666</v>
      </c>
      <c r="G84" s="91">
        <f t="shared" si="65"/>
        <v>481.77706666666666</v>
      </c>
      <c r="H84" s="91">
        <f t="shared" si="65"/>
        <v>481.77706666666666</v>
      </c>
      <c r="I84" s="91">
        <f t="shared" si="65"/>
        <v>481.77706666666666</v>
      </c>
      <c r="J84" s="91">
        <f t="shared" si="65"/>
        <v>481.77706666666666</v>
      </c>
      <c r="K84" s="91">
        <f t="shared" si="65"/>
        <v>481.77706666666666</v>
      </c>
      <c r="L84" s="91">
        <f t="shared" si="65"/>
        <v>481.77706666666666</v>
      </c>
      <c r="M84" s="91">
        <f t="shared" si="65"/>
        <v>481.77706666666666</v>
      </c>
      <c r="N84" s="91">
        <f t="shared" si="65"/>
        <v>481.77706666666666</v>
      </c>
      <c r="O84" s="91">
        <f t="shared" si="65"/>
        <v>481.77706666666666</v>
      </c>
      <c r="P84" s="91">
        <f t="shared" si="65"/>
        <v>481.77706666666666</v>
      </c>
      <c r="Q84" s="91">
        <f t="shared" si="65"/>
        <v>5781.3248000000003</v>
      </c>
      <c r="U84" s="91">
        <f>SUM(U82,)</f>
        <v>2.9022714859437757</v>
      </c>
      <c r="V84" s="91">
        <f>SUM(V82,)</f>
        <v>481.77706666666671</v>
      </c>
      <c r="X84" s="91">
        <f>SUM(X82,)</f>
        <v>0</v>
      </c>
      <c r="Y84" s="91">
        <f>SUM(Y82,)</f>
        <v>5781.3248000000003</v>
      </c>
      <c r="Z84" s="110">
        <f>SUM(Z82,)</f>
        <v>0</v>
      </c>
    </row>
    <row r="85" spans="1:26" ht="14.25" x14ac:dyDescent="0.3">
      <c r="A85" s="38"/>
      <c r="B85" s="44"/>
      <c r="C85" s="45"/>
      <c r="D85" s="12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3"/>
    </row>
    <row r="86" spans="1:26" ht="14.25" x14ac:dyDescent="0.3">
      <c r="A86" s="74">
        <v>4</v>
      </c>
      <c r="B86" s="82" t="s">
        <v>43</v>
      </c>
      <c r="C86" s="76"/>
      <c r="D86" s="117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77"/>
      <c r="R86" s="32"/>
      <c r="S86" s="32"/>
      <c r="T86" s="32"/>
      <c r="U86" s="76"/>
      <c r="V86" s="76"/>
      <c r="X86" s="76"/>
      <c r="Y86" s="76"/>
      <c r="Z86" s="108"/>
    </row>
    <row r="87" spans="1:26" ht="14.25" x14ac:dyDescent="0.3">
      <c r="A87" s="93">
        <v>4.0999999999999996</v>
      </c>
      <c r="B87" s="94" t="s">
        <v>43</v>
      </c>
      <c r="C87" s="128" t="str">
        <f>'3. Staff Loading'!C87</f>
        <v>BenefitsCal Public Communications Lead</v>
      </c>
      <c r="D87" s="129" t="str">
        <f>'3. Staff Loading'!D87</f>
        <v>N</v>
      </c>
      <c r="E87" s="152">
        <v>150</v>
      </c>
      <c r="F87" s="152">
        <v>150</v>
      </c>
      <c r="G87" s="152">
        <v>150</v>
      </c>
      <c r="H87" s="152">
        <v>150</v>
      </c>
      <c r="I87" s="152">
        <v>150</v>
      </c>
      <c r="J87" s="152">
        <v>150</v>
      </c>
      <c r="K87" s="152">
        <v>150</v>
      </c>
      <c r="L87" s="152">
        <v>150</v>
      </c>
      <c r="M87" s="152">
        <v>150</v>
      </c>
      <c r="N87" s="152">
        <v>150</v>
      </c>
      <c r="O87" s="152">
        <v>150</v>
      </c>
      <c r="P87" s="152">
        <v>150</v>
      </c>
      <c r="Q87" s="100">
        <f t="shared" ref="Q87:Q91" si="66">SUM(E87:P87)</f>
        <v>1800</v>
      </c>
      <c r="R87" s="32"/>
      <c r="S87" s="32"/>
      <c r="T87" s="32"/>
      <c r="U87" s="131">
        <f>V87/$S$7</f>
        <v>0.90361445783132532</v>
      </c>
      <c r="V87" s="131">
        <f>Q87/12</f>
        <v>150</v>
      </c>
      <c r="X87" s="131">
        <f>IF($D87="Y",$Q87,0)</f>
        <v>0</v>
      </c>
      <c r="Y87" s="131">
        <f>IF($D87="N",$Q87,0)</f>
        <v>1800</v>
      </c>
      <c r="Z87" s="132">
        <f>X87/(Y87+X87)</f>
        <v>0</v>
      </c>
    </row>
    <row r="88" spans="1:26" s="32" customFormat="1" ht="14.25" x14ac:dyDescent="0.3">
      <c r="A88" s="93"/>
      <c r="B88" s="94"/>
      <c r="C88" s="128" t="str">
        <f>'3. Staff Loading'!C88</f>
        <v>BenefitsCal Business Analyst - On</v>
      </c>
      <c r="D88" s="129" t="str">
        <f>'3. Staff Loading'!D88</f>
        <v>N</v>
      </c>
      <c r="E88" s="152">
        <v>119.94</v>
      </c>
      <c r="F88" s="152">
        <v>119.94</v>
      </c>
      <c r="G88" s="152">
        <v>119.94</v>
      </c>
      <c r="H88" s="152">
        <v>119.94</v>
      </c>
      <c r="I88" s="152">
        <v>119.94</v>
      </c>
      <c r="J88" s="152">
        <v>119.94</v>
      </c>
      <c r="K88" s="152">
        <v>119.94</v>
      </c>
      <c r="L88" s="152">
        <v>119.94</v>
      </c>
      <c r="M88" s="152">
        <v>119.94</v>
      </c>
      <c r="N88" s="152">
        <v>119.94</v>
      </c>
      <c r="O88" s="152">
        <v>119.94</v>
      </c>
      <c r="P88" s="152">
        <v>119.94</v>
      </c>
      <c r="Q88" s="100">
        <f t="shared" si="66"/>
        <v>1439.2800000000004</v>
      </c>
      <c r="U88" s="131">
        <f t="shared" ref="U88:U91" si="67">V88/$S$7</f>
        <v>0.722530120481928</v>
      </c>
      <c r="V88" s="131">
        <f>Q88/12</f>
        <v>119.94000000000004</v>
      </c>
      <c r="X88" s="131">
        <f t="shared" ref="X88:X91" si="68">IF($D88="Y",$Q88,0)</f>
        <v>0</v>
      </c>
      <c r="Y88" s="131">
        <f t="shared" ref="Y88:Y91" si="69">IF($D88="N",$Q88,0)</f>
        <v>1439.2800000000004</v>
      </c>
      <c r="Z88" s="132">
        <f t="shared" ref="Z88:Z91" si="70">X88/(Y88+X88)</f>
        <v>0</v>
      </c>
    </row>
    <row r="89" spans="1:26" ht="14.25" customHeight="1" x14ac:dyDescent="0.3">
      <c r="A89" s="93"/>
      <c r="B89" s="94"/>
      <c r="C89" s="128" t="str">
        <f>'3. Staff Loading'!C89</f>
        <v>BenefitsCal UX Designer - Off</v>
      </c>
      <c r="D89" s="129" t="str">
        <f>'3. Staff Loading'!D89</f>
        <v>Y</v>
      </c>
      <c r="E89" s="43">
        <v>80.016773833333346</v>
      </c>
      <c r="F89" s="43">
        <v>80.016773833333346</v>
      </c>
      <c r="G89" s="43">
        <v>80.016773833333346</v>
      </c>
      <c r="H89" s="43">
        <v>80.016773833333346</v>
      </c>
      <c r="I89" s="43">
        <v>80.016773833333346</v>
      </c>
      <c r="J89" s="43">
        <v>80.016773833333346</v>
      </c>
      <c r="K89" s="43">
        <v>80.016773833333346</v>
      </c>
      <c r="L89" s="43">
        <v>80.016773833333346</v>
      </c>
      <c r="M89" s="43">
        <v>80.016773833333346</v>
      </c>
      <c r="N89" s="43">
        <v>80.016773833333346</v>
      </c>
      <c r="O89" s="43">
        <v>80.016773833333346</v>
      </c>
      <c r="P89" s="43">
        <v>80.016773833333346</v>
      </c>
      <c r="Q89" s="100">
        <f t="shared" si="66"/>
        <v>960.2012860000001</v>
      </c>
      <c r="R89" s="32"/>
      <c r="S89" s="32"/>
      <c r="T89" s="32"/>
      <c r="U89" s="131">
        <f t="shared" si="67"/>
        <v>0.48202875803212858</v>
      </c>
      <c r="V89" s="131">
        <f>Q89/12</f>
        <v>80.016773833333346</v>
      </c>
      <c r="X89" s="131">
        <f t="shared" si="68"/>
        <v>960.2012860000001</v>
      </c>
      <c r="Y89" s="131">
        <f t="shared" si="69"/>
        <v>0</v>
      </c>
      <c r="Z89" s="132">
        <f t="shared" si="70"/>
        <v>1</v>
      </c>
    </row>
    <row r="90" spans="1:26" s="32" customFormat="1" ht="14.25" x14ac:dyDescent="0.3">
      <c r="A90" s="93"/>
      <c r="B90" s="94"/>
      <c r="C90" s="128" t="str">
        <f>'3. Staff Loading'!C90</f>
        <v>BenefitsCal Copywriter / Editor - On</v>
      </c>
      <c r="D90" s="129" t="str">
        <f>'3. Staff Loading'!D90</f>
        <v>N</v>
      </c>
      <c r="E90" s="43">
        <v>59.983527500000001</v>
      </c>
      <c r="F90" s="43">
        <v>59.983527500000001</v>
      </c>
      <c r="G90" s="43">
        <v>59.983527500000001</v>
      </c>
      <c r="H90" s="43">
        <v>59.983527500000001</v>
      </c>
      <c r="I90" s="43">
        <v>59.983527500000001</v>
      </c>
      <c r="J90" s="43">
        <v>59.983527500000001</v>
      </c>
      <c r="K90" s="43">
        <v>59.983527500000001</v>
      </c>
      <c r="L90" s="43">
        <v>59.983527500000001</v>
      </c>
      <c r="M90" s="43">
        <v>59.983527500000001</v>
      </c>
      <c r="N90" s="43">
        <v>59.983527500000001</v>
      </c>
      <c r="O90" s="43">
        <v>59.983527500000001</v>
      </c>
      <c r="P90" s="43">
        <v>59.983527500000001</v>
      </c>
      <c r="Q90" s="100">
        <f t="shared" si="66"/>
        <v>719.8023300000001</v>
      </c>
      <c r="U90" s="131">
        <f t="shared" si="67"/>
        <v>0.36134655120481934</v>
      </c>
      <c r="V90" s="131">
        <f>Q90/12</f>
        <v>59.983527500000008</v>
      </c>
      <c r="X90" s="131">
        <f t="shared" si="68"/>
        <v>0</v>
      </c>
      <c r="Y90" s="131">
        <f t="shared" si="69"/>
        <v>719.8023300000001</v>
      </c>
      <c r="Z90" s="132">
        <f t="shared" si="70"/>
        <v>0</v>
      </c>
    </row>
    <row r="91" spans="1:26" ht="14.25" customHeight="1" x14ac:dyDescent="0.3">
      <c r="A91" s="93"/>
      <c r="B91" s="94"/>
      <c r="C91" s="128" t="str">
        <f>'3. Staff Loading'!C91</f>
        <v>BenefitsCal PR Team (Paid Social and Media) - On</v>
      </c>
      <c r="D91" s="129" t="str">
        <f>'3. Staff Loading'!D91</f>
        <v>N</v>
      </c>
      <c r="E91" s="43">
        <v>60</v>
      </c>
      <c r="F91" s="43">
        <v>60</v>
      </c>
      <c r="G91" s="43">
        <v>60</v>
      </c>
      <c r="H91" s="43">
        <v>60</v>
      </c>
      <c r="I91" s="43">
        <v>60</v>
      </c>
      <c r="J91" s="43">
        <v>60</v>
      </c>
      <c r="K91" s="43">
        <v>60</v>
      </c>
      <c r="L91" s="43">
        <v>60</v>
      </c>
      <c r="M91" s="43">
        <v>60</v>
      </c>
      <c r="N91" s="43">
        <v>60</v>
      </c>
      <c r="O91" s="43">
        <v>60</v>
      </c>
      <c r="P91" s="43">
        <v>60</v>
      </c>
      <c r="Q91" s="100">
        <f t="shared" si="66"/>
        <v>720</v>
      </c>
      <c r="R91" s="32"/>
      <c r="S91" s="32"/>
      <c r="T91" s="32"/>
      <c r="U91" s="131">
        <f t="shared" si="67"/>
        <v>0.36144578313253012</v>
      </c>
      <c r="V91" s="131">
        <f>Q91/12</f>
        <v>60</v>
      </c>
      <c r="X91" s="131">
        <f t="shared" si="68"/>
        <v>0</v>
      </c>
      <c r="Y91" s="131">
        <f t="shared" si="69"/>
        <v>720</v>
      </c>
      <c r="Z91" s="132">
        <f t="shared" si="70"/>
        <v>0</v>
      </c>
    </row>
    <row r="92" spans="1:26" s="31" customFormat="1" ht="15" thickBot="1" x14ac:dyDescent="0.35">
      <c r="A92" s="65"/>
      <c r="B92" s="66" t="s">
        <v>44</v>
      </c>
      <c r="C92" s="67"/>
      <c r="D92" s="119"/>
      <c r="E92" s="70">
        <f>SUM(E87:E91)</f>
        <v>469.94030133333331</v>
      </c>
      <c r="F92" s="70">
        <f t="shared" ref="F92:Q92" si="71">SUM(F87:F91)</f>
        <v>469.94030133333331</v>
      </c>
      <c r="G92" s="70">
        <f t="shared" si="71"/>
        <v>469.94030133333331</v>
      </c>
      <c r="H92" s="70">
        <f t="shared" si="71"/>
        <v>469.94030133333331</v>
      </c>
      <c r="I92" s="70">
        <f t="shared" si="71"/>
        <v>469.94030133333331</v>
      </c>
      <c r="J92" s="70">
        <f t="shared" si="71"/>
        <v>469.94030133333331</v>
      </c>
      <c r="K92" s="70">
        <f t="shared" si="71"/>
        <v>469.94030133333331</v>
      </c>
      <c r="L92" s="70">
        <f t="shared" si="71"/>
        <v>469.94030133333331</v>
      </c>
      <c r="M92" s="70">
        <f t="shared" si="71"/>
        <v>469.94030133333331</v>
      </c>
      <c r="N92" s="70">
        <f t="shared" si="71"/>
        <v>469.94030133333331</v>
      </c>
      <c r="O92" s="70">
        <f t="shared" si="71"/>
        <v>469.94030133333331</v>
      </c>
      <c r="P92" s="70">
        <f t="shared" si="71"/>
        <v>469.94030133333331</v>
      </c>
      <c r="Q92" s="70">
        <f t="shared" si="71"/>
        <v>5639.2836160000015</v>
      </c>
      <c r="R92" s="28"/>
      <c r="S92" s="28"/>
      <c r="T92" s="28"/>
      <c r="U92" s="72">
        <f>SUM(U87:U91)</f>
        <v>2.8309656706827315</v>
      </c>
      <c r="V92" s="72">
        <f>SUM(V87:V91)</f>
        <v>469.94030133333342</v>
      </c>
      <c r="X92" s="68">
        <f>SUM(X87:X91)</f>
        <v>960.2012860000001</v>
      </c>
      <c r="Y92" s="68">
        <f>SUM(Y87:Y91)</f>
        <v>4679.0823300000011</v>
      </c>
      <c r="Z92" s="105">
        <f>X92/(X92+Y92)</f>
        <v>0.1702700824047364</v>
      </c>
    </row>
    <row r="93" spans="1:26" ht="9.9499999999999993" customHeight="1" x14ac:dyDescent="0.3">
      <c r="A93" s="38"/>
      <c r="B93" s="39"/>
      <c r="C93" s="40"/>
      <c r="D93" s="118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4"/>
    </row>
    <row r="94" spans="1:26" ht="15" thickBot="1" x14ac:dyDescent="0.35">
      <c r="A94" s="88"/>
      <c r="B94" s="89" t="s">
        <v>44</v>
      </c>
      <c r="C94" s="90"/>
      <c r="D94" s="121"/>
      <c r="E94" s="91">
        <f t="shared" ref="E94:Q94" si="72">SUM(E92,)</f>
        <v>469.94030133333331</v>
      </c>
      <c r="F94" s="91">
        <f t="shared" si="72"/>
        <v>469.94030133333331</v>
      </c>
      <c r="G94" s="91">
        <f t="shared" si="72"/>
        <v>469.94030133333331</v>
      </c>
      <c r="H94" s="91">
        <f t="shared" si="72"/>
        <v>469.94030133333331</v>
      </c>
      <c r="I94" s="91">
        <f t="shared" si="72"/>
        <v>469.94030133333331</v>
      </c>
      <c r="J94" s="91">
        <f t="shared" si="72"/>
        <v>469.94030133333331</v>
      </c>
      <c r="K94" s="91">
        <f t="shared" si="72"/>
        <v>469.94030133333331</v>
      </c>
      <c r="L94" s="91">
        <f t="shared" si="72"/>
        <v>469.94030133333331</v>
      </c>
      <c r="M94" s="91">
        <f t="shared" si="72"/>
        <v>469.94030133333331</v>
      </c>
      <c r="N94" s="91">
        <f t="shared" si="72"/>
        <v>469.94030133333331</v>
      </c>
      <c r="O94" s="91">
        <f t="shared" si="72"/>
        <v>469.94030133333331</v>
      </c>
      <c r="P94" s="91">
        <f t="shared" si="72"/>
        <v>469.94030133333331</v>
      </c>
      <c r="Q94" s="91">
        <f t="shared" si="72"/>
        <v>5639.2836160000015</v>
      </c>
      <c r="U94" s="91">
        <f>SUM(U92,)</f>
        <v>2.8309656706827315</v>
      </c>
      <c r="V94" s="91">
        <f>SUM(V92,)</f>
        <v>469.94030133333342</v>
      </c>
      <c r="X94" s="91">
        <f>SUM(X92,)</f>
        <v>960.2012860000001</v>
      </c>
      <c r="Y94" s="91">
        <f>SUM(Y92,)</f>
        <v>4679.0823300000011</v>
      </c>
      <c r="Z94" s="110">
        <f>X94/(X94+Y94)</f>
        <v>0.1702700824047364</v>
      </c>
    </row>
    <row r="95" spans="1:26" ht="14.25" x14ac:dyDescent="0.3">
      <c r="A95" s="49"/>
      <c r="B95" s="39"/>
      <c r="C95" s="40"/>
      <c r="D95" s="124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4"/>
    </row>
    <row r="96" spans="1:26" ht="14.25" x14ac:dyDescent="0.3">
      <c r="A96" s="74">
        <v>5</v>
      </c>
      <c r="B96" s="82" t="s">
        <v>45</v>
      </c>
      <c r="C96" s="76"/>
      <c r="D96" s="117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77"/>
      <c r="U96" s="76"/>
      <c r="V96" s="76"/>
      <c r="X96" s="76"/>
      <c r="Y96" s="76"/>
      <c r="Z96" s="108"/>
    </row>
    <row r="97" spans="1:26" ht="14.25" x14ac:dyDescent="0.3">
      <c r="A97" s="93">
        <v>5.0999999999999996</v>
      </c>
      <c r="B97" s="94" t="s">
        <v>46</v>
      </c>
      <c r="C97" s="128" t="str">
        <f>'3. Staff Loading'!C97</f>
        <v>BenefitsCal Security Manager</v>
      </c>
      <c r="D97" s="129" t="str">
        <f>'3. Staff Loading'!D97</f>
        <v>N</v>
      </c>
      <c r="E97" s="152">
        <v>150</v>
      </c>
      <c r="F97" s="152">
        <v>150</v>
      </c>
      <c r="G97" s="152">
        <v>150</v>
      </c>
      <c r="H97" s="152">
        <v>150</v>
      </c>
      <c r="I97" s="152">
        <v>150</v>
      </c>
      <c r="J97" s="152">
        <v>150</v>
      </c>
      <c r="K97" s="152">
        <v>150</v>
      </c>
      <c r="L97" s="152">
        <v>150</v>
      </c>
      <c r="M97" s="152">
        <v>150</v>
      </c>
      <c r="N97" s="152">
        <v>150</v>
      </c>
      <c r="O97" s="152">
        <v>150</v>
      </c>
      <c r="P97" s="152">
        <v>150</v>
      </c>
      <c r="Q97" s="100">
        <f t="shared" ref="Q97:Q101" si="73">SUM(E97:P97)</f>
        <v>1800</v>
      </c>
      <c r="U97" s="131">
        <f>V97/$S$7</f>
        <v>0.90361445783132532</v>
      </c>
      <c r="V97" s="131">
        <f>Q97/12</f>
        <v>150</v>
      </c>
      <c r="X97" s="131">
        <f>IF($D97="Y",$Q97,0)</f>
        <v>0</v>
      </c>
      <c r="Y97" s="131">
        <f>IF($D97="N",$Q97,0)</f>
        <v>1800</v>
      </c>
      <c r="Z97" s="132">
        <f>X97/(Y97+X97)</f>
        <v>0</v>
      </c>
    </row>
    <row r="98" spans="1:26" s="32" customFormat="1" ht="14.25" x14ac:dyDescent="0.3">
      <c r="A98" s="93"/>
      <c r="B98" s="94"/>
      <c r="C98" s="128">
        <f>'3. Staff Loading'!C98</f>
        <v>0</v>
      </c>
      <c r="D98" s="129">
        <f>'3. Staff Loading'!D98</f>
        <v>0</v>
      </c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00">
        <f t="shared" si="73"/>
        <v>0</v>
      </c>
      <c r="R98" s="28"/>
      <c r="S98" s="28"/>
      <c r="T98" s="28"/>
      <c r="U98" s="131">
        <f t="shared" ref="U98:U101" si="74">V98/$S$7</f>
        <v>0</v>
      </c>
      <c r="V98" s="131">
        <f>Q98/12</f>
        <v>0</v>
      </c>
      <c r="X98" s="131">
        <f t="shared" ref="X98:X101" si="75">IF($D98="Y",$Q98,0)</f>
        <v>0</v>
      </c>
      <c r="Y98" s="131">
        <f t="shared" ref="Y98:Y101" si="76">IF($D98="N",$Q98,0)</f>
        <v>0</v>
      </c>
      <c r="Z98" s="132" t="e">
        <f t="shared" ref="Z98:Z101" si="77">X98/(Y98+X98)</f>
        <v>#DIV/0!</v>
      </c>
    </row>
    <row r="99" spans="1:26" ht="14.25" x14ac:dyDescent="0.3">
      <c r="A99" s="93"/>
      <c r="B99" s="94"/>
      <c r="C99" s="128">
        <f>'3. Staff Loading'!C99</f>
        <v>0</v>
      </c>
      <c r="D99" s="129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0">
        <f t="shared" si="73"/>
        <v>0</v>
      </c>
      <c r="U99" s="131">
        <f t="shared" si="74"/>
        <v>0</v>
      </c>
      <c r="V99" s="131">
        <f>Q99/12</f>
        <v>0</v>
      </c>
      <c r="X99" s="131">
        <f t="shared" si="75"/>
        <v>0</v>
      </c>
      <c r="Y99" s="131">
        <f t="shared" si="76"/>
        <v>0</v>
      </c>
      <c r="Z99" s="132" t="e">
        <f t="shared" si="77"/>
        <v>#DIV/0!</v>
      </c>
    </row>
    <row r="100" spans="1:26" s="32" customFormat="1" ht="14.25" x14ac:dyDescent="0.3">
      <c r="A100" s="93"/>
      <c r="B100" s="94"/>
      <c r="C100" s="128">
        <f>'3. Staff Loading'!C100</f>
        <v>0</v>
      </c>
      <c r="D100" s="129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0">
        <f t="shared" si="73"/>
        <v>0</v>
      </c>
      <c r="R100" s="28"/>
      <c r="S100" s="28"/>
      <c r="T100" s="28"/>
      <c r="U100" s="131">
        <f t="shared" si="74"/>
        <v>0</v>
      </c>
      <c r="V100" s="131">
        <f>Q100/12</f>
        <v>0</v>
      </c>
      <c r="X100" s="131">
        <f t="shared" si="75"/>
        <v>0</v>
      </c>
      <c r="Y100" s="131">
        <f t="shared" si="76"/>
        <v>0</v>
      </c>
      <c r="Z100" s="132" t="e">
        <f t="shared" si="77"/>
        <v>#DIV/0!</v>
      </c>
    </row>
    <row r="101" spans="1:26" ht="14.25" x14ac:dyDescent="0.3">
      <c r="A101" s="93"/>
      <c r="B101" s="94"/>
      <c r="C101" s="128">
        <f>'3. Staff Loading'!C101</f>
        <v>0</v>
      </c>
      <c r="D101" s="129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0">
        <f t="shared" si="73"/>
        <v>0</v>
      </c>
      <c r="U101" s="131">
        <f t="shared" si="74"/>
        <v>0</v>
      </c>
      <c r="V101" s="131">
        <f>Q101/12</f>
        <v>0</v>
      </c>
      <c r="X101" s="131">
        <f t="shared" si="75"/>
        <v>0</v>
      </c>
      <c r="Y101" s="131">
        <f t="shared" si="76"/>
        <v>0</v>
      </c>
      <c r="Z101" s="132" t="e">
        <f t="shared" si="77"/>
        <v>#DIV/0!</v>
      </c>
    </row>
    <row r="102" spans="1:26" ht="15" thickBot="1" x14ac:dyDescent="0.35">
      <c r="A102" s="65"/>
      <c r="B102" s="66" t="s">
        <v>104</v>
      </c>
      <c r="C102" s="67"/>
      <c r="D102" s="119"/>
      <c r="E102" s="70">
        <f>SUM(E97:E101)</f>
        <v>150</v>
      </c>
      <c r="F102" s="70">
        <f t="shared" ref="F102:Q102" si="78">SUM(F97:F101)</f>
        <v>150</v>
      </c>
      <c r="G102" s="70">
        <f t="shared" si="78"/>
        <v>150</v>
      </c>
      <c r="H102" s="70">
        <f t="shared" si="78"/>
        <v>150</v>
      </c>
      <c r="I102" s="70">
        <f t="shared" si="78"/>
        <v>150</v>
      </c>
      <c r="J102" s="70">
        <f t="shared" si="78"/>
        <v>150</v>
      </c>
      <c r="K102" s="70">
        <f t="shared" si="78"/>
        <v>150</v>
      </c>
      <c r="L102" s="70">
        <f t="shared" si="78"/>
        <v>150</v>
      </c>
      <c r="M102" s="70">
        <f t="shared" si="78"/>
        <v>150</v>
      </c>
      <c r="N102" s="70">
        <f t="shared" si="78"/>
        <v>150</v>
      </c>
      <c r="O102" s="70">
        <f t="shared" si="78"/>
        <v>150</v>
      </c>
      <c r="P102" s="70">
        <f t="shared" si="78"/>
        <v>150</v>
      </c>
      <c r="Q102" s="70">
        <f t="shared" si="78"/>
        <v>1800</v>
      </c>
      <c r="U102" s="72">
        <f>SUM(U97:U101)</f>
        <v>0.90361445783132532</v>
      </c>
      <c r="V102" s="72">
        <f>SUM(V97:V101)</f>
        <v>150</v>
      </c>
      <c r="X102" s="68">
        <f>SUM(X97:X101)</f>
        <v>0</v>
      </c>
      <c r="Y102" s="68">
        <f>SUM(Y97:Y101)</f>
        <v>1800</v>
      </c>
      <c r="Z102" s="105">
        <f>X102/(X102+Y102)</f>
        <v>0</v>
      </c>
    </row>
    <row r="103" spans="1:26" ht="14.25" x14ac:dyDescent="0.3">
      <c r="A103" s="93">
        <v>5.2</v>
      </c>
      <c r="B103" s="94" t="s">
        <v>48</v>
      </c>
      <c r="C103" s="128" t="str">
        <f>'3. Staff Loading'!C103</f>
        <v>BenefitsCal Applications Security Engineer Sr. - Off</v>
      </c>
      <c r="D103" s="129" t="str">
        <f>'3. Staff Loading'!D103</f>
        <v>Y</v>
      </c>
      <c r="E103" s="43">
        <v>165.96291666666667</v>
      </c>
      <c r="F103" s="43">
        <v>165.96291666666667</v>
      </c>
      <c r="G103" s="43">
        <v>165.96291666666667</v>
      </c>
      <c r="H103" s="43">
        <v>165.96291666666667</v>
      </c>
      <c r="I103" s="43">
        <v>165.96291666666667</v>
      </c>
      <c r="J103" s="43">
        <v>165.96291666666667</v>
      </c>
      <c r="K103" s="43">
        <v>165.96291666666667</v>
      </c>
      <c r="L103" s="43">
        <v>165.96291666666667</v>
      </c>
      <c r="M103" s="43">
        <v>165.96291666666667</v>
      </c>
      <c r="N103" s="43">
        <v>165.96291666666667</v>
      </c>
      <c r="O103" s="43">
        <v>165.96291666666667</v>
      </c>
      <c r="P103" s="43">
        <v>165.96291666666667</v>
      </c>
      <c r="Q103" s="100">
        <f t="shared" ref="Q103:Q107" si="79">SUM(E103:P103)</f>
        <v>1991.5549999999996</v>
      </c>
      <c r="R103" s="32"/>
      <c r="S103" s="32"/>
      <c r="T103" s="32"/>
      <c r="U103" s="131">
        <f>V103/$S$7</f>
        <v>0.99977660642570265</v>
      </c>
      <c r="V103" s="131">
        <f>Q103/12</f>
        <v>165.96291666666664</v>
      </c>
      <c r="X103" s="131">
        <f>IF($D103="Y",$Q103,0)</f>
        <v>1991.5549999999996</v>
      </c>
      <c r="Y103" s="131">
        <f>IF($D103="N",$Q103,0)</f>
        <v>0</v>
      </c>
      <c r="Z103" s="132">
        <f>X103/(Y103+X103)</f>
        <v>1</v>
      </c>
    </row>
    <row r="104" spans="1:26" s="32" customFormat="1" ht="14.25" x14ac:dyDescent="0.3">
      <c r="A104" s="93"/>
      <c r="B104" s="94"/>
      <c r="C104" s="128">
        <f>'3. Staff Loading'!C104</f>
        <v>0</v>
      </c>
      <c r="D104" s="129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0">
        <f t="shared" si="79"/>
        <v>0</v>
      </c>
      <c r="U104" s="131">
        <f t="shared" ref="U104:U107" si="80">V104/$S$7</f>
        <v>0</v>
      </c>
      <c r="V104" s="131">
        <f>Q104/12</f>
        <v>0</v>
      </c>
      <c r="X104" s="131">
        <f t="shared" ref="X104:X107" si="81">IF($D104="Y",$Q104,0)</f>
        <v>0</v>
      </c>
      <c r="Y104" s="131">
        <f t="shared" ref="Y104:Y107" si="82">IF($D104="N",$Q104,0)</f>
        <v>0</v>
      </c>
      <c r="Z104" s="132" t="e">
        <f t="shared" ref="Z104:Z107" si="83">X104/(Y104+X104)</f>
        <v>#DIV/0!</v>
      </c>
    </row>
    <row r="105" spans="1:26" s="32" customFormat="1" ht="14.25" x14ac:dyDescent="0.3">
      <c r="A105" s="93"/>
      <c r="B105" s="94"/>
      <c r="C105" s="128">
        <f>'3. Staff Loading'!C105</f>
        <v>0</v>
      </c>
      <c r="D105" s="129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0">
        <f t="shared" si="79"/>
        <v>0</v>
      </c>
      <c r="U105" s="131">
        <f t="shared" si="80"/>
        <v>0</v>
      </c>
      <c r="V105" s="131">
        <f>Q105/12</f>
        <v>0</v>
      </c>
      <c r="X105" s="131">
        <f t="shared" si="81"/>
        <v>0</v>
      </c>
      <c r="Y105" s="131">
        <f t="shared" si="82"/>
        <v>0</v>
      </c>
      <c r="Z105" s="132" t="e">
        <f t="shared" si="83"/>
        <v>#DIV/0!</v>
      </c>
    </row>
    <row r="106" spans="1:26" ht="14.25" x14ac:dyDescent="0.3">
      <c r="A106" s="93"/>
      <c r="B106" s="94"/>
      <c r="C106" s="128">
        <f>'3. Staff Loading'!C106</f>
        <v>0</v>
      </c>
      <c r="D106" s="129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0">
        <f t="shared" si="79"/>
        <v>0</v>
      </c>
      <c r="U106" s="131">
        <f t="shared" si="80"/>
        <v>0</v>
      </c>
      <c r="V106" s="131">
        <f>Q106/12</f>
        <v>0</v>
      </c>
      <c r="X106" s="131">
        <f t="shared" si="81"/>
        <v>0</v>
      </c>
      <c r="Y106" s="131">
        <f t="shared" si="82"/>
        <v>0</v>
      </c>
      <c r="Z106" s="132" t="e">
        <f t="shared" si="83"/>
        <v>#DIV/0!</v>
      </c>
    </row>
    <row r="107" spans="1:26" ht="14.25" x14ac:dyDescent="0.3">
      <c r="A107" s="93"/>
      <c r="B107" s="94"/>
      <c r="C107" s="128">
        <f>'3. Staff Loading'!C107</f>
        <v>0</v>
      </c>
      <c r="D107" s="129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0">
        <f t="shared" si="79"/>
        <v>0</v>
      </c>
      <c r="U107" s="131">
        <f t="shared" si="80"/>
        <v>0</v>
      </c>
      <c r="V107" s="131">
        <f>Q107/12</f>
        <v>0</v>
      </c>
      <c r="X107" s="131">
        <f t="shared" si="81"/>
        <v>0</v>
      </c>
      <c r="Y107" s="131">
        <f t="shared" si="82"/>
        <v>0</v>
      </c>
      <c r="Z107" s="132" t="e">
        <f t="shared" si="83"/>
        <v>#DIV/0!</v>
      </c>
    </row>
    <row r="108" spans="1:26" ht="15" thickBot="1" x14ac:dyDescent="0.35">
      <c r="A108" s="65"/>
      <c r="B108" s="66" t="s">
        <v>49</v>
      </c>
      <c r="C108" s="67"/>
      <c r="D108" s="119"/>
      <c r="E108" s="70">
        <f>SUM(E103:E107)</f>
        <v>165.96291666666667</v>
      </c>
      <c r="F108" s="70">
        <f t="shared" ref="F108:Q108" si="84">SUM(F103:F107)</f>
        <v>165.96291666666667</v>
      </c>
      <c r="G108" s="70">
        <f t="shared" si="84"/>
        <v>165.96291666666667</v>
      </c>
      <c r="H108" s="70">
        <f t="shared" si="84"/>
        <v>165.96291666666667</v>
      </c>
      <c r="I108" s="70">
        <f t="shared" si="84"/>
        <v>165.96291666666667</v>
      </c>
      <c r="J108" s="70">
        <f t="shared" si="84"/>
        <v>165.96291666666667</v>
      </c>
      <c r="K108" s="70">
        <f t="shared" si="84"/>
        <v>165.96291666666667</v>
      </c>
      <c r="L108" s="70">
        <f t="shared" si="84"/>
        <v>165.96291666666667</v>
      </c>
      <c r="M108" s="70">
        <f t="shared" si="84"/>
        <v>165.96291666666667</v>
      </c>
      <c r="N108" s="70">
        <f t="shared" si="84"/>
        <v>165.96291666666667</v>
      </c>
      <c r="O108" s="70">
        <f t="shared" si="84"/>
        <v>165.96291666666667</v>
      </c>
      <c r="P108" s="70">
        <f t="shared" si="84"/>
        <v>165.96291666666667</v>
      </c>
      <c r="Q108" s="70">
        <f t="shared" si="84"/>
        <v>1991.5549999999996</v>
      </c>
      <c r="U108" s="72">
        <f>SUM(U103:U107)</f>
        <v>0.99977660642570265</v>
      </c>
      <c r="V108" s="72">
        <f>SUM(V103:V107)</f>
        <v>165.96291666666664</v>
      </c>
      <c r="X108" s="68">
        <f>SUM(X103:X107)</f>
        <v>1991.5549999999996</v>
      </c>
      <c r="Y108" s="68">
        <f>SUM(Y103:Y107)</f>
        <v>0</v>
      </c>
      <c r="Z108" s="105">
        <f>X108/(X108+Y108)</f>
        <v>1</v>
      </c>
    </row>
    <row r="109" spans="1:26" ht="14.25" x14ac:dyDescent="0.3">
      <c r="A109" s="93">
        <v>5.3</v>
      </c>
      <c r="B109" s="94" t="s">
        <v>50</v>
      </c>
      <c r="C109" s="128" t="str">
        <f>'3. Staff Loading'!C109</f>
        <v>BenefitsCal Security Support Engineer - On</v>
      </c>
      <c r="D109" s="129" t="str">
        <f>'3. Staff Loading'!D109</f>
        <v>N</v>
      </c>
      <c r="E109" s="152">
        <v>77.930000000000007</v>
      </c>
      <c r="F109" s="152">
        <v>77.930000000000007</v>
      </c>
      <c r="G109" s="152">
        <v>77.930000000000007</v>
      </c>
      <c r="H109" s="152">
        <v>77.930000000000007</v>
      </c>
      <c r="I109" s="152">
        <v>77.930000000000007</v>
      </c>
      <c r="J109" s="152">
        <v>77.930000000000007</v>
      </c>
      <c r="K109" s="152">
        <v>77.930000000000007</v>
      </c>
      <c r="L109" s="152">
        <v>77.930000000000007</v>
      </c>
      <c r="M109" s="152">
        <v>77.930000000000007</v>
      </c>
      <c r="N109" s="152">
        <v>77.930000000000007</v>
      </c>
      <c r="O109" s="152">
        <v>77.930000000000007</v>
      </c>
      <c r="P109" s="152">
        <v>77.930000000000007</v>
      </c>
      <c r="Q109" s="100">
        <f t="shared" ref="Q109:Q113" si="85">SUM(E109:P109)</f>
        <v>935.16000000000031</v>
      </c>
      <c r="U109" s="131">
        <f>V109/$S$7</f>
        <v>0.46945783132530133</v>
      </c>
      <c r="V109" s="131">
        <f>Q109/12</f>
        <v>77.930000000000021</v>
      </c>
      <c r="X109" s="131">
        <f>IF($D109="Y",$Q109,0)</f>
        <v>0</v>
      </c>
      <c r="Y109" s="131">
        <f>IF($D109="N",$Q109,0)</f>
        <v>935.16000000000031</v>
      </c>
      <c r="Z109" s="132">
        <f>X109/(Y109+X109)</f>
        <v>0</v>
      </c>
    </row>
    <row r="110" spans="1:26" s="32" customFormat="1" ht="14.25" x14ac:dyDescent="0.3">
      <c r="A110" s="93"/>
      <c r="B110" s="94"/>
      <c r="C110" s="128">
        <f>'3. Staff Loading'!C110</f>
        <v>0</v>
      </c>
      <c r="D110" s="129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0">
        <f t="shared" si="85"/>
        <v>0</v>
      </c>
      <c r="R110" s="33"/>
      <c r="S110" s="33"/>
      <c r="T110" s="33"/>
      <c r="U110" s="131">
        <f t="shared" ref="U110:U113" si="86">V110/$S$7</f>
        <v>0</v>
      </c>
      <c r="V110" s="131">
        <f>Q110/12</f>
        <v>0</v>
      </c>
      <c r="X110" s="131">
        <f t="shared" ref="X110:X113" si="87">IF($D110="Y",$Q110,0)</f>
        <v>0</v>
      </c>
      <c r="Y110" s="131">
        <f t="shared" ref="Y110:Y113" si="88">IF($D110="N",$Q110,0)</f>
        <v>0</v>
      </c>
      <c r="Z110" s="132" t="e">
        <f t="shared" ref="Z110:Z113" si="89">X110/(Y110+X110)</f>
        <v>#DIV/0!</v>
      </c>
    </row>
    <row r="111" spans="1:26" ht="14.25" x14ac:dyDescent="0.3">
      <c r="A111" s="93"/>
      <c r="B111" s="94"/>
      <c r="C111" s="128">
        <f>'3. Staff Loading'!C111</f>
        <v>0</v>
      </c>
      <c r="D111" s="129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0">
        <f t="shared" si="85"/>
        <v>0</v>
      </c>
      <c r="U111" s="131">
        <f t="shared" si="86"/>
        <v>0</v>
      </c>
      <c r="V111" s="131">
        <f>Q111/12</f>
        <v>0</v>
      </c>
      <c r="X111" s="131">
        <f t="shared" si="87"/>
        <v>0</v>
      </c>
      <c r="Y111" s="131">
        <f t="shared" si="88"/>
        <v>0</v>
      </c>
      <c r="Z111" s="132" t="e">
        <f t="shared" si="89"/>
        <v>#DIV/0!</v>
      </c>
    </row>
    <row r="112" spans="1:26" s="32" customFormat="1" ht="14.25" x14ac:dyDescent="0.3">
      <c r="A112" s="93"/>
      <c r="B112" s="94"/>
      <c r="C112" s="128">
        <f>'3. Staff Loading'!C112</f>
        <v>0</v>
      </c>
      <c r="D112" s="129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0">
        <f t="shared" si="85"/>
        <v>0</v>
      </c>
      <c r="R112" s="28"/>
      <c r="S112" s="28"/>
      <c r="T112" s="28"/>
      <c r="U112" s="131">
        <f t="shared" si="86"/>
        <v>0</v>
      </c>
      <c r="V112" s="131">
        <f>Q112/12</f>
        <v>0</v>
      </c>
      <c r="X112" s="131">
        <f t="shared" si="87"/>
        <v>0</v>
      </c>
      <c r="Y112" s="131">
        <f t="shared" si="88"/>
        <v>0</v>
      </c>
      <c r="Z112" s="132" t="e">
        <f t="shared" si="89"/>
        <v>#DIV/0!</v>
      </c>
    </row>
    <row r="113" spans="1:26" ht="14.25" x14ac:dyDescent="0.3">
      <c r="A113" s="93"/>
      <c r="B113" s="94"/>
      <c r="C113" s="128">
        <f>'3. Staff Loading'!C113</f>
        <v>0</v>
      </c>
      <c r="D113" s="129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0">
        <f t="shared" si="85"/>
        <v>0</v>
      </c>
      <c r="U113" s="131">
        <f t="shared" si="86"/>
        <v>0</v>
      </c>
      <c r="V113" s="131">
        <f>Q113/12</f>
        <v>0</v>
      </c>
      <c r="X113" s="131">
        <f t="shared" si="87"/>
        <v>0</v>
      </c>
      <c r="Y113" s="131">
        <f t="shared" si="88"/>
        <v>0</v>
      </c>
      <c r="Z113" s="132" t="e">
        <f t="shared" si="89"/>
        <v>#DIV/0!</v>
      </c>
    </row>
    <row r="114" spans="1:26" ht="15" thickBot="1" x14ac:dyDescent="0.35">
      <c r="A114" s="65"/>
      <c r="B114" s="66" t="s">
        <v>51</v>
      </c>
      <c r="C114" s="67"/>
      <c r="D114" s="119"/>
      <c r="E114" s="70">
        <f>SUM(E109:E113)</f>
        <v>77.930000000000007</v>
      </c>
      <c r="F114" s="70">
        <f t="shared" ref="F114:Q114" si="90">SUM(F109:F113)</f>
        <v>77.930000000000007</v>
      </c>
      <c r="G114" s="70">
        <f t="shared" si="90"/>
        <v>77.930000000000007</v>
      </c>
      <c r="H114" s="70">
        <f t="shared" si="90"/>
        <v>77.930000000000007</v>
      </c>
      <c r="I114" s="70">
        <f t="shared" si="90"/>
        <v>77.930000000000007</v>
      </c>
      <c r="J114" s="70">
        <f t="shared" si="90"/>
        <v>77.930000000000007</v>
      </c>
      <c r="K114" s="70">
        <f t="shared" si="90"/>
        <v>77.930000000000007</v>
      </c>
      <c r="L114" s="70">
        <f t="shared" si="90"/>
        <v>77.930000000000007</v>
      </c>
      <c r="M114" s="70">
        <f t="shared" si="90"/>
        <v>77.930000000000007</v>
      </c>
      <c r="N114" s="70">
        <f t="shared" si="90"/>
        <v>77.930000000000007</v>
      </c>
      <c r="O114" s="70">
        <f t="shared" si="90"/>
        <v>77.930000000000007</v>
      </c>
      <c r="P114" s="70">
        <f t="shared" si="90"/>
        <v>77.930000000000007</v>
      </c>
      <c r="Q114" s="70">
        <f t="shared" si="90"/>
        <v>935.16000000000031</v>
      </c>
      <c r="U114" s="72">
        <f>SUM(U109:U113)</f>
        <v>0.46945783132530133</v>
      </c>
      <c r="V114" s="72">
        <f>SUM(V109:V113)</f>
        <v>77.930000000000021</v>
      </c>
      <c r="X114" s="68">
        <f>SUM(X109:X113)</f>
        <v>0</v>
      </c>
      <c r="Y114" s="68">
        <f>SUM(Y109:Y113)</f>
        <v>935.16000000000031</v>
      </c>
      <c r="Z114" s="105">
        <f>X114/(X114+Y114)</f>
        <v>0</v>
      </c>
    </row>
    <row r="115" spans="1:26" ht="14.25" x14ac:dyDescent="0.3">
      <c r="A115" s="93">
        <v>5.4</v>
      </c>
      <c r="B115" s="94" t="s">
        <v>52</v>
      </c>
      <c r="C115" s="128" t="str">
        <f>'3. Staff Loading'!C115</f>
        <v>BenefitsCal Security Support Engineer - On</v>
      </c>
      <c r="D115" s="129" t="str">
        <f>'3. Staff Loading'!D115</f>
        <v>N</v>
      </c>
      <c r="E115" s="43">
        <v>151.17053333333334</v>
      </c>
      <c r="F115" s="43">
        <v>151.17053333333334</v>
      </c>
      <c r="G115" s="43">
        <v>151.17053333333334</v>
      </c>
      <c r="H115" s="43">
        <v>151.17053333333334</v>
      </c>
      <c r="I115" s="43">
        <v>151.17053333333334</v>
      </c>
      <c r="J115" s="43">
        <v>151.17053333333334</v>
      </c>
      <c r="K115" s="43">
        <v>151.17053333333334</v>
      </c>
      <c r="L115" s="43">
        <v>151.17053333333334</v>
      </c>
      <c r="M115" s="43">
        <v>151.17053333333334</v>
      </c>
      <c r="N115" s="43">
        <v>151.17053333333334</v>
      </c>
      <c r="O115" s="43">
        <v>151.17053333333334</v>
      </c>
      <c r="P115" s="43">
        <v>151.17053333333334</v>
      </c>
      <c r="Q115" s="100">
        <f t="shared" ref="Q115:Q119" si="91">SUM(E115:P115)</f>
        <v>1814.0464000000004</v>
      </c>
      <c r="U115" s="131">
        <f>V115/$S$7</f>
        <v>0.91066586345381551</v>
      </c>
      <c r="V115" s="131">
        <f>Q115/12</f>
        <v>151.17053333333337</v>
      </c>
      <c r="X115" s="131">
        <f>IF($D115="Y",$Q115,0)</f>
        <v>0</v>
      </c>
      <c r="Y115" s="131">
        <f>IF($D115="N",$Q115,0)</f>
        <v>1814.0464000000004</v>
      </c>
      <c r="Z115" s="132">
        <f>X115/(Y115+X115)</f>
        <v>0</v>
      </c>
    </row>
    <row r="116" spans="1:26" s="32" customFormat="1" ht="14.25" x14ac:dyDescent="0.3">
      <c r="A116" s="93"/>
      <c r="B116" s="94"/>
      <c r="C116" s="128">
        <f>'3. Staff Loading'!C116</f>
        <v>0</v>
      </c>
      <c r="D116" s="129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0">
        <f t="shared" si="91"/>
        <v>0</v>
      </c>
      <c r="R116" s="28"/>
      <c r="S116" s="28"/>
      <c r="T116" s="28"/>
      <c r="U116" s="131">
        <f t="shared" ref="U116:U119" si="92">V116/$S$7</f>
        <v>0</v>
      </c>
      <c r="V116" s="131">
        <f>Q116/12</f>
        <v>0</v>
      </c>
      <c r="X116" s="131">
        <f t="shared" ref="X116:X119" si="93">IF($D116="Y",$Q116,0)</f>
        <v>0</v>
      </c>
      <c r="Y116" s="131">
        <f t="shared" ref="Y116:Y119" si="94">IF($D116="N",$Q116,0)</f>
        <v>0</v>
      </c>
      <c r="Z116" s="132" t="e">
        <f t="shared" ref="Z116:Z119" si="95">X116/(Y116+X116)</f>
        <v>#DIV/0!</v>
      </c>
    </row>
    <row r="117" spans="1:26" s="32" customFormat="1" ht="14.25" x14ac:dyDescent="0.3">
      <c r="A117" s="93"/>
      <c r="B117" s="94"/>
      <c r="C117" s="128">
        <f>'3. Staff Loading'!C117</f>
        <v>0</v>
      </c>
      <c r="D117" s="129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0">
        <f t="shared" si="91"/>
        <v>0</v>
      </c>
      <c r="R117" s="28"/>
      <c r="S117" s="28"/>
      <c r="T117" s="28"/>
      <c r="U117" s="131">
        <f t="shared" si="92"/>
        <v>0</v>
      </c>
      <c r="V117" s="131">
        <f>Q117/12</f>
        <v>0</v>
      </c>
      <c r="X117" s="131">
        <f t="shared" si="93"/>
        <v>0</v>
      </c>
      <c r="Y117" s="131">
        <f t="shared" si="94"/>
        <v>0</v>
      </c>
      <c r="Z117" s="132" t="e">
        <f t="shared" si="95"/>
        <v>#DIV/0!</v>
      </c>
    </row>
    <row r="118" spans="1:26" s="32" customFormat="1" ht="14.25" x14ac:dyDescent="0.3">
      <c r="A118" s="93"/>
      <c r="B118" s="94"/>
      <c r="C118" s="128">
        <f>'3. Staff Loading'!C118</f>
        <v>0</v>
      </c>
      <c r="D118" s="129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0">
        <f t="shared" si="91"/>
        <v>0</v>
      </c>
      <c r="R118" s="28"/>
      <c r="S118" s="28"/>
      <c r="T118" s="28"/>
      <c r="U118" s="131">
        <f t="shared" si="92"/>
        <v>0</v>
      </c>
      <c r="V118" s="131">
        <f>Q118/12</f>
        <v>0</v>
      </c>
      <c r="X118" s="131">
        <f t="shared" si="93"/>
        <v>0</v>
      </c>
      <c r="Y118" s="131">
        <f t="shared" si="94"/>
        <v>0</v>
      </c>
      <c r="Z118" s="132" t="e">
        <f t="shared" si="95"/>
        <v>#DIV/0!</v>
      </c>
    </row>
    <row r="119" spans="1:26" ht="14.25" customHeight="1" x14ac:dyDescent="0.3">
      <c r="A119" s="93"/>
      <c r="B119" s="94"/>
      <c r="C119" s="128">
        <f>'3. Staff Loading'!C119</f>
        <v>0</v>
      </c>
      <c r="D119" s="129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0">
        <f t="shared" si="91"/>
        <v>0</v>
      </c>
      <c r="U119" s="131">
        <f t="shared" si="92"/>
        <v>0</v>
      </c>
      <c r="V119" s="131">
        <f>Q119/12</f>
        <v>0</v>
      </c>
      <c r="X119" s="131">
        <f t="shared" si="93"/>
        <v>0</v>
      </c>
      <c r="Y119" s="131">
        <f t="shared" si="94"/>
        <v>0</v>
      </c>
      <c r="Z119" s="132" t="e">
        <f t="shared" si="95"/>
        <v>#DIV/0!</v>
      </c>
    </row>
    <row r="120" spans="1:26" s="31" customFormat="1" ht="15" thickBot="1" x14ac:dyDescent="0.35">
      <c r="A120" s="65"/>
      <c r="B120" s="66" t="s">
        <v>53</v>
      </c>
      <c r="C120" s="67"/>
      <c r="D120" s="119"/>
      <c r="E120" s="70">
        <f>SUM(E115:E119)</f>
        <v>151.17053333333334</v>
      </c>
      <c r="F120" s="70">
        <f t="shared" ref="F120:Q120" si="96">SUM(F115:F119)</f>
        <v>151.17053333333334</v>
      </c>
      <c r="G120" s="70">
        <f t="shared" si="96"/>
        <v>151.17053333333334</v>
      </c>
      <c r="H120" s="70">
        <f t="shared" si="96"/>
        <v>151.17053333333334</v>
      </c>
      <c r="I120" s="70">
        <f t="shared" si="96"/>
        <v>151.17053333333334</v>
      </c>
      <c r="J120" s="70">
        <f t="shared" si="96"/>
        <v>151.17053333333334</v>
      </c>
      <c r="K120" s="70">
        <f t="shared" si="96"/>
        <v>151.17053333333334</v>
      </c>
      <c r="L120" s="70">
        <f t="shared" si="96"/>
        <v>151.17053333333334</v>
      </c>
      <c r="M120" s="70">
        <f t="shared" si="96"/>
        <v>151.17053333333334</v>
      </c>
      <c r="N120" s="70">
        <f t="shared" si="96"/>
        <v>151.17053333333334</v>
      </c>
      <c r="O120" s="70">
        <f t="shared" si="96"/>
        <v>151.17053333333334</v>
      </c>
      <c r="P120" s="70">
        <f t="shared" si="96"/>
        <v>151.17053333333334</v>
      </c>
      <c r="Q120" s="70">
        <f t="shared" si="96"/>
        <v>1814.0464000000004</v>
      </c>
      <c r="R120" s="28"/>
      <c r="S120" s="28"/>
      <c r="T120" s="28"/>
      <c r="U120" s="72">
        <f>SUM(U115:U119)</f>
        <v>0.91066586345381551</v>
      </c>
      <c r="V120" s="72">
        <f>SUM(V115:V119)</f>
        <v>151.17053333333337</v>
      </c>
      <c r="X120" s="68">
        <f>SUM(X115:X119)</f>
        <v>0</v>
      </c>
      <c r="Y120" s="68">
        <f>SUM(Y115:Y119)</f>
        <v>1814.0464000000004</v>
      </c>
      <c r="Z120" s="105">
        <f>X120/(X120+Y120)</f>
        <v>0</v>
      </c>
    </row>
    <row r="121" spans="1:26" ht="9.9499999999999993" customHeight="1" x14ac:dyDescent="0.3">
      <c r="A121" s="38"/>
      <c r="B121" s="39"/>
      <c r="C121" s="47"/>
      <c r="D121" s="118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4"/>
    </row>
    <row r="122" spans="1:26" ht="15" thickBot="1" x14ac:dyDescent="0.35">
      <c r="A122" s="88"/>
      <c r="B122" s="89" t="s">
        <v>47</v>
      </c>
      <c r="C122" s="90"/>
      <c r="D122" s="121"/>
      <c r="E122" s="91">
        <f t="shared" ref="E122:Q122" si="97">SUM(E102,E108,E114,E120)</f>
        <v>545.06344999999999</v>
      </c>
      <c r="F122" s="91">
        <f t="shared" si="97"/>
        <v>545.06344999999999</v>
      </c>
      <c r="G122" s="91">
        <f t="shared" si="97"/>
        <v>545.06344999999999</v>
      </c>
      <c r="H122" s="91">
        <f t="shared" si="97"/>
        <v>545.06344999999999</v>
      </c>
      <c r="I122" s="91">
        <f t="shared" si="97"/>
        <v>545.06344999999999</v>
      </c>
      <c r="J122" s="91">
        <f t="shared" si="97"/>
        <v>545.06344999999999</v>
      </c>
      <c r="K122" s="91">
        <f t="shared" si="97"/>
        <v>545.06344999999999</v>
      </c>
      <c r="L122" s="91">
        <f t="shared" si="97"/>
        <v>545.06344999999999</v>
      </c>
      <c r="M122" s="91">
        <f t="shared" si="97"/>
        <v>545.06344999999999</v>
      </c>
      <c r="N122" s="91">
        <f t="shared" si="97"/>
        <v>545.06344999999999</v>
      </c>
      <c r="O122" s="91">
        <f t="shared" si="97"/>
        <v>545.06344999999999</v>
      </c>
      <c r="P122" s="91">
        <f t="shared" si="97"/>
        <v>545.06344999999999</v>
      </c>
      <c r="Q122" s="91">
        <f t="shared" si="97"/>
        <v>6540.7614000000003</v>
      </c>
      <c r="U122" s="91">
        <f>SUM(U102,U108,U114,U120)</f>
        <v>3.2835147590361449</v>
      </c>
      <c r="V122" s="91">
        <f>SUM(V102,V108,V114,V120)</f>
        <v>545.06344999999999</v>
      </c>
      <c r="X122" s="91">
        <f>SUM(X102,X108,X114,X120)</f>
        <v>1991.5549999999996</v>
      </c>
      <c r="Y122" s="91">
        <f>SUM(Y102,Y108,Y114,Y120)</f>
        <v>4549.2064000000009</v>
      </c>
      <c r="Z122" s="110">
        <f>X122/(X122+Y122)</f>
        <v>0.30448366454706627</v>
      </c>
    </row>
    <row r="123" spans="1:26" ht="14.25" x14ac:dyDescent="0.3">
      <c r="A123" s="49"/>
      <c r="B123" s="39"/>
      <c r="C123" s="40"/>
      <c r="D123" s="12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4"/>
    </row>
    <row r="124" spans="1:26" ht="14.25" x14ac:dyDescent="0.3">
      <c r="A124" s="74">
        <v>6</v>
      </c>
      <c r="B124" s="92" t="s">
        <v>54</v>
      </c>
      <c r="C124" s="76"/>
      <c r="D124" s="117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77"/>
      <c r="U124" s="76"/>
      <c r="V124" s="76"/>
      <c r="X124" s="76"/>
      <c r="Y124" s="76"/>
      <c r="Z124" s="108"/>
    </row>
    <row r="125" spans="1:26" ht="14.25" x14ac:dyDescent="0.3">
      <c r="A125" s="93">
        <v>6.1</v>
      </c>
      <c r="B125" s="98" t="s">
        <v>55</v>
      </c>
      <c r="C125" s="128" t="str">
        <f>'3. Staff Loading'!C125</f>
        <v>BenefitsCal Application Manager</v>
      </c>
      <c r="D125" s="129" t="str">
        <f>'3. Staff Loading'!D125</f>
        <v>N</v>
      </c>
      <c r="E125" s="187">
        <v>24.799528458333327</v>
      </c>
      <c r="F125" s="188">
        <v>24.799528458333327</v>
      </c>
      <c r="G125" s="188">
        <v>24.799528458333327</v>
      </c>
      <c r="H125" s="188">
        <v>24.799528458333327</v>
      </c>
      <c r="I125" s="188">
        <v>24.799528458333327</v>
      </c>
      <c r="J125" s="188">
        <v>24.799528458333327</v>
      </c>
      <c r="K125" s="188">
        <v>24.799528458333327</v>
      </c>
      <c r="L125" s="188">
        <v>24.799528458333327</v>
      </c>
      <c r="M125" s="188">
        <v>24.799528458333327</v>
      </c>
      <c r="N125" s="188">
        <v>24.799528458333327</v>
      </c>
      <c r="O125" s="188">
        <v>24.799528458333327</v>
      </c>
      <c r="P125" s="188">
        <v>24.799528458333327</v>
      </c>
      <c r="Q125" s="100">
        <f t="shared" ref="Q125:Q129" si="98">SUM(E125:P125)</f>
        <v>297.59434149999993</v>
      </c>
      <c r="U125" s="131">
        <f>V125/$S$7</f>
        <v>0.14939474974899594</v>
      </c>
      <c r="V125" s="131">
        <f>Q125/12</f>
        <v>24.799528458333327</v>
      </c>
      <c r="X125" s="131">
        <f>IF($D125="Y",$Q125,0)</f>
        <v>0</v>
      </c>
      <c r="Y125" s="131">
        <f>IF($D125="N",$Q125,0)</f>
        <v>297.59434149999993</v>
      </c>
      <c r="Z125" s="132">
        <f>X125/(Y125+X125)</f>
        <v>0</v>
      </c>
    </row>
    <row r="126" spans="1:26" s="32" customFormat="1" ht="14.25" x14ac:dyDescent="0.3">
      <c r="A126" s="93"/>
      <c r="B126" s="94"/>
      <c r="C126" s="128" t="str">
        <f>'3. Staff Loading'!C126</f>
        <v>BenefitsCal Product Manager</v>
      </c>
      <c r="D126" s="129" t="str">
        <f>'3. Staff Loading'!D126</f>
        <v>N</v>
      </c>
      <c r="E126" s="189">
        <v>39.645850708333505</v>
      </c>
      <c r="F126" s="190">
        <v>39.645850708333505</v>
      </c>
      <c r="G126" s="190">
        <v>39.645850708333505</v>
      </c>
      <c r="H126" s="190">
        <v>39.645850708333505</v>
      </c>
      <c r="I126" s="190">
        <v>39.645850708333505</v>
      </c>
      <c r="J126" s="190">
        <v>39.645850708333505</v>
      </c>
      <c r="K126" s="190">
        <v>39.997499999999995</v>
      </c>
      <c r="L126" s="190">
        <v>39.997499999999995</v>
      </c>
      <c r="M126" s="190">
        <v>39.997499999999995</v>
      </c>
      <c r="N126" s="190">
        <v>39.997499999999995</v>
      </c>
      <c r="O126" s="190">
        <v>39.997499999999995</v>
      </c>
      <c r="P126" s="190">
        <v>39.997499999999995</v>
      </c>
      <c r="Q126" s="100">
        <f t="shared" si="98"/>
        <v>477.86010425000103</v>
      </c>
      <c r="R126" s="28"/>
      <c r="S126" s="28"/>
      <c r="T126" s="28"/>
      <c r="U126" s="131">
        <f t="shared" ref="U126:U129" si="99">V126/$S$7</f>
        <v>0.23988961056726957</v>
      </c>
      <c r="V126" s="131">
        <f>Q126/12</f>
        <v>39.82167535416675</v>
      </c>
      <c r="X126" s="131">
        <f t="shared" ref="X126:X129" si="100">IF($D126="Y",$Q126,0)</f>
        <v>0</v>
      </c>
      <c r="Y126" s="131">
        <f t="shared" ref="Y126:Y129" si="101">IF($D126="N",$Q126,0)</f>
        <v>477.86010425000103</v>
      </c>
      <c r="Z126" s="132">
        <f t="shared" ref="Z126:Z129" si="102">X126/(Y126+X126)</f>
        <v>0</v>
      </c>
    </row>
    <row r="127" spans="1:26" ht="14.25" x14ac:dyDescent="0.3">
      <c r="A127" s="93"/>
      <c r="B127" s="94"/>
      <c r="C127" s="128">
        <f>'3. Staff Loading'!C127</f>
        <v>0</v>
      </c>
      <c r="D127" s="129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0">
        <f t="shared" si="98"/>
        <v>0</v>
      </c>
      <c r="U127" s="131">
        <f t="shared" si="99"/>
        <v>0</v>
      </c>
      <c r="V127" s="131">
        <f>Q127/12</f>
        <v>0</v>
      </c>
      <c r="X127" s="131">
        <f t="shared" si="100"/>
        <v>0</v>
      </c>
      <c r="Y127" s="131">
        <f t="shared" si="101"/>
        <v>0</v>
      </c>
      <c r="Z127" s="132" t="e">
        <f t="shared" si="102"/>
        <v>#DIV/0!</v>
      </c>
    </row>
    <row r="128" spans="1:26" ht="14.25" x14ac:dyDescent="0.3">
      <c r="A128" s="93"/>
      <c r="B128" s="94"/>
      <c r="C128" s="128">
        <f>'3. Staff Loading'!C128</f>
        <v>0</v>
      </c>
      <c r="D128" s="129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0">
        <f t="shared" si="98"/>
        <v>0</v>
      </c>
      <c r="U128" s="131">
        <f t="shared" si="99"/>
        <v>0</v>
      </c>
      <c r="V128" s="131">
        <f>Q128/12</f>
        <v>0</v>
      </c>
      <c r="X128" s="131">
        <f t="shared" si="100"/>
        <v>0</v>
      </c>
      <c r="Y128" s="131">
        <f t="shared" si="101"/>
        <v>0</v>
      </c>
      <c r="Z128" s="132" t="e">
        <f t="shared" si="102"/>
        <v>#DIV/0!</v>
      </c>
    </row>
    <row r="129" spans="1:26" ht="14.25" x14ac:dyDescent="0.3">
      <c r="A129" s="93"/>
      <c r="B129" s="94"/>
      <c r="C129" s="128">
        <f>'3. Staff Loading'!C129</f>
        <v>0</v>
      </c>
      <c r="D129" s="129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0">
        <f t="shared" si="98"/>
        <v>0</v>
      </c>
      <c r="U129" s="131">
        <f t="shared" si="99"/>
        <v>0</v>
      </c>
      <c r="V129" s="131">
        <f>Q129/12</f>
        <v>0</v>
      </c>
      <c r="X129" s="131">
        <f t="shared" si="100"/>
        <v>0</v>
      </c>
      <c r="Y129" s="131">
        <f t="shared" si="101"/>
        <v>0</v>
      </c>
      <c r="Z129" s="132" t="e">
        <f t="shared" si="102"/>
        <v>#DIV/0!</v>
      </c>
    </row>
    <row r="130" spans="1:26" ht="15" thickBot="1" x14ac:dyDescent="0.35">
      <c r="A130" s="65"/>
      <c r="B130" s="66" t="s">
        <v>56</v>
      </c>
      <c r="C130" s="67"/>
      <c r="D130" s="119"/>
      <c r="E130" s="70">
        <f>SUM(E125:E129)</f>
        <v>64.445379166666839</v>
      </c>
      <c r="F130" s="70">
        <f t="shared" ref="F130:Q130" si="103">SUM(F125:F129)</f>
        <v>64.445379166666839</v>
      </c>
      <c r="G130" s="70">
        <f t="shared" si="103"/>
        <v>64.445379166666839</v>
      </c>
      <c r="H130" s="70">
        <f t="shared" si="103"/>
        <v>64.445379166666839</v>
      </c>
      <c r="I130" s="70">
        <f t="shared" si="103"/>
        <v>64.445379166666839</v>
      </c>
      <c r="J130" s="70">
        <f t="shared" si="103"/>
        <v>64.445379166666839</v>
      </c>
      <c r="K130" s="70">
        <f t="shared" si="103"/>
        <v>64.79702845833333</v>
      </c>
      <c r="L130" s="70">
        <f t="shared" si="103"/>
        <v>64.79702845833333</v>
      </c>
      <c r="M130" s="70">
        <f t="shared" si="103"/>
        <v>64.79702845833333</v>
      </c>
      <c r="N130" s="70">
        <f t="shared" si="103"/>
        <v>64.79702845833333</v>
      </c>
      <c r="O130" s="70">
        <f t="shared" si="103"/>
        <v>64.79702845833333</v>
      </c>
      <c r="P130" s="70">
        <f t="shared" si="103"/>
        <v>64.79702845833333</v>
      </c>
      <c r="Q130" s="70">
        <f t="shared" si="103"/>
        <v>775.45444575000101</v>
      </c>
      <c r="U130" s="72">
        <f>SUM(U125:U129)</f>
        <v>0.38928436031626551</v>
      </c>
      <c r="V130" s="72">
        <f>SUM(V125:V129)</f>
        <v>64.621203812500084</v>
      </c>
      <c r="X130" s="68">
        <f>SUM(X125:X129)</f>
        <v>0</v>
      </c>
      <c r="Y130" s="68">
        <f>SUM(Y125:Y129)</f>
        <v>775.45444575000101</v>
      </c>
      <c r="Z130" s="105">
        <f>X130/(X130+Y130)</f>
        <v>0</v>
      </c>
    </row>
    <row r="131" spans="1:26" ht="14.25" x14ac:dyDescent="0.3">
      <c r="A131" s="93">
        <v>6.2</v>
      </c>
      <c r="B131" s="98" t="s">
        <v>57</v>
      </c>
      <c r="C131" s="128" t="str">
        <f>'3. Staff Loading'!C131</f>
        <v>BenefitsCal Lead Innovation Consultant - On</v>
      </c>
      <c r="D131" s="129" t="str">
        <f>'3. Staff Loading'!D131</f>
        <v>N</v>
      </c>
      <c r="E131" s="152">
        <v>70.55</v>
      </c>
      <c r="F131" s="152">
        <v>70.55</v>
      </c>
      <c r="G131" s="152">
        <v>70.55</v>
      </c>
      <c r="H131" s="152">
        <v>70.55</v>
      </c>
      <c r="I131" s="152">
        <v>70.55</v>
      </c>
      <c r="J131" s="152">
        <v>70.55</v>
      </c>
      <c r="K131" s="152">
        <v>70.2</v>
      </c>
      <c r="L131" s="152">
        <v>70.2</v>
      </c>
      <c r="M131" s="152">
        <v>70.2</v>
      </c>
      <c r="N131" s="152">
        <v>70.2</v>
      </c>
      <c r="O131" s="152">
        <v>70.2</v>
      </c>
      <c r="P131" s="152">
        <v>70.2</v>
      </c>
      <c r="Q131" s="100">
        <f t="shared" ref="Q131:Q135" si="104">SUM(E131:P131)</f>
        <v>844.50000000000023</v>
      </c>
      <c r="U131" s="131">
        <f>V131/$S$7</f>
        <v>0.42394578313253023</v>
      </c>
      <c r="V131" s="131">
        <f>Q131/12</f>
        <v>70.375000000000014</v>
      </c>
      <c r="X131" s="131">
        <f>IF($D131="Y",$Q131,0)</f>
        <v>0</v>
      </c>
      <c r="Y131" s="131">
        <f>IF($D131="N",$Q131,0)</f>
        <v>844.50000000000023</v>
      </c>
      <c r="Z131" s="132">
        <f>X131/(Y131+X131)</f>
        <v>0</v>
      </c>
    </row>
    <row r="132" spans="1:26" s="32" customFormat="1" ht="14.25" x14ac:dyDescent="0.3">
      <c r="A132" s="93"/>
      <c r="B132" s="94"/>
      <c r="C132" s="128" t="str">
        <f>'3. Staff Loading'!C132</f>
        <v>BenefitsCal Developer Sr. - Off</v>
      </c>
      <c r="D132" s="129" t="str">
        <f>'3. Staff Loading'!D132</f>
        <v>Y</v>
      </c>
      <c r="E132" s="43">
        <v>130.00026137878788</v>
      </c>
      <c r="F132" s="43">
        <v>130.00026137878788</v>
      </c>
      <c r="G132" s="43">
        <v>130.00026137878788</v>
      </c>
      <c r="H132" s="43">
        <v>130.00026137878788</v>
      </c>
      <c r="I132" s="43">
        <v>130.00026137878788</v>
      </c>
      <c r="J132" s="43">
        <v>130.00026137878788</v>
      </c>
      <c r="K132" s="43">
        <v>130.00026137878788</v>
      </c>
      <c r="L132" s="43">
        <v>130.00026137878788</v>
      </c>
      <c r="M132" s="43">
        <v>130.00026137878788</v>
      </c>
      <c r="N132" s="43">
        <v>130.00026137878788</v>
      </c>
      <c r="O132" s="43">
        <v>130.00026137878788</v>
      </c>
      <c r="P132" s="43">
        <v>130.00026137878788</v>
      </c>
      <c r="Q132" s="100">
        <f t="shared" si="104"/>
        <v>1560.0031365454545</v>
      </c>
      <c r="R132" s="28"/>
      <c r="S132" s="28"/>
      <c r="T132" s="28"/>
      <c r="U132" s="131">
        <f t="shared" ref="U132:U135" si="105">V132/$S$7</f>
        <v>0.78313410469149325</v>
      </c>
      <c r="V132" s="131">
        <f>Q132/12</f>
        <v>130.00026137878788</v>
      </c>
      <c r="X132" s="131">
        <f t="shared" ref="X132:X135" si="106">IF($D132="Y",$Q132,0)</f>
        <v>1560.0031365454545</v>
      </c>
      <c r="Y132" s="131">
        <f t="shared" ref="Y132:Y135" si="107">IF($D132="N",$Q132,0)</f>
        <v>0</v>
      </c>
      <c r="Z132" s="132">
        <f t="shared" ref="Z132:Z135" si="108">X132/(Y132+X132)</f>
        <v>1</v>
      </c>
    </row>
    <row r="133" spans="1:26" ht="14.25" x14ac:dyDescent="0.3">
      <c r="A133" s="93"/>
      <c r="B133" s="94"/>
      <c r="C133" s="128" t="str">
        <f>'3. Staff Loading'!C133</f>
        <v>BenefitsCal Automation Engineer - Off</v>
      </c>
      <c r="D133" s="129" t="str">
        <f>'3. Staff Loading'!D133</f>
        <v>Y</v>
      </c>
      <c r="E133" s="43">
        <v>40.000080424242356</v>
      </c>
      <c r="F133" s="43">
        <v>40.000080424242356</v>
      </c>
      <c r="G133" s="43">
        <v>40.000080424242356</v>
      </c>
      <c r="H133" s="43">
        <v>40.000080424242356</v>
      </c>
      <c r="I133" s="43">
        <v>40.000080424242356</v>
      </c>
      <c r="J133" s="43">
        <v>40.000080424242356</v>
      </c>
      <c r="K133" s="43">
        <v>40.000080424242356</v>
      </c>
      <c r="L133" s="43">
        <v>40.000080424242356</v>
      </c>
      <c r="M133" s="43">
        <v>40.000080424242356</v>
      </c>
      <c r="N133" s="43">
        <v>40.000080424242356</v>
      </c>
      <c r="O133" s="43">
        <v>40.000080424242356</v>
      </c>
      <c r="P133" s="43">
        <v>40.000080424242356</v>
      </c>
      <c r="Q133" s="100">
        <f t="shared" si="104"/>
        <v>480.00096509090827</v>
      </c>
      <c r="U133" s="131">
        <f t="shared" si="105"/>
        <v>0.24096433990507443</v>
      </c>
      <c r="V133" s="131">
        <f>Q133/12</f>
        <v>40.000080424242356</v>
      </c>
      <c r="X133" s="131">
        <f t="shared" si="106"/>
        <v>480.00096509090827</v>
      </c>
      <c r="Y133" s="131">
        <f t="shared" si="107"/>
        <v>0</v>
      </c>
      <c r="Z133" s="132">
        <f t="shared" si="108"/>
        <v>1</v>
      </c>
    </row>
    <row r="134" spans="1:26" s="32" customFormat="1" ht="14.25" x14ac:dyDescent="0.3">
      <c r="A134" s="93"/>
      <c r="B134" s="94"/>
      <c r="C134" s="128" t="str">
        <f>'3. Staff Loading'!C134</f>
        <v>BenefitsCal UX Designer - Off</v>
      </c>
      <c r="D134" s="129" t="str">
        <f>'3. Staff Loading'!D134</f>
        <v>Y</v>
      </c>
      <c r="E134" s="43">
        <v>39.999552586666717</v>
      </c>
      <c r="F134" s="43">
        <v>39.999552586666717</v>
      </c>
      <c r="G134" s="43">
        <v>39.999552586666717</v>
      </c>
      <c r="H134" s="43">
        <v>39.999552586666717</v>
      </c>
      <c r="I134" s="43">
        <v>39.999552586666717</v>
      </c>
      <c r="J134" s="43">
        <v>39.999552586666717</v>
      </c>
      <c r="K134" s="43">
        <v>39.999552586666717</v>
      </c>
      <c r="L134" s="43">
        <v>39.999552586666717</v>
      </c>
      <c r="M134" s="43">
        <v>39.999552586666717</v>
      </c>
      <c r="N134" s="43">
        <v>39.999552586666717</v>
      </c>
      <c r="O134" s="43">
        <v>39.999552586666717</v>
      </c>
      <c r="P134" s="43">
        <v>39.999552586666717</v>
      </c>
      <c r="Q134" s="100">
        <f t="shared" si="104"/>
        <v>479.99463104000057</v>
      </c>
      <c r="R134" s="28"/>
      <c r="S134" s="28"/>
      <c r="T134" s="28"/>
      <c r="U134" s="131">
        <f t="shared" si="105"/>
        <v>0.24096116016064287</v>
      </c>
      <c r="V134" s="131">
        <f>Q134/12</f>
        <v>39.999552586666717</v>
      </c>
      <c r="X134" s="131">
        <f t="shared" si="106"/>
        <v>479.99463104000057</v>
      </c>
      <c r="Y134" s="131">
        <f t="shared" si="107"/>
        <v>0</v>
      </c>
      <c r="Z134" s="132">
        <f t="shared" si="108"/>
        <v>1</v>
      </c>
    </row>
    <row r="135" spans="1:26" ht="14.25" x14ac:dyDescent="0.3">
      <c r="A135" s="93"/>
      <c r="B135" s="94"/>
      <c r="C135" s="128">
        <f>'3. Staff Loading'!C135</f>
        <v>0</v>
      </c>
      <c r="D135" s="129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0">
        <f t="shared" si="104"/>
        <v>0</v>
      </c>
      <c r="U135" s="131">
        <f t="shared" si="105"/>
        <v>0</v>
      </c>
      <c r="V135" s="131">
        <f>Q135/12</f>
        <v>0</v>
      </c>
      <c r="X135" s="131">
        <f t="shared" si="106"/>
        <v>0</v>
      </c>
      <c r="Y135" s="131">
        <f t="shared" si="107"/>
        <v>0</v>
      </c>
      <c r="Z135" s="132" t="e">
        <f t="shared" si="108"/>
        <v>#DIV/0!</v>
      </c>
    </row>
    <row r="136" spans="1:26" ht="15" thickBot="1" x14ac:dyDescent="0.35">
      <c r="A136" s="65"/>
      <c r="B136" s="66" t="s">
        <v>58</v>
      </c>
      <c r="C136" s="67"/>
      <c r="D136" s="119"/>
      <c r="E136" s="70">
        <f>SUM(E131:E135)</f>
        <v>280.54989438969693</v>
      </c>
      <c r="F136" s="70">
        <f t="shared" ref="F136:Q136" si="109">SUM(F131:F135)</f>
        <v>280.54989438969693</v>
      </c>
      <c r="G136" s="70">
        <f t="shared" si="109"/>
        <v>280.54989438969693</v>
      </c>
      <c r="H136" s="70">
        <f t="shared" si="109"/>
        <v>280.54989438969693</v>
      </c>
      <c r="I136" s="70">
        <f t="shared" si="109"/>
        <v>280.54989438969693</v>
      </c>
      <c r="J136" s="70">
        <f t="shared" si="109"/>
        <v>280.54989438969693</v>
      </c>
      <c r="K136" s="70">
        <f t="shared" si="109"/>
        <v>280.19989438969696</v>
      </c>
      <c r="L136" s="70">
        <f t="shared" si="109"/>
        <v>280.19989438969696</v>
      </c>
      <c r="M136" s="70">
        <f t="shared" si="109"/>
        <v>280.19989438969696</v>
      </c>
      <c r="N136" s="70">
        <f t="shared" si="109"/>
        <v>280.19989438969696</v>
      </c>
      <c r="O136" s="70">
        <f t="shared" si="109"/>
        <v>280.19989438969696</v>
      </c>
      <c r="P136" s="70">
        <f t="shared" si="109"/>
        <v>280.19989438969696</v>
      </c>
      <c r="Q136" s="70">
        <f t="shared" si="109"/>
        <v>3364.4987326763635</v>
      </c>
      <c r="U136" s="72">
        <f>SUM(U131:U135)</f>
        <v>1.6890053878897409</v>
      </c>
      <c r="V136" s="72">
        <f>SUM(V131:V135)</f>
        <v>280.37489438969698</v>
      </c>
      <c r="X136" s="68">
        <f>SUM(X131:X135)</f>
        <v>2519.9987326763635</v>
      </c>
      <c r="Y136" s="68">
        <f>SUM(Y131:Y135)</f>
        <v>844.50000000000023</v>
      </c>
      <c r="Z136" s="105">
        <f>X136/(X136+Y136)</f>
        <v>0.74899678463298913</v>
      </c>
    </row>
    <row r="137" spans="1:26" ht="14.25" x14ac:dyDescent="0.3">
      <c r="A137" s="93">
        <v>6.3</v>
      </c>
      <c r="B137" s="98" t="s">
        <v>59</v>
      </c>
      <c r="C137" s="128" t="str">
        <f>'3. Staff Loading'!C137</f>
        <v>BenefitsCal Automation Engineer - Off</v>
      </c>
      <c r="D137" s="129" t="str">
        <f>'3. Staff Loading'!D137</f>
        <v>Y</v>
      </c>
      <c r="E137" s="152">
        <v>30.000060018181216</v>
      </c>
      <c r="F137" s="152">
        <v>30.000060018181216</v>
      </c>
      <c r="G137" s="152">
        <v>30.000060018181216</v>
      </c>
      <c r="H137" s="152">
        <v>30.000060018181216</v>
      </c>
      <c r="I137" s="152">
        <v>30.000060018181216</v>
      </c>
      <c r="J137" s="152">
        <v>30.000060018181216</v>
      </c>
      <c r="K137" s="152">
        <v>30.000060018181216</v>
      </c>
      <c r="L137" s="152">
        <v>30.000060018181216</v>
      </c>
      <c r="M137" s="152">
        <v>30.000060018181216</v>
      </c>
      <c r="N137" s="152">
        <v>30.000060018181216</v>
      </c>
      <c r="O137" s="152">
        <v>30.000060018181216</v>
      </c>
      <c r="P137" s="152">
        <v>30.000060018181216</v>
      </c>
      <c r="Q137" s="100">
        <f t="shared" ref="Q137:Q141" si="110">SUM(E137:P137)</f>
        <v>360.00072021817459</v>
      </c>
      <c r="U137" s="131">
        <f>V137/$S$7</f>
        <v>0.18072325312157358</v>
      </c>
      <c r="V137" s="131">
        <f>Q137/12</f>
        <v>30.000060018181216</v>
      </c>
      <c r="X137" s="131">
        <f>IF($D137="Y",$Q137,0)</f>
        <v>360.00072021817459</v>
      </c>
      <c r="Y137" s="131">
        <f>IF($D137="N",$Q137,0)</f>
        <v>0</v>
      </c>
      <c r="Z137" s="132">
        <f>X137/(Y137+X137)</f>
        <v>1</v>
      </c>
    </row>
    <row r="138" spans="1:26" s="32" customFormat="1" ht="14.25" x14ac:dyDescent="0.3">
      <c r="A138" s="93"/>
      <c r="B138" s="94"/>
      <c r="C138" s="128">
        <f>'3. Staff Loading'!C138</f>
        <v>0</v>
      </c>
      <c r="D138" s="129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0">
        <f t="shared" si="110"/>
        <v>0</v>
      </c>
      <c r="R138" s="28"/>
      <c r="S138" s="28"/>
      <c r="T138" s="28"/>
      <c r="U138" s="131">
        <f t="shared" ref="U138:U141" si="111">V138/$S$7</f>
        <v>0</v>
      </c>
      <c r="V138" s="131">
        <f>Q138/12</f>
        <v>0</v>
      </c>
      <c r="X138" s="131">
        <f t="shared" ref="X138:X141" si="112">IF($D138="Y",$Q138,0)</f>
        <v>0</v>
      </c>
      <c r="Y138" s="131">
        <f t="shared" ref="Y138:Y141" si="113">IF($D138="N",$Q138,0)</f>
        <v>0</v>
      </c>
      <c r="Z138" s="132" t="e">
        <f t="shared" ref="Z138:Z141" si="114">X138/(Y138+X138)</f>
        <v>#DIV/0!</v>
      </c>
    </row>
    <row r="139" spans="1:26" s="32" customFormat="1" ht="14.25" x14ac:dyDescent="0.3">
      <c r="A139" s="93"/>
      <c r="B139" s="94"/>
      <c r="C139" s="128">
        <f>'3. Staff Loading'!C139</f>
        <v>0</v>
      </c>
      <c r="D139" s="129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0">
        <f t="shared" si="110"/>
        <v>0</v>
      </c>
      <c r="R139" s="28"/>
      <c r="S139" s="28"/>
      <c r="T139" s="28"/>
      <c r="U139" s="131">
        <f t="shared" si="111"/>
        <v>0</v>
      </c>
      <c r="V139" s="131">
        <f>Q139/12</f>
        <v>0</v>
      </c>
      <c r="X139" s="131">
        <f t="shared" si="112"/>
        <v>0</v>
      </c>
      <c r="Y139" s="131">
        <f t="shared" si="113"/>
        <v>0</v>
      </c>
      <c r="Z139" s="132" t="e">
        <f t="shared" si="114"/>
        <v>#DIV/0!</v>
      </c>
    </row>
    <row r="140" spans="1:26" s="32" customFormat="1" ht="14.25" x14ac:dyDescent="0.3">
      <c r="A140" s="93"/>
      <c r="B140" s="94"/>
      <c r="C140" s="128">
        <f>'3. Staff Loading'!C140</f>
        <v>0</v>
      </c>
      <c r="D140" s="129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0">
        <f t="shared" si="110"/>
        <v>0</v>
      </c>
      <c r="R140" s="28"/>
      <c r="S140" s="28"/>
      <c r="T140" s="28"/>
      <c r="U140" s="131">
        <f t="shared" si="111"/>
        <v>0</v>
      </c>
      <c r="V140" s="131">
        <f>Q140/12</f>
        <v>0</v>
      </c>
      <c r="X140" s="131">
        <f t="shared" si="112"/>
        <v>0</v>
      </c>
      <c r="Y140" s="131">
        <f t="shared" si="113"/>
        <v>0</v>
      </c>
      <c r="Z140" s="132" t="e">
        <f t="shared" si="114"/>
        <v>#DIV/0!</v>
      </c>
    </row>
    <row r="141" spans="1:26" ht="14.25" customHeight="1" x14ac:dyDescent="0.3">
      <c r="A141" s="93"/>
      <c r="B141" s="94"/>
      <c r="C141" s="128">
        <f>'3. Staff Loading'!C141</f>
        <v>0</v>
      </c>
      <c r="D141" s="129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0">
        <f t="shared" si="110"/>
        <v>0</v>
      </c>
      <c r="U141" s="131">
        <f t="shared" si="111"/>
        <v>0</v>
      </c>
      <c r="V141" s="131">
        <f>Q141/12</f>
        <v>0</v>
      </c>
      <c r="X141" s="131">
        <f t="shared" si="112"/>
        <v>0</v>
      </c>
      <c r="Y141" s="131">
        <f t="shared" si="113"/>
        <v>0</v>
      </c>
      <c r="Z141" s="132" t="e">
        <f t="shared" si="114"/>
        <v>#DIV/0!</v>
      </c>
    </row>
    <row r="142" spans="1:26" s="31" customFormat="1" ht="15" thickBot="1" x14ac:dyDescent="0.35">
      <c r="A142" s="65"/>
      <c r="B142" s="66" t="s">
        <v>60</v>
      </c>
      <c r="C142" s="67"/>
      <c r="D142" s="119"/>
      <c r="E142" s="70">
        <f>SUM(E137:E141)</f>
        <v>30.000060018181216</v>
      </c>
      <c r="F142" s="70">
        <f t="shared" ref="F142:Q142" si="115">SUM(F137:F141)</f>
        <v>30.000060018181216</v>
      </c>
      <c r="G142" s="70">
        <f t="shared" si="115"/>
        <v>30.000060018181216</v>
      </c>
      <c r="H142" s="70">
        <f t="shared" si="115"/>
        <v>30.000060018181216</v>
      </c>
      <c r="I142" s="70">
        <f t="shared" si="115"/>
        <v>30.000060018181216</v>
      </c>
      <c r="J142" s="70">
        <f t="shared" si="115"/>
        <v>30.000060018181216</v>
      </c>
      <c r="K142" s="70">
        <f t="shared" si="115"/>
        <v>30.000060018181216</v>
      </c>
      <c r="L142" s="70">
        <f t="shared" si="115"/>
        <v>30.000060018181216</v>
      </c>
      <c r="M142" s="70">
        <f t="shared" si="115"/>
        <v>30.000060018181216</v>
      </c>
      <c r="N142" s="70">
        <f t="shared" si="115"/>
        <v>30.000060018181216</v>
      </c>
      <c r="O142" s="70">
        <f t="shared" si="115"/>
        <v>30.000060018181216</v>
      </c>
      <c r="P142" s="70">
        <f t="shared" si="115"/>
        <v>30.000060018181216</v>
      </c>
      <c r="Q142" s="70">
        <f t="shared" si="115"/>
        <v>360.00072021817459</v>
      </c>
      <c r="R142" s="28"/>
      <c r="S142" s="28"/>
      <c r="T142" s="28"/>
      <c r="U142" s="72">
        <f>SUM(U137:U141)</f>
        <v>0.18072325312157358</v>
      </c>
      <c r="V142" s="72">
        <f>SUM(V137:V141)</f>
        <v>30.000060018181216</v>
      </c>
      <c r="X142" s="68">
        <f>SUM(X137:X141)</f>
        <v>360.00072021817459</v>
      </c>
      <c r="Y142" s="68">
        <f>SUM(Y137:Y141)</f>
        <v>0</v>
      </c>
      <c r="Z142" s="105">
        <f>X142/(X142+Y142)</f>
        <v>1</v>
      </c>
    </row>
    <row r="143" spans="1:26" ht="9.9499999999999993" customHeight="1" x14ac:dyDescent="0.3">
      <c r="A143" s="38"/>
      <c r="B143" s="39"/>
      <c r="C143" s="47"/>
      <c r="D143" s="118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4"/>
    </row>
    <row r="144" spans="1:26" ht="15" thickBot="1" x14ac:dyDescent="0.35">
      <c r="A144" s="88"/>
      <c r="B144" s="141" t="s">
        <v>61</v>
      </c>
      <c r="C144" s="142"/>
      <c r="D144" s="121"/>
      <c r="E144" s="91">
        <f t="shared" ref="E144:Q144" si="116">SUM(E130,E136,E142)</f>
        <v>374.99533357454499</v>
      </c>
      <c r="F144" s="91">
        <f t="shared" si="116"/>
        <v>374.99533357454499</v>
      </c>
      <c r="G144" s="91">
        <f t="shared" si="116"/>
        <v>374.99533357454499</v>
      </c>
      <c r="H144" s="91">
        <f t="shared" si="116"/>
        <v>374.99533357454499</v>
      </c>
      <c r="I144" s="91">
        <f t="shared" si="116"/>
        <v>374.99533357454499</v>
      </c>
      <c r="J144" s="91">
        <f t="shared" si="116"/>
        <v>374.99533357454499</v>
      </c>
      <c r="K144" s="91">
        <f t="shared" si="116"/>
        <v>374.99698286621151</v>
      </c>
      <c r="L144" s="91">
        <f t="shared" si="116"/>
        <v>374.99698286621151</v>
      </c>
      <c r="M144" s="91">
        <f t="shared" si="116"/>
        <v>374.99698286621151</v>
      </c>
      <c r="N144" s="91">
        <f t="shared" si="116"/>
        <v>374.99698286621151</v>
      </c>
      <c r="O144" s="91">
        <f t="shared" si="116"/>
        <v>374.99698286621151</v>
      </c>
      <c r="P144" s="91">
        <f t="shared" si="116"/>
        <v>374.99698286621151</v>
      </c>
      <c r="Q144" s="91">
        <f t="shared" si="116"/>
        <v>4499.9538986445386</v>
      </c>
      <c r="U144" s="91">
        <f>SUM(U130,U136,U142)</f>
        <v>2.2590130013275798</v>
      </c>
      <c r="V144" s="91">
        <f>SUM(V130,V136,V142)</f>
        <v>374.99615822037828</v>
      </c>
      <c r="X144" s="91">
        <f>SUM(X130,X136,X142)</f>
        <v>2879.9994528945381</v>
      </c>
      <c r="Y144" s="91">
        <f>SUM(Y130,Y136,Y142)</f>
        <v>1619.9544457500012</v>
      </c>
      <c r="Z144" s="110">
        <f>X144/(X144+Y144)</f>
        <v>0.64000643512415567</v>
      </c>
    </row>
    <row r="145" spans="1:26" ht="14.25" x14ac:dyDescent="0.3">
      <c r="A145" s="49"/>
      <c r="B145" s="39"/>
      <c r="C145" s="40"/>
      <c r="D145" s="12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4"/>
    </row>
    <row r="146" spans="1:26" ht="14.25" x14ac:dyDescent="0.3">
      <c r="A146" s="74">
        <v>7</v>
      </c>
      <c r="B146" s="83" t="s">
        <v>62</v>
      </c>
      <c r="C146" s="76"/>
      <c r="D146" s="117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77"/>
      <c r="U146" s="76"/>
      <c r="V146" s="76"/>
      <c r="X146" s="76"/>
      <c r="Y146" s="76"/>
      <c r="Z146" s="108"/>
    </row>
    <row r="147" spans="1:26" ht="14.25" x14ac:dyDescent="0.3">
      <c r="A147" s="99">
        <v>7.1</v>
      </c>
      <c r="B147" s="94" t="s">
        <v>63</v>
      </c>
      <c r="C147" s="128" t="str">
        <f>'3. Staff Loading'!C147</f>
        <v>BenefitsCal Application Manager</v>
      </c>
      <c r="D147" s="129" t="str">
        <f>'3. Staff Loading'!D147</f>
        <v>N</v>
      </c>
      <c r="E147" s="152">
        <v>24.799528458333327</v>
      </c>
      <c r="F147" s="152">
        <v>24.799528458333327</v>
      </c>
      <c r="G147" s="152">
        <v>24.799528458333327</v>
      </c>
      <c r="H147" s="152">
        <v>24.799528458333327</v>
      </c>
      <c r="I147" s="152">
        <v>24.799528458333327</v>
      </c>
      <c r="J147" s="152">
        <v>24.799528458333327</v>
      </c>
      <c r="K147" s="152">
        <v>24.799528458333327</v>
      </c>
      <c r="L147" s="152">
        <v>24.799528458333327</v>
      </c>
      <c r="M147" s="152">
        <v>24.799528458333327</v>
      </c>
      <c r="N147" s="152">
        <v>24.799528458333327</v>
      </c>
      <c r="O147" s="152">
        <v>24.799528458333327</v>
      </c>
      <c r="P147" s="152">
        <v>24.799528458333327</v>
      </c>
      <c r="Q147" s="100">
        <f t="shared" ref="Q147:Q151" si="117">SUM(E147:P147)</f>
        <v>297.59434149999993</v>
      </c>
      <c r="U147" s="131">
        <f>V147/$S$7</f>
        <v>0.14939474974899594</v>
      </c>
      <c r="V147" s="131">
        <f>Q147/12</f>
        <v>24.799528458333327</v>
      </c>
      <c r="X147" s="131">
        <f>IF($D147="Y",$Q147,0)</f>
        <v>0</v>
      </c>
      <c r="Y147" s="131">
        <f>IF($D147="N",$Q147,0)</f>
        <v>297.59434149999993</v>
      </c>
      <c r="Z147" s="132">
        <f>X147/(Y147+X147)</f>
        <v>0</v>
      </c>
    </row>
    <row r="148" spans="1:26" s="32" customFormat="1" ht="14.25" x14ac:dyDescent="0.3">
      <c r="A148" s="93"/>
      <c r="B148" s="94"/>
      <c r="C148" s="128" t="str">
        <f>'3. Staff Loading'!C148</f>
        <v>BenefitsCal Lead Innovation Consultant - On</v>
      </c>
      <c r="D148" s="129" t="str">
        <f>'3. Staff Loading'!D148</f>
        <v>N</v>
      </c>
      <c r="E148" s="152">
        <v>30.55</v>
      </c>
      <c r="F148" s="152">
        <v>30.55</v>
      </c>
      <c r="G148" s="152">
        <v>30.55</v>
      </c>
      <c r="H148" s="152">
        <v>30.55</v>
      </c>
      <c r="I148" s="152">
        <v>30.55</v>
      </c>
      <c r="J148" s="152">
        <v>30.55</v>
      </c>
      <c r="K148" s="152">
        <v>30.2</v>
      </c>
      <c r="L148" s="152">
        <v>30.2</v>
      </c>
      <c r="M148" s="152">
        <v>30.2</v>
      </c>
      <c r="N148" s="152">
        <v>30.2</v>
      </c>
      <c r="O148" s="152">
        <v>30.2</v>
      </c>
      <c r="P148" s="152">
        <v>30.2</v>
      </c>
      <c r="Q148" s="100">
        <f t="shared" si="117"/>
        <v>364.49999999999994</v>
      </c>
      <c r="R148" s="29"/>
      <c r="S148" s="29"/>
      <c r="T148" s="29"/>
      <c r="U148" s="131">
        <f t="shared" ref="U148:U151" si="118">V148/$S$7</f>
        <v>0.18298192771084335</v>
      </c>
      <c r="V148" s="131">
        <f>Q148/12</f>
        <v>30.374999999999996</v>
      </c>
      <c r="X148" s="131">
        <f t="shared" ref="X148:X151" si="119">IF($D148="Y",$Q148,0)</f>
        <v>0</v>
      </c>
      <c r="Y148" s="131">
        <f t="shared" ref="Y148:Y151" si="120">IF($D148="N",$Q148,0)</f>
        <v>364.49999999999994</v>
      </c>
      <c r="Z148" s="132">
        <f t="shared" ref="Z148:Z151" si="121">X148/(Y148+X148)</f>
        <v>0</v>
      </c>
    </row>
    <row r="149" spans="1:26" s="32" customFormat="1" ht="14.25" x14ac:dyDescent="0.3">
      <c r="A149" s="93"/>
      <c r="B149" s="94"/>
      <c r="C149" s="128">
        <f>'3. Staff Loading'!C149</f>
        <v>0</v>
      </c>
      <c r="D149" s="129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0">
        <f t="shared" si="117"/>
        <v>0</v>
      </c>
      <c r="R149" s="29"/>
      <c r="S149" s="29"/>
      <c r="T149" s="29"/>
      <c r="U149" s="131">
        <f t="shared" si="118"/>
        <v>0</v>
      </c>
      <c r="V149" s="131">
        <f>Q149/12</f>
        <v>0</v>
      </c>
      <c r="X149" s="131">
        <f t="shared" si="119"/>
        <v>0</v>
      </c>
      <c r="Y149" s="131">
        <f t="shared" si="120"/>
        <v>0</v>
      </c>
      <c r="Z149" s="132" t="e">
        <f t="shared" si="121"/>
        <v>#DIV/0!</v>
      </c>
    </row>
    <row r="150" spans="1:26" ht="14.25" x14ac:dyDescent="0.3">
      <c r="A150" s="93"/>
      <c r="B150" s="94"/>
      <c r="C150" s="128">
        <f>'3. Staff Loading'!C150</f>
        <v>0</v>
      </c>
      <c r="D150" s="129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0">
        <f t="shared" si="117"/>
        <v>0</v>
      </c>
      <c r="R150" s="29"/>
      <c r="S150" s="29"/>
      <c r="T150" s="29"/>
      <c r="U150" s="131">
        <f t="shared" si="118"/>
        <v>0</v>
      </c>
      <c r="V150" s="131">
        <f>Q150/12</f>
        <v>0</v>
      </c>
      <c r="X150" s="131">
        <f t="shared" si="119"/>
        <v>0</v>
      </c>
      <c r="Y150" s="131">
        <f t="shared" si="120"/>
        <v>0</v>
      </c>
      <c r="Z150" s="132" t="e">
        <f t="shared" si="121"/>
        <v>#DIV/0!</v>
      </c>
    </row>
    <row r="151" spans="1:26" ht="14.25" x14ac:dyDescent="0.3">
      <c r="A151" s="93"/>
      <c r="B151" s="94"/>
      <c r="C151" s="128">
        <f>'3. Staff Loading'!C151</f>
        <v>0</v>
      </c>
      <c r="D151" s="129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0">
        <f t="shared" si="117"/>
        <v>0</v>
      </c>
      <c r="R151" s="29"/>
      <c r="S151" s="29"/>
      <c r="T151" s="29"/>
      <c r="U151" s="131">
        <f t="shared" si="118"/>
        <v>0</v>
      </c>
      <c r="V151" s="131">
        <f>Q151/12</f>
        <v>0</v>
      </c>
      <c r="X151" s="131">
        <f t="shared" si="119"/>
        <v>0</v>
      </c>
      <c r="Y151" s="131">
        <f t="shared" si="120"/>
        <v>0</v>
      </c>
      <c r="Z151" s="132" t="e">
        <f t="shared" si="121"/>
        <v>#DIV/0!</v>
      </c>
    </row>
    <row r="152" spans="1:26" ht="15" thickBot="1" x14ac:dyDescent="0.35">
      <c r="A152" s="65"/>
      <c r="B152" s="66" t="s">
        <v>64</v>
      </c>
      <c r="C152" s="67"/>
      <c r="D152" s="119"/>
      <c r="E152" s="70">
        <f>SUM(E147:E151)</f>
        <v>55.349528458333324</v>
      </c>
      <c r="F152" s="70">
        <f t="shared" ref="F152:Q152" si="122">SUM(F147:F151)</f>
        <v>55.349528458333324</v>
      </c>
      <c r="G152" s="70">
        <f t="shared" si="122"/>
        <v>55.349528458333324</v>
      </c>
      <c r="H152" s="70">
        <f t="shared" si="122"/>
        <v>55.349528458333324</v>
      </c>
      <c r="I152" s="70">
        <f t="shared" si="122"/>
        <v>55.349528458333324</v>
      </c>
      <c r="J152" s="70">
        <f t="shared" si="122"/>
        <v>55.349528458333324</v>
      </c>
      <c r="K152" s="70">
        <f t="shared" si="122"/>
        <v>54.99952845833333</v>
      </c>
      <c r="L152" s="70">
        <f t="shared" si="122"/>
        <v>54.99952845833333</v>
      </c>
      <c r="M152" s="70">
        <f t="shared" si="122"/>
        <v>54.99952845833333</v>
      </c>
      <c r="N152" s="70">
        <f t="shared" si="122"/>
        <v>54.99952845833333</v>
      </c>
      <c r="O152" s="70">
        <f t="shared" si="122"/>
        <v>54.99952845833333</v>
      </c>
      <c r="P152" s="70">
        <f t="shared" si="122"/>
        <v>54.99952845833333</v>
      </c>
      <c r="Q152" s="70">
        <f t="shared" si="122"/>
        <v>662.09434149999993</v>
      </c>
      <c r="R152" s="29"/>
      <c r="S152" s="29"/>
      <c r="T152" s="29"/>
      <c r="U152" s="72">
        <f>SUM(U147:U151)</f>
        <v>0.33237667745983929</v>
      </c>
      <c r="V152" s="72">
        <f>SUM(V147:V151)</f>
        <v>55.174528458333327</v>
      </c>
      <c r="X152" s="68">
        <f>SUM(X147:X151)</f>
        <v>0</v>
      </c>
      <c r="Y152" s="68">
        <f>SUM(Y147:Y151)</f>
        <v>662.09434149999993</v>
      </c>
      <c r="Z152" s="105">
        <f>X152/(X152+Y152)</f>
        <v>0</v>
      </c>
    </row>
    <row r="153" spans="1:26" ht="14.25" x14ac:dyDescent="0.3">
      <c r="A153" s="99">
        <v>7.2</v>
      </c>
      <c r="B153" s="94" t="s">
        <v>65</v>
      </c>
      <c r="C153" s="128" t="str">
        <f>'3. Staff Loading'!C153</f>
        <v>BenefitsCal Product Manager</v>
      </c>
      <c r="D153" s="129" t="str">
        <f>'3. Staff Loading'!D153</f>
        <v>N</v>
      </c>
      <c r="E153" s="152">
        <v>39.645850708333505</v>
      </c>
      <c r="F153" s="152">
        <v>39.645850708333505</v>
      </c>
      <c r="G153" s="152">
        <v>39.645850708333505</v>
      </c>
      <c r="H153" s="152">
        <v>39.645850708333505</v>
      </c>
      <c r="I153" s="152">
        <v>39.645850708333505</v>
      </c>
      <c r="J153" s="152">
        <v>39.645850708333505</v>
      </c>
      <c r="K153" s="152">
        <v>39.997499999999995</v>
      </c>
      <c r="L153" s="152">
        <v>39.997499999999995</v>
      </c>
      <c r="M153" s="152">
        <v>39.997499999999995</v>
      </c>
      <c r="N153" s="152">
        <v>39.997499999999995</v>
      </c>
      <c r="O153" s="152">
        <v>39.997499999999995</v>
      </c>
      <c r="P153" s="152">
        <v>39.997499999999995</v>
      </c>
      <c r="Q153" s="100">
        <f t="shared" ref="Q153:Q157" si="123">SUM(E153:P153)</f>
        <v>477.86010425000103</v>
      </c>
      <c r="R153" s="29"/>
      <c r="S153" s="29"/>
      <c r="T153" s="29"/>
      <c r="U153" s="131">
        <f>V153/$S$7</f>
        <v>0.23988961056726957</v>
      </c>
      <c r="V153" s="131">
        <f>Q153/12</f>
        <v>39.82167535416675</v>
      </c>
      <c r="X153" s="131">
        <f>IF($D153="Y",$Q153,0)</f>
        <v>0</v>
      </c>
      <c r="Y153" s="131">
        <f>IF($D153="N",$Q153,0)</f>
        <v>477.86010425000103</v>
      </c>
      <c r="Z153" s="132">
        <f>X153/(Y153+X153)</f>
        <v>0</v>
      </c>
    </row>
    <row r="154" spans="1:26" s="32" customFormat="1" ht="14.25" x14ac:dyDescent="0.3">
      <c r="A154" s="93"/>
      <c r="B154" s="94"/>
      <c r="C154" s="128" t="str">
        <f>'3. Staff Loading'!C154</f>
        <v>BenefitsCal UX Designer - Off</v>
      </c>
      <c r="D154" s="129" t="str">
        <f>'3. Staff Loading'!D154</f>
        <v>Y</v>
      </c>
      <c r="E154" s="43">
        <v>39.999552586666717</v>
      </c>
      <c r="F154" s="43">
        <v>39.999552586666717</v>
      </c>
      <c r="G154" s="43">
        <v>39.999552586666717</v>
      </c>
      <c r="H154" s="43">
        <v>39.999552586666717</v>
      </c>
      <c r="I154" s="43">
        <v>39.999552586666717</v>
      </c>
      <c r="J154" s="43">
        <v>39.999552586666717</v>
      </c>
      <c r="K154" s="43">
        <v>39.999552586666717</v>
      </c>
      <c r="L154" s="43">
        <v>39.999552586666717</v>
      </c>
      <c r="M154" s="43">
        <v>39.999552586666717</v>
      </c>
      <c r="N154" s="43">
        <v>39.999552586666717</v>
      </c>
      <c r="O154" s="43">
        <v>39.999552586666717</v>
      </c>
      <c r="P154" s="43">
        <v>39.999552586666717</v>
      </c>
      <c r="Q154" s="100">
        <f t="shared" si="123"/>
        <v>479.99463104000057</v>
      </c>
      <c r="R154" s="29"/>
      <c r="S154" s="29"/>
      <c r="T154" s="29"/>
      <c r="U154" s="131">
        <f t="shared" ref="U154:U157" si="124">V154/$S$7</f>
        <v>0.24096116016064287</v>
      </c>
      <c r="V154" s="131">
        <f>Q154/12</f>
        <v>39.999552586666717</v>
      </c>
      <c r="X154" s="131">
        <f t="shared" ref="X154:X157" si="125">IF($D154="Y",$Q154,0)</f>
        <v>479.99463104000057</v>
      </c>
      <c r="Y154" s="131">
        <f t="shared" ref="Y154:Y157" si="126">IF($D154="N",$Q154,0)</f>
        <v>0</v>
      </c>
      <c r="Z154" s="132">
        <f t="shared" ref="Z154:Z157" si="127">X154/(Y154+X154)</f>
        <v>1</v>
      </c>
    </row>
    <row r="155" spans="1:26" ht="14.25" x14ac:dyDescent="0.3">
      <c r="A155" s="93"/>
      <c r="B155" s="94"/>
      <c r="C155" s="128">
        <f>'3. Staff Loading'!C155</f>
        <v>0</v>
      </c>
      <c r="D155" s="129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0">
        <f t="shared" si="123"/>
        <v>0</v>
      </c>
      <c r="R155" s="29"/>
      <c r="S155" s="29"/>
      <c r="T155" s="29"/>
      <c r="U155" s="131">
        <f t="shared" si="124"/>
        <v>0</v>
      </c>
      <c r="V155" s="131">
        <f>Q155/12</f>
        <v>0</v>
      </c>
      <c r="X155" s="131">
        <f t="shared" si="125"/>
        <v>0</v>
      </c>
      <c r="Y155" s="131">
        <f t="shared" si="126"/>
        <v>0</v>
      </c>
      <c r="Z155" s="132" t="e">
        <f t="shared" si="127"/>
        <v>#DIV/0!</v>
      </c>
    </row>
    <row r="156" spans="1:26" ht="14.25" x14ac:dyDescent="0.3">
      <c r="A156" s="93"/>
      <c r="B156" s="94"/>
      <c r="C156" s="128">
        <f>'3. Staff Loading'!C156</f>
        <v>0</v>
      </c>
      <c r="D156" s="129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0">
        <f t="shared" si="123"/>
        <v>0</v>
      </c>
      <c r="R156" s="29"/>
      <c r="S156" s="29"/>
      <c r="T156" s="29"/>
      <c r="U156" s="131">
        <f t="shared" si="124"/>
        <v>0</v>
      </c>
      <c r="V156" s="131">
        <f>Q156/12</f>
        <v>0</v>
      </c>
      <c r="X156" s="131">
        <f t="shared" si="125"/>
        <v>0</v>
      </c>
      <c r="Y156" s="131">
        <f t="shared" si="126"/>
        <v>0</v>
      </c>
      <c r="Z156" s="132" t="e">
        <f t="shared" si="127"/>
        <v>#DIV/0!</v>
      </c>
    </row>
    <row r="157" spans="1:26" ht="14.25" x14ac:dyDescent="0.3">
      <c r="A157" s="93"/>
      <c r="B157" s="94"/>
      <c r="C157" s="128">
        <f>'3. Staff Loading'!C157</f>
        <v>0</v>
      </c>
      <c r="D157" s="129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0">
        <f t="shared" si="123"/>
        <v>0</v>
      </c>
      <c r="R157" s="29"/>
      <c r="S157" s="29"/>
      <c r="T157" s="29"/>
      <c r="U157" s="131">
        <f t="shared" si="124"/>
        <v>0</v>
      </c>
      <c r="V157" s="131">
        <f>Q157/12</f>
        <v>0</v>
      </c>
      <c r="X157" s="131">
        <f t="shared" si="125"/>
        <v>0</v>
      </c>
      <c r="Y157" s="131">
        <f t="shared" si="126"/>
        <v>0</v>
      </c>
      <c r="Z157" s="132" t="e">
        <f t="shared" si="127"/>
        <v>#DIV/0!</v>
      </c>
    </row>
    <row r="158" spans="1:26" ht="15" thickBot="1" x14ac:dyDescent="0.35">
      <c r="A158" s="65"/>
      <c r="B158" s="66" t="s">
        <v>66</v>
      </c>
      <c r="C158" s="67"/>
      <c r="D158" s="119"/>
      <c r="E158" s="70">
        <f>SUM(E153:E157)</f>
        <v>79.645403295000222</v>
      </c>
      <c r="F158" s="70">
        <f t="shared" ref="F158:Q158" si="128">SUM(F153:F157)</f>
        <v>79.645403295000222</v>
      </c>
      <c r="G158" s="70">
        <f t="shared" si="128"/>
        <v>79.645403295000222</v>
      </c>
      <c r="H158" s="70">
        <f t="shared" si="128"/>
        <v>79.645403295000222</v>
      </c>
      <c r="I158" s="70">
        <f t="shared" si="128"/>
        <v>79.645403295000222</v>
      </c>
      <c r="J158" s="70">
        <f t="shared" si="128"/>
        <v>79.645403295000222</v>
      </c>
      <c r="K158" s="70">
        <f t="shared" si="128"/>
        <v>79.997052586666712</v>
      </c>
      <c r="L158" s="70">
        <f t="shared" si="128"/>
        <v>79.997052586666712</v>
      </c>
      <c r="M158" s="70">
        <f t="shared" si="128"/>
        <v>79.997052586666712</v>
      </c>
      <c r="N158" s="70">
        <f t="shared" si="128"/>
        <v>79.997052586666712</v>
      </c>
      <c r="O158" s="70">
        <f t="shared" si="128"/>
        <v>79.997052586666712</v>
      </c>
      <c r="P158" s="70">
        <f t="shared" si="128"/>
        <v>79.997052586666712</v>
      </c>
      <c r="Q158" s="70">
        <f t="shared" si="128"/>
        <v>957.8547352900016</v>
      </c>
      <c r="R158" s="29"/>
      <c r="S158" s="29"/>
      <c r="T158" s="29"/>
      <c r="U158" s="72">
        <f>SUM(U153:U157)</f>
        <v>0.48085077072791244</v>
      </c>
      <c r="V158" s="72">
        <f>SUM(V153:V157)</f>
        <v>79.821227940833467</v>
      </c>
      <c r="X158" s="68">
        <f>SUM(X153:X157)</f>
        <v>479.99463104000057</v>
      </c>
      <c r="Y158" s="68">
        <f>SUM(Y153:Y157)</f>
        <v>477.86010425000103</v>
      </c>
      <c r="Z158" s="105">
        <f>X158/(X158+Y158)</f>
        <v>0.50111422260148519</v>
      </c>
    </row>
    <row r="159" spans="1:26" ht="14.25" x14ac:dyDescent="0.3">
      <c r="A159" s="99">
        <v>7.3</v>
      </c>
      <c r="B159" s="94" t="s">
        <v>67</v>
      </c>
      <c r="C159" s="128" t="str">
        <f>'3. Staff Loading'!C159</f>
        <v>BenefitsCal Innovation POC Analyst Sr. - On</v>
      </c>
      <c r="D159" s="129" t="str">
        <f>'3. Staff Loading'!D159</f>
        <v>N</v>
      </c>
      <c r="E159" s="152">
        <v>44</v>
      </c>
      <c r="F159" s="152">
        <v>43</v>
      </c>
      <c r="G159" s="152">
        <v>43</v>
      </c>
      <c r="H159" s="152">
        <v>44</v>
      </c>
      <c r="I159" s="152">
        <v>43</v>
      </c>
      <c r="J159" s="152">
        <v>43</v>
      </c>
      <c r="K159" s="152">
        <v>44</v>
      </c>
      <c r="L159" s="152">
        <v>43</v>
      </c>
      <c r="M159" s="152">
        <v>43</v>
      </c>
      <c r="N159" s="152">
        <v>44</v>
      </c>
      <c r="O159" s="152">
        <v>43</v>
      </c>
      <c r="P159" s="152">
        <v>43</v>
      </c>
      <c r="Q159" s="100">
        <f t="shared" ref="Q159:Q163" si="129">SUM(E159:P159)</f>
        <v>520</v>
      </c>
      <c r="R159" s="29"/>
      <c r="S159" s="29"/>
      <c r="T159" s="29"/>
      <c r="U159" s="131">
        <f>V159/$S$7</f>
        <v>0.26104417670682734</v>
      </c>
      <c r="V159" s="131">
        <f>Q159/12</f>
        <v>43.333333333333336</v>
      </c>
      <c r="X159" s="131">
        <f>IF($D159="Y",$Q159,0)</f>
        <v>0</v>
      </c>
      <c r="Y159" s="131">
        <f>IF($D159="N",$Q159,0)</f>
        <v>520</v>
      </c>
      <c r="Z159" s="132">
        <f>X159/(Y159+X159)</f>
        <v>0</v>
      </c>
    </row>
    <row r="160" spans="1:26" s="32" customFormat="1" ht="14.25" x14ac:dyDescent="0.3">
      <c r="A160" s="93"/>
      <c r="B160" s="94"/>
      <c r="C160" s="128" t="str">
        <f>'3. Staff Loading'!C160</f>
        <v xml:space="preserve">BenefitsCal Innovation POC Analyst Sr. - Off </v>
      </c>
      <c r="D160" s="129" t="str">
        <f>'3. Staff Loading'!D160</f>
        <v>Y</v>
      </c>
      <c r="E160" s="152">
        <v>165.00033175000002</v>
      </c>
      <c r="F160" s="152">
        <v>165.00033175000002</v>
      </c>
      <c r="G160" s="152">
        <v>165.00033175000002</v>
      </c>
      <c r="H160" s="152">
        <v>165.00033175000002</v>
      </c>
      <c r="I160" s="152">
        <v>165.00033175000002</v>
      </c>
      <c r="J160" s="152">
        <v>165.00033175000002</v>
      </c>
      <c r="K160" s="152">
        <v>165.00033175000002</v>
      </c>
      <c r="L160" s="152">
        <v>165.00033175000002</v>
      </c>
      <c r="M160" s="152">
        <v>165.00033175000002</v>
      </c>
      <c r="N160" s="152">
        <v>165.00033175000002</v>
      </c>
      <c r="O160" s="152">
        <v>165.00033175000002</v>
      </c>
      <c r="P160" s="152">
        <v>165.00033175000002</v>
      </c>
      <c r="Q160" s="100">
        <f t="shared" si="129"/>
        <v>1980.0039810000001</v>
      </c>
      <c r="R160" s="29"/>
      <c r="S160" s="29"/>
      <c r="T160" s="29"/>
      <c r="U160" s="131">
        <f t="shared" ref="U160:U163" si="130">V160/$S$7</f>
        <v>0.99397790210843384</v>
      </c>
      <c r="V160" s="131">
        <f>Q160/12</f>
        <v>165.00033175000002</v>
      </c>
      <c r="X160" s="131">
        <f t="shared" ref="X160:X163" si="131">IF($D160="Y",$Q160,0)</f>
        <v>1980.0039810000001</v>
      </c>
      <c r="Y160" s="131">
        <f t="shared" ref="Y160:Y163" si="132">IF($D160="N",$Q160,0)</f>
        <v>0</v>
      </c>
      <c r="Z160" s="132">
        <f t="shared" ref="Z160:Z163" si="133">X160/(Y160+X160)</f>
        <v>1</v>
      </c>
    </row>
    <row r="161" spans="1:26" s="32" customFormat="1" ht="14.25" x14ac:dyDescent="0.3">
      <c r="A161" s="93"/>
      <c r="B161" s="94"/>
      <c r="C161" s="128">
        <f>'3. Staff Loading'!C161</f>
        <v>0</v>
      </c>
      <c r="D161" s="129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0">
        <f t="shared" si="129"/>
        <v>0</v>
      </c>
      <c r="R161" s="29"/>
      <c r="S161" s="29"/>
      <c r="T161" s="29"/>
      <c r="U161" s="131">
        <f t="shared" si="130"/>
        <v>0</v>
      </c>
      <c r="V161" s="131">
        <f>Q161/12</f>
        <v>0</v>
      </c>
      <c r="X161" s="131">
        <f t="shared" si="131"/>
        <v>0</v>
      </c>
      <c r="Y161" s="131">
        <f t="shared" si="132"/>
        <v>0</v>
      </c>
      <c r="Z161" s="132" t="e">
        <f t="shared" si="133"/>
        <v>#DIV/0!</v>
      </c>
    </row>
    <row r="162" spans="1:26" ht="14.25" x14ac:dyDescent="0.3">
      <c r="A162" s="93"/>
      <c r="B162" s="94"/>
      <c r="C162" s="128">
        <f>'3. Staff Loading'!C162</f>
        <v>0</v>
      </c>
      <c r="D162" s="129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0">
        <f t="shared" si="129"/>
        <v>0</v>
      </c>
      <c r="R162" s="29"/>
      <c r="S162" s="29"/>
      <c r="T162" s="29"/>
      <c r="U162" s="131">
        <f t="shared" si="130"/>
        <v>0</v>
      </c>
      <c r="V162" s="131">
        <f>Q162/12</f>
        <v>0</v>
      </c>
      <c r="X162" s="131">
        <f t="shared" si="131"/>
        <v>0</v>
      </c>
      <c r="Y162" s="131">
        <f t="shared" si="132"/>
        <v>0</v>
      </c>
      <c r="Z162" s="132" t="e">
        <f t="shared" si="133"/>
        <v>#DIV/0!</v>
      </c>
    </row>
    <row r="163" spans="1:26" ht="14.25" x14ac:dyDescent="0.3">
      <c r="A163" s="93"/>
      <c r="B163" s="94"/>
      <c r="C163" s="128">
        <f>'3. Staff Loading'!C163</f>
        <v>0</v>
      </c>
      <c r="D163" s="129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0">
        <f t="shared" si="129"/>
        <v>0</v>
      </c>
      <c r="R163" s="29"/>
      <c r="S163" s="29"/>
      <c r="T163" s="29"/>
      <c r="U163" s="131">
        <f t="shared" si="130"/>
        <v>0</v>
      </c>
      <c r="V163" s="131">
        <f>Q163/12</f>
        <v>0</v>
      </c>
      <c r="X163" s="131">
        <f t="shared" si="131"/>
        <v>0</v>
      </c>
      <c r="Y163" s="131">
        <f t="shared" si="132"/>
        <v>0</v>
      </c>
      <c r="Z163" s="132" t="e">
        <f t="shared" si="133"/>
        <v>#DIV/0!</v>
      </c>
    </row>
    <row r="164" spans="1:26" ht="15" thickBot="1" x14ac:dyDescent="0.35">
      <c r="A164" s="65"/>
      <c r="B164" s="66" t="s">
        <v>68</v>
      </c>
      <c r="C164" s="67"/>
      <c r="D164" s="119"/>
      <c r="E164" s="70">
        <f>SUM(E159:E163)</f>
        <v>209.00033175000002</v>
      </c>
      <c r="F164" s="70">
        <f t="shared" ref="F164:Q164" si="134">SUM(F159:F163)</f>
        <v>208.00033175000002</v>
      </c>
      <c r="G164" s="70">
        <f t="shared" si="134"/>
        <v>208.00033175000002</v>
      </c>
      <c r="H164" s="70">
        <f t="shared" si="134"/>
        <v>209.00033175000002</v>
      </c>
      <c r="I164" s="70">
        <f t="shared" si="134"/>
        <v>208.00033175000002</v>
      </c>
      <c r="J164" s="70">
        <f t="shared" si="134"/>
        <v>208.00033175000002</v>
      </c>
      <c r="K164" s="70">
        <f t="shared" si="134"/>
        <v>209.00033175000002</v>
      </c>
      <c r="L164" s="70">
        <f t="shared" si="134"/>
        <v>208.00033175000002</v>
      </c>
      <c r="M164" s="70">
        <f t="shared" si="134"/>
        <v>208.00033175000002</v>
      </c>
      <c r="N164" s="70">
        <f t="shared" si="134"/>
        <v>209.00033175000002</v>
      </c>
      <c r="O164" s="70">
        <f t="shared" si="134"/>
        <v>208.00033175000002</v>
      </c>
      <c r="P164" s="70">
        <f t="shared" si="134"/>
        <v>208.00033175000002</v>
      </c>
      <c r="Q164" s="70">
        <f t="shared" si="134"/>
        <v>2500.0039809999998</v>
      </c>
      <c r="R164" s="29"/>
      <c r="S164" s="29"/>
      <c r="T164" s="29"/>
      <c r="U164" s="72">
        <f>SUM(U159:U163)</f>
        <v>1.2550220788152613</v>
      </c>
      <c r="V164" s="72">
        <f>SUM(V159:V163)</f>
        <v>208.33366508333336</v>
      </c>
      <c r="X164" s="68">
        <f>SUM(X159:X163)</f>
        <v>1980.0039810000001</v>
      </c>
      <c r="Y164" s="68">
        <f>SUM(Y159:Y163)</f>
        <v>520</v>
      </c>
      <c r="Z164" s="105">
        <f>X164/(X164+Y164)</f>
        <v>0.79200033121867264</v>
      </c>
    </row>
    <row r="165" spans="1:26" ht="14.25" x14ac:dyDescent="0.3">
      <c r="A165" s="93">
        <v>7.4</v>
      </c>
      <c r="B165" s="94" t="s">
        <v>69</v>
      </c>
      <c r="C165" s="128" t="str">
        <f>'3. Staff Loading'!C165</f>
        <v>BenefitsCal Lead Innovation Consultant - On</v>
      </c>
      <c r="D165" s="129" t="str">
        <f>'3. Staff Loading'!D165</f>
        <v>N</v>
      </c>
      <c r="E165" s="152">
        <v>117.00181583999999</v>
      </c>
      <c r="F165" s="152">
        <v>117.00181583999999</v>
      </c>
      <c r="G165" s="152">
        <v>117.00181583999999</v>
      </c>
      <c r="H165" s="152">
        <v>117.00181583999999</v>
      </c>
      <c r="I165" s="152">
        <v>117.00181583999999</v>
      </c>
      <c r="J165" s="152">
        <v>117.00181583999999</v>
      </c>
      <c r="K165" s="152">
        <v>117.00181583999999</v>
      </c>
      <c r="L165" s="152">
        <v>117.00181583999999</v>
      </c>
      <c r="M165" s="152">
        <v>117.00181583999999</v>
      </c>
      <c r="N165" s="152">
        <v>117.00181583999999</v>
      </c>
      <c r="O165" s="152">
        <v>117.00181583999999</v>
      </c>
      <c r="P165" s="152">
        <v>117.00181583999999</v>
      </c>
      <c r="Q165" s="100">
        <f t="shared" ref="Q165:Q169" si="135">SUM(E165:P165)</f>
        <v>1404.0217900800001</v>
      </c>
      <c r="R165" s="29"/>
      <c r="S165" s="29"/>
      <c r="T165" s="29"/>
      <c r="U165" s="131">
        <f>V165/$S$7</f>
        <v>0.7048302159036145</v>
      </c>
      <c r="V165" s="131">
        <f>Q165/12</f>
        <v>117.00181584000001</v>
      </c>
      <c r="X165" s="131">
        <f>IF($D165="Y",$Q165,0)</f>
        <v>0</v>
      </c>
      <c r="Y165" s="131">
        <f>IF($D165="N",$Q165,0)</f>
        <v>1404.0217900800001</v>
      </c>
      <c r="Z165" s="132">
        <f>X165/(Y165+X165)</f>
        <v>0</v>
      </c>
    </row>
    <row r="166" spans="1:26" s="32" customFormat="1" ht="14.25" x14ac:dyDescent="0.3">
      <c r="A166" s="93"/>
      <c r="B166" s="94"/>
      <c r="C166" s="128" t="str">
        <f>'3. Staff Loading'!C166</f>
        <v>BenefitsCal Automation Engineer - Off</v>
      </c>
      <c r="D166" s="129" t="str">
        <f>'3. Staff Loading'!D166</f>
        <v>Y</v>
      </c>
      <c r="E166" s="152">
        <v>95.000191707577144</v>
      </c>
      <c r="F166" s="152">
        <v>95.000191707577144</v>
      </c>
      <c r="G166" s="152">
        <v>95.000191707577144</v>
      </c>
      <c r="H166" s="152">
        <v>95.000191707577144</v>
      </c>
      <c r="I166" s="152">
        <v>95.000191707577144</v>
      </c>
      <c r="J166" s="152">
        <v>95.000191707577144</v>
      </c>
      <c r="K166" s="152">
        <v>95.000191707577144</v>
      </c>
      <c r="L166" s="152">
        <v>95.000191707577144</v>
      </c>
      <c r="M166" s="152">
        <v>95.000191707577144</v>
      </c>
      <c r="N166" s="152">
        <v>95.000191707577144</v>
      </c>
      <c r="O166" s="152">
        <v>95.000191707577144</v>
      </c>
      <c r="P166" s="152">
        <v>95.000191707577144</v>
      </c>
      <c r="Q166" s="100">
        <f t="shared" si="135"/>
        <v>1140.002300490926</v>
      </c>
      <c r="R166" s="29"/>
      <c r="S166" s="29"/>
      <c r="T166" s="29"/>
      <c r="U166" s="131">
        <f t="shared" ref="U166:U169" si="136">V166/$S$7</f>
        <v>0.57229031149142873</v>
      </c>
      <c r="V166" s="131">
        <f>Q166/12</f>
        <v>95.000191707577173</v>
      </c>
      <c r="X166" s="131">
        <f t="shared" ref="X166:X169" si="137">IF($D166="Y",$Q166,0)</f>
        <v>1140.002300490926</v>
      </c>
      <c r="Y166" s="131">
        <f t="shared" ref="Y166:Y169" si="138">IF($D166="N",$Q166,0)</f>
        <v>0</v>
      </c>
      <c r="Z166" s="132">
        <f t="shared" ref="Z166:Z169" si="139">X166/(Y166+X166)</f>
        <v>1</v>
      </c>
    </row>
    <row r="167" spans="1:26" s="32" customFormat="1" ht="14.25" x14ac:dyDescent="0.3">
      <c r="A167" s="93"/>
      <c r="B167" s="94"/>
      <c r="C167" s="128">
        <f>'3. Staff Loading'!C167</f>
        <v>0</v>
      </c>
      <c r="D167" s="129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0">
        <f t="shared" si="135"/>
        <v>0</v>
      </c>
      <c r="R167" s="29"/>
      <c r="S167" s="29"/>
      <c r="T167" s="29"/>
      <c r="U167" s="131">
        <f t="shared" si="136"/>
        <v>0</v>
      </c>
      <c r="V167" s="131">
        <f>Q167/12</f>
        <v>0</v>
      </c>
      <c r="X167" s="131">
        <f t="shared" si="137"/>
        <v>0</v>
      </c>
      <c r="Y167" s="131">
        <f t="shared" si="138"/>
        <v>0</v>
      </c>
      <c r="Z167" s="132" t="e">
        <f t="shared" si="139"/>
        <v>#DIV/0!</v>
      </c>
    </row>
    <row r="168" spans="1:26" s="32" customFormat="1" ht="14.25" x14ac:dyDescent="0.3">
      <c r="A168" s="93"/>
      <c r="B168" s="94"/>
      <c r="C168" s="128">
        <f>'3. Staff Loading'!C168</f>
        <v>0</v>
      </c>
      <c r="D168" s="129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0">
        <f t="shared" si="135"/>
        <v>0</v>
      </c>
      <c r="R168" s="29"/>
      <c r="S168" s="29"/>
      <c r="T168" s="29"/>
      <c r="U168" s="131">
        <f t="shared" si="136"/>
        <v>0</v>
      </c>
      <c r="V168" s="131">
        <f>Q168/12</f>
        <v>0</v>
      </c>
      <c r="X168" s="131">
        <f t="shared" si="137"/>
        <v>0</v>
      </c>
      <c r="Y168" s="131">
        <f t="shared" si="138"/>
        <v>0</v>
      </c>
      <c r="Z168" s="132" t="e">
        <f t="shared" si="139"/>
        <v>#DIV/0!</v>
      </c>
    </row>
    <row r="169" spans="1:26" ht="9.9499999999999993" customHeight="1" x14ac:dyDescent="0.3">
      <c r="A169" s="93"/>
      <c r="B169" s="94"/>
      <c r="C169" s="128">
        <f>'3. Staff Loading'!C169</f>
        <v>0</v>
      </c>
      <c r="D169" s="129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0">
        <f t="shared" si="135"/>
        <v>0</v>
      </c>
      <c r="R169" s="29"/>
      <c r="S169" s="29"/>
      <c r="T169" s="29"/>
      <c r="U169" s="131">
        <f t="shared" si="136"/>
        <v>0</v>
      </c>
      <c r="V169" s="131">
        <f>Q169/12</f>
        <v>0</v>
      </c>
      <c r="X169" s="131">
        <f t="shared" si="137"/>
        <v>0</v>
      </c>
      <c r="Y169" s="131">
        <f t="shared" si="138"/>
        <v>0</v>
      </c>
      <c r="Z169" s="132" t="e">
        <f t="shared" si="139"/>
        <v>#DIV/0!</v>
      </c>
    </row>
    <row r="170" spans="1:26" s="31" customFormat="1" ht="15" thickBot="1" x14ac:dyDescent="0.35">
      <c r="A170" s="65"/>
      <c r="B170" s="66" t="s">
        <v>70</v>
      </c>
      <c r="C170" s="67"/>
      <c r="D170" s="119"/>
      <c r="E170" s="70">
        <f>SUM(E165:E169)</f>
        <v>212.00200754757714</v>
      </c>
      <c r="F170" s="70">
        <f t="shared" ref="F170:Q170" si="140">SUM(F165:F169)</f>
        <v>212.00200754757714</v>
      </c>
      <c r="G170" s="70">
        <f t="shared" si="140"/>
        <v>212.00200754757714</v>
      </c>
      <c r="H170" s="70">
        <f t="shared" si="140"/>
        <v>212.00200754757714</v>
      </c>
      <c r="I170" s="70">
        <f t="shared" si="140"/>
        <v>212.00200754757714</v>
      </c>
      <c r="J170" s="70">
        <f t="shared" si="140"/>
        <v>212.00200754757714</v>
      </c>
      <c r="K170" s="70">
        <f t="shared" si="140"/>
        <v>212.00200754757714</v>
      </c>
      <c r="L170" s="70">
        <f t="shared" si="140"/>
        <v>212.00200754757714</v>
      </c>
      <c r="M170" s="70">
        <f t="shared" si="140"/>
        <v>212.00200754757714</v>
      </c>
      <c r="N170" s="70">
        <f t="shared" si="140"/>
        <v>212.00200754757714</v>
      </c>
      <c r="O170" s="70">
        <f t="shared" si="140"/>
        <v>212.00200754757714</v>
      </c>
      <c r="P170" s="70">
        <f t="shared" si="140"/>
        <v>212.00200754757714</v>
      </c>
      <c r="Q170" s="70">
        <f t="shared" si="140"/>
        <v>2544.0240905709261</v>
      </c>
      <c r="R170" s="29"/>
      <c r="S170" s="29"/>
      <c r="T170" s="29"/>
      <c r="U170" s="72">
        <f>SUM(U165:U169)</f>
        <v>1.2771205273950432</v>
      </c>
      <c r="V170" s="72">
        <f>SUM(V165:V169)</f>
        <v>212.00200754757719</v>
      </c>
      <c r="X170" s="68">
        <f>SUM(X165:X169)</f>
        <v>1140.002300490926</v>
      </c>
      <c r="Y170" s="68">
        <f>SUM(Y165:Y169)</f>
        <v>1404.0217900800001</v>
      </c>
      <c r="Z170" s="105">
        <f>X170/(X170+Y170)</f>
        <v>0.44810986842309675</v>
      </c>
    </row>
    <row r="171" spans="1:26" ht="9.9499999999999993" customHeight="1" x14ac:dyDescent="0.3">
      <c r="A171" s="38"/>
      <c r="B171" s="39"/>
      <c r="C171" s="47"/>
      <c r="D171" s="118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4"/>
    </row>
    <row r="172" spans="1:26" ht="15" thickBot="1" x14ac:dyDescent="0.35">
      <c r="A172" s="88"/>
      <c r="B172" s="89" t="s">
        <v>71</v>
      </c>
      <c r="C172" s="90"/>
      <c r="D172" s="121"/>
      <c r="E172" s="91">
        <f t="shared" ref="E172:Q172" si="141">SUM(E152,E158,E164,E170)</f>
        <v>555.99727105091074</v>
      </c>
      <c r="F172" s="91">
        <f t="shared" si="141"/>
        <v>554.99727105091074</v>
      </c>
      <c r="G172" s="91">
        <f t="shared" si="141"/>
        <v>554.99727105091074</v>
      </c>
      <c r="H172" s="91">
        <f t="shared" si="141"/>
        <v>555.99727105091074</v>
      </c>
      <c r="I172" s="91">
        <f t="shared" si="141"/>
        <v>554.99727105091074</v>
      </c>
      <c r="J172" s="91">
        <f t="shared" si="141"/>
        <v>554.99727105091074</v>
      </c>
      <c r="K172" s="91">
        <f t="shared" si="141"/>
        <v>555.99892034257721</v>
      </c>
      <c r="L172" s="91">
        <f t="shared" si="141"/>
        <v>554.99892034257721</v>
      </c>
      <c r="M172" s="91">
        <f t="shared" si="141"/>
        <v>554.99892034257721</v>
      </c>
      <c r="N172" s="91">
        <f t="shared" si="141"/>
        <v>555.99892034257721</v>
      </c>
      <c r="O172" s="91">
        <f t="shared" si="141"/>
        <v>554.99892034257721</v>
      </c>
      <c r="P172" s="91">
        <f t="shared" si="141"/>
        <v>554.99892034257721</v>
      </c>
      <c r="Q172" s="91">
        <f t="shared" si="141"/>
        <v>6663.9771483609275</v>
      </c>
      <c r="R172" s="29"/>
      <c r="S172" s="29"/>
      <c r="T172" s="29"/>
      <c r="U172" s="91">
        <f>SUM(U152,U158,U164,U170)</f>
        <v>3.3453700543980562</v>
      </c>
      <c r="V172" s="91">
        <f>SUM(V152,V158,V164,V170)</f>
        <v>555.33142903007729</v>
      </c>
      <c r="X172" s="91">
        <f>SUM(X152,X158,X164,X170)</f>
        <v>3600.0009125309271</v>
      </c>
      <c r="Y172" s="91">
        <f>SUM(Y152,Y158,Y164,Y170)</f>
        <v>3063.9762358300013</v>
      </c>
      <c r="Z172" s="110">
        <f>X172/(X172+Y172)</f>
        <v>0.5402180758402485</v>
      </c>
    </row>
    <row r="173" spans="1:26" ht="14.25" x14ac:dyDescent="0.3">
      <c r="A173" s="49"/>
      <c r="B173" s="39"/>
      <c r="C173" s="40"/>
      <c r="D173" s="12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4"/>
    </row>
    <row r="174" spans="1:26" ht="14.25" x14ac:dyDescent="0.3">
      <c r="A174" s="74">
        <v>8</v>
      </c>
      <c r="B174" s="83" t="s">
        <v>72</v>
      </c>
      <c r="C174" s="76"/>
      <c r="D174" s="117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77"/>
      <c r="R174" s="29"/>
      <c r="S174" s="29"/>
      <c r="T174" s="29"/>
      <c r="U174" s="76"/>
      <c r="V174" s="76"/>
      <c r="X174" s="76"/>
      <c r="Y174" s="76"/>
      <c r="Z174" s="108"/>
    </row>
    <row r="175" spans="1:26" ht="14.25" x14ac:dyDescent="0.3">
      <c r="A175" s="93">
        <v>8.1</v>
      </c>
      <c r="B175" s="94" t="s">
        <v>105</v>
      </c>
      <c r="C175" s="128" t="str">
        <f>'3. Staff Loading'!C175</f>
        <v>BenefitsCal Cloud Support Lead - On</v>
      </c>
      <c r="D175" s="129" t="str">
        <f>'3. Staff Loading'!D175</f>
        <v>N</v>
      </c>
      <c r="E175" s="43">
        <v>150.92649583333332</v>
      </c>
      <c r="F175" s="43">
        <v>150.92649583333332</v>
      </c>
      <c r="G175" s="43">
        <v>150.92649583333332</v>
      </c>
      <c r="H175" s="43">
        <v>150.92649583333332</v>
      </c>
      <c r="I175" s="43">
        <v>150.92649583333332</v>
      </c>
      <c r="J175" s="43">
        <v>150.92649583333332</v>
      </c>
      <c r="K175" s="43">
        <v>150.92649583333332</v>
      </c>
      <c r="L175" s="43">
        <v>150.92649583333332</v>
      </c>
      <c r="M175" s="43">
        <v>150.92649583333332</v>
      </c>
      <c r="N175" s="43">
        <v>150.92649583333332</v>
      </c>
      <c r="O175" s="43">
        <v>150.92649583333332</v>
      </c>
      <c r="P175" s="43">
        <v>150.92649583333332</v>
      </c>
      <c r="Q175" s="100">
        <f t="shared" ref="Q175:Q179" si="142">SUM(E175:P175)</f>
        <v>1811.1179499999998</v>
      </c>
      <c r="R175" s="29"/>
      <c r="S175" s="29"/>
      <c r="T175" s="29"/>
      <c r="U175" s="131">
        <f>V175/$S$7</f>
        <v>0.90919575803212849</v>
      </c>
      <c r="V175" s="131">
        <f>Q175/12</f>
        <v>150.92649583333332</v>
      </c>
      <c r="X175" s="131">
        <f>IF($D175="Y",$Q175,0)</f>
        <v>0</v>
      </c>
      <c r="Y175" s="131">
        <f>IF($D175="N",$Q175,0)</f>
        <v>1811.1179499999998</v>
      </c>
      <c r="Z175" s="132">
        <f>X175/(Y175+X175)</f>
        <v>0</v>
      </c>
    </row>
    <row r="176" spans="1:26" s="32" customFormat="1" ht="14.25" x14ac:dyDescent="0.3">
      <c r="A176" s="93"/>
      <c r="B176" s="94"/>
      <c r="C176" s="128" t="str">
        <f>'3. Staff Loading'!C176</f>
        <v>BenefitsCal Lead Cloud Platform Engineer - Off</v>
      </c>
      <c r="D176" s="129" t="str">
        <f>'3. Staff Loading'!D176</f>
        <v>Y</v>
      </c>
      <c r="E176" s="43">
        <v>165.9629166666667</v>
      </c>
      <c r="F176" s="43">
        <v>165.9629166666667</v>
      </c>
      <c r="G176" s="43">
        <v>165.9629166666667</v>
      </c>
      <c r="H176" s="43">
        <v>165.9629166666667</v>
      </c>
      <c r="I176" s="43">
        <v>165.9629166666667</v>
      </c>
      <c r="J176" s="43">
        <v>165.9629166666667</v>
      </c>
      <c r="K176" s="43">
        <v>165.9629166666667</v>
      </c>
      <c r="L176" s="43">
        <v>165.9629166666667</v>
      </c>
      <c r="M176" s="43">
        <v>165.9629166666667</v>
      </c>
      <c r="N176" s="43">
        <v>165.9629166666667</v>
      </c>
      <c r="O176" s="43">
        <v>165.9629166666667</v>
      </c>
      <c r="P176" s="43">
        <v>165.9629166666667</v>
      </c>
      <c r="Q176" s="100">
        <f t="shared" si="142"/>
        <v>1991.5550000000001</v>
      </c>
      <c r="R176" s="29"/>
      <c r="S176" s="29"/>
      <c r="T176" s="29"/>
      <c r="U176" s="131">
        <f t="shared" ref="U176:U179" si="143">V176/$S$7</f>
        <v>0.99977660642570287</v>
      </c>
      <c r="V176" s="131">
        <f>Q176/12</f>
        <v>165.96291666666667</v>
      </c>
      <c r="X176" s="131">
        <f t="shared" ref="X176:X179" si="144">IF($D176="Y",$Q176,0)</f>
        <v>1991.5550000000001</v>
      </c>
      <c r="Y176" s="131">
        <f t="shared" ref="Y176:Y179" si="145">IF($D176="N",$Q176,0)</f>
        <v>0</v>
      </c>
      <c r="Z176" s="132">
        <f t="shared" ref="Z176:Z179" si="146">X176/(Y176+X176)</f>
        <v>1</v>
      </c>
    </row>
    <row r="177" spans="1:26" s="32" customFormat="1" ht="14.25" x14ac:dyDescent="0.3">
      <c r="A177" s="93"/>
      <c r="B177" s="94"/>
      <c r="C177" s="128">
        <f>'3. Staff Loading'!C177</f>
        <v>0</v>
      </c>
      <c r="D177" s="129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0">
        <f t="shared" si="142"/>
        <v>0</v>
      </c>
      <c r="R177" s="29"/>
      <c r="S177" s="29"/>
      <c r="T177" s="29"/>
      <c r="U177" s="131">
        <f t="shared" si="143"/>
        <v>0</v>
      </c>
      <c r="V177" s="131">
        <f>Q177/12</f>
        <v>0</v>
      </c>
      <c r="X177" s="131">
        <f t="shared" si="144"/>
        <v>0</v>
      </c>
      <c r="Y177" s="131">
        <f t="shared" si="145"/>
        <v>0</v>
      </c>
      <c r="Z177" s="132" t="e">
        <f t="shared" si="146"/>
        <v>#DIV/0!</v>
      </c>
    </row>
    <row r="178" spans="1:26" ht="14.25" x14ac:dyDescent="0.3">
      <c r="A178" s="93"/>
      <c r="B178" s="94"/>
      <c r="C178" s="128">
        <f>'3. Staff Loading'!C178</f>
        <v>0</v>
      </c>
      <c r="D178" s="129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0">
        <f t="shared" si="142"/>
        <v>0</v>
      </c>
      <c r="R178" s="29"/>
      <c r="S178" s="29"/>
      <c r="T178" s="29"/>
      <c r="U178" s="131">
        <f t="shared" si="143"/>
        <v>0</v>
      </c>
      <c r="V178" s="131">
        <f>Q178/12</f>
        <v>0</v>
      </c>
      <c r="X178" s="131">
        <f t="shared" si="144"/>
        <v>0</v>
      </c>
      <c r="Y178" s="131">
        <f t="shared" si="145"/>
        <v>0</v>
      </c>
      <c r="Z178" s="132" t="e">
        <f t="shared" si="146"/>
        <v>#DIV/0!</v>
      </c>
    </row>
    <row r="179" spans="1:26" ht="14.25" x14ac:dyDescent="0.3">
      <c r="A179" s="93"/>
      <c r="B179" s="94"/>
      <c r="C179" s="128">
        <f>'3. Staff Loading'!C179</f>
        <v>0</v>
      </c>
      <c r="D179" s="129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0">
        <f t="shared" si="142"/>
        <v>0</v>
      </c>
      <c r="R179" s="29"/>
      <c r="S179" s="29"/>
      <c r="T179" s="29"/>
      <c r="U179" s="131">
        <f t="shared" si="143"/>
        <v>0</v>
      </c>
      <c r="V179" s="131">
        <f>Q179/12</f>
        <v>0</v>
      </c>
      <c r="X179" s="131">
        <f t="shared" si="144"/>
        <v>0</v>
      </c>
      <c r="Y179" s="131">
        <f t="shared" si="145"/>
        <v>0</v>
      </c>
      <c r="Z179" s="132" t="e">
        <f t="shared" si="146"/>
        <v>#DIV/0!</v>
      </c>
    </row>
    <row r="180" spans="1:26" ht="15" thickBot="1" x14ac:dyDescent="0.35">
      <c r="A180" s="65"/>
      <c r="B180" s="66" t="s">
        <v>74</v>
      </c>
      <c r="C180" s="67"/>
      <c r="D180" s="119"/>
      <c r="E180" s="70">
        <f>SUM(E175:E179)</f>
        <v>316.88941250000005</v>
      </c>
      <c r="F180" s="70">
        <f t="shared" ref="F180:Q180" si="147">SUM(F175:F179)</f>
        <v>316.88941250000005</v>
      </c>
      <c r="G180" s="70">
        <f t="shared" si="147"/>
        <v>316.88941250000005</v>
      </c>
      <c r="H180" s="70">
        <f t="shared" si="147"/>
        <v>316.88941250000005</v>
      </c>
      <c r="I180" s="70">
        <f t="shared" si="147"/>
        <v>316.88941250000005</v>
      </c>
      <c r="J180" s="70">
        <f t="shared" si="147"/>
        <v>316.88941250000005</v>
      </c>
      <c r="K180" s="70">
        <f t="shared" si="147"/>
        <v>316.88941250000005</v>
      </c>
      <c r="L180" s="70">
        <f t="shared" si="147"/>
        <v>316.88941250000005</v>
      </c>
      <c r="M180" s="70">
        <f t="shared" si="147"/>
        <v>316.88941250000005</v>
      </c>
      <c r="N180" s="70">
        <f t="shared" si="147"/>
        <v>316.88941250000005</v>
      </c>
      <c r="O180" s="70">
        <f t="shared" si="147"/>
        <v>316.88941250000005</v>
      </c>
      <c r="P180" s="70">
        <f t="shared" si="147"/>
        <v>316.88941250000005</v>
      </c>
      <c r="Q180" s="70">
        <f t="shared" si="147"/>
        <v>3802.6729500000001</v>
      </c>
      <c r="R180" s="29"/>
      <c r="S180" s="29"/>
      <c r="T180" s="29"/>
      <c r="U180" s="72">
        <f>SUM(U175:U179)</f>
        <v>1.9089723644578314</v>
      </c>
      <c r="V180" s="72">
        <f>SUM(V175:V179)</f>
        <v>316.88941249999999</v>
      </c>
      <c r="X180" s="68">
        <f>SUM(X175:X179)</f>
        <v>1991.5550000000001</v>
      </c>
      <c r="Y180" s="68">
        <f>SUM(Y175:Y179)</f>
        <v>1811.1179499999998</v>
      </c>
      <c r="Z180" s="105">
        <f>X180/(X180+Y180)</f>
        <v>0.52372502873274973</v>
      </c>
    </row>
    <row r="181" spans="1:26" ht="14.25" x14ac:dyDescent="0.3">
      <c r="A181" s="93">
        <v>8.1999999999999993</v>
      </c>
      <c r="B181" s="94" t="s">
        <v>75</v>
      </c>
      <c r="C181" s="128" t="str">
        <f>'3. Staff Loading'!C181</f>
        <v>BenefitsCal Lead Cloud Platform Analyst - On</v>
      </c>
      <c r="D181" s="129" t="str">
        <f>'3. Staff Loading'!D181</f>
        <v>N</v>
      </c>
      <c r="E181" s="43">
        <v>122.20498964165999</v>
      </c>
      <c r="F181" s="43">
        <v>122.20498964165999</v>
      </c>
      <c r="G181" s="43">
        <v>122.20498964165999</v>
      </c>
      <c r="H181" s="43">
        <v>122.20498964165999</v>
      </c>
      <c r="I181" s="43">
        <v>122.20498964165999</v>
      </c>
      <c r="J181" s="43">
        <v>122.20498964165999</v>
      </c>
      <c r="K181" s="43">
        <v>122.20498964165999</v>
      </c>
      <c r="L181" s="43">
        <v>122.20498964165999</v>
      </c>
      <c r="M181" s="43">
        <v>122.20498964165999</v>
      </c>
      <c r="N181" s="43">
        <v>122.20498964165999</v>
      </c>
      <c r="O181" s="43">
        <v>122.20498964165999</v>
      </c>
      <c r="P181" s="43">
        <v>122.20498964165999</v>
      </c>
      <c r="Q181" s="100">
        <f t="shared" ref="Q181:Q185" si="148">SUM(E181:P181)</f>
        <v>1466.4598756999196</v>
      </c>
      <c r="R181" s="29"/>
      <c r="S181" s="29"/>
      <c r="T181" s="29"/>
      <c r="U181" s="131">
        <f>V181/$S$7</f>
        <v>0.73617463639554193</v>
      </c>
      <c r="V181" s="131">
        <f>Q181/12</f>
        <v>122.20498964165996</v>
      </c>
      <c r="X181" s="131">
        <f>IF($D181="Y",$Q181,0)</f>
        <v>0</v>
      </c>
      <c r="Y181" s="131">
        <f>IF($D181="N",$Q181,0)</f>
        <v>1466.4598756999196</v>
      </c>
      <c r="Z181" s="132">
        <f>X181/(Y181+X181)</f>
        <v>0</v>
      </c>
    </row>
    <row r="182" spans="1:26" s="32" customFormat="1" ht="14.25" x14ac:dyDescent="0.3">
      <c r="A182" s="93"/>
      <c r="B182" s="94"/>
      <c r="C182" s="128" t="str">
        <f>'3. Staff Loading'!C182</f>
        <v>BenefitsCal Cloud Platform FinOps - Off</v>
      </c>
      <c r="D182" s="129" t="str">
        <f>'3. Staff Loading'!D182</f>
        <v>Y</v>
      </c>
      <c r="E182" s="43">
        <v>165.96291666665999</v>
      </c>
      <c r="F182" s="43">
        <v>165.96291666665999</v>
      </c>
      <c r="G182" s="43">
        <v>165.96291666665999</v>
      </c>
      <c r="H182" s="43">
        <v>165.96291666665999</v>
      </c>
      <c r="I182" s="43">
        <v>165.96291666665999</v>
      </c>
      <c r="J182" s="43">
        <v>165.96291666665999</v>
      </c>
      <c r="K182" s="43">
        <v>165.96291666665999</v>
      </c>
      <c r="L182" s="43">
        <v>165.96291666665999</v>
      </c>
      <c r="M182" s="43">
        <v>165.96291666665999</v>
      </c>
      <c r="N182" s="43">
        <v>165.96291666665999</v>
      </c>
      <c r="O182" s="43">
        <v>165.96291666665999</v>
      </c>
      <c r="P182" s="43">
        <v>165.96291666665999</v>
      </c>
      <c r="Q182" s="100">
        <f t="shared" si="148"/>
        <v>1991.55499999992</v>
      </c>
      <c r="R182" s="29"/>
      <c r="S182" s="29"/>
      <c r="T182" s="29"/>
      <c r="U182" s="131">
        <f t="shared" ref="U182:U185" si="149">V182/$S$7</f>
        <v>0.99977660642566257</v>
      </c>
      <c r="V182" s="131">
        <f>Q182/12</f>
        <v>165.96291666665999</v>
      </c>
      <c r="X182" s="131">
        <f t="shared" ref="X182:X185" si="150">IF($D182="Y",$Q182,0)</f>
        <v>1991.55499999992</v>
      </c>
      <c r="Y182" s="131">
        <f t="shared" ref="Y182:Y185" si="151">IF($D182="N",$Q182,0)</f>
        <v>0</v>
      </c>
      <c r="Z182" s="132">
        <f t="shared" ref="Z182:Z185" si="152">X182/(Y182+X182)</f>
        <v>1</v>
      </c>
    </row>
    <row r="183" spans="1:26" ht="14.25" x14ac:dyDescent="0.3">
      <c r="A183" s="93"/>
      <c r="B183" s="94"/>
      <c r="C183" s="128">
        <f>'3. Staff Loading'!C183</f>
        <v>0</v>
      </c>
      <c r="D183" s="129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0">
        <f t="shared" si="148"/>
        <v>0</v>
      </c>
      <c r="R183" s="29"/>
      <c r="S183" s="29"/>
      <c r="T183" s="29"/>
      <c r="U183" s="131">
        <f t="shared" si="149"/>
        <v>0</v>
      </c>
      <c r="V183" s="131">
        <f>Q183/12</f>
        <v>0</v>
      </c>
      <c r="X183" s="131">
        <f t="shared" si="150"/>
        <v>0</v>
      </c>
      <c r="Y183" s="131">
        <f t="shared" si="151"/>
        <v>0</v>
      </c>
      <c r="Z183" s="132" t="e">
        <f t="shared" si="152"/>
        <v>#DIV/0!</v>
      </c>
    </row>
    <row r="184" spans="1:26" ht="14.25" x14ac:dyDescent="0.3">
      <c r="A184" s="93"/>
      <c r="B184" s="94"/>
      <c r="C184" s="128">
        <f>'3. Staff Loading'!C184</f>
        <v>0</v>
      </c>
      <c r="D184" s="129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0">
        <f t="shared" si="148"/>
        <v>0</v>
      </c>
      <c r="R184" s="29"/>
      <c r="S184" s="29"/>
      <c r="T184" s="29"/>
      <c r="U184" s="131">
        <f t="shared" si="149"/>
        <v>0</v>
      </c>
      <c r="V184" s="131">
        <f>Q184/12</f>
        <v>0</v>
      </c>
      <c r="X184" s="131">
        <f t="shared" si="150"/>
        <v>0</v>
      </c>
      <c r="Y184" s="131">
        <f t="shared" si="151"/>
        <v>0</v>
      </c>
      <c r="Z184" s="132" t="e">
        <f t="shared" si="152"/>
        <v>#DIV/0!</v>
      </c>
    </row>
    <row r="185" spans="1:26" ht="14.25" x14ac:dyDescent="0.3">
      <c r="A185" s="93"/>
      <c r="B185" s="94"/>
      <c r="C185" s="128">
        <f>'3. Staff Loading'!C185</f>
        <v>0</v>
      </c>
      <c r="D185" s="129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0">
        <f t="shared" si="148"/>
        <v>0</v>
      </c>
      <c r="R185" s="29"/>
      <c r="S185" s="29"/>
      <c r="T185" s="29"/>
      <c r="U185" s="131">
        <f t="shared" si="149"/>
        <v>0</v>
      </c>
      <c r="V185" s="131">
        <f>Q185/12</f>
        <v>0</v>
      </c>
      <c r="X185" s="131">
        <f t="shared" si="150"/>
        <v>0</v>
      </c>
      <c r="Y185" s="131">
        <f t="shared" si="151"/>
        <v>0</v>
      </c>
      <c r="Z185" s="132" t="e">
        <f t="shared" si="152"/>
        <v>#DIV/0!</v>
      </c>
    </row>
    <row r="186" spans="1:26" ht="15" thickBot="1" x14ac:dyDescent="0.35">
      <c r="A186" s="65"/>
      <c r="B186" s="66" t="s">
        <v>76</v>
      </c>
      <c r="C186" s="67"/>
      <c r="D186" s="119"/>
      <c r="E186" s="70">
        <f>SUM(E181:E185)</f>
        <v>288.16790630831997</v>
      </c>
      <c r="F186" s="70">
        <f t="shared" ref="F186:Q186" si="153">SUM(F181:F185)</f>
        <v>288.16790630831997</v>
      </c>
      <c r="G186" s="70">
        <f t="shared" si="153"/>
        <v>288.16790630831997</v>
      </c>
      <c r="H186" s="70">
        <f t="shared" si="153"/>
        <v>288.16790630831997</v>
      </c>
      <c r="I186" s="70">
        <f t="shared" si="153"/>
        <v>288.16790630831997</v>
      </c>
      <c r="J186" s="70">
        <f t="shared" si="153"/>
        <v>288.16790630831997</v>
      </c>
      <c r="K186" s="70">
        <f t="shared" si="153"/>
        <v>288.16790630831997</v>
      </c>
      <c r="L186" s="70">
        <f t="shared" si="153"/>
        <v>288.16790630831997</v>
      </c>
      <c r="M186" s="70">
        <f t="shared" si="153"/>
        <v>288.16790630831997</v>
      </c>
      <c r="N186" s="70">
        <f t="shared" si="153"/>
        <v>288.16790630831997</v>
      </c>
      <c r="O186" s="70">
        <f t="shared" si="153"/>
        <v>288.16790630831997</v>
      </c>
      <c r="P186" s="70">
        <f t="shared" si="153"/>
        <v>288.16790630831997</v>
      </c>
      <c r="Q186" s="70">
        <f t="shared" si="153"/>
        <v>3458.0148756998396</v>
      </c>
      <c r="R186" s="29"/>
      <c r="S186" s="29"/>
      <c r="T186" s="29"/>
      <c r="U186" s="72">
        <f>SUM(U181:U185)</f>
        <v>1.7359512428212045</v>
      </c>
      <c r="V186" s="72">
        <f>SUM(V181:V185)</f>
        <v>288.16790630831997</v>
      </c>
      <c r="X186" s="68">
        <f>SUM(X181:X185)</f>
        <v>1991.55499999992</v>
      </c>
      <c r="Y186" s="68">
        <f>SUM(Y181:Y185)</f>
        <v>1466.4598756999196</v>
      </c>
      <c r="Z186" s="105">
        <f>X186/(X186+Y186)</f>
        <v>0.57592435879757897</v>
      </c>
    </row>
    <row r="187" spans="1:26" ht="14.25" x14ac:dyDescent="0.3">
      <c r="A187" s="93">
        <v>8.3000000000000007</v>
      </c>
      <c r="B187" s="94" t="s">
        <v>77</v>
      </c>
      <c r="C187" s="128" t="str">
        <f>'3. Staff Loading'!C187</f>
        <v>BenefitsCal Lead Cloud Platform Engineer - On</v>
      </c>
      <c r="D187" s="129" t="str">
        <f>'3. Staff Loading'!D187</f>
        <v>N</v>
      </c>
      <c r="E187" s="43">
        <v>75.46324791666666</v>
      </c>
      <c r="F187" s="43">
        <v>75.463247916660009</v>
      </c>
      <c r="G187" s="43">
        <v>75.463247916660009</v>
      </c>
      <c r="H187" s="43">
        <v>75.463247916660009</v>
      </c>
      <c r="I187" s="43">
        <v>75.463247916660009</v>
      </c>
      <c r="J187" s="43">
        <v>75.463247916660009</v>
      </c>
      <c r="K187" s="43">
        <v>75.463247916660009</v>
      </c>
      <c r="L187" s="43">
        <v>75.463247916660009</v>
      </c>
      <c r="M187" s="43">
        <v>75.463247916660009</v>
      </c>
      <c r="N187" s="43">
        <v>75.463247916660009</v>
      </c>
      <c r="O187" s="43">
        <v>75.463247916660009</v>
      </c>
      <c r="P187" s="43">
        <v>75.463247916660009</v>
      </c>
      <c r="Q187" s="100">
        <f t="shared" ref="Q187:Q191" si="154">SUM(E187:P187)</f>
        <v>905.55897499992693</v>
      </c>
      <c r="R187" s="29"/>
      <c r="S187" s="29"/>
      <c r="T187" s="29"/>
      <c r="U187" s="131">
        <f>V187/$S$7</f>
        <v>0.45459787901602755</v>
      </c>
      <c r="V187" s="131">
        <f>Q187/12</f>
        <v>75.463247916660578</v>
      </c>
      <c r="X187" s="131">
        <f>IF($D187="Y",$Q187,0)</f>
        <v>0</v>
      </c>
      <c r="Y187" s="131">
        <f>IF($D187="N",$Q187,0)</f>
        <v>905.55897499992693</v>
      </c>
      <c r="Z187" s="132">
        <f>X187/(Y187+X187)</f>
        <v>0</v>
      </c>
    </row>
    <row r="188" spans="1:26" s="32" customFormat="1" ht="14.25" x14ac:dyDescent="0.3">
      <c r="A188" s="93"/>
      <c r="B188" s="94"/>
      <c r="C188" s="128">
        <f>'3. Staff Loading'!C188</f>
        <v>0</v>
      </c>
      <c r="D188" s="129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0">
        <f t="shared" si="154"/>
        <v>0</v>
      </c>
      <c r="R188" s="29"/>
      <c r="S188" s="29"/>
      <c r="T188" s="29"/>
      <c r="U188" s="131">
        <f t="shared" ref="U188:U191" si="155">V188/$S$7</f>
        <v>0</v>
      </c>
      <c r="V188" s="131">
        <f>Q188/12</f>
        <v>0</v>
      </c>
      <c r="X188" s="131">
        <f t="shared" ref="X188:X191" si="156">IF($D188="Y",$Q188,0)</f>
        <v>0</v>
      </c>
      <c r="Y188" s="131">
        <f t="shared" ref="Y188:Y191" si="157">IF($D188="N",$Q188,0)</f>
        <v>0</v>
      </c>
      <c r="Z188" s="132" t="e">
        <f t="shared" ref="Z188:Z191" si="158">X188/(Y188+X188)</f>
        <v>#DIV/0!</v>
      </c>
    </row>
    <row r="189" spans="1:26" s="32" customFormat="1" ht="14.25" x14ac:dyDescent="0.3">
      <c r="A189" s="93"/>
      <c r="B189" s="94"/>
      <c r="C189" s="128">
        <f>'3. Staff Loading'!C189</f>
        <v>0</v>
      </c>
      <c r="D189" s="129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0">
        <f t="shared" si="154"/>
        <v>0</v>
      </c>
      <c r="R189" s="29"/>
      <c r="S189" s="29"/>
      <c r="T189" s="29"/>
      <c r="U189" s="131">
        <f t="shared" si="155"/>
        <v>0</v>
      </c>
      <c r="V189" s="131">
        <f>Q189/12</f>
        <v>0</v>
      </c>
      <c r="X189" s="131">
        <f t="shared" si="156"/>
        <v>0</v>
      </c>
      <c r="Y189" s="131">
        <f t="shared" si="157"/>
        <v>0</v>
      </c>
      <c r="Z189" s="132" t="e">
        <f t="shared" si="158"/>
        <v>#DIV/0!</v>
      </c>
    </row>
    <row r="190" spans="1:26" ht="14.25" x14ac:dyDescent="0.3">
      <c r="A190" s="93"/>
      <c r="B190" s="94"/>
      <c r="C190" s="128">
        <f>'3. Staff Loading'!C190</f>
        <v>0</v>
      </c>
      <c r="D190" s="129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0">
        <f t="shared" si="154"/>
        <v>0</v>
      </c>
      <c r="R190" s="29"/>
      <c r="S190" s="29"/>
      <c r="T190" s="29"/>
      <c r="U190" s="131">
        <f t="shared" si="155"/>
        <v>0</v>
      </c>
      <c r="V190" s="131">
        <f>Q190/12</f>
        <v>0</v>
      </c>
      <c r="X190" s="131">
        <f t="shared" si="156"/>
        <v>0</v>
      </c>
      <c r="Y190" s="131">
        <f t="shared" si="157"/>
        <v>0</v>
      </c>
      <c r="Z190" s="132" t="e">
        <f t="shared" si="158"/>
        <v>#DIV/0!</v>
      </c>
    </row>
    <row r="191" spans="1:26" ht="14.25" x14ac:dyDescent="0.3">
      <c r="A191" s="93"/>
      <c r="B191" s="94"/>
      <c r="C191" s="128">
        <f>'3. Staff Loading'!C191</f>
        <v>0</v>
      </c>
      <c r="D191" s="129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0">
        <f t="shared" si="154"/>
        <v>0</v>
      </c>
      <c r="R191" s="29"/>
      <c r="S191" s="29"/>
      <c r="T191" s="29"/>
      <c r="U191" s="131">
        <f t="shared" si="155"/>
        <v>0</v>
      </c>
      <c r="V191" s="131">
        <f>Q191/12</f>
        <v>0</v>
      </c>
      <c r="X191" s="131">
        <f t="shared" si="156"/>
        <v>0</v>
      </c>
      <c r="Y191" s="131">
        <f t="shared" si="157"/>
        <v>0</v>
      </c>
      <c r="Z191" s="132" t="e">
        <f t="shared" si="158"/>
        <v>#DIV/0!</v>
      </c>
    </row>
    <row r="192" spans="1:26" ht="15" thickBot="1" x14ac:dyDescent="0.35">
      <c r="A192" s="65"/>
      <c r="B192" s="66" t="s">
        <v>78</v>
      </c>
      <c r="C192" s="67"/>
      <c r="D192" s="119"/>
      <c r="E192" s="70">
        <f>SUM(E187:E191)</f>
        <v>75.46324791666666</v>
      </c>
      <c r="F192" s="70">
        <f t="shared" ref="F192:Q192" si="159">SUM(F187:F191)</f>
        <v>75.463247916660009</v>
      </c>
      <c r="G192" s="70">
        <f t="shared" si="159"/>
        <v>75.463247916660009</v>
      </c>
      <c r="H192" s="70">
        <f t="shared" si="159"/>
        <v>75.463247916660009</v>
      </c>
      <c r="I192" s="70">
        <f t="shared" si="159"/>
        <v>75.463247916660009</v>
      </c>
      <c r="J192" s="70">
        <f t="shared" si="159"/>
        <v>75.463247916660009</v>
      </c>
      <c r="K192" s="70">
        <f t="shared" si="159"/>
        <v>75.463247916660009</v>
      </c>
      <c r="L192" s="70">
        <f t="shared" si="159"/>
        <v>75.463247916660009</v>
      </c>
      <c r="M192" s="70">
        <f t="shared" si="159"/>
        <v>75.463247916660009</v>
      </c>
      <c r="N192" s="70">
        <f t="shared" si="159"/>
        <v>75.463247916660009</v>
      </c>
      <c r="O192" s="70">
        <f t="shared" si="159"/>
        <v>75.463247916660009</v>
      </c>
      <c r="P192" s="70">
        <f t="shared" si="159"/>
        <v>75.463247916660009</v>
      </c>
      <c r="Q192" s="70">
        <f t="shared" si="159"/>
        <v>905.55897499992693</v>
      </c>
      <c r="R192" s="29"/>
      <c r="S192" s="29"/>
      <c r="T192" s="29"/>
      <c r="U192" s="72">
        <f>SUM(U187:U191)</f>
        <v>0.45459787901602755</v>
      </c>
      <c r="V192" s="72">
        <f>SUM(V187:V191)</f>
        <v>75.463247916660578</v>
      </c>
      <c r="X192" s="68">
        <f>SUM(X187:X191)</f>
        <v>0</v>
      </c>
      <c r="Y192" s="68">
        <f>SUM(Y187:Y191)</f>
        <v>905.55897499992693</v>
      </c>
      <c r="Z192" s="105">
        <f>X192/(X192+Y192)</f>
        <v>0</v>
      </c>
    </row>
    <row r="193" spans="1:26" ht="14.25" x14ac:dyDescent="0.3">
      <c r="A193" s="93">
        <v>8.4</v>
      </c>
      <c r="B193" s="94" t="s">
        <v>79</v>
      </c>
      <c r="C193" s="128" t="str">
        <f>'3. Staff Loading'!C193</f>
        <v>BenefitsCal Lead Cloud Platform Engineer - On</v>
      </c>
      <c r="D193" s="129" t="str">
        <f>'3. Staff Loading'!D193</f>
        <v>N</v>
      </c>
      <c r="E193" s="43">
        <v>75.46324791666666</v>
      </c>
      <c r="F193" s="43">
        <v>75.463247916660009</v>
      </c>
      <c r="G193" s="43">
        <v>75.463247916660009</v>
      </c>
      <c r="H193" s="43">
        <v>75.463247916660009</v>
      </c>
      <c r="I193" s="43">
        <v>75.463247916660009</v>
      </c>
      <c r="J193" s="43">
        <v>75.463247916660009</v>
      </c>
      <c r="K193" s="43">
        <v>75.463247916660009</v>
      </c>
      <c r="L193" s="43">
        <v>75.463247916660009</v>
      </c>
      <c r="M193" s="43">
        <v>75.463247916660009</v>
      </c>
      <c r="N193" s="43">
        <v>75.463247916660009</v>
      </c>
      <c r="O193" s="43">
        <v>75.463247916660009</v>
      </c>
      <c r="P193" s="43">
        <v>75.463247916660009</v>
      </c>
      <c r="Q193" s="100">
        <f t="shared" ref="Q193:Q197" si="160">SUM(E193:P193)</f>
        <v>905.55897499992693</v>
      </c>
      <c r="R193" s="29"/>
      <c r="S193" s="29"/>
      <c r="T193" s="29"/>
      <c r="U193" s="131">
        <f>V193/$S$7</f>
        <v>0.45459787901602755</v>
      </c>
      <c r="V193" s="131">
        <f>Q193/12</f>
        <v>75.463247916660578</v>
      </c>
      <c r="X193" s="131">
        <f>IF($D193="Y",$Q193,0)</f>
        <v>0</v>
      </c>
      <c r="Y193" s="131">
        <f>IF($D193="N",$Q193,0)</f>
        <v>905.55897499992693</v>
      </c>
      <c r="Z193" s="132">
        <f>X193/(Y193+X193)</f>
        <v>0</v>
      </c>
    </row>
    <row r="194" spans="1:26" s="32" customFormat="1" ht="14.25" x14ac:dyDescent="0.3">
      <c r="A194" s="93"/>
      <c r="B194" s="94"/>
      <c r="C194" s="128">
        <f>'3. Staff Loading'!C194</f>
        <v>0</v>
      </c>
      <c r="D194" s="129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0">
        <f t="shared" si="160"/>
        <v>0</v>
      </c>
      <c r="R194" s="29"/>
      <c r="S194" s="29"/>
      <c r="T194" s="29"/>
      <c r="U194" s="131">
        <f t="shared" ref="U194:U197" si="161">V194/$S$7</f>
        <v>0</v>
      </c>
      <c r="V194" s="131">
        <f>Q194/12</f>
        <v>0</v>
      </c>
      <c r="X194" s="131">
        <f t="shared" ref="X194:X197" si="162">IF($D194="Y",$Q194,0)</f>
        <v>0</v>
      </c>
      <c r="Y194" s="131">
        <f t="shared" ref="Y194:Y197" si="163">IF($D194="N",$Q194,0)</f>
        <v>0</v>
      </c>
      <c r="Z194" s="132" t="e">
        <f t="shared" ref="Z194:Z197" si="164">X194/(Y194+X194)</f>
        <v>#DIV/0!</v>
      </c>
    </row>
    <row r="195" spans="1:26" s="32" customFormat="1" ht="14.25" x14ac:dyDescent="0.3">
      <c r="A195" s="93"/>
      <c r="B195" s="94"/>
      <c r="C195" s="128">
        <f>'3. Staff Loading'!C195</f>
        <v>0</v>
      </c>
      <c r="D195" s="129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0">
        <f t="shared" si="160"/>
        <v>0</v>
      </c>
      <c r="R195" s="29"/>
      <c r="S195" s="29"/>
      <c r="T195" s="29"/>
      <c r="U195" s="131">
        <f t="shared" si="161"/>
        <v>0</v>
      </c>
      <c r="V195" s="131">
        <f>Q195/12</f>
        <v>0</v>
      </c>
      <c r="X195" s="131">
        <f t="shared" si="162"/>
        <v>0</v>
      </c>
      <c r="Y195" s="131">
        <f t="shared" si="163"/>
        <v>0</v>
      </c>
      <c r="Z195" s="132" t="e">
        <f t="shared" si="164"/>
        <v>#DIV/0!</v>
      </c>
    </row>
    <row r="196" spans="1:26" ht="14.25" x14ac:dyDescent="0.3">
      <c r="A196" s="93"/>
      <c r="B196" s="94"/>
      <c r="C196" s="128">
        <f>'3. Staff Loading'!C196</f>
        <v>0</v>
      </c>
      <c r="D196" s="129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0">
        <f t="shared" si="160"/>
        <v>0</v>
      </c>
      <c r="R196" s="29"/>
      <c r="S196" s="29"/>
      <c r="T196" s="29"/>
      <c r="U196" s="131">
        <f t="shared" si="161"/>
        <v>0</v>
      </c>
      <c r="V196" s="131">
        <f>Q196/12</f>
        <v>0</v>
      </c>
      <c r="X196" s="131">
        <f t="shared" si="162"/>
        <v>0</v>
      </c>
      <c r="Y196" s="131">
        <f t="shared" si="163"/>
        <v>0</v>
      </c>
      <c r="Z196" s="132" t="e">
        <f t="shared" si="164"/>
        <v>#DIV/0!</v>
      </c>
    </row>
    <row r="197" spans="1:26" ht="14.25" x14ac:dyDescent="0.3">
      <c r="A197" s="93"/>
      <c r="B197" s="94"/>
      <c r="C197" s="128">
        <f>'3. Staff Loading'!C197</f>
        <v>0</v>
      </c>
      <c r="D197" s="129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0">
        <f t="shared" si="160"/>
        <v>0</v>
      </c>
      <c r="R197" s="29"/>
      <c r="S197" s="29"/>
      <c r="T197" s="29"/>
      <c r="U197" s="131">
        <f t="shared" si="161"/>
        <v>0</v>
      </c>
      <c r="V197" s="131">
        <f>Q197/12</f>
        <v>0</v>
      </c>
      <c r="X197" s="131">
        <f t="shared" si="162"/>
        <v>0</v>
      </c>
      <c r="Y197" s="131">
        <f t="shared" si="163"/>
        <v>0</v>
      </c>
      <c r="Z197" s="132" t="e">
        <f t="shared" si="164"/>
        <v>#DIV/0!</v>
      </c>
    </row>
    <row r="198" spans="1:26" ht="15" thickBot="1" x14ac:dyDescent="0.35">
      <c r="A198" s="65"/>
      <c r="B198" s="66" t="s">
        <v>80</v>
      </c>
      <c r="C198" s="67"/>
      <c r="D198" s="119"/>
      <c r="E198" s="70">
        <f>SUM(E193:E197)</f>
        <v>75.46324791666666</v>
      </c>
      <c r="F198" s="70">
        <f t="shared" ref="F198:Q198" si="165">SUM(F193:F197)</f>
        <v>75.463247916660009</v>
      </c>
      <c r="G198" s="70">
        <f t="shared" si="165"/>
        <v>75.463247916660009</v>
      </c>
      <c r="H198" s="70">
        <f t="shared" si="165"/>
        <v>75.463247916660009</v>
      </c>
      <c r="I198" s="70">
        <f t="shared" si="165"/>
        <v>75.463247916660009</v>
      </c>
      <c r="J198" s="70">
        <f t="shared" si="165"/>
        <v>75.463247916660009</v>
      </c>
      <c r="K198" s="70">
        <f t="shared" si="165"/>
        <v>75.463247916660009</v>
      </c>
      <c r="L198" s="70">
        <f t="shared" si="165"/>
        <v>75.463247916660009</v>
      </c>
      <c r="M198" s="70">
        <f t="shared" si="165"/>
        <v>75.463247916660009</v>
      </c>
      <c r="N198" s="70">
        <f t="shared" si="165"/>
        <v>75.463247916660009</v>
      </c>
      <c r="O198" s="70">
        <f t="shared" si="165"/>
        <v>75.463247916660009</v>
      </c>
      <c r="P198" s="70">
        <f t="shared" si="165"/>
        <v>75.463247916660009</v>
      </c>
      <c r="Q198" s="70">
        <f t="shared" si="165"/>
        <v>905.55897499992693</v>
      </c>
      <c r="R198" s="29"/>
      <c r="S198" s="29"/>
      <c r="T198" s="29"/>
      <c r="U198" s="72">
        <f>SUM(U193:U197)</f>
        <v>0.45459787901602755</v>
      </c>
      <c r="V198" s="72">
        <f>SUM(V193:V197)</f>
        <v>75.463247916660578</v>
      </c>
      <c r="X198" s="68">
        <f>SUM(X193:X197)</f>
        <v>0</v>
      </c>
      <c r="Y198" s="68">
        <f>SUM(Y193:Y197)</f>
        <v>905.55897499992693</v>
      </c>
      <c r="Z198" s="105">
        <f>X198/(X198+Y198)</f>
        <v>0</v>
      </c>
    </row>
    <row r="199" spans="1:26" ht="14.25" x14ac:dyDescent="0.3">
      <c r="A199" s="93">
        <v>8.5</v>
      </c>
      <c r="B199" s="94" t="s">
        <v>81</v>
      </c>
      <c r="C199" s="128" t="str">
        <f>'3. Staff Loading'!C199</f>
        <v>BenefitsCal Lead Cloud Platform Engineer - On</v>
      </c>
      <c r="D199" s="129" t="str">
        <f>'3. Staff Loading'!D199</f>
        <v>N</v>
      </c>
      <c r="E199" s="43">
        <v>150.92649583332002</v>
      </c>
      <c r="F199" s="43">
        <v>150.92649583332002</v>
      </c>
      <c r="G199" s="43">
        <v>150.92649583332002</v>
      </c>
      <c r="H199" s="43">
        <v>150.92649583332002</v>
      </c>
      <c r="I199" s="43">
        <v>150.92649583332002</v>
      </c>
      <c r="J199" s="43">
        <v>150.92649583332002</v>
      </c>
      <c r="K199" s="43">
        <v>150.92649583332002</v>
      </c>
      <c r="L199" s="43">
        <v>150.92649583332002</v>
      </c>
      <c r="M199" s="43">
        <v>150.92649583332002</v>
      </c>
      <c r="N199" s="43">
        <v>150.92649583332002</v>
      </c>
      <c r="O199" s="43">
        <v>150.92649583332002</v>
      </c>
      <c r="P199" s="43">
        <v>150.92649583332002</v>
      </c>
      <c r="Q199" s="100">
        <f t="shared" ref="Q199:Q203" si="166">SUM(E199:P199)</f>
        <v>1811.1179499998407</v>
      </c>
      <c r="R199" s="29"/>
      <c r="S199" s="29"/>
      <c r="T199" s="29"/>
      <c r="U199" s="131">
        <f>V199/$S$7</f>
        <v>0.90919575803204844</v>
      </c>
      <c r="V199" s="131">
        <f>Q199/12</f>
        <v>150.92649583332005</v>
      </c>
      <c r="X199" s="131">
        <f>IF($D199="Y",$Q199,0)</f>
        <v>0</v>
      </c>
      <c r="Y199" s="131">
        <f>IF($D199="N",$Q199,0)</f>
        <v>1811.1179499998407</v>
      </c>
      <c r="Z199" s="132">
        <f>X199/(Y199+X199)</f>
        <v>0</v>
      </c>
    </row>
    <row r="200" spans="1:26" s="32" customFormat="1" ht="14.25" x14ac:dyDescent="0.3">
      <c r="A200" s="93"/>
      <c r="B200" s="94"/>
      <c r="C200" s="128" t="str">
        <f>'3. Staff Loading'!C200</f>
        <v>BenefitsCal Lead Cloud Platform Analyst - Off</v>
      </c>
      <c r="D200" s="129" t="str">
        <f>'3. Staff Loading'!D200</f>
        <v>Y</v>
      </c>
      <c r="E200" s="43">
        <v>58.08702083331</v>
      </c>
      <c r="F200" s="43">
        <v>58.08702083331</v>
      </c>
      <c r="G200" s="43">
        <v>58.08702083331</v>
      </c>
      <c r="H200" s="43">
        <v>58.08702083331</v>
      </c>
      <c r="I200" s="43">
        <v>58.08702083331</v>
      </c>
      <c r="J200" s="43">
        <v>58.08702083331</v>
      </c>
      <c r="K200" s="43">
        <v>58.08702083331</v>
      </c>
      <c r="L200" s="43">
        <v>58.08702083331</v>
      </c>
      <c r="M200" s="43">
        <v>58.08702083331</v>
      </c>
      <c r="N200" s="43">
        <v>58.08702083331</v>
      </c>
      <c r="O200" s="43">
        <v>58.08702083331</v>
      </c>
      <c r="P200" s="43">
        <v>58.08702083331</v>
      </c>
      <c r="Q200" s="100">
        <f t="shared" si="166"/>
        <v>697.04424999972014</v>
      </c>
      <c r="R200" s="29"/>
      <c r="S200" s="29"/>
      <c r="T200" s="29"/>
      <c r="U200" s="131">
        <f t="shared" ref="U200:U203" si="167">V200/$S$7</f>
        <v>0.34992181224885549</v>
      </c>
      <c r="V200" s="131">
        <f>Q200/12</f>
        <v>58.087020833310014</v>
      </c>
      <c r="X200" s="131">
        <f t="shared" ref="X200:X203" si="168">IF($D200="Y",$Q200,0)</f>
        <v>697.04424999972014</v>
      </c>
      <c r="Y200" s="131">
        <f t="shared" ref="Y200:Y203" si="169">IF($D200="N",$Q200,0)</f>
        <v>0</v>
      </c>
      <c r="Z200" s="132">
        <f t="shared" ref="Z200:Z203" si="170">X200/(Y200+X200)</f>
        <v>1</v>
      </c>
    </row>
    <row r="201" spans="1:26" s="32" customFormat="1" ht="14.25" x14ac:dyDescent="0.3">
      <c r="A201" s="93"/>
      <c r="B201" s="94"/>
      <c r="C201" s="128">
        <f>'3. Staff Loading'!C201</f>
        <v>0</v>
      </c>
      <c r="D201" s="129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0">
        <f t="shared" si="166"/>
        <v>0</v>
      </c>
      <c r="R201" s="29"/>
      <c r="S201" s="29"/>
      <c r="T201" s="29"/>
      <c r="U201" s="131">
        <f t="shared" si="167"/>
        <v>0</v>
      </c>
      <c r="V201" s="131">
        <f>Q201/12</f>
        <v>0</v>
      </c>
      <c r="X201" s="131">
        <f t="shared" si="168"/>
        <v>0</v>
      </c>
      <c r="Y201" s="131">
        <f t="shared" si="169"/>
        <v>0</v>
      </c>
      <c r="Z201" s="132" t="e">
        <f t="shared" si="170"/>
        <v>#DIV/0!</v>
      </c>
    </row>
    <row r="202" spans="1:26" s="32" customFormat="1" ht="14.25" x14ac:dyDescent="0.3">
      <c r="A202" s="93"/>
      <c r="B202" s="94"/>
      <c r="C202" s="128">
        <f>'3. Staff Loading'!C202</f>
        <v>0</v>
      </c>
      <c r="D202" s="129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0">
        <f t="shared" si="166"/>
        <v>0</v>
      </c>
      <c r="R202" s="29"/>
      <c r="S202" s="29"/>
      <c r="T202" s="29"/>
      <c r="U202" s="131">
        <f t="shared" si="167"/>
        <v>0</v>
      </c>
      <c r="V202" s="131">
        <f>Q202/12</f>
        <v>0</v>
      </c>
      <c r="X202" s="131">
        <f t="shared" si="168"/>
        <v>0</v>
      </c>
      <c r="Y202" s="131">
        <f t="shared" si="169"/>
        <v>0</v>
      </c>
      <c r="Z202" s="132" t="e">
        <f t="shared" si="170"/>
        <v>#DIV/0!</v>
      </c>
    </row>
    <row r="203" spans="1:26" ht="14.25" x14ac:dyDescent="0.3">
      <c r="A203" s="93"/>
      <c r="B203" s="94"/>
      <c r="C203" s="128">
        <f>'3. Staff Loading'!C203</f>
        <v>0</v>
      </c>
      <c r="D203" s="129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0">
        <f t="shared" si="166"/>
        <v>0</v>
      </c>
      <c r="R203" s="29"/>
      <c r="S203" s="29"/>
      <c r="T203" s="29"/>
      <c r="U203" s="131">
        <f t="shared" si="167"/>
        <v>0</v>
      </c>
      <c r="V203" s="131">
        <f>Q203/12</f>
        <v>0</v>
      </c>
      <c r="X203" s="131">
        <f t="shared" si="168"/>
        <v>0</v>
      </c>
      <c r="Y203" s="131">
        <f t="shared" si="169"/>
        <v>0</v>
      </c>
      <c r="Z203" s="132" t="e">
        <f t="shared" si="170"/>
        <v>#DIV/0!</v>
      </c>
    </row>
    <row r="204" spans="1:26" s="35" customFormat="1" ht="15" thickBot="1" x14ac:dyDescent="0.35">
      <c r="A204" s="65"/>
      <c r="B204" s="66" t="s">
        <v>82</v>
      </c>
      <c r="C204" s="67"/>
      <c r="D204" s="119"/>
      <c r="E204" s="70">
        <f>SUM(E199:E203)</f>
        <v>209.01351666663001</v>
      </c>
      <c r="F204" s="70">
        <f t="shared" ref="F204:Q204" si="171">SUM(F199:F203)</f>
        <v>209.01351666663001</v>
      </c>
      <c r="G204" s="70">
        <f t="shared" si="171"/>
        <v>209.01351666663001</v>
      </c>
      <c r="H204" s="70">
        <f t="shared" si="171"/>
        <v>209.01351666663001</v>
      </c>
      <c r="I204" s="70">
        <f t="shared" si="171"/>
        <v>209.01351666663001</v>
      </c>
      <c r="J204" s="70">
        <f t="shared" si="171"/>
        <v>209.01351666663001</v>
      </c>
      <c r="K204" s="70">
        <f t="shared" si="171"/>
        <v>209.01351666663001</v>
      </c>
      <c r="L204" s="70">
        <f t="shared" si="171"/>
        <v>209.01351666663001</v>
      </c>
      <c r="M204" s="70">
        <f t="shared" si="171"/>
        <v>209.01351666663001</v>
      </c>
      <c r="N204" s="70">
        <f t="shared" si="171"/>
        <v>209.01351666663001</v>
      </c>
      <c r="O204" s="70">
        <f t="shared" si="171"/>
        <v>209.01351666663001</v>
      </c>
      <c r="P204" s="70">
        <f t="shared" si="171"/>
        <v>209.01351666663001</v>
      </c>
      <c r="Q204" s="70">
        <f t="shared" si="171"/>
        <v>2508.1621999995609</v>
      </c>
      <c r="R204" s="29"/>
      <c r="S204" s="29"/>
      <c r="T204" s="29"/>
      <c r="U204" s="72">
        <f>SUM(U199:U203)</f>
        <v>1.2591175702809039</v>
      </c>
      <c r="V204" s="72">
        <f>SUM(V199:V203)</f>
        <v>209.01351666663007</v>
      </c>
      <c r="X204" s="68">
        <f>SUM(X199:X203)</f>
        <v>697.04424999972014</v>
      </c>
      <c r="Y204" s="68">
        <f>SUM(Y199:Y203)</f>
        <v>1811.1179499998407</v>
      </c>
      <c r="Z204" s="105">
        <f>X204/(X204+Y204)</f>
        <v>0.27791035603671971</v>
      </c>
    </row>
    <row r="205" spans="1:26" ht="9.9499999999999993" customHeight="1" x14ac:dyDescent="0.3">
      <c r="A205" s="38"/>
      <c r="B205" s="39"/>
      <c r="C205" s="47"/>
      <c r="D205" s="118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4"/>
    </row>
    <row r="206" spans="1:26" ht="15" thickBot="1" x14ac:dyDescent="0.35">
      <c r="A206" s="88"/>
      <c r="B206" s="89" t="s">
        <v>83</v>
      </c>
      <c r="C206" s="90"/>
      <c r="D206" s="121"/>
      <c r="E206" s="91">
        <f>SUM(E180,E186,E192,E204,E198)</f>
        <v>964.99733130828338</v>
      </c>
      <c r="F206" s="91">
        <f t="shared" ref="F206:Q206" si="172">SUM(F180,F186,F192,F204,F198)</f>
        <v>964.99733130827008</v>
      </c>
      <c r="G206" s="91">
        <f t="shared" si="172"/>
        <v>964.99733130827008</v>
      </c>
      <c r="H206" s="91">
        <f t="shared" si="172"/>
        <v>964.99733130827008</v>
      </c>
      <c r="I206" s="91">
        <f t="shared" si="172"/>
        <v>964.99733130827008</v>
      </c>
      <c r="J206" s="91">
        <f t="shared" si="172"/>
        <v>964.99733130827008</v>
      </c>
      <c r="K206" s="91">
        <f t="shared" si="172"/>
        <v>964.99733130827008</v>
      </c>
      <c r="L206" s="91">
        <f t="shared" si="172"/>
        <v>964.99733130827008</v>
      </c>
      <c r="M206" s="91">
        <f t="shared" si="172"/>
        <v>964.99733130827008</v>
      </c>
      <c r="N206" s="91">
        <f t="shared" si="172"/>
        <v>964.99733130827008</v>
      </c>
      <c r="O206" s="91">
        <f t="shared" si="172"/>
        <v>964.99733130827008</v>
      </c>
      <c r="P206" s="91">
        <f t="shared" si="172"/>
        <v>964.99733130827008</v>
      </c>
      <c r="Q206" s="91">
        <f t="shared" si="172"/>
        <v>11579.967975699255</v>
      </c>
      <c r="R206" s="29"/>
      <c r="S206" s="29"/>
      <c r="T206" s="29"/>
      <c r="U206" s="91">
        <f t="shared" ref="U206:V206" si="173">SUM(U180,U186,U192,U204,U198)</f>
        <v>5.8132369355919948</v>
      </c>
      <c r="V206" s="91">
        <f t="shared" si="173"/>
        <v>964.99733130827099</v>
      </c>
      <c r="X206" s="91">
        <f t="shared" ref="X206:Y206" si="174">SUM(X180,X186,X192,X204,X198)</f>
        <v>4680.1542499996403</v>
      </c>
      <c r="Y206" s="91">
        <f t="shared" si="174"/>
        <v>6899.8137256996142</v>
      </c>
      <c r="Z206" s="110">
        <f>X206/(X206+Y206)</f>
        <v>0.4041595157966773</v>
      </c>
    </row>
    <row r="207" spans="1:26" ht="14.25" x14ac:dyDescent="0.3">
      <c r="A207" s="49"/>
      <c r="B207" s="39"/>
      <c r="C207" s="50"/>
      <c r="D207" s="124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4"/>
    </row>
    <row r="208" spans="1:26" ht="14.25" x14ac:dyDescent="0.3">
      <c r="A208" s="84"/>
      <c r="B208" s="85" t="s">
        <v>84</v>
      </c>
      <c r="C208" s="86"/>
      <c r="D208" s="125"/>
      <c r="E208" s="87">
        <f t="shared" ref="E208:Q208" si="175">SUM(E28,E74,E84,E144,E122,E94,E206,E172)</f>
        <v>6365.9345971837392</v>
      </c>
      <c r="F208" s="87">
        <f t="shared" si="175"/>
        <v>6364.9345971837256</v>
      </c>
      <c r="G208" s="87">
        <f t="shared" si="175"/>
        <v>6364.9345971837256</v>
      </c>
      <c r="H208" s="87">
        <f t="shared" si="175"/>
        <v>6365.9345971837256</v>
      </c>
      <c r="I208" s="87">
        <f t="shared" si="175"/>
        <v>6364.9345971837256</v>
      </c>
      <c r="J208" s="87">
        <f t="shared" si="175"/>
        <v>6364.9345971837256</v>
      </c>
      <c r="K208" s="87">
        <f t="shared" si="175"/>
        <v>6365.9378278503918</v>
      </c>
      <c r="L208" s="87">
        <f t="shared" si="175"/>
        <v>6364.9378278503918</v>
      </c>
      <c r="M208" s="87">
        <f t="shared" si="175"/>
        <v>6364.9378278503918</v>
      </c>
      <c r="N208" s="87">
        <f t="shared" si="175"/>
        <v>6365.9378278503918</v>
      </c>
      <c r="O208" s="87">
        <f t="shared" si="175"/>
        <v>6364.9378278503918</v>
      </c>
      <c r="P208" s="87">
        <f t="shared" si="175"/>
        <v>6364.9378278503918</v>
      </c>
      <c r="Q208" s="87">
        <f t="shared" si="175"/>
        <v>76383.234550204725</v>
      </c>
      <c r="R208" s="29"/>
      <c r="S208" s="29"/>
      <c r="T208" s="29"/>
      <c r="U208" s="87">
        <f>SUM(U28,U74,U84,U144,U122,U94,U206,U172)</f>
        <v>38.344997264158991</v>
      </c>
      <c r="V208" s="87">
        <f>SUM(V28,V74,V84,V144,V122,V94,V206,V172)</f>
        <v>6365.2695458503931</v>
      </c>
      <c r="X208" s="87">
        <f>SUM(X28,X74,X84,X144,X122,X94,X206,X172)</f>
        <v>30509.002304425107</v>
      </c>
      <c r="Y208" s="87">
        <f>SUM(Y28,Y74,Y84,Y144,Y122,Y94,Y206,Y172)</f>
        <v>45874.232245779618</v>
      </c>
      <c r="Z208" s="186">
        <f>X208/(X208+Y208)</f>
        <v>0.39942014087361444</v>
      </c>
    </row>
    <row r="209" spans="1:25" ht="14.25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246" t="s">
        <v>85</v>
      </c>
      <c r="Q210" s="247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4.25" x14ac:dyDescent="0.3">
      <c r="A212" s="10"/>
      <c r="B212" s="216" t="s">
        <v>3</v>
      </c>
      <c r="C212" s="217"/>
      <c r="D212" s="248"/>
    </row>
    <row r="213" spans="1:25" x14ac:dyDescent="0.3">
      <c r="A213" s="12">
        <v>1</v>
      </c>
      <c r="B213" s="243"/>
      <c r="C213" s="244"/>
      <c r="D213" s="245"/>
    </row>
    <row r="214" spans="1:25" x14ac:dyDescent="0.3">
      <c r="A214" s="13">
        <v>2</v>
      </c>
      <c r="B214" s="240"/>
      <c r="C214" s="241"/>
      <c r="D214" s="242"/>
    </row>
    <row r="215" spans="1:25" x14ac:dyDescent="0.3">
      <c r="A215" s="13">
        <v>3</v>
      </c>
      <c r="B215" s="240"/>
      <c r="C215" s="241"/>
      <c r="D215" s="242"/>
    </row>
    <row r="216" spans="1:25" x14ac:dyDescent="0.3">
      <c r="A216" s="13">
        <v>4</v>
      </c>
      <c r="B216" s="240"/>
      <c r="C216" s="241"/>
      <c r="D216" s="242"/>
    </row>
    <row r="217" spans="1:25" x14ac:dyDescent="0.3">
      <c r="A217" s="13">
        <v>5</v>
      </c>
      <c r="B217" s="240"/>
      <c r="C217" s="241"/>
      <c r="D217" s="242"/>
    </row>
    <row r="218" spans="1:25" x14ac:dyDescent="0.3">
      <c r="A218" s="13">
        <v>6</v>
      </c>
      <c r="B218" s="240"/>
      <c r="C218" s="241"/>
      <c r="D218" s="242"/>
    </row>
    <row r="219" spans="1:25" x14ac:dyDescent="0.3">
      <c r="A219" s="13">
        <v>7</v>
      </c>
      <c r="B219" s="243"/>
      <c r="C219" s="244"/>
      <c r="D219" s="245"/>
    </row>
    <row r="220" spans="1:25" x14ac:dyDescent="0.3">
      <c r="A220" s="13">
        <v>8</v>
      </c>
      <c r="B220" s="240"/>
      <c r="C220" s="241"/>
      <c r="D220" s="242"/>
    </row>
    <row r="221" spans="1:25" x14ac:dyDescent="0.3">
      <c r="A221" s="13">
        <v>9</v>
      </c>
      <c r="B221" s="240"/>
      <c r="C221" s="241"/>
      <c r="D221" s="242"/>
    </row>
    <row r="222" spans="1:25" x14ac:dyDescent="0.3">
      <c r="A222" s="13">
        <v>10</v>
      </c>
      <c r="B222" s="240"/>
      <c r="C222" s="241"/>
      <c r="D222" s="242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 U207:V207 X207:Y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67A14-EB40-48D7-A9DA-B5107442E1EC}">
  <dimension ref="A1:Z222"/>
  <sheetViews>
    <sheetView zoomScale="120" zoomScaleNormal="120" zoomScaleSheetLayoutView="100" workbookViewId="0">
      <pane xSplit="3" ySplit="7" topLeftCell="P190" activePane="bottomRight" state="frozen"/>
      <selection pane="topRight" activeCell="E4" sqref="E4:E7"/>
      <selection pane="bottomLeft" activeCell="E4" sqref="E4:E7"/>
      <selection pane="bottomRight" activeCell="P123" sqref="E123:P123"/>
    </sheetView>
  </sheetViews>
  <sheetFormatPr defaultColWidth="9.140625" defaultRowHeight="13.5" x14ac:dyDescent="0.3"/>
  <cols>
    <col min="1" max="1" width="6.42578125" style="27" customWidth="1"/>
    <col min="2" max="2" width="35.7109375" style="28" customWidth="1"/>
    <col min="3" max="3" width="40.85546875" style="34" bestFit="1" customWidth="1"/>
    <col min="4" max="4" width="12.7109375" style="34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0.7109375" style="28" customWidth="1"/>
    <col min="23" max="23" width="5.42578125" style="28" customWidth="1"/>
    <col min="24" max="25" width="15.42578125" style="28" customWidth="1"/>
    <col min="26" max="26" width="10.7109375" style="106" customWidth="1"/>
    <col min="27" max="16384" width="9.140625" style="28"/>
  </cols>
  <sheetData>
    <row r="1" spans="1:26" ht="18.75" x14ac:dyDescent="0.3">
      <c r="A1" s="200" t="s">
        <v>115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26" ht="18.75" x14ac:dyDescent="0.3">
      <c r="A2" s="200" t="s">
        <v>116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</row>
    <row r="3" spans="1:26" ht="20.100000000000001" customHeight="1" x14ac:dyDescent="0.3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S3" s="219" t="s">
        <v>9</v>
      </c>
    </row>
    <row r="4" spans="1:26" ht="20.100000000000001" customHeight="1" x14ac:dyDescent="0.3">
      <c r="B4" s="27"/>
      <c r="C4" s="27"/>
      <c r="D4" s="212" t="s">
        <v>6</v>
      </c>
      <c r="E4" s="204" t="s">
        <v>7</v>
      </c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7"/>
      <c r="Q4" s="138"/>
      <c r="S4" s="219"/>
      <c r="U4" s="27"/>
      <c r="V4" s="27"/>
      <c r="X4" s="27"/>
      <c r="Y4" s="27"/>
      <c r="Z4" s="107"/>
    </row>
    <row r="5" spans="1:26" s="31" customFormat="1" ht="18" customHeight="1" x14ac:dyDescent="0.25">
      <c r="A5" s="206" t="s">
        <v>10</v>
      </c>
      <c r="B5" s="206" t="s">
        <v>11</v>
      </c>
      <c r="C5" s="206" t="s">
        <v>12</v>
      </c>
      <c r="D5" s="21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224" t="s">
        <v>117</v>
      </c>
      <c r="S5" s="219"/>
      <c r="U5" s="206" t="s">
        <v>13</v>
      </c>
      <c r="V5" s="206" t="s">
        <v>14</v>
      </c>
      <c r="X5" s="206" t="s">
        <v>15</v>
      </c>
      <c r="Y5" s="206" t="s">
        <v>16</v>
      </c>
      <c r="Z5" s="221" t="s">
        <v>96</v>
      </c>
    </row>
    <row r="6" spans="1:26" ht="15.95" customHeight="1" x14ac:dyDescent="0.3">
      <c r="A6" s="207"/>
      <c r="B6" s="207"/>
      <c r="C6" s="207"/>
      <c r="D6" s="213"/>
      <c r="E6" s="55">
        <v>47178</v>
      </c>
      <c r="F6" s="55">
        <v>47209</v>
      </c>
      <c r="G6" s="55">
        <v>47239</v>
      </c>
      <c r="H6" s="55">
        <v>47270</v>
      </c>
      <c r="I6" s="55">
        <v>47300</v>
      </c>
      <c r="J6" s="55">
        <v>47331</v>
      </c>
      <c r="K6" s="55">
        <v>47362</v>
      </c>
      <c r="L6" s="55">
        <v>47392</v>
      </c>
      <c r="M6" s="55">
        <v>47423</v>
      </c>
      <c r="N6" s="55">
        <v>47453</v>
      </c>
      <c r="O6" s="55">
        <v>47484</v>
      </c>
      <c r="P6" s="55">
        <v>47515</v>
      </c>
      <c r="Q6" s="225"/>
      <c r="S6" s="220"/>
      <c r="U6" s="207"/>
      <c r="V6" s="207"/>
      <c r="X6" s="207"/>
      <c r="Y6" s="207"/>
      <c r="Z6" s="222"/>
    </row>
    <row r="7" spans="1:26" ht="20.25" customHeight="1" x14ac:dyDescent="0.3">
      <c r="A7" s="208"/>
      <c r="B7" s="208"/>
      <c r="C7" s="208"/>
      <c r="D7" s="214"/>
      <c r="E7" s="37">
        <v>176</v>
      </c>
      <c r="F7" s="37">
        <v>168</v>
      </c>
      <c r="G7" s="37">
        <v>176</v>
      </c>
      <c r="H7" s="37">
        <v>168</v>
      </c>
      <c r="I7" s="37">
        <v>168</v>
      </c>
      <c r="J7" s="37">
        <v>184</v>
      </c>
      <c r="K7" s="37">
        <v>152</v>
      </c>
      <c r="L7" s="37">
        <v>176</v>
      </c>
      <c r="M7" s="37">
        <v>152</v>
      </c>
      <c r="N7" s="37">
        <v>160</v>
      </c>
      <c r="O7" s="37">
        <v>168</v>
      </c>
      <c r="P7" s="37">
        <v>152</v>
      </c>
      <c r="Q7" s="102">
        <f>SUM(E7:P7)</f>
        <v>2000</v>
      </c>
      <c r="S7" s="103">
        <f>AVERAGE(E7:P7)</f>
        <v>166.66666666666666</v>
      </c>
      <c r="U7" s="208"/>
      <c r="V7" s="208"/>
      <c r="X7" s="208"/>
      <c r="Y7" s="208"/>
      <c r="Z7" s="223"/>
    </row>
    <row r="8" spans="1:26" s="31" customFormat="1" ht="13.5" customHeight="1" x14ac:dyDescent="0.25">
      <c r="A8" s="74">
        <v>1</v>
      </c>
      <c r="B8" s="75" t="s">
        <v>18</v>
      </c>
      <c r="C8" s="76"/>
      <c r="D8" s="11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U8" s="76"/>
      <c r="V8" s="76"/>
      <c r="X8" s="76"/>
      <c r="Y8" s="76"/>
      <c r="Z8" s="108"/>
    </row>
    <row r="9" spans="1:26" ht="14.25" x14ac:dyDescent="0.3">
      <c r="A9" s="93">
        <v>1.1000000000000001</v>
      </c>
      <c r="B9" s="94" t="s">
        <v>18</v>
      </c>
      <c r="C9" s="128" t="str">
        <f>'3. Staff Loading'!C9</f>
        <v>BenefitsCal Project Manager</v>
      </c>
      <c r="D9" s="129" t="str">
        <f>'3. Staff Loading'!D9</f>
        <v>N</v>
      </c>
      <c r="E9" s="187">
        <v>150</v>
      </c>
      <c r="F9" s="188">
        <v>150</v>
      </c>
      <c r="G9" s="188">
        <v>150</v>
      </c>
      <c r="H9" s="188">
        <v>150</v>
      </c>
      <c r="I9" s="188">
        <v>150</v>
      </c>
      <c r="J9" s="188">
        <v>150</v>
      </c>
      <c r="K9" s="188">
        <v>150</v>
      </c>
      <c r="L9" s="188">
        <v>150</v>
      </c>
      <c r="M9" s="188">
        <v>150</v>
      </c>
      <c r="N9" s="188">
        <v>150</v>
      </c>
      <c r="O9" s="188">
        <v>150</v>
      </c>
      <c r="P9" s="188">
        <v>150</v>
      </c>
      <c r="Q9" s="100">
        <f>SUM(E9:P9)</f>
        <v>1800</v>
      </c>
      <c r="U9" s="131">
        <f>V9/$S$7</f>
        <v>0.9</v>
      </c>
      <c r="V9" s="131">
        <f>Q9/12</f>
        <v>150</v>
      </c>
      <c r="X9" s="131">
        <f>IF($D9="Y",$Q9,0)</f>
        <v>0</v>
      </c>
      <c r="Y9" s="131">
        <f>IF($D9="N",$Q9,0)</f>
        <v>1800</v>
      </c>
      <c r="Z9" s="132">
        <f>X9/(Y9+X9)</f>
        <v>0</v>
      </c>
    </row>
    <row r="10" spans="1:26" ht="14.25" x14ac:dyDescent="0.3">
      <c r="A10" s="93"/>
      <c r="B10" s="94"/>
      <c r="C10" s="128">
        <f>'3. Staff Loading'!C10</f>
        <v>0</v>
      </c>
      <c r="D10" s="129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0">
        <f t="shared" ref="Q10:Q25" si="0">SUM(E10:P10)</f>
        <v>0</v>
      </c>
      <c r="U10" s="131">
        <f t="shared" ref="U10:U13" si="1">V10/$S$7</f>
        <v>0</v>
      </c>
      <c r="V10" s="131">
        <f>Q10/12</f>
        <v>0</v>
      </c>
      <c r="X10" s="131">
        <f t="shared" ref="X10:X13" si="2">IF($D10="Y",$Q10,0)</f>
        <v>0</v>
      </c>
      <c r="Y10" s="131">
        <f t="shared" ref="Y10:Y13" si="3">IF($D10="N",$Q10,0)</f>
        <v>0</v>
      </c>
      <c r="Z10" s="132" t="e">
        <f t="shared" ref="Z10:Z14" si="4">X10/(Y10+X10)</f>
        <v>#DIV/0!</v>
      </c>
    </row>
    <row r="11" spans="1:26" ht="14.25" x14ac:dyDescent="0.3">
      <c r="A11" s="93"/>
      <c r="B11" s="94"/>
      <c r="C11" s="128">
        <f>'3. Staff Loading'!C11</f>
        <v>0</v>
      </c>
      <c r="D11" s="129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0">
        <f t="shared" si="0"/>
        <v>0</v>
      </c>
      <c r="U11" s="131">
        <f t="shared" si="1"/>
        <v>0</v>
      </c>
      <c r="V11" s="131">
        <f>Q11/12</f>
        <v>0</v>
      </c>
      <c r="X11" s="131">
        <f t="shared" si="2"/>
        <v>0</v>
      </c>
      <c r="Y11" s="131">
        <f t="shared" si="3"/>
        <v>0</v>
      </c>
      <c r="Z11" s="132" t="e">
        <f t="shared" si="4"/>
        <v>#DIV/0!</v>
      </c>
    </row>
    <row r="12" spans="1:26" ht="14.25" x14ac:dyDescent="0.3">
      <c r="A12" s="93"/>
      <c r="B12" s="94"/>
      <c r="C12" s="128">
        <f>'3. Staff Loading'!C12</f>
        <v>0</v>
      </c>
      <c r="D12" s="129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0">
        <f t="shared" si="0"/>
        <v>0</v>
      </c>
      <c r="U12" s="131">
        <f t="shared" si="1"/>
        <v>0</v>
      </c>
      <c r="V12" s="131">
        <f>Q12/12</f>
        <v>0</v>
      </c>
      <c r="X12" s="131">
        <f t="shared" si="2"/>
        <v>0</v>
      </c>
      <c r="Y12" s="131">
        <f t="shared" si="3"/>
        <v>0</v>
      </c>
      <c r="Z12" s="132" t="e">
        <f t="shared" si="4"/>
        <v>#DIV/0!</v>
      </c>
    </row>
    <row r="13" spans="1:26" ht="14.25" x14ac:dyDescent="0.3">
      <c r="A13" s="93"/>
      <c r="B13" s="94"/>
      <c r="C13" s="128">
        <f>'3. Staff Loading'!C13</f>
        <v>0</v>
      </c>
      <c r="D13" s="129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0">
        <f t="shared" si="0"/>
        <v>0</v>
      </c>
      <c r="U13" s="131">
        <f t="shared" si="1"/>
        <v>0</v>
      </c>
      <c r="V13" s="131">
        <f>Q13/12</f>
        <v>0</v>
      </c>
      <c r="X13" s="131">
        <f t="shared" si="2"/>
        <v>0</v>
      </c>
      <c r="Y13" s="131">
        <f t="shared" si="3"/>
        <v>0</v>
      </c>
      <c r="Z13" s="132" t="e">
        <f t="shared" si="4"/>
        <v>#DIV/0!</v>
      </c>
    </row>
    <row r="14" spans="1:26" s="32" customFormat="1" ht="14.25" thickBot="1" x14ac:dyDescent="0.3">
      <c r="A14" s="65"/>
      <c r="B14" s="66" t="s">
        <v>19</v>
      </c>
      <c r="C14" s="67"/>
      <c r="D14" s="119"/>
      <c r="E14" s="70">
        <f>SUM(E9:E13)</f>
        <v>150</v>
      </c>
      <c r="F14" s="70">
        <f t="shared" ref="F14:Q14" si="5">SUM(F9:F13)</f>
        <v>150</v>
      </c>
      <c r="G14" s="70">
        <f t="shared" si="5"/>
        <v>150</v>
      </c>
      <c r="H14" s="70">
        <f t="shared" si="5"/>
        <v>150</v>
      </c>
      <c r="I14" s="70">
        <f t="shared" si="5"/>
        <v>150</v>
      </c>
      <c r="J14" s="70">
        <f t="shared" si="5"/>
        <v>150</v>
      </c>
      <c r="K14" s="70">
        <f t="shared" si="5"/>
        <v>150</v>
      </c>
      <c r="L14" s="70">
        <f t="shared" si="5"/>
        <v>150</v>
      </c>
      <c r="M14" s="70">
        <f t="shared" si="5"/>
        <v>150</v>
      </c>
      <c r="N14" s="70">
        <f t="shared" si="5"/>
        <v>150</v>
      </c>
      <c r="O14" s="70">
        <f t="shared" si="5"/>
        <v>150</v>
      </c>
      <c r="P14" s="70">
        <f t="shared" si="5"/>
        <v>150</v>
      </c>
      <c r="Q14" s="70">
        <f t="shared" si="5"/>
        <v>1800</v>
      </c>
      <c r="U14" s="68">
        <f>SUM(U9:U13)</f>
        <v>0.9</v>
      </c>
      <c r="V14" s="68">
        <f>SUM(V9:V13)</f>
        <v>150</v>
      </c>
      <c r="X14" s="68">
        <f>SUM(X9:X13)</f>
        <v>0</v>
      </c>
      <c r="Y14" s="68">
        <f>SUM(Y9:Y13)</f>
        <v>1800</v>
      </c>
      <c r="Z14" s="105">
        <f t="shared" si="4"/>
        <v>0</v>
      </c>
    </row>
    <row r="15" spans="1:26" ht="14.25" customHeight="1" x14ac:dyDescent="0.3">
      <c r="A15" s="95">
        <v>1.2</v>
      </c>
      <c r="B15" s="96" t="s">
        <v>20</v>
      </c>
      <c r="C15" s="128" t="str">
        <f>'3. Staff Loading'!C15</f>
        <v>BenefitsCal Project Management Office (PMO) Lead</v>
      </c>
      <c r="D15" s="129" t="str">
        <f>'3. Staff Loading'!D15</f>
        <v>N</v>
      </c>
      <c r="E15" s="152">
        <v>150</v>
      </c>
      <c r="F15" s="152">
        <v>150</v>
      </c>
      <c r="G15" s="152">
        <v>150</v>
      </c>
      <c r="H15" s="152">
        <v>150</v>
      </c>
      <c r="I15" s="152">
        <v>150</v>
      </c>
      <c r="J15" s="152">
        <v>150</v>
      </c>
      <c r="K15" s="152">
        <v>150</v>
      </c>
      <c r="L15" s="152">
        <v>150</v>
      </c>
      <c r="M15" s="152">
        <v>150</v>
      </c>
      <c r="N15" s="152">
        <v>150</v>
      </c>
      <c r="O15" s="152">
        <v>150</v>
      </c>
      <c r="P15" s="152">
        <v>150</v>
      </c>
      <c r="Q15" s="101">
        <f t="shared" si="0"/>
        <v>1800</v>
      </c>
      <c r="U15" s="131">
        <f>V15/$S$7</f>
        <v>0.9</v>
      </c>
      <c r="V15" s="131">
        <f>Q15/12</f>
        <v>150</v>
      </c>
      <c r="X15" s="131">
        <f>IF($D15="Y",$Q15,0)</f>
        <v>0</v>
      </c>
      <c r="Y15" s="131">
        <f>IF($D15="N",$Q15,0)</f>
        <v>1800</v>
      </c>
      <c r="Z15" s="132">
        <f>X15/(Y15+X15)</f>
        <v>0</v>
      </c>
    </row>
    <row r="16" spans="1:26" ht="12.75" customHeight="1" x14ac:dyDescent="0.3">
      <c r="A16" s="93"/>
      <c r="B16" s="97"/>
      <c r="C16" s="128">
        <f>'3. Staff Loading'!C16</f>
        <v>0</v>
      </c>
      <c r="D16" s="129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1">
        <f t="shared" si="0"/>
        <v>0</v>
      </c>
      <c r="U16" s="131">
        <f t="shared" ref="U16:U19" si="6">V16/$S$7</f>
        <v>0</v>
      </c>
      <c r="V16" s="131">
        <f>Q16/12</f>
        <v>0</v>
      </c>
      <c r="X16" s="131">
        <f t="shared" ref="X16:X19" si="7">IF($D16="Y",$Q16,0)</f>
        <v>0</v>
      </c>
      <c r="Y16" s="131">
        <f t="shared" ref="Y16:Y19" si="8">IF($D16="N",$Q16,0)</f>
        <v>0</v>
      </c>
      <c r="Z16" s="132" t="e">
        <f t="shared" ref="Z16:Z19" si="9">X16/(Y16+X16)</f>
        <v>#DIV/0!</v>
      </c>
    </row>
    <row r="17" spans="1:26" ht="12.75" customHeight="1" x14ac:dyDescent="0.3">
      <c r="A17" s="93"/>
      <c r="B17" s="97"/>
      <c r="C17" s="128">
        <f>'3. Staff Loading'!C17</f>
        <v>0</v>
      </c>
      <c r="D17" s="129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1">
        <f t="shared" si="0"/>
        <v>0</v>
      </c>
      <c r="U17" s="131">
        <f t="shared" si="6"/>
        <v>0</v>
      </c>
      <c r="V17" s="131">
        <f>Q17/12</f>
        <v>0</v>
      </c>
      <c r="X17" s="131">
        <f t="shared" si="7"/>
        <v>0</v>
      </c>
      <c r="Y17" s="131">
        <f t="shared" si="8"/>
        <v>0</v>
      </c>
      <c r="Z17" s="132" t="e">
        <f t="shared" si="9"/>
        <v>#DIV/0!</v>
      </c>
    </row>
    <row r="18" spans="1:26" ht="12.75" customHeight="1" x14ac:dyDescent="0.3">
      <c r="A18" s="93"/>
      <c r="B18" s="97"/>
      <c r="C18" s="128">
        <f>'3. Staff Loading'!C18</f>
        <v>0</v>
      </c>
      <c r="D18" s="129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1">
        <f t="shared" si="0"/>
        <v>0</v>
      </c>
      <c r="U18" s="131">
        <f t="shared" si="6"/>
        <v>0</v>
      </c>
      <c r="V18" s="131">
        <f>Q18/12</f>
        <v>0</v>
      </c>
      <c r="X18" s="131">
        <f t="shared" si="7"/>
        <v>0</v>
      </c>
      <c r="Y18" s="131">
        <f t="shared" si="8"/>
        <v>0</v>
      </c>
      <c r="Z18" s="132" t="e">
        <f t="shared" si="9"/>
        <v>#DIV/0!</v>
      </c>
    </row>
    <row r="19" spans="1:26" ht="12.75" customHeight="1" x14ac:dyDescent="0.3">
      <c r="A19" s="93"/>
      <c r="B19" s="97"/>
      <c r="C19" s="128">
        <f>'3. Staff Loading'!C19</f>
        <v>0</v>
      </c>
      <c r="D19" s="129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1">
        <f t="shared" si="0"/>
        <v>0</v>
      </c>
      <c r="U19" s="131">
        <f t="shared" si="6"/>
        <v>0</v>
      </c>
      <c r="V19" s="131">
        <f>Q19/12</f>
        <v>0</v>
      </c>
      <c r="X19" s="131">
        <f t="shared" si="7"/>
        <v>0</v>
      </c>
      <c r="Y19" s="131">
        <f t="shared" si="8"/>
        <v>0</v>
      </c>
      <c r="Z19" s="132" t="e">
        <f t="shared" si="9"/>
        <v>#DIV/0!</v>
      </c>
    </row>
    <row r="20" spans="1:26" ht="14.25" customHeight="1" thickBot="1" x14ac:dyDescent="0.35">
      <c r="A20" s="65"/>
      <c r="B20" s="66" t="s">
        <v>21</v>
      </c>
      <c r="C20" s="71"/>
      <c r="D20" s="120"/>
      <c r="E20" s="70">
        <f>SUM(E15:E19)</f>
        <v>150</v>
      </c>
      <c r="F20" s="70">
        <f t="shared" ref="F20:Q20" si="10">SUM(F15:F19)</f>
        <v>150</v>
      </c>
      <c r="G20" s="70">
        <f t="shared" si="10"/>
        <v>150</v>
      </c>
      <c r="H20" s="70">
        <f t="shared" si="10"/>
        <v>150</v>
      </c>
      <c r="I20" s="70">
        <f t="shared" si="10"/>
        <v>150</v>
      </c>
      <c r="J20" s="70">
        <f t="shared" si="10"/>
        <v>150</v>
      </c>
      <c r="K20" s="70">
        <f t="shared" si="10"/>
        <v>150</v>
      </c>
      <c r="L20" s="70">
        <f t="shared" si="10"/>
        <v>150</v>
      </c>
      <c r="M20" s="70">
        <f t="shared" si="10"/>
        <v>150</v>
      </c>
      <c r="N20" s="70">
        <f t="shared" si="10"/>
        <v>150</v>
      </c>
      <c r="O20" s="70">
        <f t="shared" si="10"/>
        <v>150</v>
      </c>
      <c r="P20" s="70">
        <f t="shared" si="10"/>
        <v>150</v>
      </c>
      <c r="Q20" s="70">
        <f t="shared" si="10"/>
        <v>1800</v>
      </c>
      <c r="U20" s="72">
        <f>SUM(U15:U19)</f>
        <v>0.9</v>
      </c>
      <c r="V20" s="72">
        <f>SUM(V15:V19)</f>
        <v>150</v>
      </c>
      <c r="X20" s="68">
        <f>SUM(X15:X19)</f>
        <v>0</v>
      </c>
      <c r="Y20" s="68">
        <f>SUM(Y15:Y19)</f>
        <v>1800</v>
      </c>
      <c r="Z20" s="105">
        <f>X20/(X20+Y20)</f>
        <v>0</v>
      </c>
    </row>
    <row r="21" spans="1:26" ht="14.25" x14ac:dyDescent="0.3">
      <c r="A21" s="95">
        <v>1.3</v>
      </c>
      <c r="B21" s="96" t="s">
        <v>22</v>
      </c>
      <c r="C21" s="128" t="str">
        <f>'3. Staff Loading'!C21</f>
        <v>BenefitsCal PMO Support Sr. - Off</v>
      </c>
      <c r="D21" s="129" t="str">
        <f>'3. Staff Loading'!D21</f>
        <v>Y</v>
      </c>
      <c r="E21" s="43">
        <v>173.16422366666669</v>
      </c>
      <c r="F21" s="43">
        <v>173.16422366666669</v>
      </c>
      <c r="G21" s="43">
        <v>173.16422366666669</v>
      </c>
      <c r="H21" s="43">
        <v>173.16422366666669</v>
      </c>
      <c r="I21" s="43">
        <v>173.16422366666669</v>
      </c>
      <c r="J21" s="43">
        <v>173.16422366666669</v>
      </c>
      <c r="K21" s="43">
        <v>173.16422366666669</v>
      </c>
      <c r="L21" s="43">
        <v>173.16422366666669</v>
      </c>
      <c r="M21" s="43">
        <v>173.16422366666669</v>
      </c>
      <c r="N21" s="43">
        <v>173.16422366666669</v>
      </c>
      <c r="O21" s="43">
        <v>173.16422366666669</v>
      </c>
      <c r="P21" s="43">
        <v>173.16422366666669</v>
      </c>
      <c r="Q21" s="101">
        <f t="shared" si="0"/>
        <v>2077.9706840000003</v>
      </c>
      <c r="U21" s="131">
        <f>V21/$S$7</f>
        <v>1.0389853420000001</v>
      </c>
      <c r="V21" s="131">
        <f>Q21/12</f>
        <v>173.16422366666669</v>
      </c>
      <c r="X21" s="131">
        <f>IF($D21="Y",$Q21,0)</f>
        <v>2077.9706840000003</v>
      </c>
      <c r="Y21" s="131">
        <f>IF($D21="N",$Q21,0)</f>
        <v>0</v>
      </c>
      <c r="Z21" s="132">
        <f>X21/(Y21+X21)</f>
        <v>1</v>
      </c>
    </row>
    <row r="22" spans="1:26" ht="14.25" x14ac:dyDescent="0.3">
      <c r="A22" s="93"/>
      <c r="B22" s="97"/>
      <c r="C22" s="128">
        <f>'3. Staff Loading'!C22</f>
        <v>0</v>
      </c>
      <c r="D22" s="129"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1">
        <f t="shared" si="0"/>
        <v>0</v>
      </c>
      <c r="U22" s="131">
        <f t="shared" ref="U22:U25" si="11">V22/$S$7</f>
        <v>0</v>
      </c>
      <c r="V22" s="131">
        <f>Q22/12</f>
        <v>0</v>
      </c>
      <c r="X22" s="131">
        <f t="shared" ref="X22:X25" si="12">IF($D22="Y",$Q22,0)</f>
        <v>0</v>
      </c>
      <c r="Y22" s="131">
        <f t="shared" ref="Y22:Y25" si="13">IF($D22="N",$Q22,0)</f>
        <v>0</v>
      </c>
      <c r="Z22" s="132" t="e">
        <f t="shared" ref="Z22:Z25" si="14">X22/(Y22+X22)</f>
        <v>#DIV/0!</v>
      </c>
    </row>
    <row r="23" spans="1:26" ht="14.25" x14ac:dyDescent="0.3">
      <c r="A23" s="93"/>
      <c r="B23" s="97"/>
      <c r="C23" s="128">
        <f>'3. Staff Loading'!C23</f>
        <v>0</v>
      </c>
      <c r="D23" s="129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1">
        <f t="shared" si="0"/>
        <v>0</v>
      </c>
      <c r="U23" s="131">
        <f t="shared" si="11"/>
        <v>0</v>
      </c>
      <c r="V23" s="131">
        <f>Q23/12</f>
        <v>0</v>
      </c>
      <c r="X23" s="131">
        <f t="shared" si="12"/>
        <v>0</v>
      </c>
      <c r="Y23" s="131">
        <f t="shared" si="13"/>
        <v>0</v>
      </c>
      <c r="Z23" s="132" t="e">
        <f t="shared" si="14"/>
        <v>#DIV/0!</v>
      </c>
    </row>
    <row r="24" spans="1:26" ht="14.25" x14ac:dyDescent="0.3">
      <c r="A24" s="93"/>
      <c r="B24" s="97"/>
      <c r="C24" s="128">
        <f>'3. Staff Loading'!C24</f>
        <v>0</v>
      </c>
      <c r="D24" s="129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1">
        <f t="shared" si="0"/>
        <v>0</v>
      </c>
      <c r="U24" s="131">
        <f t="shared" si="11"/>
        <v>0</v>
      </c>
      <c r="V24" s="131">
        <f>Q24/12</f>
        <v>0</v>
      </c>
      <c r="X24" s="131">
        <f t="shared" si="12"/>
        <v>0</v>
      </c>
      <c r="Y24" s="131">
        <f t="shared" si="13"/>
        <v>0</v>
      </c>
      <c r="Z24" s="132" t="e">
        <f t="shared" si="14"/>
        <v>#DIV/0!</v>
      </c>
    </row>
    <row r="25" spans="1:26" ht="14.25" x14ac:dyDescent="0.3">
      <c r="A25" s="93"/>
      <c r="B25" s="97"/>
      <c r="C25" s="128">
        <f>'3. Staff Loading'!C25</f>
        <v>0</v>
      </c>
      <c r="D25" s="129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1">
        <f t="shared" si="0"/>
        <v>0</v>
      </c>
      <c r="U25" s="131">
        <f t="shared" si="11"/>
        <v>0</v>
      </c>
      <c r="V25" s="131">
        <f>Q25/12</f>
        <v>0</v>
      </c>
      <c r="X25" s="131">
        <f t="shared" si="12"/>
        <v>0</v>
      </c>
      <c r="Y25" s="131">
        <f t="shared" si="13"/>
        <v>0</v>
      </c>
      <c r="Z25" s="132" t="e">
        <f t="shared" si="14"/>
        <v>#DIV/0!</v>
      </c>
    </row>
    <row r="26" spans="1:26" ht="15" thickBot="1" x14ac:dyDescent="0.35">
      <c r="A26" s="65"/>
      <c r="B26" s="66" t="s">
        <v>23</v>
      </c>
      <c r="C26" s="71"/>
      <c r="D26" s="120"/>
      <c r="E26" s="70">
        <f>SUM(E21:E25)</f>
        <v>173.16422366666669</v>
      </c>
      <c r="F26" s="70">
        <f t="shared" ref="F26:Q26" si="15">SUM(F21:F25)</f>
        <v>173.16422366666669</v>
      </c>
      <c r="G26" s="70">
        <f t="shared" si="15"/>
        <v>173.16422366666669</v>
      </c>
      <c r="H26" s="70">
        <f t="shared" si="15"/>
        <v>173.16422366666669</v>
      </c>
      <c r="I26" s="70">
        <f t="shared" si="15"/>
        <v>173.16422366666669</v>
      </c>
      <c r="J26" s="70">
        <f t="shared" si="15"/>
        <v>173.16422366666669</v>
      </c>
      <c r="K26" s="70">
        <f t="shared" si="15"/>
        <v>173.16422366666669</v>
      </c>
      <c r="L26" s="70">
        <f t="shared" si="15"/>
        <v>173.16422366666669</v>
      </c>
      <c r="M26" s="70">
        <f t="shared" si="15"/>
        <v>173.16422366666669</v>
      </c>
      <c r="N26" s="70">
        <f t="shared" si="15"/>
        <v>173.16422366666669</v>
      </c>
      <c r="O26" s="70">
        <f t="shared" si="15"/>
        <v>173.16422366666669</v>
      </c>
      <c r="P26" s="70">
        <f t="shared" si="15"/>
        <v>173.16422366666669</v>
      </c>
      <c r="Q26" s="70">
        <f t="shared" si="15"/>
        <v>2077.9706840000003</v>
      </c>
      <c r="U26" s="72">
        <f>SUM(U21:U25)</f>
        <v>1.0389853420000001</v>
      </c>
      <c r="V26" s="72">
        <f>SUM(V21:V25)</f>
        <v>173.16422366666669</v>
      </c>
      <c r="X26" s="68">
        <f>SUM(X21:X25)</f>
        <v>2077.9706840000003</v>
      </c>
      <c r="Y26" s="68">
        <f>SUM(Y21:Y25)</f>
        <v>0</v>
      </c>
      <c r="Z26" s="105">
        <f>X26/(X26+Y26)</f>
        <v>1</v>
      </c>
    </row>
    <row r="27" spans="1:26" ht="9.9499999999999993" customHeight="1" thickBot="1" x14ac:dyDescent="0.35">
      <c r="A27" s="38"/>
      <c r="B27" s="39"/>
      <c r="C27" s="40"/>
      <c r="D27" s="118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5"/>
      <c r="V27" s="115"/>
      <c r="X27" s="115"/>
      <c r="Y27" s="115"/>
      <c r="Z27" s="116"/>
    </row>
    <row r="28" spans="1:26" s="32" customFormat="1" ht="14.25" thickBot="1" x14ac:dyDescent="0.3">
      <c r="A28" s="88"/>
      <c r="B28" s="89" t="s">
        <v>19</v>
      </c>
      <c r="C28" s="90"/>
      <c r="D28" s="121"/>
      <c r="E28" s="91">
        <f t="shared" ref="E28:Q28" si="16">SUM(E14,E20,E26)</f>
        <v>473.16422366666666</v>
      </c>
      <c r="F28" s="91">
        <f t="shared" si="16"/>
        <v>473.16422366666666</v>
      </c>
      <c r="G28" s="91">
        <f t="shared" si="16"/>
        <v>473.16422366666666</v>
      </c>
      <c r="H28" s="91">
        <f t="shared" si="16"/>
        <v>473.16422366666666</v>
      </c>
      <c r="I28" s="91">
        <f t="shared" si="16"/>
        <v>473.16422366666666</v>
      </c>
      <c r="J28" s="91">
        <f t="shared" si="16"/>
        <v>473.16422366666666</v>
      </c>
      <c r="K28" s="91">
        <f t="shared" si="16"/>
        <v>473.16422366666666</v>
      </c>
      <c r="L28" s="91">
        <f t="shared" si="16"/>
        <v>473.16422366666666</v>
      </c>
      <c r="M28" s="91">
        <f t="shared" si="16"/>
        <v>473.16422366666666</v>
      </c>
      <c r="N28" s="91">
        <f t="shared" si="16"/>
        <v>473.16422366666666</v>
      </c>
      <c r="O28" s="91">
        <f t="shared" si="16"/>
        <v>473.16422366666666</v>
      </c>
      <c r="P28" s="91">
        <f t="shared" si="16"/>
        <v>473.16422366666666</v>
      </c>
      <c r="Q28" s="91">
        <f t="shared" si="16"/>
        <v>5677.9706839999999</v>
      </c>
      <c r="U28" s="91">
        <f>SUM(U14,U20,U26)</f>
        <v>2.838985342</v>
      </c>
      <c r="V28" s="91">
        <f>SUM(V14,V20,V26)</f>
        <v>473.16422366666666</v>
      </c>
      <c r="X28" s="91">
        <f>SUM(X14,X20,X26)</f>
        <v>2077.9706840000003</v>
      </c>
      <c r="Y28" s="91">
        <f>SUM(Y14,Y20,Y26)</f>
        <v>3600</v>
      </c>
      <c r="Z28" s="110">
        <f>X28/(X28+Y28)</f>
        <v>0.36597066093622693</v>
      </c>
    </row>
    <row r="29" spans="1:26" ht="9.9499999999999993" customHeight="1" x14ac:dyDescent="0.3">
      <c r="A29" s="61"/>
      <c r="B29" s="62"/>
      <c r="C29" s="63"/>
      <c r="D29" s="122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U29" s="63"/>
      <c r="V29" s="63"/>
      <c r="X29" s="63"/>
      <c r="Y29" s="63"/>
      <c r="Z29" s="111"/>
    </row>
    <row r="30" spans="1:26" s="31" customFormat="1" ht="13.5" customHeight="1" x14ac:dyDescent="0.3">
      <c r="A30" s="78">
        <v>2</v>
      </c>
      <c r="B30" s="79" t="s">
        <v>24</v>
      </c>
      <c r="C30" s="80"/>
      <c r="D30" s="117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77"/>
      <c r="R30" s="28"/>
      <c r="S30" s="28"/>
      <c r="T30" s="28"/>
      <c r="U30" s="80"/>
      <c r="V30" s="80"/>
      <c r="X30" s="80"/>
      <c r="Y30" s="80"/>
      <c r="Z30" s="112"/>
    </row>
    <row r="31" spans="1:26" ht="13.5" customHeight="1" x14ac:dyDescent="0.3">
      <c r="A31" s="93">
        <v>2.1</v>
      </c>
      <c r="B31" s="94" t="s">
        <v>25</v>
      </c>
      <c r="C31" s="128" t="str">
        <f>'3. Staff Loading'!C31</f>
        <v>BenefitsCal Application Manager</v>
      </c>
      <c r="D31" s="129" t="str">
        <f>'3. Staff Loading'!D31</f>
        <v>N</v>
      </c>
      <c r="E31" s="43">
        <v>100.40094308333335</v>
      </c>
      <c r="F31" s="43">
        <v>100.40094308333335</v>
      </c>
      <c r="G31" s="43">
        <v>100.40094308333335</v>
      </c>
      <c r="H31" s="43">
        <v>100.40094308333335</v>
      </c>
      <c r="I31" s="43">
        <v>100.40094308333335</v>
      </c>
      <c r="J31" s="43">
        <v>100.40094308333335</v>
      </c>
      <c r="K31" s="43">
        <v>100.40094308333335</v>
      </c>
      <c r="L31" s="43">
        <v>100.40094308333335</v>
      </c>
      <c r="M31" s="43">
        <v>100.40094308333335</v>
      </c>
      <c r="N31" s="43">
        <v>100.40094308333335</v>
      </c>
      <c r="O31" s="43">
        <v>100.40094308333335</v>
      </c>
      <c r="P31" s="43">
        <v>100.40094308333335</v>
      </c>
      <c r="Q31" s="100">
        <f t="shared" ref="Q31:Q71" si="17">SUM(E31:P31)</f>
        <v>1204.8113170000001</v>
      </c>
      <c r="U31" s="131">
        <f>V31/$S$7</f>
        <v>0.60240565850000005</v>
      </c>
      <c r="V31" s="131">
        <f>Q31/12</f>
        <v>100.40094308333335</v>
      </c>
      <c r="X31" s="131">
        <f>IF($D31="Y",$Q31,0)</f>
        <v>0</v>
      </c>
      <c r="Y31" s="131">
        <f>IF($D31="N",$Q31,0)</f>
        <v>1204.8113170000001</v>
      </c>
      <c r="Z31" s="132">
        <f>X31/(Y31+X31)</f>
        <v>0</v>
      </c>
    </row>
    <row r="32" spans="1:26" ht="14.25" x14ac:dyDescent="0.3">
      <c r="A32" s="93"/>
      <c r="B32" s="94"/>
      <c r="C32" s="128" t="str">
        <f>'3. Staff Loading'!C32</f>
        <v>BenefitsCal Scrum Master - Off</v>
      </c>
      <c r="D32" s="129" t="str">
        <f>'3. Staff Loading'!D32</f>
        <v>Y</v>
      </c>
      <c r="E32" s="43">
        <v>163.47347291666668</v>
      </c>
      <c r="F32" s="43">
        <v>163.47347291666668</v>
      </c>
      <c r="G32" s="43">
        <v>163.47347291666668</v>
      </c>
      <c r="H32" s="43">
        <v>163.47347291666668</v>
      </c>
      <c r="I32" s="43">
        <v>163.47347291666668</v>
      </c>
      <c r="J32" s="43">
        <v>163.47347291666668</v>
      </c>
      <c r="K32" s="43">
        <v>163.47347291666668</v>
      </c>
      <c r="L32" s="43">
        <v>163.47347291666668</v>
      </c>
      <c r="M32" s="43">
        <v>163.47347291666668</v>
      </c>
      <c r="N32" s="43">
        <v>163.47347291666668</v>
      </c>
      <c r="O32" s="43">
        <v>163.47347291666668</v>
      </c>
      <c r="P32" s="43">
        <v>163.47347291666668</v>
      </c>
      <c r="Q32" s="100">
        <f t="shared" si="17"/>
        <v>1961.681675</v>
      </c>
      <c r="U32" s="131">
        <f t="shared" ref="U32:U35" si="18">V32/$S$7</f>
        <v>0.98084083750000017</v>
      </c>
      <c r="V32" s="131">
        <f>Q32/12</f>
        <v>163.47347291666668</v>
      </c>
      <c r="X32" s="131">
        <f t="shared" ref="X32:X35" si="19">IF($D32="Y",$Q32,0)</f>
        <v>1961.681675</v>
      </c>
      <c r="Y32" s="131">
        <f t="shared" ref="Y32:Y35" si="20">IF($D32="N",$Q32,0)</f>
        <v>0</v>
      </c>
      <c r="Z32" s="132">
        <f t="shared" ref="Z32:Z35" si="21">X32/(Y32+X32)</f>
        <v>1</v>
      </c>
    </row>
    <row r="33" spans="1:26" ht="14.25" x14ac:dyDescent="0.3">
      <c r="A33" s="93"/>
      <c r="B33" s="94"/>
      <c r="C33" s="128">
        <f>'3. Staff Loading'!C33</f>
        <v>0</v>
      </c>
      <c r="D33" s="129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0">
        <f t="shared" si="17"/>
        <v>0</v>
      </c>
      <c r="U33" s="131">
        <f t="shared" si="18"/>
        <v>0</v>
      </c>
      <c r="V33" s="131">
        <f>Q33/12</f>
        <v>0</v>
      </c>
      <c r="X33" s="131">
        <f t="shared" si="19"/>
        <v>0</v>
      </c>
      <c r="Y33" s="131">
        <f t="shared" si="20"/>
        <v>0</v>
      </c>
      <c r="Z33" s="132" t="e">
        <f t="shared" si="21"/>
        <v>#DIV/0!</v>
      </c>
    </row>
    <row r="34" spans="1:26" ht="14.25" x14ac:dyDescent="0.3">
      <c r="A34" s="93"/>
      <c r="B34" s="94"/>
      <c r="C34" s="128">
        <f>'3. Staff Loading'!C34</f>
        <v>0</v>
      </c>
      <c r="D34" s="129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0">
        <f t="shared" si="17"/>
        <v>0</v>
      </c>
      <c r="U34" s="131">
        <f t="shared" si="18"/>
        <v>0</v>
      </c>
      <c r="V34" s="131">
        <f>Q34/12</f>
        <v>0</v>
      </c>
      <c r="X34" s="131">
        <f t="shared" si="19"/>
        <v>0</v>
      </c>
      <c r="Y34" s="131">
        <f t="shared" si="20"/>
        <v>0</v>
      </c>
      <c r="Z34" s="132" t="e">
        <f t="shared" si="21"/>
        <v>#DIV/0!</v>
      </c>
    </row>
    <row r="35" spans="1:26" ht="14.25" x14ac:dyDescent="0.3">
      <c r="A35" s="93"/>
      <c r="B35" s="94"/>
      <c r="C35" s="128">
        <f>'3. Staff Loading'!C35</f>
        <v>0</v>
      </c>
      <c r="D35" s="129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0">
        <f t="shared" si="17"/>
        <v>0</v>
      </c>
      <c r="R35" s="32"/>
      <c r="S35" s="32"/>
      <c r="T35" s="32"/>
      <c r="U35" s="131">
        <f t="shared" si="18"/>
        <v>0</v>
      </c>
      <c r="V35" s="131">
        <f>Q35/12</f>
        <v>0</v>
      </c>
      <c r="X35" s="131">
        <f t="shared" si="19"/>
        <v>0</v>
      </c>
      <c r="Y35" s="131">
        <f t="shared" si="20"/>
        <v>0</v>
      </c>
      <c r="Z35" s="132" t="e">
        <f t="shared" si="21"/>
        <v>#DIV/0!</v>
      </c>
    </row>
    <row r="36" spans="1:26" s="32" customFormat="1" ht="15" thickBot="1" x14ac:dyDescent="0.35">
      <c r="A36" s="65"/>
      <c r="B36" s="66" t="s">
        <v>103</v>
      </c>
      <c r="C36" s="67"/>
      <c r="D36" s="119"/>
      <c r="E36" s="70">
        <f>SUM(E31:E35)</f>
        <v>263.874416</v>
      </c>
      <c r="F36" s="70">
        <f t="shared" ref="F36:Q36" si="22">SUM(F31:F35)</f>
        <v>263.874416</v>
      </c>
      <c r="G36" s="70">
        <f t="shared" si="22"/>
        <v>263.874416</v>
      </c>
      <c r="H36" s="70">
        <f t="shared" si="22"/>
        <v>263.874416</v>
      </c>
      <c r="I36" s="70">
        <f t="shared" si="22"/>
        <v>263.874416</v>
      </c>
      <c r="J36" s="70">
        <f t="shared" si="22"/>
        <v>263.874416</v>
      </c>
      <c r="K36" s="70">
        <f t="shared" si="22"/>
        <v>263.874416</v>
      </c>
      <c r="L36" s="70">
        <f t="shared" si="22"/>
        <v>263.874416</v>
      </c>
      <c r="M36" s="70">
        <f t="shared" si="22"/>
        <v>263.874416</v>
      </c>
      <c r="N36" s="70">
        <f t="shared" si="22"/>
        <v>263.874416</v>
      </c>
      <c r="O36" s="70">
        <f t="shared" si="22"/>
        <v>263.874416</v>
      </c>
      <c r="P36" s="70">
        <f t="shared" si="22"/>
        <v>263.874416</v>
      </c>
      <c r="Q36" s="70">
        <f t="shared" si="22"/>
        <v>3166.4929920000004</v>
      </c>
      <c r="U36" s="72">
        <f>SUM(U31:U35)</f>
        <v>1.5832464960000001</v>
      </c>
      <c r="V36" s="72">
        <f>SUM(V31:V35)</f>
        <v>263.874416</v>
      </c>
      <c r="X36" s="68">
        <f>SUM(X31:X35)</f>
        <v>1961.681675</v>
      </c>
      <c r="Y36" s="68">
        <f>SUM(Y31:Y35)</f>
        <v>1204.8113170000001</v>
      </c>
      <c r="Z36" s="105">
        <f>X36/(X36+Y36)</f>
        <v>0.6195124006135807</v>
      </c>
    </row>
    <row r="37" spans="1:26" ht="14.25" x14ac:dyDescent="0.3">
      <c r="A37" s="93">
        <v>2.2000000000000002</v>
      </c>
      <c r="B37" s="98" t="s">
        <v>27</v>
      </c>
      <c r="C37" s="128" t="str">
        <f>'3. Staff Loading'!C37</f>
        <v>BenefitsCal Product Manager</v>
      </c>
      <c r="D37" s="129" t="str">
        <f>'3. Staff Loading'!D37</f>
        <v>N</v>
      </c>
      <c r="E37" s="43">
        <v>70.00500000000001</v>
      </c>
      <c r="F37" s="43">
        <v>70.00500000000001</v>
      </c>
      <c r="G37" s="43">
        <v>70.00500000000001</v>
      </c>
      <c r="H37" s="43">
        <v>70.00500000000001</v>
      </c>
      <c r="I37" s="43">
        <v>70.00500000000001</v>
      </c>
      <c r="J37" s="43">
        <v>70.00500000000001</v>
      </c>
      <c r="K37" s="43">
        <v>70.00500000000001</v>
      </c>
      <c r="L37" s="43">
        <v>70.00500000000001</v>
      </c>
      <c r="M37" s="43">
        <v>70.00500000000001</v>
      </c>
      <c r="N37" s="43">
        <v>70.00500000000001</v>
      </c>
      <c r="O37" s="43">
        <v>70.00500000000001</v>
      </c>
      <c r="P37" s="43">
        <v>70.00500000000001</v>
      </c>
      <c r="Q37" s="100">
        <f t="shared" si="17"/>
        <v>840.06000000000006</v>
      </c>
      <c r="R37" s="32"/>
      <c r="S37" s="32"/>
      <c r="T37" s="32"/>
      <c r="U37" s="131">
        <f>V37/$S$7</f>
        <v>0.42003000000000007</v>
      </c>
      <c r="V37" s="131">
        <f>Q37/12</f>
        <v>70.00500000000001</v>
      </c>
      <c r="X37" s="131">
        <f>IF($D37="Y",$Q37,0)</f>
        <v>0</v>
      </c>
      <c r="Y37" s="131">
        <f>IF($D37="N",$Q37,0)</f>
        <v>840.06000000000006</v>
      </c>
      <c r="Z37" s="132">
        <f>X37/(Y37+X37)</f>
        <v>0</v>
      </c>
    </row>
    <row r="38" spans="1:26" ht="14.25" x14ac:dyDescent="0.3">
      <c r="A38" s="93"/>
      <c r="B38" s="94"/>
      <c r="C38" s="128" t="str">
        <f>'3. Staff Loading'!C38</f>
        <v>BenefitsCal Business Analyst - On</v>
      </c>
      <c r="D38" s="129" t="str">
        <f>'3. Staff Loading'!D38</f>
        <v>N</v>
      </c>
      <c r="E38" s="43">
        <v>149.61333333333332</v>
      </c>
      <c r="F38" s="43">
        <v>149.61333333333332</v>
      </c>
      <c r="G38" s="43">
        <v>149.61333333333332</v>
      </c>
      <c r="H38" s="43">
        <v>149.61333333333332</v>
      </c>
      <c r="I38" s="43">
        <v>149.61333333333332</v>
      </c>
      <c r="J38" s="43">
        <v>149.61333333333332</v>
      </c>
      <c r="K38" s="43">
        <v>149.61333333333332</v>
      </c>
      <c r="L38" s="43">
        <v>149.61333333333332</v>
      </c>
      <c r="M38" s="43">
        <v>149.61333333333332</v>
      </c>
      <c r="N38" s="43">
        <v>149.61333333333332</v>
      </c>
      <c r="O38" s="43">
        <v>149.61333333333332</v>
      </c>
      <c r="P38" s="43">
        <v>149.61333333333332</v>
      </c>
      <c r="Q38" s="100">
        <f t="shared" si="17"/>
        <v>1795.3599999999994</v>
      </c>
      <c r="R38" s="32"/>
      <c r="S38" s="32"/>
      <c r="T38" s="32"/>
      <c r="U38" s="131">
        <f t="shared" ref="U38:U41" si="23">V38/$S$7</f>
        <v>0.89767999999999981</v>
      </c>
      <c r="V38" s="131">
        <f>Q38/12</f>
        <v>149.61333333333329</v>
      </c>
      <c r="X38" s="131">
        <f t="shared" ref="X38:X41" si="24">IF($D38="Y",$Q38,0)</f>
        <v>0</v>
      </c>
      <c r="Y38" s="131">
        <f t="shared" ref="Y38:Y41" si="25">IF($D38="N",$Q38,0)</f>
        <v>1795.3599999999994</v>
      </c>
      <c r="Z38" s="132">
        <f t="shared" ref="Z38:Z41" si="26">X38/(Y38+X38)</f>
        <v>0</v>
      </c>
    </row>
    <row r="39" spans="1:26" ht="14.25" x14ac:dyDescent="0.3">
      <c r="A39" s="93"/>
      <c r="B39" s="94"/>
      <c r="C39" s="128" t="str">
        <f>'3. Staff Loading'!C39</f>
        <v>BenefitsCal User Centered Design Lead</v>
      </c>
      <c r="D39" s="129" t="str">
        <f>'3. Staff Loading'!D39</f>
        <v>N</v>
      </c>
      <c r="E39" s="152">
        <v>150</v>
      </c>
      <c r="F39" s="152">
        <v>150</v>
      </c>
      <c r="G39" s="152">
        <v>150</v>
      </c>
      <c r="H39" s="152">
        <v>150</v>
      </c>
      <c r="I39" s="152">
        <v>150</v>
      </c>
      <c r="J39" s="152">
        <v>150</v>
      </c>
      <c r="K39" s="152">
        <v>150</v>
      </c>
      <c r="L39" s="152">
        <v>150</v>
      </c>
      <c r="M39" s="152">
        <v>150</v>
      </c>
      <c r="N39" s="152">
        <v>150</v>
      </c>
      <c r="O39" s="152">
        <v>150</v>
      </c>
      <c r="P39" s="152">
        <v>150</v>
      </c>
      <c r="Q39" s="100">
        <f t="shared" si="17"/>
        <v>1800</v>
      </c>
      <c r="R39" s="32"/>
      <c r="S39" s="32"/>
      <c r="T39" s="32"/>
      <c r="U39" s="131">
        <f t="shared" si="23"/>
        <v>0.9</v>
      </c>
      <c r="V39" s="131">
        <f>Q39/12</f>
        <v>150</v>
      </c>
      <c r="X39" s="131">
        <f t="shared" si="24"/>
        <v>0</v>
      </c>
      <c r="Y39" s="131">
        <f t="shared" si="25"/>
        <v>1800</v>
      </c>
      <c r="Z39" s="132">
        <f t="shared" si="26"/>
        <v>0</v>
      </c>
    </row>
    <row r="40" spans="1:26" ht="14.25" x14ac:dyDescent="0.3">
      <c r="A40" s="93"/>
      <c r="B40" s="94"/>
      <c r="C40" s="128" t="str">
        <f>'3. Staff Loading'!C40</f>
        <v>BenefitsCal UX Designer Jr. - On</v>
      </c>
      <c r="D40" s="129" t="str">
        <f>'3. Staff Loading'!D40</f>
        <v>N</v>
      </c>
      <c r="E40" s="152">
        <v>120</v>
      </c>
      <c r="F40" s="152">
        <v>120</v>
      </c>
      <c r="G40" s="152">
        <v>120</v>
      </c>
      <c r="H40" s="152">
        <v>120</v>
      </c>
      <c r="I40" s="152">
        <v>120</v>
      </c>
      <c r="J40" s="152">
        <v>120</v>
      </c>
      <c r="K40" s="152">
        <v>120</v>
      </c>
      <c r="L40" s="152">
        <v>120</v>
      </c>
      <c r="M40" s="152">
        <v>120</v>
      </c>
      <c r="N40" s="152">
        <v>120</v>
      </c>
      <c r="O40" s="152">
        <v>120</v>
      </c>
      <c r="P40" s="152">
        <v>120</v>
      </c>
      <c r="Q40" s="100">
        <f t="shared" si="17"/>
        <v>1440</v>
      </c>
      <c r="R40" s="32"/>
      <c r="S40" s="32"/>
      <c r="T40" s="32"/>
      <c r="U40" s="131">
        <f t="shared" si="23"/>
        <v>0.72000000000000008</v>
      </c>
      <c r="V40" s="131">
        <f>Q40/12</f>
        <v>120</v>
      </c>
      <c r="X40" s="131">
        <f t="shared" si="24"/>
        <v>0</v>
      </c>
      <c r="Y40" s="131">
        <f t="shared" si="25"/>
        <v>1440</v>
      </c>
      <c r="Z40" s="132">
        <f t="shared" si="26"/>
        <v>0</v>
      </c>
    </row>
    <row r="41" spans="1:26" ht="14.25" x14ac:dyDescent="0.3">
      <c r="A41" s="93"/>
      <c r="B41" s="94"/>
      <c r="C41" s="128" t="str">
        <f>'3. Staff Loading'!C41</f>
        <v>BenefitsCal UX Designer Jr. - Off</v>
      </c>
      <c r="D41" s="129" t="str">
        <f>'3. Staff Loading'!D41</f>
        <v>Y</v>
      </c>
      <c r="E41" s="43">
        <v>165.96291666666667</v>
      </c>
      <c r="F41" s="43">
        <v>165.96291666666667</v>
      </c>
      <c r="G41" s="43">
        <v>165.96291666666667</v>
      </c>
      <c r="H41" s="43">
        <v>165.96291666666667</v>
      </c>
      <c r="I41" s="43">
        <v>165.96291666666667</v>
      </c>
      <c r="J41" s="43">
        <v>165.96291666666667</v>
      </c>
      <c r="K41" s="43">
        <v>165.96291666666667</v>
      </c>
      <c r="L41" s="43">
        <v>165.96291666666667</v>
      </c>
      <c r="M41" s="43">
        <v>165.96291666666667</v>
      </c>
      <c r="N41" s="43">
        <v>165.96291666666667</v>
      </c>
      <c r="O41" s="43">
        <v>165.96291666666667</v>
      </c>
      <c r="P41" s="43">
        <v>165.96291666666667</v>
      </c>
      <c r="Q41" s="100">
        <f t="shared" si="17"/>
        <v>1991.5549999999996</v>
      </c>
      <c r="R41" s="56"/>
      <c r="S41" s="32"/>
      <c r="T41" s="32"/>
      <c r="U41" s="131">
        <f t="shared" si="23"/>
        <v>0.99577749999999987</v>
      </c>
      <c r="V41" s="131">
        <f>Q41/12</f>
        <v>165.96291666666664</v>
      </c>
      <c r="X41" s="131">
        <f t="shared" si="24"/>
        <v>1991.5549999999996</v>
      </c>
      <c r="Y41" s="131">
        <f t="shared" si="25"/>
        <v>0</v>
      </c>
      <c r="Z41" s="132">
        <f t="shared" si="26"/>
        <v>1</v>
      </c>
    </row>
    <row r="42" spans="1:26" s="32" customFormat="1" ht="15" thickBot="1" x14ac:dyDescent="0.35">
      <c r="A42" s="65"/>
      <c r="B42" s="66" t="s">
        <v>28</v>
      </c>
      <c r="C42" s="67"/>
      <c r="D42" s="119"/>
      <c r="E42" s="70">
        <f>SUM(E37:E41)</f>
        <v>655.58124999999995</v>
      </c>
      <c r="F42" s="70">
        <f t="shared" ref="F42:Q42" si="27">SUM(F37:F41)</f>
        <v>655.58124999999995</v>
      </c>
      <c r="G42" s="70">
        <f t="shared" si="27"/>
        <v>655.58124999999995</v>
      </c>
      <c r="H42" s="70">
        <f t="shared" si="27"/>
        <v>655.58124999999995</v>
      </c>
      <c r="I42" s="70">
        <f t="shared" si="27"/>
        <v>655.58124999999995</v>
      </c>
      <c r="J42" s="70">
        <f t="shared" si="27"/>
        <v>655.58124999999995</v>
      </c>
      <c r="K42" s="70">
        <f t="shared" si="27"/>
        <v>655.58124999999995</v>
      </c>
      <c r="L42" s="70">
        <f t="shared" si="27"/>
        <v>655.58124999999995</v>
      </c>
      <c r="M42" s="70">
        <f t="shared" si="27"/>
        <v>655.58124999999995</v>
      </c>
      <c r="N42" s="70">
        <f t="shared" si="27"/>
        <v>655.58124999999995</v>
      </c>
      <c r="O42" s="70">
        <f t="shared" si="27"/>
        <v>655.58124999999995</v>
      </c>
      <c r="P42" s="70">
        <f t="shared" si="27"/>
        <v>655.58124999999995</v>
      </c>
      <c r="Q42" s="70">
        <f t="shared" si="27"/>
        <v>7866.9749999999995</v>
      </c>
      <c r="R42" s="28"/>
      <c r="S42" s="28"/>
      <c r="T42" s="28"/>
      <c r="U42" s="72">
        <f>SUM(U37:U41)</f>
        <v>3.9334875</v>
      </c>
      <c r="V42" s="72">
        <f>SUM(V37:V41)</f>
        <v>655.58124999999995</v>
      </c>
      <c r="X42" s="68">
        <f>SUM(X37:X41)</f>
        <v>1991.5549999999996</v>
      </c>
      <c r="Y42" s="68">
        <f>SUM(Y37:Y41)</f>
        <v>5875.42</v>
      </c>
      <c r="Z42" s="105">
        <f>X42/(X42+Y42)</f>
        <v>0.25315384884278896</v>
      </c>
    </row>
    <row r="43" spans="1:26" ht="14.25" x14ac:dyDescent="0.3">
      <c r="A43" s="93">
        <v>2.2999999999999998</v>
      </c>
      <c r="B43" s="98" t="s">
        <v>29</v>
      </c>
      <c r="C43" s="128" t="str">
        <f>'3. Staff Loading'!C43</f>
        <v>BenefitsCal Lead Developer - On</v>
      </c>
      <c r="D43" s="129" t="str">
        <f>'3. Staff Loading'!D43</f>
        <v>N</v>
      </c>
      <c r="E43" s="43">
        <v>122.13333333333334</v>
      </c>
      <c r="F43" s="43">
        <v>122.13333333333334</v>
      </c>
      <c r="G43" s="43">
        <v>122.13333333333334</v>
      </c>
      <c r="H43" s="43">
        <v>122.13333333333334</v>
      </c>
      <c r="I43" s="43">
        <v>122.13333333333334</v>
      </c>
      <c r="J43" s="43">
        <v>122.13333333333334</v>
      </c>
      <c r="K43" s="43">
        <v>122.13333333333334</v>
      </c>
      <c r="L43" s="43">
        <v>122.13333333333334</v>
      </c>
      <c r="M43" s="43">
        <v>122.13333333333334</v>
      </c>
      <c r="N43" s="43">
        <v>122.13333333333334</v>
      </c>
      <c r="O43" s="43">
        <v>122.13333333333334</v>
      </c>
      <c r="P43" s="43">
        <v>122.13333333333334</v>
      </c>
      <c r="Q43" s="100">
        <f t="shared" si="17"/>
        <v>1465.6000000000004</v>
      </c>
      <c r="U43" s="131">
        <f>V43/$S$7</f>
        <v>0.73280000000000023</v>
      </c>
      <c r="V43" s="131">
        <f>Q43/12</f>
        <v>122.13333333333337</v>
      </c>
      <c r="X43" s="131">
        <f>IF($D43="Y",$Q43,0)</f>
        <v>0</v>
      </c>
      <c r="Y43" s="131">
        <f>IF($D43="N",$Q43,0)</f>
        <v>1465.6000000000004</v>
      </c>
      <c r="Z43" s="132">
        <f>X43/(Y43+X43)</f>
        <v>0</v>
      </c>
    </row>
    <row r="44" spans="1:26" ht="14.25" x14ac:dyDescent="0.3">
      <c r="A44" s="93"/>
      <c r="B44" s="94"/>
      <c r="C44" s="128" t="str">
        <f>'3. Staff Loading'!C44</f>
        <v>BenefitsCal Translation Consultant - On</v>
      </c>
      <c r="D44" s="129" t="str">
        <f>'3. Staff Loading'!D44</f>
        <v>N</v>
      </c>
      <c r="E44" s="43">
        <v>150</v>
      </c>
      <c r="F44" s="43">
        <v>150</v>
      </c>
      <c r="G44" s="43">
        <v>150</v>
      </c>
      <c r="H44" s="43">
        <v>150</v>
      </c>
      <c r="I44" s="43">
        <v>150</v>
      </c>
      <c r="J44" s="43">
        <v>150</v>
      </c>
      <c r="K44" s="43">
        <v>150</v>
      </c>
      <c r="L44" s="43">
        <v>150</v>
      </c>
      <c r="M44" s="43">
        <v>150</v>
      </c>
      <c r="N44" s="43">
        <v>150</v>
      </c>
      <c r="O44" s="43">
        <v>150</v>
      </c>
      <c r="P44" s="43">
        <v>150</v>
      </c>
      <c r="Q44" s="100">
        <f t="shared" si="17"/>
        <v>1800</v>
      </c>
      <c r="U44" s="131">
        <f t="shared" ref="U44:U47" si="28">V44/$S$7</f>
        <v>0.9</v>
      </c>
      <c r="V44" s="131">
        <f>Q44/12</f>
        <v>150</v>
      </c>
      <c r="X44" s="131">
        <f t="shared" ref="X44:X47" si="29">IF($D44="Y",$Q44,0)</f>
        <v>0</v>
      </c>
      <c r="Y44" s="131">
        <f t="shared" ref="Y44:Y47" si="30">IF($D44="N",$Q44,0)</f>
        <v>1800</v>
      </c>
      <c r="Z44" s="132">
        <f t="shared" ref="Z44:Z47" si="31">X44/(Y44+X44)</f>
        <v>0</v>
      </c>
    </row>
    <row r="45" spans="1:26" ht="14.25" x14ac:dyDescent="0.3">
      <c r="A45" s="93"/>
      <c r="B45" s="94"/>
      <c r="C45" s="128" t="str">
        <f>'3. Staff Loading'!C45</f>
        <v>BenefitsCal Developer Sr. - Off</v>
      </c>
      <c r="D45" s="129" t="str">
        <f>'3. Staff Loading'!D45</f>
        <v>Y</v>
      </c>
      <c r="E45" s="43">
        <v>200.68413833333332</v>
      </c>
      <c r="F45" s="43">
        <v>200.68413833333332</v>
      </c>
      <c r="G45" s="43">
        <v>200.68413833333332</v>
      </c>
      <c r="H45" s="43">
        <v>200.68413833333332</v>
      </c>
      <c r="I45" s="43">
        <v>200.68413833333332</v>
      </c>
      <c r="J45" s="43">
        <v>200.68413833333332</v>
      </c>
      <c r="K45" s="43">
        <v>200.68413833333332</v>
      </c>
      <c r="L45" s="43">
        <v>200.68413833333332</v>
      </c>
      <c r="M45" s="43">
        <v>200.68413833333332</v>
      </c>
      <c r="N45" s="43">
        <v>200.68413833333332</v>
      </c>
      <c r="O45" s="43">
        <v>200.68413833333332</v>
      </c>
      <c r="P45" s="43">
        <v>200.68413833333332</v>
      </c>
      <c r="Q45" s="100">
        <f t="shared" si="17"/>
        <v>2408.20966</v>
      </c>
      <c r="R45" s="32"/>
      <c r="S45" s="32"/>
      <c r="T45" s="32"/>
      <c r="U45" s="131">
        <f t="shared" si="28"/>
        <v>1.2041048299999999</v>
      </c>
      <c r="V45" s="131">
        <f>Q45/12</f>
        <v>200.68413833333332</v>
      </c>
      <c r="X45" s="131">
        <f t="shared" si="29"/>
        <v>2408.20966</v>
      </c>
      <c r="Y45" s="131">
        <f t="shared" si="30"/>
        <v>0</v>
      </c>
      <c r="Z45" s="132">
        <f t="shared" si="31"/>
        <v>1</v>
      </c>
    </row>
    <row r="46" spans="1:26" ht="14.25" x14ac:dyDescent="0.3">
      <c r="A46" s="93"/>
      <c r="B46" s="94"/>
      <c r="C46" s="128" t="str">
        <f>'3. Staff Loading'!C46</f>
        <v>BenefitsCal Developer Jr. - Off</v>
      </c>
      <c r="D46" s="129" t="str">
        <f>'3. Staff Loading'!D46</f>
        <v>Y</v>
      </c>
      <c r="E46" s="43">
        <v>331</v>
      </c>
      <c r="F46" s="43">
        <v>331</v>
      </c>
      <c r="G46" s="43">
        <v>331</v>
      </c>
      <c r="H46" s="43">
        <v>331</v>
      </c>
      <c r="I46" s="43">
        <v>331</v>
      </c>
      <c r="J46" s="43">
        <v>331</v>
      </c>
      <c r="K46" s="43">
        <v>331</v>
      </c>
      <c r="L46" s="43">
        <v>331</v>
      </c>
      <c r="M46" s="43">
        <v>331</v>
      </c>
      <c r="N46" s="43">
        <v>331</v>
      </c>
      <c r="O46" s="43">
        <v>331</v>
      </c>
      <c r="P46" s="43">
        <v>331</v>
      </c>
      <c r="Q46" s="100">
        <f t="shared" si="17"/>
        <v>3972</v>
      </c>
      <c r="R46" s="32"/>
      <c r="S46" s="32"/>
      <c r="T46" s="32"/>
      <c r="U46" s="131">
        <f t="shared" si="28"/>
        <v>1.9860000000000002</v>
      </c>
      <c r="V46" s="131">
        <f>Q46/12</f>
        <v>331</v>
      </c>
      <c r="X46" s="131">
        <f t="shared" si="29"/>
        <v>3972</v>
      </c>
      <c r="Y46" s="131">
        <f t="shared" si="30"/>
        <v>0</v>
      </c>
      <c r="Z46" s="132">
        <f t="shared" si="31"/>
        <v>1</v>
      </c>
    </row>
    <row r="47" spans="1:26" ht="14.25" x14ac:dyDescent="0.3">
      <c r="A47" s="93"/>
      <c r="B47" s="94"/>
      <c r="C47" s="128">
        <f>'3. Staff Loading'!C47</f>
        <v>0</v>
      </c>
      <c r="D47" s="129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0">
        <f t="shared" si="17"/>
        <v>0</v>
      </c>
      <c r="R47" s="32"/>
      <c r="S47" s="32"/>
      <c r="T47" s="32"/>
      <c r="U47" s="131">
        <f t="shared" si="28"/>
        <v>0</v>
      </c>
      <c r="V47" s="131">
        <f>Q47/12</f>
        <v>0</v>
      </c>
      <c r="X47" s="131">
        <f t="shared" si="29"/>
        <v>0</v>
      </c>
      <c r="Y47" s="131">
        <f t="shared" si="30"/>
        <v>0</v>
      </c>
      <c r="Z47" s="132" t="e">
        <f t="shared" si="31"/>
        <v>#DIV/0!</v>
      </c>
    </row>
    <row r="48" spans="1:26" s="32" customFormat="1" ht="15" thickBot="1" x14ac:dyDescent="0.35">
      <c r="A48" s="65"/>
      <c r="B48" s="66" t="s">
        <v>30</v>
      </c>
      <c r="C48" s="67"/>
      <c r="D48" s="119"/>
      <c r="E48" s="70">
        <f>SUM(E43:E47)</f>
        <v>803.81747166666662</v>
      </c>
      <c r="F48" s="70">
        <f t="shared" ref="F48:Q48" si="32">SUM(F43:F47)</f>
        <v>803.81747166666662</v>
      </c>
      <c r="G48" s="70">
        <f t="shared" si="32"/>
        <v>803.81747166666662</v>
      </c>
      <c r="H48" s="70">
        <f t="shared" si="32"/>
        <v>803.81747166666662</v>
      </c>
      <c r="I48" s="70">
        <f t="shared" si="32"/>
        <v>803.81747166666662</v>
      </c>
      <c r="J48" s="70">
        <f t="shared" si="32"/>
        <v>803.81747166666662</v>
      </c>
      <c r="K48" s="70">
        <f t="shared" si="32"/>
        <v>803.81747166666662</v>
      </c>
      <c r="L48" s="70">
        <f t="shared" si="32"/>
        <v>803.81747166666662</v>
      </c>
      <c r="M48" s="70">
        <f t="shared" si="32"/>
        <v>803.81747166666662</v>
      </c>
      <c r="N48" s="70">
        <f t="shared" si="32"/>
        <v>803.81747166666662</v>
      </c>
      <c r="O48" s="70">
        <f t="shared" si="32"/>
        <v>803.81747166666662</v>
      </c>
      <c r="P48" s="70">
        <f t="shared" si="32"/>
        <v>803.81747166666662</v>
      </c>
      <c r="Q48" s="70">
        <f t="shared" si="32"/>
        <v>9645.8096600000008</v>
      </c>
      <c r="R48" s="28"/>
      <c r="S48" s="28"/>
      <c r="T48" s="28"/>
      <c r="U48" s="72">
        <f>SUM(U43:U47)</f>
        <v>4.8229048300000006</v>
      </c>
      <c r="V48" s="72">
        <f>SUM(V43:V47)</f>
        <v>803.81747166666673</v>
      </c>
      <c r="X48" s="68">
        <f>SUM(X43:X47)</f>
        <v>6380.2096600000004</v>
      </c>
      <c r="Y48" s="68">
        <f>SUM(Y43:Y47)</f>
        <v>3265.6000000000004</v>
      </c>
      <c r="Z48" s="105">
        <f>X48/(X48+Y48)</f>
        <v>0.66144884513510083</v>
      </c>
    </row>
    <row r="49" spans="1:26" s="32" customFormat="1" ht="14.25" x14ac:dyDescent="0.3">
      <c r="A49" s="93">
        <v>2.4</v>
      </c>
      <c r="B49" s="98" t="s">
        <v>31</v>
      </c>
      <c r="C49" s="128" t="str">
        <f>'3. Staff Loading'!C49</f>
        <v>BenefitsCal Test Manager</v>
      </c>
      <c r="D49" s="129" t="str">
        <f>'3. Staff Loading'!D49</f>
        <v>N</v>
      </c>
      <c r="E49" s="43">
        <v>88.199999999999989</v>
      </c>
      <c r="F49" s="43">
        <v>88.199999999999989</v>
      </c>
      <c r="G49" s="43">
        <v>88.199999999999989</v>
      </c>
      <c r="H49" s="43">
        <v>88.199999999999989</v>
      </c>
      <c r="I49" s="43">
        <v>88.199999999999989</v>
      </c>
      <c r="J49" s="43">
        <v>88.199999999999989</v>
      </c>
      <c r="K49" s="43">
        <v>88.199999999999989</v>
      </c>
      <c r="L49" s="43">
        <v>88.199999999999989</v>
      </c>
      <c r="M49" s="43">
        <v>88.199999999999989</v>
      </c>
      <c r="N49" s="43">
        <v>88.199999999999989</v>
      </c>
      <c r="O49" s="43">
        <v>88.199999999999989</v>
      </c>
      <c r="P49" s="43">
        <v>88.199999999999989</v>
      </c>
      <c r="Q49" s="100">
        <f t="shared" ref="Q49:Q53" si="33">SUM(E49:P49)</f>
        <v>1058.4000000000001</v>
      </c>
      <c r="R49" s="28"/>
      <c r="S49" s="28"/>
      <c r="T49" s="28"/>
      <c r="U49" s="131">
        <f>V49/$S$7</f>
        <v>0.5292</v>
      </c>
      <c r="V49" s="131">
        <f>Q49/12</f>
        <v>88.2</v>
      </c>
      <c r="W49" s="28"/>
      <c r="X49" s="131">
        <f>IF($D49="Y",$Q49,0)</f>
        <v>0</v>
      </c>
      <c r="Y49" s="131">
        <f>IF($D49="N",$Q49,0)</f>
        <v>1058.4000000000001</v>
      </c>
      <c r="Z49" s="132">
        <f>X49/(Y49+X49)</f>
        <v>0</v>
      </c>
    </row>
    <row r="50" spans="1:26" s="32" customFormat="1" ht="14.25" x14ac:dyDescent="0.3">
      <c r="A50" s="93"/>
      <c r="B50" s="94"/>
      <c r="C50" s="128" t="str">
        <f>'3. Staff Loading'!C50</f>
        <v>BenefitsCal Test Engineer Jr. - On</v>
      </c>
      <c r="D50" s="129" t="str">
        <f>'3. Staff Loading'!D50</f>
        <v>N</v>
      </c>
      <c r="E50" s="43">
        <v>147.9016</v>
      </c>
      <c r="F50" s="43">
        <v>147.9016</v>
      </c>
      <c r="G50" s="43">
        <v>147.9016</v>
      </c>
      <c r="H50" s="43">
        <v>147.9016</v>
      </c>
      <c r="I50" s="43">
        <v>147.9016</v>
      </c>
      <c r="J50" s="43">
        <v>147.9016</v>
      </c>
      <c r="K50" s="43">
        <v>147.9016</v>
      </c>
      <c r="L50" s="43">
        <v>147.9016</v>
      </c>
      <c r="M50" s="43">
        <v>147.9016</v>
      </c>
      <c r="N50" s="43">
        <v>147.9016</v>
      </c>
      <c r="O50" s="43">
        <v>147.9016</v>
      </c>
      <c r="P50" s="43">
        <v>147.9016</v>
      </c>
      <c r="Q50" s="100">
        <f t="shared" si="33"/>
        <v>1774.8191999999997</v>
      </c>
      <c r="R50" s="28"/>
      <c r="S50" s="28"/>
      <c r="T50" s="28"/>
      <c r="U50" s="131">
        <f t="shared" ref="U50:U53" si="34">V50/$S$7</f>
        <v>0.88740959999999991</v>
      </c>
      <c r="V50" s="131">
        <f>Q50/12</f>
        <v>147.90159999999997</v>
      </c>
      <c r="W50" s="28"/>
      <c r="X50" s="131">
        <f t="shared" ref="X50:X53" si="35">IF($D50="Y",$Q50,0)</f>
        <v>0</v>
      </c>
      <c r="Y50" s="131">
        <f t="shared" ref="Y50:Y53" si="36">IF($D50="N",$Q50,0)</f>
        <v>1774.8191999999997</v>
      </c>
      <c r="Z50" s="132">
        <f t="shared" ref="Z50:Z53" si="37">X50/(Y50+X50)</f>
        <v>0</v>
      </c>
    </row>
    <row r="51" spans="1:26" s="32" customFormat="1" ht="14.25" x14ac:dyDescent="0.3">
      <c r="A51" s="93"/>
      <c r="B51" s="94"/>
      <c r="C51" s="128" t="str">
        <f>'3. Staff Loading'!C51</f>
        <v>BenefitsCal Automation Engineer - Off</v>
      </c>
      <c r="D51" s="129" t="str">
        <f>'3. Staff Loading'!D51</f>
        <v>Y</v>
      </c>
      <c r="E51" s="43">
        <v>165.5</v>
      </c>
      <c r="F51" s="43">
        <v>165.5</v>
      </c>
      <c r="G51" s="43">
        <v>165.5</v>
      </c>
      <c r="H51" s="43">
        <v>165.5</v>
      </c>
      <c r="I51" s="43">
        <v>165.5</v>
      </c>
      <c r="J51" s="43">
        <v>165.5</v>
      </c>
      <c r="K51" s="43">
        <v>165.5</v>
      </c>
      <c r="L51" s="43">
        <v>165.5</v>
      </c>
      <c r="M51" s="43">
        <v>165.5</v>
      </c>
      <c r="N51" s="43">
        <v>165.5</v>
      </c>
      <c r="O51" s="43">
        <v>165.5</v>
      </c>
      <c r="P51" s="43">
        <v>165.5</v>
      </c>
      <c r="Q51" s="100">
        <f t="shared" si="33"/>
        <v>1986</v>
      </c>
      <c r="U51" s="131">
        <f t="shared" si="34"/>
        <v>0.9930000000000001</v>
      </c>
      <c r="V51" s="131">
        <f>Q51/12</f>
        <v>165.5</v>
      </c>
      <c r="W51" s="28"/>
      <c r="X51" s="131">
        <f t="shared" si="35"/>
        <v>1986</v>
      </c>
      <c r="Y51" s="131">
        <f t="shared" si="36"/>
        <v>0</v>
      </c>
      <c r="Z51" s="132">
        <f t="shared" si="37"/>
        <v>1</v>
      </c>
    </row>
    <row r="52" spans="1:26" s="32" customFormat="1" ht="14.25" x14ac:dyDescent="0.3">
      <c r="A52" s="93"/>
      <c r="B52" s="94"/>
      <c r="C52" s="128">
        <f>'3. Staff Loading'!C52</f>
        <v>0</v>
      </c>
      <c r="D52" s="129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0">
        <f t="shared" si="33"/>
        <v>0</v>
      </c>
      <c r="U52" s="131">
        <f t="shared" si="34"/>
        <v>0</v>
      </c>
      <c r="V52" s="131">
        <f>Q52/12</f>
        <v>0</v>
      </c>
      <c r="W52" s="28"/>
      <c r="X52" s="131">
        <f t="shared" si="35"/>
        <v>0</v>
      </c>
      <c r="Y52" s="131">
        <f t="shared" si="36"/>
        <v>0</v>
      </c>
      <c r="Z52" s="132" t="e">
        <f t="shared" si="37"/>
        <v>#DIV/0!</v>
      </c>
    </row>
    <row r="53" spans="1:26" s="32" customFormat="1" ht="14.25" x14ac:dyDescent="0.3">
      <c r="A53" s="93"/>
      <c r="B53" s="94"/>
      <c r="C53" s="128">
        <f>'3. Staff Loading'!C53</f>
        <v>0</v>
      </c>
      <c r="D53" s="129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0">
        <f t="shared" si="33"/>
        <v>0</v>
      </c>
      <c r="U53" s="131">
        <f t="shared" si="34"/>
        <v>0</v>
      </c>
      <c r="V53" s="131">
        <f>Q53/12</f>
        <v>0</v>
      </c>
      <c r="W53" s="28"/>
      <c r="X53" s="131">
        <f t="shared" si="35"/>
        <v>0</v>
      </c>
      <c r="Y53" s="131">
        <f t="shared" si="36"/>
        <v>0</v>
      </c>
      <c r="Z53" s="132" t="e">
        <f t="shared" si="37"/>
        <v>#DIV/0!</v>
      </c>
    </row>
    <row r="54" spans="1:26" s="32" customFormat="1" ht="15" thickBot="1" x14ac:dyDescent="0.35">
      <c r="A54" s="65"/>
      <c r="B54" s="66" t="s">
        <v>32</v>
      </c>
      <c r="C54" s="67"/>
      <c r="D54" s="119"/>
      <c r="E54" s="70">
        <f>SUM(E49:E53)</f>
        <v>401.60159999999996</v>
      </c>
      <c r="F54" s="70">
        <f t="shared" ref="F54:Q54" si="38">SUM(F49:F53)</f>
        <v>401.60159999999996</v>
      </c>
      <c r="G54" s="70">
        <f t="shared" si="38"/>
        <v>401.60159999999996</v>
      </c>
      <c r="H54" s="70">
        <f t="shared" si="38"/>
        <v>401.60159999999996</v>
      </c>
      <c r="I54" s="70">
        <f t="shared" si="38"/>
        <v>401.60159999999996</v>
      </c>
      <c r="J54" s="70">
        <f t="shared" si="38"/>
        <v>401.60159999999996</v>
      </c>
      <c r="K54" s="70">
        <f t="shared" si="38"/>
        <v>401.60159999999996</v>
      </c>
      <c r="L54" s="70">
        <f t="shared" si="38"/>
        <v>401.60159999999996</v>
      </c>
      <c r="M54" s="70">
        <f t="shared" si="38"/>
        <v>401.60159999999996</v>
      </c>
      <c r="N54" s="70">
        <f t="shared" si="38"/>
        <v>401.60159999999996</v>
      </c>
      <c r="O54" s="70">
        <f t="shared" si="38"/>
        <v>401.60159999999996</v>
      </c>
      <c r="P54" s="70">
        <f t="shared" si="38"/>
        <v>401.60159999999996</v>
      </c>
      <c r="Q54" s="70">
        <f t="shared" si="38"/>
        <v>4819.2191999999995</v>
      </c>
      <c r="R54" s="28"/>
      <c r="S54" s="28"/>
      <c r="T54" s="28"/>
      <c r="U54" s="72">
        <f>SUM(U49:U53)</f>
        <v>2.4096096</v>
      </c>
      <c r="V54" s="72">
        <f>SUM(V49:V53)</f>
        <v>401.60159999999996</v>
      </c>
      <c r="X54" s="68">
        <f>SUM(X49:X53)</f>
        <v>1986</v>
      </c>
      <c r="Y54" s="68">
        <f>SUM(Y49:Y53)</f>
        <v>2833.2191999999995</v>
      </c>
      <c r="Z54" s="105">
        <f>X54/(X54+Y54)</f>
        <v>0.41209995179302078</v>
      </c>
    </row>
    <row r="55" spans="1:26" s="32" customFormat="1" ht="14.25" x14ac:dyDescent="0.3">
      <c r="A55" s="93">
        <v>2.5</v>
      </c>
      <c r="B55" s="98" t="s">
        <v>33</v>
      </c>
      <c r="C55" s="128" t="str">
        <f>'3. Staff Loading'!C55</f>
        <v>BenefitsCal Test Engineer Jr. - On</v>
      </c>
      <c r="D55" s="129" t="str">
        <f>'3. Staff Loading'!D55</f>
        <v>N</v>
      </c>
      <c r="E55" s="152">
        <v>117.327</v>
      </c>
      <c r="F55" s="152">
        <v>117.327</v>
      </c>
      <c r="G55" s="152">
        <v>117.327</v>
      </c>
      <c r="H55" s="152">
        <v>117.327</v>
      </c>
      <c r="I55" s="152">
        <v>117.327</v>
      </c>
      <c r="J55" s="152">
        <v>117.327</v>
      </c>
      <c r="K55" s="152">
        <v>117.327</v>
      </c>
      <c r="L55" s="152">
        <v>117.327</v>
      </c>
      <c r="M55" s="152">
        <v>117.327</v>
      </c>
      <c r="N55" s="152">
        <v>117.327</v>
      </c>
      <c r="O55" s="152">
        <v>117.327</v>
      </c>
      <c r="P55" s="152">
        <v>117.327</v>
      </c>
      <c r="Q55" s="100">
        <f t="shared" ref="Q55:Q59" si="39">SUM(E55:P55)</f>
        <v>1407.924</v>
      </c>
      <c r="R55" s="28"/>
      <c r="S55" s="28"/>
      <c r="T55" s="28"/>
      <c r="U55" s="131">
        <f>V55/$S$7</f>
        <v>0.70396199999999998</v>
      </c>
      <c r="V55" s="131">
        <f>Q55/12</f>
        <v>117.327</v>
      </c>
      <c r="W55" s="28"/>
      <c r="X55" s="131">
        <f>IF($D55="Y",$Q55,0)</f>
        <v>0</v>
      </c>
      <c r="Y55" s="131">
        <f>IF($D55="N",$Q55,0)</f>
        <v>1407.924</v>
      </c>
      <c r="Z55" s="132">
        <f>X55/(Y55+X55)</f>
        <v>0</v>
      </c>
    </row>
    <row r="56" spans="1:26" s="32" customFormat="1" ht="14.25" x14ac:dyDescent="0.3">
      <c r="A56" s="93"/>
      <c r="B56" s="94"/>
      <c r="C56" s="128" t="str">
        <f>'3. Staff Loading'!C56</f>
        <v>BenefitsCal Test Manager</v>
      </c>
      <c r="D56" s="129" t="str">
        <f>'3. Staff Loading'!D56</f>
        <v>N</v>
      </c>
      <c r="E56" s="152">
        <v>61.8</v>
      </c>
      <c r="F56" s="152">
        <v>61.8</v>
      </c>
      <c r="G56" s="152">
        <v>61.8</v>
      </c>
      <c r="H56" s="152">
        <v>61.8</v>
      </c>
      <c r="I56" s="152">
        <v>61.8</v>
      </c>
      <c r="J56" s="152">
        <v>61.8</v>
      </c>
      <c r="K56" s="152">
        <v>61.8</v>
      </c>
      <c r="L56" s="152">
        <v>61.8</v>
      </c>
      <c r="M56" s="152">
        <v>61.8</v>
      </c>
      <c r="N56" s="152">
        <v>61.8</v>
      </c>
      <c r="O56" s="152">
        <v>61.8</v>
      </c>
      <c r="P56" s="152">
        <v>61.8</v>
      </c>
      <c r="Q56" s="100">
        <f t="shared" si="39"/>
        <v>741.59999999999991</v>
      </c>
      <c r="R56" s="28"/>
      <c r="S56" s="28"/>
      <c r="T56" s="28"/>
      <c r="U56" s="131">
        <f t="shared" ref="U56:U59" si="40">V56/$S$7</f>
        <v>0.37079999999999996</v>
      </c>
      <c r="V56" s="131">
        <f>Q56/12</f>
        <v>61.79999999999999</v>
      </c>
      <c r="W56" s="28"/>
      <c r="X56" s="131">
        <f t="shared" ref="X56:X59" si="41">IF($D56="Y",$Q56,0)</f>
        <v>0</v>
      </c>
      <c r="Y56" s="131">
        <f t="shared" ref="Y56:Y59" si="42">IF($D56="N",$Q56,0)</f>
        <v>741.59999999999991</v>
      </c>
      <c r="Z56" s="132">
        <f t="shared" ref="Z56:Z59" si="43">X56/(Y56+X56)</f>
        <v>0</v>
      </c>
    </row>
    <row r="57" spans="1:26" s="32" customFormat="1" ht="14.25" x14ac:dyDescent="0.3">
      <c r="A57" s="93"/>
      <c r="B57" s="94"/>
      <c r="C57" s="128">
        <f>'3. Staff Loading'!C57</f>
        <v>0</v>
      </c>
      <c r="D57" s="129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0">
        <f t="shared" si="39"/>
        <v>0</v>
      </c>
      <c r="U57" s="131">
        <f t="shared" si="40"/>
        <v>0</v>
      </c>
      <c r="V57" s="131">
        <f>Q57/12</f>
        <v>0</v>
      </c>
      <c r="W57" s="28"/>
      <c r="X57" s="131">
        <f t="shared" si="41"/>
        <v>0</v>
      </c>
      <c r="Y57" s="131">
        <f t="shared" si="42"/>
        <v>0</v>
      </c>
      <c r="Z57" s="132" t="e">
        <f t="shared" si="43"/>
        <v>#DIV/0!</v>
      </c>
    </row>
    <row r="58" spans="1:26" s="32" customFormat="1" ht="14.25" x14ac:dyDescent="0.3">
      <c r="A58" s="93"/>
      <c r="B58" s="94"/>
      <c r="C58" s="128">
        <f>'3. Staff Loading'!C58</f>
        <v>0</v>
      </c>
      <c r="D58" s="129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0">
        <f t="shared" si="39"/>
        <v>0</v>
      </c>
      <c r="U58" s="131">
        <f t="shared" si="40"/>
        <v>0</v>
      </c>
      <c r="V58" s="131">
        <f>Q58/12</f>
        <v>0</v>
      </c>
      <c r="W58" s="28"/>
      <c r="X58" s="131">
        <f t="shared" si="41"/>
        <v>0</v>
      </c>
      <c r="Y58" s="131">
        <f t="shared" si="42"/>
        <v>0</v>
      </c>
      <c r="Z58" s="132" t="e">
        <f t="shared" si="43"/>
        <v>#DIV/0!</v>
      </c>
    </row>
    <row r="59" spans="1:26" s="32" customFormat="1" ht="14.25" x14ac:dyDescent="0.3">
      <c r="A59" s="93"/>
      <c r="B59" s="94"/>
      <c r="C59" s="128">
        <f>'3. Staff Loading'!C59</f>
        <v>0</v>
      </c>
      <c r="D59" s="129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0">
        <f t="shared" si="39"/>
        <v>0</v>
      </c>
      <c r="U59" s="131">
        <f t="shared" si="40"/>
        <v>0</v>
      </c>
      <c r="V59" s="131">
        <f>Q59/12</f>
        <v>0</v>
      </c>
      <c r="W59" s="28"/>
      <c r="X59" s="131">
        <f t="shared" si="41"/>
        <v>0</v>
      </c>
      <c r="Y59" s="131">
        <f t="shared" si="42"/>
        <v>0</v>
      </c>
      <c r="Z59" s="132" t="e">
        <f t="shared" si="43"/>
        <v>#DIV/0!</v>
      </c>
    </row>
    <row r="60" spans="1:26" s="32" customFormat="1" ht="15" thickBot="1" x14ac:dyDescent="0.35">
      <c r="A60" s="65"/>
      <c r="B60" s="66" t="s">
        <v>34</v>
      </c>
      <c r="C60" s="67"/>
      <c r="D60" s="119"/>
      <c r="E60" s="70">
        <f>SUM(E55:E59)</f>
        <v>179.12700000000001</v>
      </c>
      <c r="F60" s="70">
        <f t="shared" ref="F60:Q60" si="44">SUM(F55:F59)</f>
        <v>179.12700000000001</v>
      </c>
      <c r="G60" s="70">
        <f t="shared" si="44"/>
        <v>179.12700000000001</v>
      </c>
      <c r="H60" s="70">
        <f t="shared" si="44"/>
        <v>179.12700000000001</v>
      </c>
      <c r="I60" s="70">
        <f t="shared" si="44"/>
        <v>179.12700000000001</v>
      </c>
      <c r="J60" s="70">
        <f t="shared" si="44"/>
        <v>179.12700000000001</v>
      </c>
      <c r="K60" s="70">
        <f t="shared" si="44"/>
        <v>179.12700000000001</v>
      </c>
      <c r="L60" s="70">
        <f t="shared" si="44"/>
        <v>179.12700000000001</v>
      </c>
      <c r="M60" s="70">
        <f t="shared" si="44"/>
        <v>179.12700000000001</v>
      </c>
      <c r="N60" s="70">
        <f t="shared" si="44"/>
        <v>179.12700000000001</v>
      </c>
      <c r="O60" s="70">
        <f t="shared" si="44"/>
        <v>179.12700000000001</v>
      </c>
      <c r="P60" s="70">
        <f t="shared" si="44"/>
        <v>179.12700000000001</v>
      </c>
      <c r="Q60" s="70">
        <f t="shared" si="44"/>
        <v>2149.5239999999999</v>
      </c>
      <c r="R60" s="28"/>
      <c r="S60" s="28"/>
      <c r="T60" s="28"/>
      <c r="U60" s="72">
        <f>SUM(U55:U59)</f>
        <v>1.074762</v>
      </c>
      <c r="V60" s="72">
        <f>SUM(V55:V59)</f>
        <v>179.12699999999998</v>
      </c>
      <c r="X60" s="68">
        <f>SUM(X55:X59)</f>
        <v>0</v>
      </c>
      <c r="Y60" s="68">
        <f>SUM(Y55:Y59)</f>
        <v>2149.5239999999999</v>
      </c>
      <c r="Z60" s="105">
        <f>X60/(X60+Y60)</f>
        <v>0</v>
      </c>
    </row>
    <row r="61" spans="1:26" s="32" customFormat="1" ht="14.25" x14ac:dyDescent="0.3">
      <c r="A61" s="93">
        <v>2.6</v>
      </c>
      <c r="B61" s="98" t="s">
        <v>35</v>
      </c>
      <c r="C61" s="128" t="str">
        <f>'3. Staff Loading'!C61</f>
        <v>BenefitsCal Training Developer - Off</v>
      </c>
      <c r="D61" s="129" t="str">
        <f>'3. Staff Loading'!D61</f>
        <v>Y</v>
      </c>
      <c r="E61" s="43">
        <v>165.46448066666682</v>
      </c>
      <c r="F61" s="43">
        <v>165.46448066666682</v>
      </c>
      <c r="G61" s="43">
        <v>165.46448066666682</v>
      </c>
      <c r="H61" s="43">
        <v>165.46448066666682</v>
      </c>
      <c r="I61" s="43">
        <v>165.46448066666682</v>
      </c>
      <c r="J61" s="43">
        <v>165.46448066666682</v>
      </c>
      <c r="K61" s="43">
        <v>165.46448066666682</v>
      </c>
      <c r="L61" s="43">
        <v>165.46448066666682</v>
      </c>
      <c r="M61" s="43">
        <v>165.46448066666682</v>
      </c>
      <c r="N61" s="43">
        <v>165.46448066666682</v>
      </c>
      <c r="O61" s="43">
        <v>165.46448066666682</v>
      </c>
      <c r="P61" s="43">
        <v>165.46448066666682</v>
      </c>
      <c r="Q61" s="100">
        <f t="shared" si="17"/>
        <v>1985.5737680000013</v>
      </c>
      <c r="R61" s="28"/>
      <c r="S61" s="28"/>
      <c r="T61" s="28"/>
      <c r="U61" s="131">
        <f>V61/$S$7</f>
        <v>0.99278688400000081</v>
      </c>
      <c r="V61" s="131">
        <f>Q61/12</f>
        <v>165.46448066666679</v>
      </c>
      <c r="X61" s="131">
        <f>IF($D61="Y",$Q61,0)</f>
        <v>1985.5737680000013</v>
      </c>
      <c r="Y61" s="131">
        <f>IF($D61="N",$Q61,0)</f>
        <v>0</v>
      </c>
      <c r="Z61" s="132">
        <f>X61/(Y61+X61)</f>
        <v>1</v>
      </c>
    </row>
    <row r="62" spans="1:26" ht="14.25" x14ac:dyDescent="0.3">
      <c r="A62" s="93"/>
      <c r="B62" s="94"/>
      <c r="C62" s="128">
        <f>'3. Staff Loading'!C62</f>
        <v>0</v>
      </c>
      <c r="D62" s="129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0">
        <f t="shared" si="17"/>
        <v>0</v>
      </c>
      <c r="U62" s="131">
        <f t="shared" ref="U62:U65" si="45">V62/$S$7</f>
        <v>0</v>
      </c>
      <c r="V62" s="131">
        <f>Q62/12</f>
        <v>0</v>
      </c>
      <c r="X62" s="131">
        <f t="shared" ref="X62:X65" si="46">IF($D62="Y",$Q62,0)</f>
        <v>0</v>
      </c>
      <c r="Y62" s="131">
        <f t="shared" ref="Y62:Y65" si="47">IF($D62="N",$Q62,0)</f>
        <v>0</v>
      </c>
      <c r="Z62" s="132" t="e">
        <f t="shared" ref="Z62:Z65" si="48">X62/(Y62+X62)</f>
        <v>#DIV/0!</v>
      </c>
    </row>
    <row r="63" spans="1:26" ht="14.25" x14ac:dyDescent="0.3">
      <c r="A63" s="93"/>
      <c r="B63" s="94"/>
      <c r="C63" s="128">
        <f>'3. Staff Loading'!C63</f>
        <v>0</v>
      </c>
      <c r="D63" s="129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0">
        <f t="shared" si="17"/>
        <v>0</v>
      </c>
      <c r="U63" s="131">
        <f t="shared" si="45"/>
        <v>0</v>
      </c>
      <c r="V63" s="131">
        <f>Q63/12</f>
        <v>0</v>
      </c>
      <c r="X63" s="131">
        <f t="shared" si="46"/>
        <v>0</v>
      </c>
      <c r="Y63" s="131">
        <f t="shared" si="47"/>
        <v>0</v>
      </c>
      <c r="Z63" s="132" t="e">
        <f t="shared" si="48"/>
        <v>#DIV/0!</v>
      </c>
    </row>
    <row r="64" spans="1:26" ht="14.25" x14ac:dyDescent="0.3">
      <c r="A64" s="93"/>
      <c r="B64" s="94"/>
      <c r="C64" s="128">
        <f>'3. Staff Loading'!C64</f>
        <v>0</v>
      </c>
      <c r="D64" s="129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0">
        <f t="shared" si="17"/>
        <v>0</v>
      </c>
      <c r="R64" s="32"/>
      <c r="S64" s="32"/>
      <c r="T64" s="32"/>
      <c r="U64" s="131">
        <f t="shared" si="45"/>
        <v>0</v>
      </c>
      <c r="V64" s="131">
        <f>Q64/12</f>
        <v>0</v>
      </c>
      <c r="X64" s="131">
        <f t="shared" si="46"/>
        <v>0</v>
      </c>
      <c r="Y64" s="131">
        <f t="shared" si="47"/>
        <v>0</v>
      </c>
      <c r="Z64" s="132" t="e">
        <f t="shared" si="48"/>
        <v>#DIV/0!</v>
      </c>
    </row>
    <row r="65" spans="1:26" ht="14.25" x14ac:dyDescent="0.3">
      <c r="A65" s="93"/>
      <c r="B65" s="94"/>
      <c r="C65" s="128">
        <f>'3. Staff Loading'!C65</f>
        <v>0</v>
      </c>
      <c r="D65" s="129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0">
        <f t="shared" si="17"/>
        <v>0</v>
      </c>
      <c r="R65" s="32"/>
      <c r="S65" s="32"/>
      <c r="T65" s="32"/>
      <c r="U65" s="131">
        <f t="shared" si="45"/>
        <v>0</v>
      </c>
      <c r="V65" s="131">
        <f>Q65/12</f>
        <v>0</v>
      </c>
      <c r="X65" s="131">
        <f t="shared" si="46"/>
        <v>0</v>
      </c>
      <c r="Y65" s="131">
        <f t="shared" si="47"/>
        <v>0</v>
      </c>
      <c r="Z65" s="132" t="e">
        <f t="shared" si="48"/>
        <v>#DIV/0!</v>
      </c>
    </row>
    <row r="66" spans="1:26" s="32" customFormat="1" ht="15" thickBot="1" x14ac:dyDescent="0.35">
      <c r="A66" s="65"/>
      <c r="B66" s="66" t="s">
        <v>36</v>
      </c>
      <c r="C66" s="67"/>
      <c r="D66" s="119"/>
      <c r="E66" s="70">
        <f>SUM(E61:E65)</f>
        <v>165.46448066666682</v>
      </c>
      <c r="F66" s="70">
        <f t="shared" ref="F66:Q66" si="49">SUM(F61:F65)</f>
        <v>165.46448066666682</v>
      </c>
      <c r="G66" s="70">
        <f t="shared" si="49"/>
        <v>165.46448066666682</v>
      </c>
      <c r="H66" s="70">
        <f t="shared" si="49"/>
        <v>165.46448066666682</v>
      </c>
      <c r="I66" s="70">
        <f t="shared" si="49"/>
        <v>165.46448066666682</v>
      </c>
      <c r="J66" s="70">
        <f t="shared" si="49"/>
        <v>165.46448066666682</v>
      </c>
      <c r="K66" s="70">
        <f t="shared" si="49"/>
        <v>165.46448066666682</v>
      </c>
      <c r="L66" s="70">
        <f t="shared" si="49"/>
        <v>165.46448066666682</v>
      </c>
      <c r="M66" s="70">
        <f t="shared" si="49"/>
        <v>165.46448066666682</v>
      </c>
      <c r="N66" s="70">
        <f t="shared" si="49"/>
        <v>165.46448066666682</v>
      </c>
      <c r="O66" s="70">
        <f t="shared" si="49"/>
        <v>165.46448066666682</v>
      </c>
      <c r="P66" s="70">
        <f t="shared" si="49"/>
        <v>165.46448066666682</v>
      </c>
      <c r="Q66" s="70">
        <f t="shared" si="49"/>
        <v>1985.5737680000013</v>
      </c>
      <c r="U66" s="72">
        <f>SUM(U61:U65)</f>
        <v>0.99278688400000081</v>
      </c>
      <c r="V66" s="72">
        <f>SUM(V61:V65)</f>
        <v>165.46448066666679</v>
      </c>
      <c r="X66" s="68">
        <f>SUM(X61:X65)</f>
        <v>1985.5737680000013</v>
      </c>
      <c r="Y66" s="68">
        <f>SUM(Y61:Y65)</f>
        <v>0</v>
      </c>
      <c r="Z66" s="105">
        <f>X66/(X66+Y66)</f>
        <v>1</v>
      </c>
    </row>
    <row r="67" spans="1:26" s="32" customFormat="1" ht="14.25" x14ac:dyDescent="0.3">
      <c r="A67" s="93">
        <v>2.7</v>
      </c>
      <c r="B67" s="98" t="s">
        <v>37</v>
      </c>
      <c r="C67" s="128" t="str">
        <f>'3. Staff Loading'!C67</f>
        <v>BenefitsCal Lead Developer - On</v>
      </c>
      <c r="D67" s="129" t="str">
        <f>'3. Staff Loading'!D67</f>
        <v>N</v>
      </c>
      <c r="E67" s="43">
        <v>30.533333333333335</v>
      </c>
      <c r="F67" s="43">
        <v>30.533333333333335</v>
      </c>
      <c r="G67" s="43">
        <v>30.533333333333335</v>
      </c>
      <c r="H67" s="43">
        <v>30.533333333333335</v>
      </c>
      <c r="I67" s="43">
        <v>30.533333333333335</v>
      </c>
      <c r="J67" s="43">
        <v>30.533333333333335</v>
      </c>
      <c r="K67" s="43">
        <v>30.533333333333335</v>
      </c>
      <c r="L67" s="43">
        <v>30.533333333333335</v>
      </c>
      <c r="M67" s="43">
        <v>30.533333333333335</v>
      </c>
      <c r="N67" s="43">
        <v>30.533333333333335</v>
      </c>
      <c r="O67" s="43">
        <v>30.533333333333335</v>
      </c>
      <c r="P67" s="43">
        <v>30.533333333333335</v>
      </c>
      <c r="Q67" s="100">
        <f t="shared" si="17"/>
        <v>366.40000000000009</v>
      </c>
      <c r="R67" s="28"/>
      <c r="S67" s="28"/>
      <c r="T67" s="28"/>
      <c r="U67" s="131">
        <f>V67/$S$7</f>
        <v>0.18320000000000006</v>
      </c>
      <c r="V67" s="131">
        <f>Q67/12</f>
        <v>30.533333333333342</v>
      </c>
      <c r="X67" s="131">
        <f>IF($D67="Y",$Q67,0)</f>
        <v>0</v>
      </c>
      <c r="Y67" s="131">
        <f>IF($D67="N",$Q67,0)</f>
        <v>366.40000000000009</v>
      </c>
      <c r="Z67" s="132">
        <f>X67/(Y67+X67)</f>
        <v>0</v>
      </c>
    </row>
    <row r="68" spans="1:26" ht="14.25" x14ac:dyDescent="0.3">
      <c r="A68" s="93"/>
      <c r="B68" s="94"/>
      <c r="C68" s="128">
        <f>'3. Staff Loading'!C68</f>
        <v>0</v>
      </c>
      <c r="D68" s="129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0">
        <f t="shared" si="17"/>
        <v>0</v>
      </c>
      <c r="U68" s="131">
        <f t="shared" ref="U68:U71" si="50">V68/$S$7</f>
        <v>0</v>
      </c>
      <c r="V68" s="131">
        <f>Q68/12</f>
        <v>0</v>
      </c>
      <c r="X68" s="131">
        <f t="shared" ref="X68:X71" si="51">IF($D68="Y",$Q68,0)</f>
        <v>0</v>
      </c>
      <c r="Y68" s="131">
        <f t="shared" ref="Y68:Y71" si="52">IF($D68="N",$Q68,0)</f>
        <v>0</v>
      </c>
      <c r="Z68" s="132" t="e">
        <f t="shared" ref="Z68:Z71" si="53">X68/(Y68+X68)</f>
        <v>#DIV/0!</v>
      </c>
    </row>
    <row r="69" spans="1:26" ht="14.25" x14ac:dyDescent="0.3">
      <c r="A69" s="93"/>
      <c r="B69" s="94"/>
      <c r="C69" s="128">
        <f>'3. Staff Loading'!C69</f>
        <v>0</v>
      </c>
      <c r="D69" s="129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0">
        <f t="shared" si="17"/>
        <v>0</v>
      </c>
      <c r="U69" s="131">
        <f t="shared" si="50"/>
        <v>0</v>
      </c>
      <c r="V69" s="131">
        <f>Q69/12</f>
        <v>0</v>
      </c>
      <c r="X69" s="131">
        <f t="shared" si="51"/>
        <v>0</v>
      </c>
      <c r="Y69" s="131">
        <f t="shared" si="52"/>
        <v>0</v>
      </c>
      <c r="Z69" s="132" t="e">
        <f t="shared" si="53"/>
        <v>#DIV/0!</v>
      </c>
    </row>
    <row r="70" spans="1:26" ht="14.25" x14ac:dyDescent="0.3">
      <c r="A70" s="93"/>
      <c r="B70" s="94"/>
      <c r="C70" s="128">
        <f>'3. Staff Loading'!C70</f>
        <v>0</v>
      </c>
      <c r="D70" s="129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0">
        <f t="shared" si="17"/>
        <v>0</v>
      </c>
      <c r="U70" s="131">
        <f t="shared" si="50"/>
        <v>0</v>
      </c>
      <c r="V70" s="131">
        <f>Q70/12</f>
        <v>0</v>
      </c>
      <c r="X70" s="131">
        <f t="shared" si="51"/>
        <v>0</v>
      </c>
      <c r="Y70" s="131">
        <f t="shared" si="52"/>
        <v>0</v>
      </c>
      <c r="Z70" s="132" t="e">
        <f t="shared" si="53"/>
        <v>#DIV/0!</v>
      </c>
    </row>
    <row r="71" spans="1:26" ht="14.25" x14ac:dyDescent="0.3">
      <c r="A71" s="93"/>
      <c r="B71" s="94"/>
      <c r="C71" s="128">
        <f>'3. Staff Loading'!C71</f>
        <v>0</v>
      </c>
      <c r="D71" s="129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0">
        <f t="shared" si="17"/>
        <v>0</v>
      </c>
      <c r="U71" s="131">
        <f t="shared" si="50"/>
        <v>0</v>
      </c>
      <c r="V71" s="131">
        <f>Q71/12</f>
        <v>0</v>
      </c>
      <c r="X71" s="131">
        <f t="shared" si="51"/>
        <v>0</v>
      </c>
      <c r="Y71" s="131">
        <f t="shared" si="52"/>
        <v>0</v>
      </c>
      <c r="Z71" s="132" t="e">
        <f t="shared" si="53"/>
        <v>#DIV/0!</v>
      </c>
    </row>
    <row r="72" spans="1:26" s="32" customFormat="1" ht="15" thickBot="1" x14ac:dyDescent="0.35">
      <c r="A72" s="65"/>
      <c r="B72" s="66" t="s">
        <v>38</v>
      </c>
      <c r="C72" s="67"/>
      <c r="D72" s="119"/>
      <c r="E72" s="70">
        <f>SUM(E67:E71)</f>
        <v>30.533333333333335</v>
      </c>
      <c r="F72" s="70">
        <f t="shared" ref="F72:Q72" si="54">SUM(F67:F71)</f>
        <v>30.533333333333335</v>
      </c>
      <c r="G72" s="70">
        <f t="shared" si="54"/>
        <v>30.533333333333335</v>
      </c>
      <c r="H72" s="70">
        <f t="shared" si="54"/>
        <v>30.533333333333335</v>
      </c>
      <c r="I72" s="70">
        <f t="shared" si="54"/>
        <v>30.533333333333335</v>
      </c>
      <c r="J72" s="70">
        <f t="shared" si="54"/>
        <v>30.533333333333335</v>
      </c>
      <c r="K72" s="70">
        <f t="shared" si="54"/>
        <v>30.533333333333335</v>
      </c>
      <c r="L72" s="70">
        <f t="shared" si="54"/>
        <v>30.533333333333335</v>
      </c>
      <c r="M72" s="70">
        <f t="shared" si="54"/>
        <v>30.533333333333335</v>
      </c>
      <c r="N72" s="70">
        <f t="shared" si="54"/>
        <v>30.533333333333335</v>
      </c>
      <c r="O72" s="70">
        <f t="shared" si="54"/>
        <v>30.533333333333335</v>
      </c>
      <c r="P72" s="70">
        <f t="shared" si="54"/>
        <v>30.533333333333335</v>
      </c>
      <c r="Q72" s="70">
        <f t="shared" si="54"/>
        <v>366.40000000000009</v>
      </c>
      <c r="R72" s="28"/>
      <c r="S72" s="28"/>
      <c r="T72" s="28"/>
      <c r="U72" s="72">
        <f>SUM(U67:U71)</f>
        <v>0.18320000000000006</v>
      </c>
      <c r="V72" s="72">
        <f>SUM(V67:V71)</f>
        <v>30.533333333333342</v>
      </c>
      <c r="X72" s="68">
        <f>SUM(X67:X71)</f>
        <v>0</v>
      </c>
      <c r="Y72" s="68">
        <f>SUM(Y67:Y71)</f>
        <v>366.40000000000009</v>
      </c>
      <c r="Z72" s="105">
        <f>X72/(X72+Y72)</f>
        <v>0</v>
      </c>
    </row>
    <row r="73" spans="1:26" s="32" customFormat="1" ht="9.9499999999999993" customHeight="1" thickBot="1" x14ac:dyDescent="0.35">
      <c r="A73" s="38"/>
      <c r="B73" s="39"/>
      <c r="C73" s="40"/>
      <c r="D73" s="118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5"/>
      <c r="V73" s="115"/>
      <c r="X73" s="115"/>
      <c r="Y73" s="115"/>
      <c r="Z73" s="109"/>
    </row>
    <row r="74" spans="1:26" s="32" customFormat="1" ht="14.25" thickBot="1" x14ac:dyDescent="0.3">
      <c r="A74" s="88"/>
      <c r="B74" s="89" t="s">
        <v>39</v>
      </c>
      <c r="C74" s="90"/>
      <c r="D74" s="121"/>
      <c r="E74" s="91">
        <f t="shared" ref="E74:Q74" si="55">SUM(E36,E42,E48,E54,E60,E66,E72)</f>
        <v>2499.9995516666668</v>
      </c>
      <c r="F74" s="91">
        <f t="shared" si="55"/>
        <v>2499.9995516666668</v>
      </c>
      <c r="G74" s="91">
        <f t="shared" si="55"/>
        <v>2499.9995516666668</v>
      </c>
      <c r="H74" s="91">
        <f t="shared" si="55"/>
        <v>2499.9995516666668</v>
      </c>
      <c r="I74" s="91">
        <f t="shared" si="55"/>
        <v>2499.9995516666668</v>
      </c>
      <c r="J74" s="91">
        <f t="shared" si="55"/>
        <v>2499.9995516666668</v>
      </c>
      <c r="K74" s="91">
        <f t="shared" si="55"/>
        <v>2499.9995516666668</v>
      </c>
      <c r="L74" s="91">
        <f t="shared" si="55"/>
        <v>2499.9995516666668</v>
      </c>
      <c r="M74" s="91">
        <f t="shared" si="55"/>
        <v>2499.9995516666668</v>
      </c>
      <c r="N74" s="91">
        <f t="shared" si="55"/>
        <v>2499.9995516666668</v>
      </c>
      <c r="O74" s="91">
        <f t="shared" si="55"/>
        <v>2499.9995516666668</v>
      </c>
      <c r="P74" s="91">
        <f t="shared" si="55"/>
        <v>2499.9995516666668</v>
      </c>
      <c r="Q74" s="91">
        <f t="shared" si="55"/>
        <v>29999.994620000005</v>
      </c>
      <c r="U74" s="91">
        <f t="shared" ref="U74:V74" si="56">SUM(U36,U42,U48,U54,U60,U66,U72)</f>
        <v>14.999997310000001</v>
      </c>
      <c r="V74" s="91">
        <f t="shared" si="56"/>
        <v>2499.9995516666668</v>
      </c>
      <c r="X74" s="91">
        <f t="shared" ref="X74:Y74" si="57">SUM(X36,X42,X48,X54,X60,X66,X72)</f>
        <v>14305.020103000003</v>
      </c>
      <c r="Y74" s="91">
        <f t="shared" si="57"/>
        <v>15694.974516999999</v>
      </c>
      <c r="Z74" s="110">
        <f>X74/(X74+Y74)</f>
        <v>0.47683408894557999</v>
      </c>
    </row>
    <row r="75" spans="1:26" ht="14.25" x14ac:dyDescent="0.3">
      <c r="A75" s="38"/>
      <c r="B75" s="44"/>
      <c r="C75" s="45"/>
      <c r="D75" s="12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3"/>
    </row>
    <row r="76" spans="1:26" ht="14.25" x14ac:dyDescent="0.3">
      <c r="A76" s="74">
        <v>3</v>
      </c>
      <c r="B76" s="82" t="s">
        <v>40</v>
      </c>
      <c r="C76" s="76"/>
      <c r="D76" s="117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77"/>
      <c r="R76" s="32"/>
      <c r="S76" s="32"/>
      <c r="T76" s="32"/>
      <c r="U76" s="76"/>
      <c r="V76" s="76"/>
      <c r="X76" s="76"/>
      <c r="Y76" s="76"/>
      <c r="Z76" s="108"/>
    </row>
    <row r="77" spans="1:26" ht="14.25" x14ac:dyDescent="0.3">
      <c r="A77" s="93">
        <v>3.1</v>
      </c>
      <c r="B77" s="98" t="s">
        <v>40</v>
      </c>
      <c r="C77" s="128" t="str">
        <f>'3. Staff Loading'!C77</f>
        <v>BenefitsCal Support Engineer Sr. - On</v>
      </c>
      <c r="D77" s="129" t="str">
        <f>'3. Staff Loading'!D77</f>
        <v>N</v>
      </c>
      <c r="E77" s="43">
        <v>161.82666666666668</v>
      </c>
      <c r="F77" s="43">
        <v>161.82666666666668</v>
      </c>
      <c r="G77" s="43">
        <v>161.82666666666668</v>
      </c>
      <c r="H77" s="43">
        <v>161.82666666666668</v>
      </c>
      <c r="I77" s="43">
        <v>161.82666666666668</v>
      </c>
      <c r="J77" s="43">
        <v>161.82666666666668</v>
      </c>
      <c r="K77" s="43">
        <v>161.82666666666668</v>
      </c>
      <c r="L77" s="43">
        <v>161.82666666666668</v>
      </c>
      <c r="M77" s="43">
        <v>161.82666666666668</v>
      </c>
      <c r="N77" s="43">
        <v>161.82666666666668</v>
      </c>
      <c r="O77" s="43">
        <v>161.82666666666668</v>
      </c>
      <c r="P77" s="43">
        <v>161.82666666666668</v>
      </c>
      <c r="Q77" s="100">
        <f t="shared" ref="Q77:Q81" si="58">SUM(E77:P77)</f>
        <v>1941.9199999999998</v>
      </c>
      <c r="U77" s="131">
        <f>V77/$S$7</f>
        <v>0.97095999999999993</v>
      </c>
      <c r="V77" s="131">
        <f>Q77/12</f>
        <v>161.82666666666665</v>
      </c>
      <c r="X77" s="131">
        <f>IF($D77="Y",$Q77,0)</f>
        <v>0</v>
      </c>
      <c r="Y77" s="131">
        <f>IF($D77="N",$Q77,0)</f>
        <v>1941.9199999999998</v>
      </c>
      <c r="Z77" s="132">
        <f>X77/(Y77+X77)</f>
        <v>0</v>
      </c>
    </row>
    <row r="78" spans="1:26" ht="14.25" x14ac:dyDescent="0.3">
      <c r="A78" s="93"/>
      <c r="B78" s="94"/>
      <c r="C78" s="128" t="str">
        <f>'3. Staff Loading'!C78</f>
        <v>BenefitsCal Support Engineer Jr. - On</v>
      </c>
      <c r="D78" s="129" t="str">
        <f>'3. Staff Loading'!D78</f>
        <v>N</v>
      </c>
      <c r="E78" s="43">
        <v>159.9752</v>
      </c>
      <c r="F78" s="43">
        <v>159.9752</v>
      </c>
      <c r="G78" s="43">
        <v>159.9752</v>
      </c>
      <c r="H78" s="43">
        <v>159.9752</v>
      </c>
      <c r="I78" s="43">
        <v>159.9752</v>
      </c>
      <c r="J78" s="43">
        <v>159.9752</v>
      </c>
      <c r="K78" s="43">
        <v>159.9752</v>
      </c>
      <c r="L78" s="43">
        <v>159.9752</v>
      </c>
      <c r="M78" s="43">
        <v>159.9752</v>
      </c>
      <c r="N78" s="43">
        <v>159.9752</v>
      </c>
      <c r="O78" s="43">
        <v>159.9752</v>
      </c>
      <c r="P78" s="43">
        <v>159.9752</v>
      </c>
      <c r="Q78" s="100">
        <f t="shared" si="58"/>
        <v>1919.7024000000004</v>
      </c>
      <c r="U78" s="131">
        <f t="shared" ref="U78:U81" si="59">V78/$S$7</f>
        <v>0.95985120000000024</v>
      </c>
      <c r="V78" s="131">
        <f>Q78/12</f>
        <v>159.97520000000003</v>
      </c>
      <c r="X78" s="131">
        <f t="shared" ref="X78:X81" si="60">IF($D78="Y",$Q78,0)</f>
        <v>0</v>
      </c>
      <c r="Y78" s="131">
        <f t="shared" ref="Y78:Y81" si="61">IF($D78="N",$Q78,0)</f>
        <v>1919.7024000000004</v>
      </c>
      <c r="Z78" s="132">
        <f t="shared" ref="Z78:Z81" si="62">X78/(Y78+X78)</f>
        <v>0</v>
      </c>
    </row>
    <row r="79" spans="1:26" s="32" customFormat="1" ht="14.25" x14ac:dyDescent="0.3">
      <c r="A79" s="93"/>
      <c r="B79" s="94"/>
      <c r="C79" s="128" t="str">
        <f>'3. Staff Loading'!C79</f>
        <v>BenefitsCal Production Support Analyst - On</v>
      </c>
      <c r="D79" s="129" t="str">
        <f>'3. Staff Loading'!D79</f>
        <v>N</v>
      </c>
      <c r="E79" s="43">
        <v>159.9752</v>
      </c>
      <c r="F79" s="43">
        <v>159.9752</v>
      </c>
      <c r="G79" s="43">
        <v>159.9752</v>
      </c>
      <c r="H79" s="43">
        <v>159.9752</v>
      </c>
      <c r="I79" s="43">
        <v>159.9752</v>
      </c>
      <c r="J79" s="43">
        <v>159.9752</v>
      </c>
      <c r="K79" s="43">
        <v>159.9752</v>
      </c>
      <c r="L79" s="43">
        <v>159.9752</v>
      </c>
      <c r="M79" s="43">
        <v>159.9752</v>
      </c>
      <c r="N79" s="43">
        <v>159.9752</v>
      </c>
      <c r="O79" s="43">
        <v>159.9752</v>
      </c>
      <c r="P79" s="43">
        <v>159.9752</v>
      </c>
      <c r="Q79" s="100">
        <f t="shared" si="58"/>
        <v>1919.7024000000004</v>
      </c>
      <c r="R79" s="28"/>
      <c r="S79" s="28"/>
      <c r="T79" s="28"/>
      <c r="U79" s="131">
        <f t="shared" si="59"/>
        <v>0.95985120000000024</v>
      </c>
      <c r="V79" s="131">
        <f>Q79/12</f>
        <v>159.97520000000003</v>
      </c>
      <c r="X79" s="131">
        <f t="shared" si="60"/>
        <v>0</v>
      </c>
      <c r="Y79" s="131">
        <f t="shared" si="61"/>
        <v>1919.7024000000004</v>
      </c>
      <c r="Z79" s="132">
        <f t="shared" si="62"/>
        <v>0</v>
      </c>
    </row>
    <row r="80" spans="1:26" s="32" customFormat="1" ht="14.25" x14ac:dyDescent="0.3">
      <c r="A80" s="93"/>
      <c r="B80" s="94"/>
      <c r="C80" s="128">
        <f>'3. Staff Loading'!C80</f>
        <v>0</v>
      </c>
      <c r="D80" s="129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0">
        <f t="shared" si="58"/>
        <v>0</v>
      </c>
      <c r="R80" s="28"/>
      <c r="S80" s="28"/>
      <c r="T80" s="28"/>
      <c r="U80" s="131">
        <f t="shared" si="59"/>
        <v>0</v>
      </c>
      <c r="V80" s="131">
        <f>Q80/12</f>
        <v>0</v>
      </c>
      <c r="X80" s="131">
        <f t="shared" si="60"/>
        <v>0</v>
      </c>
      <c r="Y80" s="131">
        <f t="shared" si="61"/>
        <v>0</v>
      </c>
      <c r="Z80" s="132" t="e">
        <f t="shared" si="62"/>
        <v>#DIV/0!</v>
      </c>
    </row>
    <row r="81" spans="1:26" ht="14.25" customHeight="1" x14ac:dyDescent="0.3">
      <c r="A81" s="93"/>
      <c r="B81" s="94"/>
      <c r="C81" s="128">
        <f>'3. Staff Loading'!C81</f>
        <v>0</v>
      </c>
      <c r="D81" s="129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0">
        <f t="shared" si="58"/>
        <v>0</v>
      </c>
      <c r="U81" s="131">
        <f t="shared" si="59"/>
        <v>0</v>
      </c>
      <c r="V81" s="131">
        <f>Q81/12</f>
        <v>0</v>
      </c>
      <c r="X81" s="131">
        <f t="shared" si="60"/>
        <v>0</v>
      </c>
      <c r="Y81" s="131">
        <f t="shared" si="61"/>
        <v>0</v>
      </c>
      <c r="Z81" s="132" t="e">
        <f t="shared" si="62"/>
        <v>#DIV/0!</v>
      </c>
    </row>
    <row r="82" spans="1:26" s="31" customFormat="1" ht="15" thickBot="1" x14ac:dyDescent="0.35">
      <c r="A82" s="65"/>
      <c r="B82" s="66" t="s">
        <v>41</v>
      </c>
      <c r="C82" s="67"/>
      <c r="D82" s="119"/>
      <c r="E82" s="70">
        <f>SUM(E77:E81)</f>
        <v>481.77706666666666</v>
      </c>
      <c r="F82" s="70">
        <f t="shared" ref="F82:Q82" si="63">SUM(F77:F81)</f>
        <v>481.77706666666666</v>
      </c>
      <c r="G82" s="70">
        <f t="shared" si="63"/>
        <v>481.77706666666666</v>
      </c>
      <c r="H82" s="70">
        <f t="shared" si="63"/>
        <v>481.77706666666666</v>
      </c>
      <c r="I82" s="70">
        <f t="shared" si="63"/>
        <v>481.77706666666666</v>
      </c>
      <c r="J82" s="70">
        <f t="shared" si="63"/>
        <v>481.77706666666666</v>
      </c>
      <c r="K82" s="70">
        <f t="shared" si="63"/>
        <v>481.77706666666666</v>
      </c>
      <c r="L82" s="70">
        <f t="shared" si="63"/>
        <v>481.77706666666666</v>
      </c>
      <c r="M82" s="70">
        <f t="shared" si="63"/>
        <v>481.77706666666666</v>
      </c>
      <c r="N82" s="70">
        <f t="shared" si="63"/>
        <v>481.77706666666666</v>
      </c>
      <c r="O82" s="70">
        <f t="shared" si="63"/>
        <v>481.77706666666666</v>
      </c>
      <c r="P82" s="70">
        <f t="shared" si="63"/>
        <v>481.77706666666666</v>
      </c>
      <c r="Q82" s="70">
        <f t="shared" si="63"/>
        <v>5781.3248000000003</v>
      </c>
      <c r="R82" s="28"/>
      <c r="S82" s="28"/>
      <c r="T82" s="28"/>
      <c r="U82" s="72">
        <f>SUM(U77:U81)</f>
        <v>2.8906624000000005</v>
      </c>
      <c r="V82" s="72">
        <f>SUM(V77:V81)</f>
        <v>481.77706666666671</v>
      </c>
      <c r="X82" s="68">
        <f>SUM(X77:X81)</f>
        <v>0</v>
      </c>
      <c r="Y82" s="68">
        <f>SUM(Y77:Y81)</f>
        <v>5781.3248000000003</v>
      </c>
      <c r="Z82" s="105">
        <f>X82/(X82+Y82)</f>
        <v>0</v>
      </c>
    </row>
    <row r="83" spans="1:26" ht="9.9499999999999993" customHeight="1" x14ac:dyDescent="0.3">
      <c r="A83" s="38"/>
      <c r="B83" s="39"/>
      <c r="C83" s="40"/>
      <c r="D83" s="118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4"/>
    </row>
    <row r="84" spans="1:26" ht="15" thickBot="1" x14ac:dyDescent="0.35">
      <c r="A84" s="88"/>
      <c r="B84" s="89" t="s">
        <v>41</v>
      </c>
      <c r="C84" s="90"/>
      <c r="D84" s="121"/>
      <c r="E84" s="91">
        <f t="shared" ref="E84:Q84" si="64">SUM(E82,)</f>
        <v>481.77706666666666</v>
      </c>
      <c r="F84" s="91">
        <f t="shared" si="64"/>
        <v>481.77706666666666</v>
      </c>
      <c r="G84" s="91">
        <f t="shared" si="64"/>
        <v>481.77706666666666</v>
      </c>
      <c r="H84" s="91">
        <f t="shared" si="64"/>
        <v>481.77706666666666</v>
      </c>
      <c r="I84" s="91">
        <f t="shared" si="64"/>
        <v>481.77706666666666</v>
      </c>
      <c r="J84" s="91">
        <f t="shared" si="64"/>
        <v>481.77706666666666</v>
      </c>
      <c r="K84" s="91">
        <f t="shared" si="64"/>
        <v>481.77706666666666</v>
      </c>
      <c r="L84" s="91">
        <f t="shared" si="64"/>
        <v>481.77706666666666</v>
      </c>
      <c r="M84" s="91">
        <f t="shared" si="64"/>
        <v>481.77706666666666</v>
      </c>
      <c r="N84" s="91">
        <f t="shared" si="64"/>
        <v>481.77706666666666</v>
      </c>
      <c r="O84" s="91">
        <f t="shared" si="64"/>
        <v>481.77706666666666</v>
      </c>
      <c r="P84" s="91">
        <f t="shared" si="64"/>
        <v>481.77706666666666</v>
      </c>
      <c r="Q84" s="91">
        <f t="shared" si="64"/>
        <v>5781.3248000000003</v>
      </c>
      <c r="U84" s="91">
        <f>SUM(U82,)</f>
        <v>2.8906624000000005</v>
      </c>
      <c r="V84" s="91">
        <f>SUM(V82,)</f>
        <v>481.77706666666671</v>
      </c>
      <c r="X84" s="91">
        <f>SUM(X82,)</f>
        <v>0</v>
      </c>
      <c r="Y84" s="91">
        <f>SUM(Y82,)</f>
        <v>5781.3248000000003</v>
      </c>
      <c r="Z84" s="110">
        <f>SUM(Z82,)</f>
        <v>0</v>
      </c>
    </row>
    <row r="85" spans="1:26" ht="14.25" x14ac:dyDescent="0.3">
      <c r="A85" s="38"/>
      <c r="B85" s="44"/>
      <c r="C85" s="45"/>
      <c r="D85" s="12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3"/>
    </row>
    <row r="86" spans="1:26" ht="14.25" x14ac:dyDescent="0.3">
      <c r="A86" s="74">
        <v>4</v>
      </c>
      <c r="B86" s="82" t="s">
        <v>43</v>
      </c>
      <c r="C86" s="76"/>
      <c r="D86" s="117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77"/>
      <c r="R86" s="32"/>
      <c r="S86" s="32"/>
      <c r="T86" s="32"/>
      <c r="U86" s="76"/>
      <c r="V86" s="76"/>
      <c r="X86" s="76"/>
      <c r="Y86" s="76"/>
      <c r="Z86" s="108"/>
    </row>
    <row r="87" spans="1:26" ht="14.25" x14ac:dyDescent="0.3">
      <c r="A87" s="93">
        <v>4.0999999999999996</v>
      </c>
      <c r="B87" s="94" t="s">
        <v>43</v>
      </c>
      <c r="C87" s="128" t="str">
        <f>'3. Staff Loading'!C87</f>
        <v>BenefitsCal Public Communications Lead</v>
      </c>
      <c r="D87" s="129" t="str">
        <f>'3. Staff Loading'!D87</f>
        <v>N</v>
      </c>
      <c r="E87" s="152">
        <v>150</v>
      </c>
      <c r="F87" s="152">
        <v>150</v>
      </c>
      <c r="G87" s="152">
        <v>150</v>
      </c>
      <c r="H87" s="152">
        <v>150</v>
      </c>
      <c r="I87" s="152">
        <v>150</v>
      </c>
      <c r="J87" s="152">
        <v>150</v>
      </c>
      <c r="K87" s="152">
        <v>150</v>
      </c>
      <c r="L87" s="152">
        <v>150</v>
      </c>
      <c r="M87" s="152">
        <v>150</v>
      </c>
      <c r="N87" s="152">
        <v>150</v>
      </c>
      <c r="O87" s="152">
        <v>150</v>
      </c>
      <c r="P87" s="152">
        <v>150</v>
      </c>
      <c r="Q87" s="100">
        <f t="shared" ref="Q87:Q91" si="65">SUM(E87:P87)</f>
        <v>1800</v>
      </c>
      <c r="R87" s="32"/>
      <c r="S87" s="32"/>
      <c r="T87" s="32"/>
      <c r="U87" s="131">
        <f>V87/$S$7</f>
        <v>0.9</v>
      </c>
      <c r="V87" s="131">
        <f>Q87/12</f>
        <v>150</v>
      </c>
      <c r="X87" s="131">
        <f>IF($D87="Y",$Q87,0)</f>
        <v>0</v>
      </c>
      <c r="Y87" s="131">
        <f>IF($D87="N",$Q87,0)</f>
        <v>1800</v>
      </c>
      <c r="Z87" s="132">
        <f>X87/(Y87+X87)</f>
        <v>0</v>
      </c>
    </row>
    <row r="88" spans="1:26" s="32" customFormat="1" ht="14.25" x14ac:dyDescent="0.3">
      <c r="A88" s="93"/>
      <c r="B88" s="94"/>
      <c r="C88" s="128" t="str">
        <f>'3. Staff Loading'!C88</f>
        <v>BenefitsCal Business Analyst - On</v>
      </c>
      <c r="D88" s="129" t="str">
        <f>'3. Staff Loading'!D88</f>
        <v>N</v>
      </c>
      <c r="E88" s="152">
        <v>119.94</v>
      </c>
      <c r="F88" s="152">
        <v>119.94</v>
      </c>
      <c r="G88" s="152">
        <v>119.94</v>
      </c>
      <c r="H88" s="152">
        <v>119.94</v>
      </c>
      <c r="I88" s="152">
        <v>119.94</v>
      </c>
      <c r="J88" s="152">
        <v>119.94</v>
      </c>
      <c r="K88" s="152">
        <v>119.94</v>
      </c>
      <c r="L88" s="152">
        <v>119.94</v>
      </c>
      <c r="M88" s="152">
        <v>119.94</v>
      </c>
      <c r="N88" s="152">
        <v>119.94</v>
      </c>
      <c r="O88" s="152">
        <v>119.94</v>
      </c>
      <c r="P88" s="152">
        <v>119.94</v>
      </c>
      <c r="Q88" s="100">
        <f t="shared" si="65"/>
        <v>1439.2800000000004</v>
      </c>
      <c r="U88" s="131">
        <f t="shared" ref="U88:U91" si="66">V88/$S$7</f>
        <v>0.71964000000000028</v>
      </c>
      <c r="V88" s="131">
        <f>Q88/12</f>
        <v>119.94000000000004</v>
      </c>
      <c r="X88" s="131">
        <f t="shared" ref="X88:X91" si="67">IF($D88="Y",$Q88,0)</f>
        <v>0</v>
      </c>
      <c r="Y88" s="131">
        <f t="shared" ref="Y88:Y91" si="68">IF($D88="N",$Q88,0)</f>
        <v>1439.2800000000004</v>
      </c>
      <c r="Z88" s="132">
        <f t="shared" ref="Z88:Z91" si="69">X88/(Y88+X88)</f>
        <v>0</v>
      </c>
    </row>
    <row r="89" spans="1:26" ht="14.25" customHeight="1" x14ac:dyDescent="0.3">
      <c r="A89" s="93"/>
      <c r="B89" s="94"/>
      <c r="C89" s="128" t="str">
        <f>'3. Staff Loading'!C89</f>
        <v>BenefitsCal UX Designer - Off</v>
      </c>
      <c r="D89" s="129" t="str">
        <f>'3. Staff Loading'!D89</f>
        <v>Y</v>
      </c>
      <c r="E89" s="43">
        <v>80.016773833333346</v>
      </c>
      <c r="F89" s="43">
        <v>80.016773833333346</v>
      </c>
      <c r="G89" s="43">
        <v>80.016773833333346</v>
      </c>
      <c r="H89" s="43">
        <v>80.016773833333346</v>
      </c>
      <c r="I89" s="43">
        <v>80.016773833333346</v>
      </c>
      <c r="J89" s="43">
        <v>80.016773833333346</v>
      </c>
      <c r="K89" s="43">
        <v>80.016773833333346</v>
      </c>
      <c r="L89" s="43">
        <v>80.016773833333346</v>
      </c>
      <c r="M89" s="43">
        <v>80.016773833333346</v>
      </c>
      <c r="N89" s="43">
        <v>80.016773833333346</v>
      </c>
      <c r="O89" s="43">
        <v>80.016773833333346</v>
      </c>
      <c r="P89" s="43">
        <v>80.016773833333346</v>
      </c>
      <c r="Q89" s="100">
        <f t="shared" si="65"/>
        <v>960.2012860000001</v>
      </c>
      <c r="R89" s="32"/>
      <c r="S89" s="32"/>
      <c r="T89" s="32"/>
      <c r="U89" s="131">
        <f t="shared" si="66"/>
        <v>0.4801006430000001</v>
      </c>
      <c r="V89" s="131">
        <f>Q89/12</f>
        <v>80.016773833333346</v>
      </c>
      <c r="X89" s="131">
        <f t="shared" si="67"/>
        <v>960.2012860000001</v>
      </c>
      <c r="Y89" s="131">
        <f t="shared" si="68"/>
        <v>0</v>
      </c>
      <c r="Z89" s="132">
        <f t="shared" si="69"/>
        <v>1</v>
      </c>
    </row>
    <row r="90" spans="1:26" s="32" customFormat="1" ht="14.25" x14ac:dyDescent="0.3">
      <c r="A90" s="93"/>
      <c r="B90" s="94"/>
      <c r="C90" s="128" t="str">
        <f>'3. Staff Loading'!C90</f>
        <v>BenefitsCal Copywriter / Editor - On</v>
      </c>
      <c r="D90" s="129" t="str">
        <f>'3. Staff Loading'!D90</f>
        <v>N</v>
      </c>
      <c r="E90" s="43">
        <v>59.983527500000001</v>
      </c>
      <c r="F90" s="43">
        <v>59.983527500000001</v>
      </c>
      <c r="G90" s="43">
        <v>59.983527500000001</v>
      </c>
      <c r="H90" s="43">
        <v>59.983527500000001</v>
      </c>
      <c r="I90" s="43">
        <v>59.983527500000001</v>
      </c>
      <c r="J90" s="43">
        <v>59.983527500000001</v>
      </c>
      <c r="K90" s="43">
        <v>59.983527500000001</v>
      </c>
      <c r="L90" s="43">
        <v>59.983527500000001</v>
      </c>
      <c r="M90" s="43">
        <v>59.983527500000001</v>
      </c>
      <c r="N90" s="43">
        <v>59.983527500000001</v>
      </c>
      <c r="O90" s="43">
        <v>59.983527500000001</v>
      </c>
      <c r="P90" s="43">
        <v>59.983527500000001</v>
      </c>
      <c r="Q90" s="100">
        <f t="shared" si="65"/>
        <v>719.8023300000001</v>
      </c>
      <c r="U90" s="131">
        <f t="shared" si="66"/>
        <v>0.35990116500000008</v>
      </c>
      <c r="V90" s="131">
        <f>Q90/12</f>
        <v>59.983527500000008</v>
      </c>
      <c r="X90" s="131">
        <f t="shared" si="67"/>
        <v>0</v>
      </c>
      <c r="Y90" s="131">
        <f t="shared" si="68"/>
        <v>719.8023300000001</v>
      </c>
      <c r="Z90" s="132">
        <f t="shared" si="69"/>
        <v>0</v>
      </c>
    </row>
    <row r="91" spans="1:26" ht="14.25" customHeight="1" x14ac:dyDescent="0.3">
      <c r="A91" s="93"/>
      <c r="B91" s="94"/>
      <c r="C91" s="128" t="str">
        <f>'3. Staff Loading'!C91</f>
        <v>BenefitsCal PR Team (Paid Social and Media) - On</v>
      </c>
      <c r="D91" s="129" t="str">
        <f>'3. Staff Loading'!D91</f>
        <v>N</v>
      </c>
      <c r="E91" s="43">
        <v>60</v>
      </c>
      <c r="F91" s="43">
        <v>60</v>
      </c>
      <c r="G91" s="43">
        <v>60</v>
      </c>
      <c r="H91" s="43">
        <v>60</v>
      </c>
      <c r="I91" s="43">
        <v>60</v>
      </c>
      <c r="J91" s="43">
        <v>60</v>
      </c>
      <c r="K91" s="43">
        <v>60</v>
      </c>
      <c r="L91" s="43">
        <v>60</v>
      </c>
      <c r="M91" s="43">
        <v>60</v>
      </c>
      <c r="N91" s="43">
        <v>60</v>
      </c>
      <c r="O91" s="43">
        <v>60</v>
      </c>
      <c r="P91" s="43">
        <v>60</v>
      </c>
      <c r="Q91" s="100">
        <f t="shared" si="65"/>
        <v>720</v>
      </c>
      <c r="R91" s="32"/>
      <c r="S91" s="32"/>
      <c r="T91" s="32"/>
      <c r="U91" s="131">
        <f t="shared" si="66"/>
        <v>0.36000000000000004</v>
      </c>
      <c r="V91" s="131">
        <f>Q91/12</f>
        <v>60</v>
      </c>
      <c r="X91" s="131">
        <f t="shared" si="67"/>
        <v>0</v>
      </c>
      <c r="Y91" s="131">
        <f t="shared" si="68"/>
        <v>720</v>
      </c>
      <c r="Z91" s="132">
        <f t="shared" si="69"/>
        <v>0</v>
      </c>
    </row>
    <row r="92" spans="1:26" s="31" customFormat="1" ht="15" thickBot="1" x14ac:dyDescent="0.35">
      <c r="A92" s="65"/>
      <c r="B92" s="66" t="s">
        <v>44</v>
      </c>
      <c r="C92" s="67"/>
      <c r="D92" s="119"/>
      <c r="E92" s="70">
        <f>SUM(E87:E91)</f>
        <v>469.94030133333331</v>
      </c>
      <c r="F92" s="70">
        <f t="shared" ref="F92:Q92" si="70">SUM(F87:F91)</f>
        <v>469.94030133333331</v>
      </c>
      <c r="G92" s="70">
        <f t="shared" si="70"/>
        <v>469.94030133333331</v>
      </c>
      <c r="H92" s="70">
        <f t="shared" si="70"/>
        <v>469.94030133333331</v>
      </c>
      <c r="I92" s="70">
        <f t="shared" si="70"/>
        <v>469.94030133333331</v>
      </c>
      <c r="J92" s="70">
        <f t="shared" si="70"/>
        <v>469.94030133333331</v>
      </c>
      <c r="K92" s="70">
        <f t="shared" si="70"/>
        <v>469.94030133333331</v>
      </c>
      <c r="L92" s="70">
        <f t="shared" si="70"/>
        <v>469.94030133333331</v>
      </c>
      <c r="M92" s="70">
        <f t="shared" si="70"/>
        <v>469.94030133333331</v>
      </c>
      <c r="N92" s="70">
        <f t="shared" si="70"/>
        <v>469.94030133333331</v>
      </c>
      <c r="O92" s="70">
        <f t="shared" si="70"/>
        <v>469.94030133333331</v>
      </c>
      <c r="P92" s="70">
        <f t="shared" si="70"/>
        <v>469.94030133333331</v>
      </c>
      <c r="Q92" s="70">
        <f t="shared" si="70"/>
        <v>5639.2836160000015</v>
      </c>
      <c r="R92" s="28"/>
      <c r="S92" s="28"/>
      <c r="T92" s="28"/>
      <c r="U92" s="72">
        <f>SUM(U87:U91)</f>
        <v>2.8196418080000005</v>
      </c>
      <c r="V92" s="72">
        <f>SUM(V87:V91)</f>
        <v>469.94030133333342</v>
      </c>
      <c r="X92" s="68">
        <f>SUM(X87:X91)</f>
        <v>960.2012860000001</v>
      </c>
      <c r="Y92" s="68">
        <f>SUM(Y87:Y91)</f>
        <v>4679.0823300000011</v>
      </c>
      <c r="Z92" s="105">
        <f>X92/(X92+Y92)</f>
        <v>0.1702700824047364</v>
      </c>
    </row>
    <row r="93" spans="1:26" ht="9.9499999999999993" customHeight="1" x14ac:dyDescent="0.3">
      <c r="A93" s="38"/>
      <c r="B93" s="39"/>
      <c r="C93" s="40"/>
      <c r="D93" s="118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4"/>
    </row>
    <row r="94" spans="1:26" ht="15" thickBot="1" x14ac:dyDescent="0.35">
      <c r="A94" s="88"/>
      <c r="B94" s="89" t="s">
        <v>44</v>
      </c>
      <c r="C94" s="90"/>
      <c r="D94" s="121"/>
      <c r="E94" s="91">
        <f t="shared" ref="E94:Q94" si="71">SUM(E92,)</f>
        <v>469.94030133333331</v>
      </c>
      <c r="F94" s="91">
        <f t="shared" si="71"/>
        <v>469.94030133333331</v>
      </c>
      <c r="G94" s="91">
        <f t="shared" si="71"/>
        <v>469.94030133333331</v>
      </c>
      <c r="H94" s="91">
        <f t="shared" si="71"/>
        <v>469.94030133333331</v>
      </c>
      <c r="I94" s="91">
        <f t="shared" si="71"/>
        <v>469.94030133333331</v>
      </c>
      <c r="J94" s="91">
        <f t="shared" si="71"/>
        <v>469.94030133333331</v>
      </c>
      <c r="K94" s="91">
        <f t="shared" si="71"/>
        <v>469.94030133333331</v>
      </c>
      <c r="L94" s="91">
        <f t="shared" si="71"/>
        <v>469.94030133333331</v>
      </c>
      <c r="M94" s="91">
        <f t="shared" si="71"/>
        <v>469.94030133333331</v>
      </c>
      <c r="N94" s="91">
        <f t="shared" si="71"/>
        <v>469.94030133333331</v>
      </c>
      <c r="O94" s="91">
        <f t="shared" si="71"/>
        <v>469.94030133333331</v>
      </c>
      <c r="P94" s="91">
        <f t="shared" si="71"/>
        <v>469.94030133333331</v>
      </c>
      <c r="Q94" s="91">
        <f t="shared" si="71"/>
        <v>5639.2836160000015</v>
      </c>
      <c r="U94" s="91">
        <f>SUM(U92,)</f>
        <v>2.8196418080000005</v>
      </c>
      <c r="V94" s="91">
        <f>SUM(V92,)</f>
        <v>469.94030133333342</v>
      </c>
      <c r="X94" s="91">
        <f>SUM(X92,)</f>
        <v>960.2012860000001</v>
      </c>
      <c r="Y94" s="91">
        <f>SUM(Y92,)</f>
        <v>4679.0823300000011</v>
      </c>
      <c r="Z94" s="110">
        <f>X94/(X94+Y94)</f>
        <v>0.1702700824047364</v>
      </c>
    </row>
    <row r="95" spans="1:26" ht="14.25" x14ac:dyDescent="0.3">
      <c r="A95" s="49"/>
      <c r="B95" s="39"/>
      <c r="C95" s="40"/>
      <c r="D95" s="124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4"/>
    </row>
    <row r="96" spans="1:26" ht="14.25" x14ac:dyDescent="0.3">
      <c r="A96" s="74">
        <v>5</v>
      </c>
      <c r="B96" s="82" t="s">
        <v>45</v>
      </c>
      <c r="C96" s="76"/>
      <c r="D96" s="117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77"/>
      <c r="U96" s="76"/>
      <c r="V96" s="76"/>
      <c r="X96" s="76"/>
      <c r="Y96" s="76"/>
      <c r="Z96" s="108"/>
    </row>
    <row r="97" spans="1:26" ht="14.25" x14ac:dyDescent="0.3">
      <c r="A97" s="93">
        <v>5.0999999999999996</v>
      </c>
      <c r="B97" s="94" t="s">
        <v>46</v>
      </c>
      <c r="C97" s="128" t="str">
        <f>'3. Staff Loading'!C97</f>
        <v>BenefitsCal Security Manager</v>
      </c>
      <c r="D97" s="129" t="str">
        <f>'3. Staff Loading'!D97</f>
        <v>N</v>
      </c>
      <c r="E97" s="152">
        <v>150</v>
      </c>
      <c r="F97" s="152">
        <v>150</v>
      </c>
      <c r="G97" s="152">
        <v>150</v>
      </c>
      <c r="H97" s="152">
        <v>150</v>
      </c>
      <c r="I97" s="152">
        <v>150</v>
      </c>
      <c r="J97" s="152">
        <v>150</v>
      </c>
      <c r="K97" s="152">
        <v>150</v>
      </c>
      <c r="L97" s="152">
        <v>150</v>
      </c>
      <c r="M97" s="152">
        <v>150</v>
      </c>
      <c r="N97" s="152">
        <v>150</v>
      </c>
      <c r="O97" s="152">
        <v>150</v>
      </c>
      <c r="P97" s="152">
        <v>150</v>
      </c>
      <c r="Q97" s="100">
        <f t="shared" ref="Q97:Q101" si="72">SUM(E97:P97)</f>
        <v>1800</v>
      </c>
      <c r="U97" s="131">
        <f>V97/$S$7</f>
        <v>0.9</v>
      </c>
      <c r="V97" s="131">
        <f>Q97/12</f>
        <v>150</v>
      </c>
      <c r="X97" s="131">
        <f>IF($D97="Y",$Q97,0)</f>
        <v>0</v>
      </c>
      <c r="Y97" s="131">
        <f>IF($D97="N",$Q97,0)</f>
        <v>1800</v>
      </c>
      <c r="Z97" s="132">
        <f>X97/(Y97+X97)</f>
        <v>0</v>
      </c>
    </row>
    <row r="98" spans="1:26" s="32" customFormat="1" ht="14.25" x14ac:dyDescent="0.3">
      <c r="A98" s="93"/>
      <c r="B98" s="94"/>
      <c r="C98" s="128">
        <f>'3. Staff Loading'!C98</f>
        <v>0</v>
      </c>
      <c r="D98" s="129">
        <v>0</v>
      </c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00">
        <f t="shared" si="72"/>
        <v>0</v>
      </c>
      <c r="R98" s="28"/>
      <c r="S98" s="28"/>
      <c r="T98" s="28"/>
      <c r="U98" s="131">
        <f t="shared" ref="U98:U101" si="73">V98/$S$7</f>
        <v>0</v>
      </c>
      <c r="V98" s="131">
        <f>Q98/12</f>
        <v>0</v>
      </c>
      <c r="X98" s="131">
        <f t="shared" ref="X98:X101" si="74">IF($D98="Y",$Q98,0)</f>
        <v>0</v>
      </c>
      <c r="Y98" s="131">
        <f t="shared" ref="Y98:Y101" si="75">IF($D98="N",$Q98,0)</f>
        <v>0</v>
      </c>
      <c r="Z98" s="132" t="e">
        <f t="shared" ref="Z98:Z101" si="76">X98/(Y98+X98)</f>
        <v>#DIV/0!</v>
      </c>
    </row>
    <row r="99" spans="1:26" ht="14.25" x14ac:dyDescent="0.3">
      <c r="A99" s="93"/>
      <c r="B99" s="94"/>
      <c r="C99" s="128">
        <f>'3. Staff Loading'!C99</f>
        <v>0</v>
      </c>
      <c r="D99" s="129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0">
        <f t="shared" si="72"/>
        <v>0</v>
      </c>
      <c r="U99" s="131">
        <f t="shared" si="73"/>
        <v>0</v>
      </c>
      <c r="V99" s="131">
        <f>Q99/12</f>
        <v>0</v>
      </c>
      <c r="X99" s="131">
        <f t="shared" si="74"/>
        <v>0</v>
      </c>
      <c r="Y99" s="131">
        <f t="shared" si="75"/>
        <v>0</v>
      </c>
      <c r="Z99" s="132" t="e">
        <f t="shared" si="76"/>
        <v>#DIV/0!</v>
      </c>
    </row>
    <row r="100" spans="1:26" s="32" customFormat="1" ht="14.25" x14ac:dyDescent="0.3">
      <c r="A100" s="93"/>
      <c r="B100" s="94"/>
      <c r="C100" s="128">
        <f>'3. Staff Loading'!C100</f>
        <v>0</v>
      </c>
      <c r="D100" s="129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0">
        <f t="shared" si="72"/>
        <v>0</v>
      </c>
      <c r="R100" s="28"/>
      <c r="S100" s="28"/>
      <c r="T100" s="28"/>
      <c r="U100" s="131">
        <f t="shared" si="73"/>
        <v>0</v>
      </c>
      <c r="V100" s="131">
        <f>Q100/12</f>
        <v>0</v>
      </c>
      <c r="X100" s="131">
        <f t="shared" si="74"/>
        <v>0</v>
      </c>
      <c r="Y100" s="131">
        <f t="shared" si="75"/>
        <v>0</v>
      </c>
      <c r="Z100" s="132" t="e">
        <f t="shared" si="76"/>
        <v>#DIV/0!</v>
      </c>
    </row>
    <row r="101" spans="1:26" ht="14.25" x14ac:dyDescent="0.3">
      <c r="A101" s="93"/>
      <c r="B101" s="94"/>
      <c r="C101" s="128">
        <f>'3. Staff Loading'!C101</f>
        <v>0</v>
      </c>
      <c r="D101" s="129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0">
        <f t="shared" si="72"/>
        <v>0</v>
      </c>
      <c r="U101" s="131">
        <f t="shared" si="73"/>
        <v>0</v>
      </c>
      <c r="V101" s="131">
        <f>Q101/12</f>
        <v>0</v>
      </c>
      <c r="X101" s="131">
        <f t="shared" si="74"/>
        <v>0</v>
      </c>
      <c r="Y101" s="131">
        <f t="shared" si="75"/>
        <v>0</v>
      </c>
      <c r="Z101" s="132" t="e">
        <f t="shared" si="76"/>
        <v>#DIV/0!</v>
      </c>
    </row>
    <row r="102" spans="1:26" ht="15" thickBot="1" x14ac:dyDescent="0.35">
      <c r="A102" s="65"/>
      <c r="B102" s="66" t="s">
        <v>104</v>
      </c>
      <c r="C102" s="67"/>
      <c r="D102" s="119"/>
      <c r="E102" s="70">
        <f>SUM(E97:E101)</f>
        <v>150</v>
      </c>
      <c r="F102" s="70">
        <f t="shared" ref="F102:Q102" si="77">SUM(F97:F101)</f>
        <v>150</v>
      </c>
      <c r="G102" s="70">
        <f t="shared" si="77"/>
        <v>150</v>
      </c>
      <c r="H102" s="70">
        <f t="shared" si="77"/>
        <v>150</v>
      </c>
      <c r="I102" s="70">
        <f t="shared" si="77"/>
        <v>150</v>
      </c>
      <c r="J102" s="70">
        <f t="shared" si="77"/>
        <v>150</v>
      </c>
      <c r="K102" s="70">
        <f t="shared" si="77"/>
        <v>150</v>
      </c>
      <c r="L102" s="70">
        <f t="shared" si="77"/>
        <v>150</v>
      </c>
      <c r="M102" s="70">
        <f t="shared" si="77"/>
        <v>150</v>
      </c>
      <c r="N102" s="70">
        <f t="shared" si="77"/>
        <v>150</v>
      </c>
      <c r="O102" s="70">
        <f t="shared" si="77"/>
        <v>150</v>
      </c>
      <c r="P102" s="70">
        <f t="shared" si="77"/>
        <v>150</v>
      </c>
      <c r="Q102" s="70">
        <f t="shared" si="77"/>
        <v>1800</v>
      </c>
      <c r="U102" s="72">
        <f>SUM(U97:U101)</f>
        <v>0.9</v>
      </c>
      <c r="V102" s="72">
        <f>SUM(V97:V101)</f>
        <v>150</v>
      </c>
      <c r="X102" s="68">
        <f>SUM(X97:X101)</f>
        <v>0</v>
      </c>
      <c r="Y102" s="68">
        <f>SUM(Y97:Y101)</f>
        <v>1800</v>
      </c>
      <c r="Z102" s="105">
        <f>X102/(X102+Y102)</f>
        <v>0</v>
      </c>
    </row>
    <row r="103" spans="1:26" ht="14.25" x14ac:dyDescent="0.3">
      <c r="A103" s="93">
        <v>5.2</v>
      </c>
      <c r="B103" s="94" t="s">
        <v>48</v>
      </c>
      <c r="C103" s="128" t="str">
        <f>'3. Staff Loading'!C103</f>
        <v>BenefitsCal Applications Security Engineer Sr. - Off</v>
      </c>
      <c r="D103" s="129" t="str">
        <f>'3. Staff Loading'!D103</f>
        <v>Y</v>
      </c>
      <c r="E103" s="43">
        <v>165.96291666666667</v>
      </c>
      <c r="F103" s="43">
        <v>165.96291666666667</v>
      </c>
      <c r="G103" s="43">
        <v>165.96291666666667</v>
      </c>
      <c r="H103" s="43">
        <v>165.96291666666667</v>
      </c>
      <c r="I103" s="43">
        <v>165.96291666666667</v>
      </c>
      <c r="J103" s="43">
        <v>165.96291666666667</v>
      </c>
      <c r="K103" s="43">
        <v>165.96291666666667</v>
      </c>
      <c r="L103" s="43">
        <v>165.96291666666667</v>
      </c>
      <c r="M103" s="43">
        <v>165.96291666666667</v>
      </c>
      <c r="N103" s="43">
        <v>165.96291666666667</v>
      </c>
      <c r="O103" s="43">
        <v>165.96291666666667</v>
      </c>
      <c r="P103" s="43">
        <v>165.96291666666667</v>
      </c>
      <c r="Q103" s="100">
        <f t="shared" ref="Q103:Q107" si="78">SUM(E103:P103)</f>
        <v>1991.5549999999996</v>
      </c>
      <c r="R103" s="32"/>
      <c r="S103" s="32"/>
      <c r="T103" s="32"/>
      <c r="U103" s="131">
        <f>V103/$S$7</f>
        <v>0.99577749999999987</v>
      </c>
      <c r="V103" s="131">
        <f>Q103/12</f>
        <v>165.96291666666664</v>
      </c>
      <c r="X103" s="131">
        <f>IF($D103="Y",$Q103,0)</f>
        <v>1991.5549999999996</v>
      </c>
      <c r="Y103" s="131">
        <f>IF($D103="N",$Q103,0)</f>
        <v>0</v>
      </c>
      <c r="Z103" s="132">
        <f>X103/(Y103+X103)</f>
        <v>1</v>
      </c>
    </row>
    <row r="104" spans="1:26" s="32" customFormat="1" ht="14.25" x14ac:dyDescent="0.3">
      <c r="A104" s="93"/>
      <c r="B104" s="94"/>
      <c r="C104" s="128">
        <f>'3. Staff Loading'!C104</f>
        <v>0</v>
      </c>
      <c r="D104" s="129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0">
        <f t="shared" si="78"/>
        <v>0</v>
      </c>
      <c r="U104" s="131">
        <f t="shared" ref="U104:U107" si="79">V104/$S$7</f>
        <v>0</v>
      </c>
      <c r="V104" s="131">
        <f>Q104/12</f>
        <v>0</v>
      </c>
      <c r="X104" s="131">
        <f t="shared" ref="X104:X107" si="80">IF($D104="Y",$Q104,0)</f>
        <v>0</v>
      </c>
      <c r="Y104" s="131">
        <f t="shared" ref="Y104:Y107" si="81">IF($D104="N",$Q104,0)</f>
        <v>0</v>
      </c>
      <c r="Z104" s="132" t="e">
        <f t="shared" ref="Z104:Z107" si="82">X104/(Y104+X104)</f>
        <v>#DIV/0!</v>
      </c>
    </row>
    <row r="105" spans="1:26" s="32" customFormat="1" ht="14.25" x14ac:dyDescent="0.3">
      <c r="A105" s="93"/>
      <c r="B105" s="94"/>
      <c r="C105" s="128">
        <f>'3. Staff Loading'!C105</f>
        <v>0</v>
      </c>
      <c r="D105" s="129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0">
        <f t="shared" si="78"/>
        <v>0</v>
      </c>
      <c r="U105" s="131">
        <f t="shared" si="79"/>
        <v>0</v>
      </c>
      <c r="V105" s="131">
        <f>Q105/12</f>
        <v>0</v>
      </c>
      <c r="X105" s="131">
        <f t="shared" si="80"/>
        <v>0</v>
      </c>
      <c r="Y105" s="131">
        <f t="shared" si="81"/>
        <v>0</v>
      </c>
      <c r="Z105" s="132" t="e">
        <f t="shared" si="82"/>
        <v>#DIV/0!</v>
      </c>
    </row>
    <row r="106" spans="1:26" ht="14.25" x14ac:dyDescent="0.3">
      <c r="A106" s="93"/>
      <c r="B106" s="94"/>
      <c r="C106" s="128">
        <f>'3. Staff Loading'!C106</f>
        <v>0</v>
      </c>
      <c r="D106" s="129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0">
        <f t="shared" si="78"/>
        <v>0</v>
      </c>
      <c r="U106" s="131">
        <f t="shared" si="79"/>
        <v>0</v>
      </c>
      <c r="V106" s="131">
        <f>Q106/12</f>
        <v>0</v>
      </c>
      <c r="X106" s="131">
        <f t="shared" si="80"/>
        <v>0</v>
      </c>
      <c r="Y106" s="131">
        <f t="shared" si="81"/>
        <v>0</v>
      </c>
      <c r="Z106" s="132" t="e">
        <f t="shared" si="82"/>
        <v>#DIV/0!</v>
      </c>
    </row>
    <row r="107" spans="1:26" ht="14.25" x14ac:dyDescent="0.3">
      <c r="A107" s="93"/>
      <c r="B107" s="94"/>
      <c r="C107" s="128">
        <f>'3. Staff Loading'!C107</f>
        <v>0</v>
      </c>
      <c r="D107" s="129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0">
        <f t="shared" si="78"/>
        <v>0</v>
      </c>
      <c r="U107" s="131">
        <f t="shared" si="79"/>
        <v>0</v>
      </c>
      <c r="V107" s="131">
        <f>Q107/12</f>
        <v>0</v>
      </c>
      <c r="X107" s="131">
        <f t="shared" si="80"/>
        <v>0</v>
      </c>
      <c r="Y107" s="131">
        <f t="shared" si="81"/>
        <v>0</v>
      </c>
      <c r="Z107" s="132" t="e">
        <f t="shared" si="82"/>
        <v>#DIV/0!</v>
      </c>
    </row>
    <row r="108" spans="1:26" ht="15" thickBot="1" x14ac:dyDescent="0.35">
      <c r="A108" s="65"/>
      <c r="B108" s="66" t="s">
        <v>49</v>
      </c>
      <c r="C108" s="67"/>
      <c r="D108" s="119"/>
      <c r="E108" s="70">
        <f>SUM(E103:E107)</f>
        <v>165.96291666666667</v>
      </c>
      <c r="F108" s="70">
        <f t="shared" ref="F108:Q108" si="83">SUM(F103:F107)</f>
        <v>165.96291666666667</v>
      </c>
      <c r="G108" s="70">
        <f t="shared" si="83"/>
        <v>165.96291666666667</v>
      </c>
      <c r="H108" s="70">
        <f t="shared" si="83"/>
        <v>165.96291666666667</v>
      </c>
      <c r="I108" s="70">
        <f t="shared" si="83"/>
        <v>165.96291666666667</v>
      </c>
      <c r="J108" s="70">
        <f t="shared" si="83"/>
        <v>165.96291666666667</v>
      </c>
      <c r="K108" s="70">
        <f t="shared" si="83"/>
        <v>165.96291666666667</v>
      </c>
      <c r="L108" s="70">
        <f t="shared" si="83"/>
        <v>165.96291666666667</v>
      </c>
      <c r="M108" s="70">
        <f t="shared" si="83"/>
        <v>165.96291666666667</v>
      </c>
      <c r="N108" s="70">
        <f t="shared" si="83"/>
        <v>165.96291666666667</v>
      </c>
      <c r="O108" s="70">
        <f t="shared" si="83"/>
        <v>165.96291666666667</v>
      </c>
      <c r="P108" s="70">
        <f t="shared" si="83"/>
        <v>165.96291666666667</v>
      </c>
      <c r="Q108" s="70">
        <f t="shared" si="83"/>
        <v>1991.5549999999996</v>
      </c>
      <c r="U108" s="72">
        <f>SUM(U103:U107)</f>
        <v>0.99577749999999987</v>
      </c>
      <c r="V108" s="72">
        <f>SUM(V103:V107)</f>
        <v>165.96291666666664</v>
      </c>
      <c r="X108" s="68">
        <f>SUM(X103:X107)</f>
        <v>1991.5549999999996</v>
      </c>
      <c r="Y108" s="68">
        <f>SUM(Y103:Y107)</f>
        <v>0</v>
      </c>
      <c r="Z108" s="105">
        <f>X108/(X108+Y108)</f>
        <v>1</v>
      </c>
    </row>
    <row r="109" spans="1:26" ht="14.25" x14ac:dyDescent="0.3">
      <c r="A109" s="93">
        <v>5.3</v>
      </c>
      <c r="B109" s="94" t="s">
        <v>50</v>
      </c>
      <c r="C109" s="128" t="str">
        <f>'3. Staff Loading'!C109</f>
        <v>BenefitsCal Security Support Engineer - On</v>
      </c>
      <c r="D109" s="129" t="str">
        <f>'3. Staff Loading'!D109</f>
        <v>N</v>
      </c>
      <c r="E109" s="152">
        <v>77.930000000000007</v>
      </c>
      <c r="F109" s="152">
        <v>77.930000000000007</v>
      </c>
      <c r="G109" s="152">
        <v>77.930000000000007</v>
      </c>
      <c r="H109" s="152">
        <v>77.930000000000007</v>
      </c>
      <c r="I109" s="152">
        <v>77.930000000000007</v>
      </c>
      <c r="J109" s="152">
        <v>77.930000000000007</v>
      </c>
      <c r="K109" s="152">
        <v>77.930000000000007</v>
      </c>
      <c r="L109" s="152">
        <v>77.930000000000007</v>
      </c>
      <c r="M109" s="152">
        <v>77.930000000000007</v>
      </c>
      <c r="N109" s="152">
        <v>77.930000000000007</v>
      </c>
      <c r="O109" s="152">
        <v>77.930000000000007</v>
      </c>
      <c r="P109" s="152">
        <v>77.930000000000007</v>
      </c>
      <c r="Q109" s="100">
        <f t="shared" ref="Q109:Q113" si="84">SUM(E109:P109)</f>
        <v>935.16000000000031</v>
      </c>
      <c r="U109" s="131">
        <f>V109/$S$7</f>
        <v>0.46758000000000016</v>
      </c>
      <c r="V109" s="131">
        <f>Q109/12</f>
        <v>77.930000000000021</v>
      </c>
      <c r="X109" s="131">
        <f>IF($D109="Y",$Q109,0)</f>
        <v>0</v>
      </c>
      <c r="Y109" s="131">
        <f>IF($D109="N",$Q109,0)</f>
        <v>935.16000000000031</v>
      </c>
      <c r="Z109" s="132">
        <f>X109/(Y109+X109)</f>
        <v>0</v>
      </c>
    </row>
    <row r="110" spans="1:26" s="32" customFormat="1" ht="14.25" x14ac:dyDescent="0.3">
      <c r="A110" s="93"/>
      <c r="B110" s="94"/>
      <c r="C110" s="128">
        <f>'3. Staff Loading'!C110</f>
        <v>0</v>
      </c>
      <c r="D110" s="129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0">
        <f t="shared" si="84"/>
        <v>0</v>
      </c>
      <c r="R110" s="33"/>
      <c r="S110" s="33"/>
      <c r="T110" s="33"/>
      <c r="U110" s="131">
        <f t="shared" ref="U110:U113" si="85">V110/$S$7</f>
        <v>0</v>
      </c>
      <c r="V110" s="131">
        <f>Q110/12</f>
        <v>0</v>
      </c>
      <c r="X110" s="131">
        <f t="shared" ref="X110:X113" si="86">IF($D110="Y",$Q110,0)</f>
        <v>0</v>
      </c>
      <c r="Y110" s="131">
        <f t="shared" ref="Y110:Y113" si="87">IF($D110="N",$Q110,0)</f>
        <v>0</v>
      </c>
      <c r="Z110" s="132" t="e">
        <f t="shared" ref="Z110:Z113" si="88">X110/(Y110+X110)</f>
        <v>#DIV/0!</v>
      </c>
    </row>
    <row r="111" spans="1:26" ht="14.25" x14ac:dyDescent="0.3">
      <c r="A111" s="93"/>
      <c r="B111" s="94"/>
      <c r="C111" s="128">
        <f>'3. Staff Loading'!C111</f>
        <v>0</v>
      </c>
      <c r="D111" s="129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0">
        <f t="shared" si="84"/>
        <v>0</v>
      </c>
      <c r="U111" s="131">
        <f t="shared" si="85"/>
        <v>0</v>
      </c>
      <c r="V111" s="131">
        <f>Q111/12</f>
        <v>0</v>
      </c>
      <c r="X111" s="131">
        <f t="shared" si="86"/>
        <v>0</v>
      </c>
      <c r="Y111" s="131">
        <f t="shared" si="87"/>
        <v>0</v>
      </c>
      <c r="Z111" s="132" t="e">
        <f t="shared" si="88"/>
        <v>#DIV/0!</v>
      </c>
    </row>
    <row r="112" spans="1:26" s="32" customFormat="1" ht="14.25" x14ac:dyDescent="0.3">
      <c r="A112" s="93"/>
      <c r="B112" s="94"/>
      <c r="C112" s="128">
        <f>'3. Staff Loading'!C112</f>
        <v>0</v>
      </c>
      <c r="D112" s="129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0">
        <f t="shared" si="84"/>
        <v>0</v>
      </c>
      <c r="R112" s="28"/>
      <c r="S112" s="28"/>
      <c r="T112" s="28"/>
      <c r="U112" s="131">
        <f t="shared" si="85"/>
        <v>0</v>
      </c>
      <c r="V112" s="131">
        <f>Q112/12</f>
        <v>0</v>
      </c>
      <c r="X112" s="131">
        <f t="shared" si="86"/>
        <v>0</v>
      </c>
      <c r="Y112" s="131">
        <f t="shared" si="87"/>
        <v>0</v>
      </c>
      <c r="Z112" s="132" t="e">
        <f t="shared" si="88"/>
        <v>#DIV/0!</v>
      </c>
    </row>
    <row r="113" spans="1:26" ht="14.25" x14ac:dyDescent="0.3">
      <c r="A113" s="93"/>
      <c r="B113" s="94"/>
      <c r="C113" s="128">
        <f>'3. Staff Loading'!C113</f>
        <v>0</v>
      </c>
      <c r="D113" s="129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0">
        <f t="shared" si="84"/>
        <v>0</v>
      </c>
      <c r="U113" s="131">
        <f t="shared" si="85"/>
        <v>0</v>
      </c>
      <c r="V113" s="131">
        <f>Q113/12</f>
        <v>0</v>
      </c>
      <c r="X113" s="131">
        <f t="shared" si="86"/>
        <v>0</v>
      </c>
      <c r="Y113" s="131">
        <f t="shared" si="87"/>
        <v>0</v>
      </c>
      <c r="Z113" s="132" t="e">
        <f t="shared" si="88"/>
        <v>#DIV/0!</v>
      </c>
    </row>
    <row r="114" spans="1:26" ht="15" thickBot="1" x14ac:dyDescent="0.35">
      <c r="A114" s="65"/>
      <c r="B114" s="66" t="s">
        <v>51</v>
      </c>
      <c r="C114" s="67"/>
      <c r="D114" s="119"/>
      <c r="E114" s="70">
        <f>SUM(E109:E113)</f>
        <v>77.930000000000007</v>
      </c>
      <c r="F114" s="70">
        <f t="shared" ref="F114:Q114" si="89">SUM(F109:F113)</f>
        <v>77.930000000000007</v>
      </c>
      <c r="G114" s="70">
        <f t="shared" si="89"/>
        <v>77.930000000000007</v>
      </c>
      <c r="H114" s="70">
        <f t="shared" si="89"/>
        <v>77.930000000000007</v>
      </c>
      <c r="I114" s="70">
        <f t="shared" si="89"/>
        <v>77.930000000000007</v>
      </c>
      <c r="J114" s="70">
        <f t="shared" si="89"/>
        <v>77.930000000000007</v>
      </c>
      <c r="K114" s="70">
        <f t="shared" si="89"/>
        <v>77.930000000000007</v>
      </c>
      <c r="L114" s="70">
        <f t="shared" si="89"/>
        <v>77.930000000000007</v>
      </c>
      <c r="M114" s="70">
        <f t="shared" si="89"/>
        <v>77.930000000000007</v>
      </c>
      <c r="N114" s="70">
        <f t="shared" si="89"/>
        <v>77.930000000000007</v>
      </c>
      <c r="O114" s="70">
        <f t="shared" si="89"/>
        <v>77.930000000000007</v>
      </c>
      <c r="P114" s="70">
        <f t="shared" si="89"/>
        <v>77.930000000000007</v>
      </c>
      <c r="Q114" s="70">
        <f t="shared" si="89"/>
        <v>935.16000000000031</v>
      </c>
      <c r="U114" s="72">
        <f>SUM(U109:U113)</f>
        <v>0.46758000000000016</v>
      </c>
      <c r="V114" s="72">
        <f>SUM(V109:V113)</f>
        <v>77.930000000000021</v>
      </c>
      <c r="X114" s="68">
        <f>SUM(X109:X113)</f>
        <v>0</v>
      </c>
      <c r="Y114" s="68">
        <f>SUM(Y109:Y113)</f>
        <v>935.16000000000031</v>
      </c>
      <c r="Z114" s="105">
        <f>X114/(X114+Y114)</f>
        <v>0</v>
      </c>
    </row>
    <row r="115" spans="1:26" ht="14.25" x14ac:dyDescent="0.3">
      <c r="A115" s="93">
        <v>5.4</v>
      </c>
      <c r="B115" s="94" t="s">
        <v>52</v>
      </c>
      <c r="C115" s="128" t="str">
        <f>'3. Staff Loading'!C115</f>
        <v>BenefitsCal Security Support Engineer - On</v>
      </c>
      <c r="D115" s="129" t="str">
        <f>'3. Staff Loading'!D115</f>
        <v>N</v>
      </c>
      <c r="E115" s="43">
        <v>151.17053333333334</v>
      </c>
      <c r="F115" s="43">
        <v>151.17053333333334</v>
      </c>
      <c r="G115" s="43">
        <v>151.17053333333334</v>
      </c>
      <c r="H115" s="43">
        <v>151.17053333333334</v>
      </c>
      <c r="I115" s="43">
        <v>151.17053333333334</v>
      </c>
      <c r="J115" s="43">
        <v>151.17053333333334</v>
      </c>
      <c r="K115" s="43">
        <v>151.17053333333334</v>
      </c>
      <c r="L115" s="43">
        <v>151.17053333333334</v>
      </c>
      <c r="M115" s="43">
        <v>151.17053333333334</v>
      </c>
      <c r="N115" s="43">
        <v>151.17053333333334</v>
      </c>
      <c r="O115" s="43">
        <v>151.17053333333334</v>
      </c>
      <c r="P115" s="43">
        <v>151.17053333333334</v>
      </c>
      <c r="Q115" s="100">
        <f t="shared" ref="Q115:Q119" si="90">SUM(E115:P115)</f>
        <v>1814.0464000000004</v>
      </c>
      <c r="U115" s="131">
        <f>V115/$S$7</f>
        <v>0.90702320000000025</v>
      </c>
      <c r="V115" s="131">
        <f>Q115/12</f>
        <v>151.17053333333337</v>
      </c>
      <c r="X115" s="131">
        <f>IF($D115="Y",$Q115,0)</f>
        <v>0</v>
      </c>
      <c r="Y115" s="131">
        <f>IF($D115="N",$Q115,0)</f>
        <v>1814.0464000000004</v>
      </c>
      <c r="Z115" s="132">
        <f>X115/(Y115+X115)</f>
        <v>0</v>
      </c>
    </row>
    <row r="116" spans="1:26" s="32" customFormat="1" ht="14.25" x14ac:dyDescent="0.3">
      <c r="A116" s="93"/>
      <c r="B116" s="94"/>
      <c r="C116" s="128">
        <f>'3. Staff Loading'!C116</f>
        <v>0</v>
      </c>
      <c r="D116" s="129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0">
        <f t="shared" si="90"/>
        <v>0</v>
      </c>
      <c r="R116" s="28"/>
      <c r="S116" s="28"/>
      <c r="T116" s="28"/>
      <c r="U116" s="131">
        <f t="shared" ref="U116:U119" si="91">V116/$S$7</f>
        <v>0</v>
      </c>
      <c r="V116" s="131">
        <f>Q116/12</f>
        <v>0</v>
      </c>
      <c r="X116" s="131">
        <f t="shared" ref="X116:X119" si="92">IF($D116="Y",$Q116,0)</f>
        <v>0</v>
      </c>
      <c r="Y116" s="131">
        <f t="shared" ref="Y116:Y119" si="93">IF($D116="N",$Q116,0)</f>
        <v>0</v>
      </c>
      <c r="Z116" s="132" t="e">
        <f t="shared" ref="Z116:Z119" si="94">X116/(Y116+X116)</f>
        <v>#DIV/0!</v>
      </c>
    </row>
    <row r="117" spans="1:26" s="32" customFormat="1" ht="14.25" x14ac:dyDescent="0.3">
      <c r="A117" s="93"/>
      <c r="B117" s="94"/>
      <c r="C117" s="128">
        <f>'3. Staff Loading'!C117</f>
        <v>0</v>
      </c>
      <c r="D117" s="129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0">
        <f t="shared" si="90"/>
        <v>0</v>
      </c>
      <c r="R117" s="28"/>
      <c r="S117" s="28"/>
      <c r="T117" s="28"/>
      <c r="U117" s="131">
        <f t="shared" si="91"/>
        <v>0</v>
      </c>
      <c r="V117" s="131">
        <f>Q117/12</f>
        <v>0</v>
      </c>
      <c r="X117" s="131">
        <f t="shared" si="92"/>
        <v>0</v>
      </c>
      <c r="Y117" s="131">
        <f t="shared" si="93"/>
        <v>0</v>
      </c>
      <c r="Z117" s="132" t="e">
        <f t="shared" si="94"/>
        <v>#DIV/0!</v>
      </c>
    </row>
    <row r="118" spans="1:26" s="32" customFormat="1" ht="14.25" x14ac:dyDescent="0.3">
      <c r="A118" s="93"/>
      <c r="B118" s="94"/>
      <c r="C118" s="128">
        <f>'3. Staff Loading'!C118</f>
        <v>0</v>
      </c>
      <c r="D118" s="129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0">
        <f t="shared" si="90"/>
        <v>0</v>
      </c>
      <c r="R118" s="28"/>
      <c r="S118" s="28"/>
      <c r="T118" s="28"/>
      <c r="U118" s="131">
        <f t="shared" si="91"/>
        <v>0</v>
      </c>
      <c r="V118" s="131">
        <f>Q118/12</f>
        <v>0</v>
      </c>
      <c r="X118" s="131">
        <f t="shared" si="92"/>
        <v>0</v>
      </c>
      <c r="Y118" s="131">
        <f t="shared" si="93"/>
        <v>0</v>
      </c>
      <c r="Z118" s="132" t="e">
        <f t="shared" si="94"/>
        <v>#DIV/0!</v>
      </c>
    </row>
    <row r="119" spans="1:26" ht="14.25" customHeight="1" x14ac:dyDescent="0.3">
      <c r="A119" s="93"/>
      <c r="B119" s="94"/>
      <c r="C119" s="128">
        <f>'3. Staff Loading'!C119</f>
        <v>0</v>
      </c>
      <c r="D119" s="129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0">
        <f t="shared" si="90"/>
        <v>0</v>
      </c>
      <c r="U119" s="131">
        <f t="shared" si="91"/>
        <v>0</v>
      </c>
      <c r="V119" s="131">
        <f>Q119/12</f>
        <v>0</v>
      </c>
      <c r="X119" s="131">
        <f t="shared" si="92"/>
        <v>0</v>
      </c>
      <c r="Y119" s="131">
        <f t="shared" si="93"/>
        <v>0</v>
      </c>
      <c r="Z119" s="132" t="e">
        <f t="shared" si="94"/>
        <v>#DIV/0!</v>
      </c>
    </row>
    <row r="120" spans="1:26" s="31" customFormat="1" ht="15" thickBot="1" x14ac:dyDescent="0.35">
      <c r="A120" s="65"/>
      <c r="B120" s="66" t="s">
        <v>53</v>
      </c>
      <c r="C120" s="67"/>
      <c r="D120" s="119"/>
      <c r="E120" s="70">
        <f>SUM(E115:E119)</f>
        <v>151.17053333333334</v>
      </c>
      <c r="F120" s="70">
        <f t="shared" ref="F120:Q120" si="95">SUM(F115:F119)</f>
        <v>151.17053333333334</v>
      </c>
      <c r="G120" s="70">
        <f t="shared" si="95"/>
        <v>151.17053333333334</v>
      </c>
      <c r="H120" s="70">
        <f t="shared" si="95"/>
        <v>151.17053333333334</v>
      </c>
      <c r="I120" s="70">
        <f t="shared" si="95"/>
        <v>151.17053333333334</v>
      </c>
      <c r="J120" s="70">
        <f t="shared" si="95"/>
        <v>151.17053333333334</v>
      </c>
      <c r="K120" s="70">
        <f t="shared" si="95"/>
        <v>151.17053333333334</v>
      </c>
      <c r="L120" s="70">
        <f t="shared" si="95"/>
        <v>151.17053333333334</v>
      </c>
      <c r="M120" s="70">
        <f t="shared" si="95"/>
        <v>151.17053333333334</v>
      </c>
      <c r="N120" s="70">
        <f t="shared" si="95"/>
        <v>151.17053333333334</v>
      </c>
      <c r="O120" s="70">
        <f t="shared" si="95"/>
        <v>151.17053333333334</v>
      </c>
      <c r="P120" s="70">
        <f t="shared" si="95"/>
        <v>151.17053333333334</v>
      </c>
      <c r="Q120" s="70">
        <f t="shared" si="95"/>
        <v>1814.0464000000004</v>
      </c>
      <c r="R120" s="28"/>
      <c r="S120" s="28"/>
      <c r="T120" s="28"/>
      <c r="U120" s="72">
        <f>SUM(U115:U119)</f>
        <v>0.90702320000000025</v>
      </c>
      <c r="V120" s="72">
        <f>SUM(V115:V119)</f>
        <v>151.17053333333337</v>
      </c>
      <c r="X120" s="68">
        <f>SUM(X115:X119)</f>
        <v>0</v>
      </c>
      <c r="Y120" s="68">
        <f>SUM(Y115:Y119)</f>
        <v>1814.0464000000004</v>
      </c>
      <c r="Z120" s="105">
        <f>X120/(X120+Y120)</f>
        <v>0</v>
      </c>
    </row>
    <row r="121" spans="1:26" ht="9.9499999999999993" customHeight="1" x14ac:dyDescent="0.3">
      <c r="A121" s="38"/>
      <c r="B121" s="39"/>
      <c r="C121" s="47"/>
      <c r="D121" s="118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4"/>
    </row>
    <row r="122" spans="1:26" ht="15" thickBot="1" x14ac:dyDescent="0.35">
      <c r="A122" s="88"/>
      <c r="B122" s="89" t="s">
        <v>47</v>
      </c>
      <c r="C122" s="90"/>
      <c r="D122" s="121"/>
      <c r="E122" s="91">
        <f t="shared" ref="E122:Q122" si="96">SUM(E102,E108,E114,E120)</f>
        <v>545.06344999999999</v>
      </c>
      <c r="F122" s="91">
        <f t="shared" si="96"/>
        <v>545.06344999999999</v>
      </c>
      <c r="G122" s="91">
        <f t="shared" si="96"/>
        <v>545.06344999999999</v>
      </c>
      <c r="H122" s="91">
        <f t="shared" si="96"/>
        <v>545.06344999999999</v>
      </c>
      <c r="I122" s="91">
        <f t="shared" si="96"/>
        <v>545.06344999999999</v>
      </c>
      <c r="J122" s="91">
        <f t="shared" si="96"/>
        <v>545.06344999999999</v>
      </c>
      <c r="K122" s="91">
        <f t="shared" si="96"/>
        <v>545.06344999999999</v>
      </c>
      <c r="L122" s="91">
        <f t="shared" si="96"/>
        <v>545.06344999999999</v>
      </c>
      <c r="M122" s="91">
        <f t="shared" si="96"/>
        <v>545.06344999999999</v>
      </c>
      <c r="N122" s="91">
        <f t="shared" si="96"/>
        <v>545.06344999999999</v>
      </c>
      <c r="O122" s="91">
        <f t="shared" si="96"/>
        <v>545.06344999999999</v>
      </c>
      <c r="P122" s="91">
        <f t="shared" si="96"/>
        <v>545.06344999999999</v>
      </c>
      <c r="Q122" s="91">
        <f t="shared" si="96"/>
        <v>6540.7614000000003</v>
      </c>
      <c r="U122" s="91">
        <f>SUM(U102,U108,U114,U120)</f>
        <v>3.2703807000000005</v>
      </c>
      <c r="V122" s="91">
        <f>SUM(V102,V108,V114,V120)</f>
        <v>545.06344999999999</v>
      </c>
      <c r="X122" s="91">
        <f>SUM(X102,X108,X114,X120)</f>
        <v>1991.5549999999996</v>
      </c>
      <c r="Y122" s="91">
        <f>SUM(Y102,Y108,Y114,Y120)</f>
        <v>4549.2064000000009</v>
      </c>
      <c r="Z122" s="110">
        <f>X122/(X122+Y122)</f>
        <v>0.30448366454706627</v>
      </c>
    </row>
    <row r="123" spans="1:26" ht="14.25" x14ac:dyDescent="0.3">
      <c r="A123" s="49"/>
      <c r="B123" s="39"/>
      <c r="C123" s="40"/>
      <c r="D123" s="12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4"/>
    </row>
    <row r="124" spans="1:26" ht="14.25" x14ac:dyDescent="0.3">
      <c r="A124" s="74">
        <v>6</v>
      </c>
      <c r="B124" s="92" t="s">
        <v>54</v>
      </c>
      <c r="C124" s="76"/>
      <c r="D124" s="117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77"/>
      <c r="U124" s="76"/>
      <c r="V124" s="76"/>
      <c r="X124" s="76"/>
      <c r="Y124" s="76"/>
      <c r="Z124" s="108"/>
    </row>
    <row r="125" spans="1:26" ht="14.25" x14ac:dyDescent="0.3">
      <c r="A125" s="93">
        <v>6.1</v>
      </c>
      <c r="B125" s="98" t="s">
        <v>55</v>
      </c>
      <c r="C125" s="128" t="str">
        <f>'3. Staff Loading'!C125</f>
        <v>BenefitsCal Application Manager</v>
      </c>
      <c r="D125" s="129" t="str">
        <f>'3. Staff Loading'!D125</f>
        <v>N</v>
      </c>
      <c r="E125" s="152">
        <v>24.799528458333327</v>
      </c>
      <c r="F125" s="152">
        <v>24.799528458333327</v>
      </c>
      <c r="G125" s="152">
        <v>24.799528458333327</v>
      </c>
      <c r="H125" s="152">
        <v>24.799528458333327</v>
      </c>
      <c r="I125" s="152">
        <v>24.799528458333327</v>
      </c>
      <c r="J125" s="152">
        <v>24.799528458333327</v>
      </c>
      <c r="K125" s="152">
        <v>24.799528458333327</v>
      </c>
      <c r="L125" s="152">
        <v>24.799528458333327</v>
      </c>
      <c r="M125" s="152">
        <v>24.799528458333327</v>
      </c>
      <c r="N125" s="152">
        <v>24.799528458333327</v>
      </c>
      <c r="O125" s="152">
        <v>24.799528458333327</v>
      </c>
      <c r="P125" s="152">
        <v>24.799528458333327</v>
      </c>
      <c r="Q125" s="100">
        <f t="shared" ref="Q125:Q129" si="97">SUM(E125:P125)</f>
        <v>297.59434149999993</v>
      </c>
      <c r="U125" s="131">
        <f>V125/$S$7</f>
        <v>0.14879717074999999</v>
      </c>
      <c r="V125" s="131">
        <f>Q125/12</f>
        <v>24.799528458333327</v>
      </c>
      <c r="X125" s="131">
        <f>IF($D125="Y",$Q125,0)</f>
        <v>0</v>
      </c>
      <c r="Y125" s="131">
        <f>IF($D125="N",$Q125,0)</f>
        <v>297.59434149999993</v>
      </c>
      <c r="Z125" s="132">
        <f>X125/(Y125+X125)</f>
        <v>0</v>
      </c>
    </row>
    <row r="126" spans="1:26" s="32" customFormat="1" ht="14.25" x14ac:dyDescent="0.3">
      <c r="A126" s="93"/>
      <c r="B126" s="94"/>
      <c r="C126" s="128" t="str">
        <f>'3. Staff Loading'!C126</f>
        <v>BenefitsCal Product Manager</v>
      </c>
      <c r="D126" s="129" t="str">
        <f>'3. Staff Loading'!D126</f>
        <v>N</v>
      </c>
      <c r="E126" s="152">
        <v>39.997499999999995</v>
      </c>
      <c r="F126" s="152">
        <v>39.997499999999995</v>
      </c>
      <c r="G126" s="152">
        <v>39.997499999999995</v>
      </c>
      <c r="H126" s="152">
        <v>39.997499999999995</v>
      </c>
      <c r="I126" s="152">
        <v>39.997499999999995</v>
      </c>
      <c r="J126" s="152">
        <v>39.997499999999995</v>
      </c>
      <c r="K126" s="152">
        <v>39.997499999999995</v>
      </c>
      <c r="L126" s="152">
        <v>39.997499999999995</v>
      </c>
      <c r="M126" s="152">
        <v>39.997499999999995</v>
      </c>
      <c r="N126" s="152">
        <v>39.997499999999995</v>
      </c>
      <c r="O126" s="152">
        <v>39.997499999999995</v>
      </c>
      <c r="P126" s="152">
        <v>39.997499999999995</v>
      </c>
      <c r="Q126" s="100">
        <f t="shared" si="97"/>
        <v>479.96999999999997</v>
      </c>
      <c r="R126" s="28"/>
      <c r="S126" s="28"/>
      <c r="T126" s="28"/>
      <c r="U126" s="131">
        <f t="shared" ref="U126:U129" si="98">V126/$S$7</f>
        <v>0.23998499999999998</v>
      </c>
      <c r="V126" s="131">
        <f>Q126/12</f>
        <v>39.997499999999995</v>
      </c>
      <c r="X126" s="131">
        <f t="shared" ref="X126:X129" si="99">IF($D126="Y",$Q126,0)</f>
        <v>0</v>
      </c>
      <c r="Y126" s="131">
        <f t="shared" ref="Y126:Y129" si="100">IF($D126="N",$Q126,0)</f>
        <v>479.96999999999997</v>
      </c>
      <c r="Z126" s="132">
        <f t="shared" ref="Z126:Z129" si="101">X126/(Y126+X126)</f>
        <v>0</v>
      </c>
    </row>
    <row r="127" spans="1:26" ht="14.25" x14ac:dyDescent="0.3">
      <c r="A127" s="93"/>
      <c r="B127" s="94"/>
      <c r="C127" s="128">
        <f>'3. Staff Loading'!C127</f>
        <v>0</v>
      </c>
      <c r="D127" s="129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0">
        <f t="shared" si="97"/>
        <v>0</v>
      </c>
      <c r="U127" s="131">
        <f t="shared" si="98"/>
        <v>0</v>
      </c>
      <c r="V127" s="131">
        <f>Q127/12</f>
        <v>0</v>
      </c>
      <c r="X127" s="131">
        <f t="shared" si="99"/>
        <v>0</v>
      </c>
      <c r="Y127" s="131">
        <f t="shared" si="100"/>
        <v>0</v>
      </c>
      <c r="Z127" s="132" t="e">
        <f t="shared" si="101"/>
        <v>#DIV/0!</v>
      </c>
    </row>
    <row r="128" spans="1:26" ht="14.25" x14ac:dyDescent="0.3">
      <c r="A128" s="93"/>
      <c r="B128" s="94"/>
      <c r="C128" s="128">
        <f>'3. Staff Loading'!C128</f>
        <v>0</v>
      </c>
      <c r="D128" s="129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0">
        <f t="shared" si="97"/>
        <v>0</v>
      </c>
      <c r="U128" s="131">
        <f t="shared" si="98"/>
        <v>0</v>
      </c>
      <c r="V128" s="131">
        <f>Q128/12</f>
        <v>0</v>
      </c>
      <c r="X128" s="131">
        <f t="shared" si="99"/>
        <v>0</v>
      </c>
      <c r="Y128" s="131">
        <f t="shared" si="100"/>
        <v>0</v>
      </c>
      <c r="Z128" s="132" t="e">
        <f t="shared" si="101"/>
        <v>#DIV/0!</v>
      </c>
    </row>
    <row r="129" spans="1:26" ht="14.25" x14ac:dyDescent="0.3">
      <c r="A129" s="93"/>
      <c r="B129" s="94"/>
      <c r="C129" s="128">
        <f>'3. Staff Loading'!C129</f>
        <v>0</v>
      </c>
      <c r="D129" s="129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0">
        <f t="shared" si="97"/>
        <v>0</v>
      </c>
      <c r="U129" s="131">
        <f t="shared" si="98"/>
        <v>0</v>
      </c>
      <c r="V129" s="131">
        <f>Q129/12</f>
        <v>0</v>
      </c>
      <c r="X129" s="131">
        <f t="shared" si="99"/>
        <v>0</v>
      </c>
      <c r="Y129" s="131">
        <f t="shared" si="100"/>
        <v>0</v>
      </c>
      <c r="Z129" s="132" t="e">
        <f t="shared" si="101"/>
        <v>#DIV/0!</v>
      </c>
    </row>
    <row r="130" spans="1:26" ht="15" thickBot="1" x14ac:dyDescent="0.35">
      <c r="A130" s="65"/>
      <c r="B130" s="66" t="s">
        <v>56</v>
      </c>
      <c r="C130" s="67"/>
      <c r="D130" s="119"/>
      <c r="E130" s="70">
        <f>SUM(E125:E129)</f>
        <v>64.79702845833333</v>
      </c>
      <c r="F130" s="70">
        <f t="shared" ref="F130:Q130" si="102">SUM(F125:F129)</f>
        <v>64.79702845833333</v>
      </c>
      <c r="G130" s="70">
        <f t="shared" si="102"/>
        <v>64.79702845833333</v>
      </c>
      <c r="H130" s="70">
        <f t="shared" si="102"/>
        <v>64.79702845833333</v>
      </c>
      <c r="I130" s="70">
        <f t="shared" si="102"/>
        <v>64.79702845833333</v>
      </c>
      <c r="J130" s="70">
        <f t="shared" si="102"/>
        <v>64.79702845833333</v>
      </c>
      <c r="K130" s="70">
        <f t="shared" si="102"/>
        <v>64.79702845833333</v>
      </c>
      <c r="L130" s="70">
        <f t="shared" si="102"/>
        <v>64.79702845833333</v>
      </c>
      <c r="M130" s="70">
        <f t="shared" si="102"/>
        <v>64.79702845833333</v>
      </c>
      <c r="N130" s="70">
        <f t="shared" si="102"/>
        <v>64.79702845833333</v>
      </c>
      <c r="O130" s="70">
        <f t="shared" si="102"/>
        <v>64.79702845833333</v>
      </c>
      <c r="P130" s="70">
        <f t="shared" si="102"/>
        <v>64.79702845833333</v>
      </c>
      <c r="Q130" s="70">
        <f t="shared" si="102"/>
        <v>777.56434149999995</v>
      </c>
      <c r="U130" s="72">
        <f>SUM(U125:U129)</f>
        <v>0.38878217074999999</v>
      </c>
      <c r="V130" s="72">
        <f>SUM(V125:V129)</f>
        <v>64.79702845833333</v>
      </c>
      <c r="X130" s="68">
        <f>SUM(X125:X129)</f>
        <v>0</v>
      </c>
      <c r="Y130" s="68">
        <f>SUM(Y125:Y129)</f>
        <v>777.56434149999995</v>
      </c>
      <c r="Z130" s="105">
        <f>X130/(X130+Y130)</f>
        <v>0</v>
      </c>
    </row>
    <row r="131" spans="1:26" ht="14.25" x14ac:dyDescent="0.3">
      <c r="A131" s="93">
        <v>6.2</v>
      </c>
      <c r="B131" s="98" t="s">
        <v>57</v>
      </c>
      <c r="C131" s="128" t="str">
        <f>'3. Staff Loading'!C131</f>
        <v>BenefitsCal Lead Innovation Consultant - On</v>
      </c>
      <c r="D131" s="129" t="str">
        <f>'3. Staff Loading'!D131</f>
        <v>N</v>
      </c>
      <c r="E131" s="152">
        <v>70.2</v>
      </c>
      <c r="F131" s="152">
        <v>70.2</v>
      </c>
      <c r="G131" s="152">
        <v>70.2</v>
      </c>
      <c r="H131" s="152">
        <v>70.2</v>
      </c>
      <c r="I131" s="152">
        <v>70.2</v>
      </c>
      <c r="J131" s="152">
        <v>70.2</v>
      </c>
      <c r="K131" s="152">
        <v>70.2</v>
      </c>
      <c r="L131" s="152">
        <v>70.2</v>
      </c>
      <c r="M131" s="152">
        <v>70.2</v>
      </c>
      <c r="N131" s="152">
        <v>70.2</v>
      </c>
      <c r="O131" s="152">
        <v>70.2</v>
      </c>
      <c r="P131" s="152">
        <v>70.2</v>
      </c>
      <c r="Q131" s="100">
        <f t="shared" ref="Q131:Q135" si="103">SUM(E131:P131)</f>
        <v>842.4000000000002</v>
      </c>
      <c r="U131" s="131">
        <f>V131/$S$7</f>
        <v>0.42120000000000013</v>
      </c>
      <c r="V131" s="131">
        <f>Q131/12</f>
        <v>70.200000000000017</v>
      </c>
      <c r="X131" s="131">
        <f>IF($D131="Y",$Q131,0)</f>
        <v>0</v>
      </c>
      <c r="Y131" s="131">
        <f>IF($D131="N",$Q131,0)</f>
        <v>842.4000000000002</v>
      </c>
      <c r="Z131" s="132">
        <f>X131/(Y131+X131)</f>
        <v>0</v>
      </c>
    </row>
    <row r="132" spans="1:26" s="32" customFormat="1" ht="14.25" x14ac:dyDescent="0.3">
      <c r="A132" s="93"/>
      <c r="B132" s="94"/>
      <c r="C132" s="128" t="str">
        <f>'3. Staff Loading'!C132</f>
        <v>BenefitsCal Developer Sr. - Off</v>
      </c>
      <c r="D132" s="129" t="str">
        <f>'3. Staff Loading'!D132</f>
        <v>Y</v>
      </c>
      <c r="E132" s="43">
        <v>130.00026137878788</v>
      </c>
      <c r="F132" s="43">
        <v>130.00026137878788</v>
      </c>
      <c r="G132" s="43">
        <v>130.00026137878788</v>
      </c>
      <c r="H132" s="43">
        <v>130.00026137878788</v>
      </c>
      <c r="I132" s="43">
        <v>130.00026137878788</v>
      </c>
      <c r="J132" s="43">
        <v>130.00026137878788</v>
      </c>
      <c r="K132" s="43">
        <v>130.00026137878788</v>
      </c>
      <c r="L132" s="43">
        <v>130.00026137878788</v>
      </c>
      <c r="M132" s="43">
        <v>130.00026137878788</v>
      </c>
      <c r="N132" s="43">
        <v>130.00026137878788</v>
      </c>
      <c r="O132" s="43">
        <v>130.00026137878788</v>
      </c>
      <c r="P132" s="43">
        <v>130.00026137878788</v>
      </c>
      <c r="Q132" s="100">
        <f t="shared" si="103"/>
        <v>1560.0031365454545</v>
      </c>
      <c r="R132" s="28"/>
      <c r="S132" s="28"/>
      <c r="T132" s="28"/>
      <c r="U132" s="131">
        <f t="shared" ref="U132:U135" si="104">V132/$S$7</f>
        <v>0.78000156827272737</v>
      </c>
      <c r="V132" s="131">
        <f>Q132/12</f>
        <v>130.00026137878788</v>
      </c>
      <c r="X132" s="131">
        <f t="shared" ref="X132:X135" si="105">IF($D132="Y",$Q132,0)</f>
        <v>1560.0031365454545</v>
      </c>
      <c r="Y132" s="131">
        <f t="shared" ref="Y132:Y135" si="106">IF($D132="N",$Q132,0)</f>
        <v>0</v>
      </c>
      <c r="Z132" s="132">
        <f t="shared" ref="Z132:Z135" si="107">X132/(Y132+X132)</f>
        <v>1</v>
      </c>
    </row>
    <row r="133" spans="1:26" ht="14.25" x14ac:dyDescent="0.3">
      <c r="A133" s="93"/>
      <c r="B133" s="94"/>
      <c r="C133" s="128" t="str">
        <f>'3. Staff Loading'!C133</f>
        <v>BenefitsCal Automation Engineer - Off</v>
      </c>
      <c r="D133" s="129" t="str">
        <f>'3. Staff Loading'!D133</f>
        <v>Y</v>
      </c>
      <c r="E133" s="43">
        <v>40.000080424242356</v>
      </c>
      <c r="F133" s="43">
        <v>40.000080424242356</v>
      </c>
      <c r="G133" s="43">
        <v>40.000080424242356</v>
      </c>
      <c r="H133" s="43">
        <v>40.000080424242356</v>
      </c>
      <c r="I133" s="43">
        <v>40.000080424242356</v>
      </c>
      <c r="J133" s="43">
        <v>40.000080424242356</v>
      </c>
      <c r="K133" s="43">
        <v>40.000080424242356</v>
      </c>
      <c r="L133" s="43">
        <v>40.000080424242356</v>
      </c>
      <c r="M133" s="43">
        <v>40.000080424242356</v>
      </c>
      <c r="N133" s="43">
        <v>40.000080424242356</v>
      </c>
      <c r="O133" s="43">
        <v>40.000080424242356</v>
      </c>
      <c r="P133" s="43">
        <v>40.000080424242356</v>
      </c>
      <c r="Q133" s="100">
        <f t="shared" si="103"/>
        <v>480.00096509090827</v>
      </c>
      <c r="U133" s="131">
        <f t="shared" si="104"/>
        <v>0.24000048254545414</v>
      </c>
      <c r="V133" s="131">
        <f>Q133/12</f>
        <v>40.000080424242356</v>
      </c>
      <c r="X133" s="131">
        <f t="shared" si="105"/>
        <v>480.00096509090827</v>
      </c>
      <c r="Y133" s="131">
        <f t="shared" si="106"/>
        <v>0</v>
      </c>
      <c r="Z133" s="132">
        <f t="shared" si="107"/>
        <v>1</v>
      </c>
    </row>
    <row r="134" spans="1:26" s="32" customFormat="1" ht="14.25" x14ac:dyDescent="0.3">
      <c r="A134" s="93"/>
      <c r="B134" s="94"/>
      <c r="C134" s="128" t="str">
        <f>'3. Staff Loading'!C134</f>
        <v>BenefitsCal UX Designer - Off</v>
      </c>
      <c r="D134" s="129" t="str">
        <f>'3. Staff Loading'!D134</f>
        <v>Y</v>
      </c>
      <c r="E134" s="43">
        <v>39.999552586666717</v>
      </c>
      <c r="F134" s="43">
        <v>39.999552586666717</v>
      </c>
      <c r="G134" s="43">
        <v>39.999552586666717</v>
      </c>
      <c r="H134" s="43">
        <v>39.999552586666717</v>
      </c>
      <c r="I134" s="43">
        <v>39.999552586666717</v>
      </c>
      <c r="J134" s="43">
        <v>39.999552586666717</v>
      </c>
      <c r="K134" s="43">
        <v>39.999552586666717</v>
      </c>
      <c r="L134" s="43">
        <v>39.999552586666717</v>
      </c>
      <c r="M134" s="43">
        <v>39.999552586666717</v>
      </c>
      <c r="N134" s="43">
        <v>39.999552586666717</v>
      </c>
      <c r="O134" s="43">
        <v>39.999552586666717</v>
      </c>
      <c r="P134" s="43">
        <v>39.999552586666717</v>
      </c>
      <c r="Q134" s="100">
        <f t="shared" si="103"/>
        <v>479.99463104000057</v>
      </c>
      <c r="R134" s="28"/>
      <c r="S134" s="28"/>
      <c r="T134" s="28"/>
      <c r="U134" s="131">
        <f t="shared" si="104"/>
        <v>0.23999731552000031</v>
      </c>
      <c r="V134" s="131">
        <f>Q134/12</f>
        <v>39.999552586666717</v>
      </c>
      <c r="X134" s="131">
        <f t="shared" si="105"/>
        <v>479.99463104000057</v>
      </c>
      <c r="Y134" s="131">
        <f t="shared" si="106"/>
        <v>0</v>
      </c>
      <c r="Z134" s="132">
        <f t="shared" si="107"/>
        <v>1</v>
      </c>
    </row>
    <row r="135" spans="1:26" ht="14.25" x14ac:dyDescent="0.3">
      <c r="A135" s="93"/>
      <c r="B135" s="94"/>
      <c r="C135" s="128">
        <f>'3. Staff Loading'!C135</f>
        <v>0</v>
      </c>
      <c r="D135" s="129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0">
        <f t="shared" si="103"/>
        <v>0</v>
      </c>
      <c r="U135" s="131">
        <f t="shared" si="104"/>
        <v>0</v>
      </c>
      <c r="V135" s="131">
        <f>Q135/12</f>
        <v>0</v>
      </c>
      <c r="X135" s="131">
        <f t="shared" si="105"/>
        <v>0</v>
      </c>
      <c r="Y135" s="131">
        <f t="shared" si="106"/>
        <v>0</v>
      </c>
      <c r="Z135" s="132" t="e">
        <f t="shared" si="107"/>
        <v>#DIV/0!</v>
      </c>
    </row>
    <row r="136" spans="1:26" ht="15" thickBot="1" x14ac:dyDescent="0.35">
      <c r="A136" s="65"/>
      <c r="B136" s="66" t="s">
        <v>58</v>
      </c>
      <c r="C136" s="67"/>
      <c r="D136" s="119"/>
      <c r="E136" s="70">
        <f>SUM(E131:E135)</f>
        <v>280.19989438969696</v>
      </c>
      <c r="F136" s="70">
        <f t="shared" ref="F136:Q136" si="108">SUM(F131:F135)</f>
        <v>280.19989438969696</v>
      </c>
      <c r="G136" s="70">
        <f t="shared" si="108"/>
        <v>280.19989438969696</v>
      </c>
      <c r="H136" s="70">
        <f t="shared" si="108"/>
        <v>280.19989438969696</v>
      </c>
      <c r="I136" s="70">
        <f t="shared" si="108"/>
        <v>280.19989438969696</v>
      </c>
      <c r="J136" s="70">
        <f t="shared" si="108"/>
        <v>280.19989438969696</v>
      </c>
      <c r="K136" s="70">
        <f t="shared" si="108"/>
        <v>280.19989438969696</v>
      </c>
      <c r="L136" s="70">
        <f t="shared" si="108"/>
        <v>280.19989438969696</v>
      </c>
      <c r="M136" s="70">
        <f t="shared" si="108"/>
        <v>280.19989438969696</v>
      </c>
      <c r="N136" s="70">
        <f t="shared" si="108"/>
        <v>280.19989438969696</v>
      </c>
      <c r="O136" s="70">
        <f t="shared" si="108"/>
        <v>280.19989438969696</v>
      </c>
      <c r="P136" s="70">
        <f t="shared" si="108"/>
        <v>280.19989438969696</v>
      </c>
      <c r="Q136" s="70">
        <f t="shared" si="108"/>
        <v>3362.3987326763636</v>
      </c>
      <c r="U136" s="72">
        <f>SUM(U131:U135)</f>
        <v>1.6811993663381821</v>
      </c>
      <c r="V136" s="72">
        <f>SUM(V131:V135)</f>
        <v>280.19989438969696</v>
      </c>
      <c r="X136" s="68">
        <f>SUM(X131:X135)</f>
        <v>2519.9987326763635</v>
      </c>
      <c r="Y136" s="68">
        <f>SUM(Y131:Y135)</f>
        <v>842.4000000000002</v>
      </c>
      <c r="Z136" s="105">
        <f>X136/(X136+Y136)</f>
        <v>0.74946457366480268</v>
      </c>
    </row>
    <row r="137" spans="1:26" ht="14.25" x14ac:dyDescent="0.3">
      <c r="A137" s="93">
        <v>6.3</v>
      </c>
      <c r="B137" s="98" t="s">
        <v>59</v>
      </c>
      <c r="C137" s="128" t="str">
        <f>'3. Staff Loading'!C137</f>
        <v>BenefitsCal Automation Engineer - Off</v>
      </c>
      <c r="D137" s="129" t="str">
        <f>'3. Staff Loading'!D137</f>
        <v>Y</v>
      </c>
      <c r="E137" s="43">
        <v>30.000060018181216</v>
      </c>
      <c r="F137" s="43">
        <v>30.000060018181216</v>
      </c>
      <c r="G137" s="43">
        <v>30.000060018181216</v>
      </c>
      <c r="H137" s="43">
        <v>30.000060018181216</v>
      </c>
      <c r="I137" s="43">
        <v>30.000060018181216</v>
      </c>
      <c r="J137" s="43">
        <v>30.000060018181216</v>
      </c>
      <c r="K137" s="43">
        <v>30.000060018181216</v>
      </c>
      <c r="L137" s="43">
        <v>30.000060018181216</v>
      </c>
      <c r="M137" s="43">
        <v>30.000060018181216</v>
      </c>
      <c r="N137" s="43">
        <v>30.000060018181216</v>
      </c>
      <c r="O137" s="43">
        <v>30.000060018181216</v>
      </c>
      <c r="P137" s="43">
        <v>30.000060018181216</v>
      </c>
      <c r="Q137" s="100">
        <f t="shared" ref="Q137:Q141" si="109">SUM(E137:P137)</f>
        <v>360.00072021817459</v>
      </c>
      <c r="U137" s="131">
        <f>V137/$S$7</f>
        <v>0.18000036010908729</v>
      </c>
      <c r="V137" s="131">
        <f>Q137/12</f>
        <v>30.000060018181216</v>
      </c>
      <c r="X137" s="131">
        <f>IF($D137="Y",$Q137,0)</f>
        <v>360.00072021817459</v>
      </c>
      <c r="Y137" s="131">
        <f>IF($D137="N",$Q137,0)</f>
        <v>0</v>
      </c>
      <c r="Z137" s="132">
        <f>X137/(Y137+X137)</f>
        <v>1</v>
      </c>
    </row>
    <row r="138" spans="1:26" s="32" customFormat="1" ht="14.25" x14ac:dyDescent="0.3">
      <c r="A138" s="93"/>
      <c r="B138" s="94"/>
      <c r="C138" s="128">
        <f>'3. Staff Loading'!C138</f>
        <v>0</v>
      </c>
      <c r="D138" s="129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0">
        <f t="shared" si="109"/>
        <v>0</v>
      </c>
      <c r="R138" s="28"/>
      <c r="S138" s="28"/>
      <c r="T138" s="28"/>
      <c r="U138" s="131">
        <f t="shared" ref="U138:U141" si="110">V138/$S$7</f>
        <v>0</v>
      </c>
      <c r="V138" s="131">
        <f>Q138/12</f>
        <v>0</v>
      </c>
      <c r="X138" s="131">
        <f t="shared" ref="X138:X141" si="111">IF($D138="Y",$Q138,0)</f>
        <v>0</v>
      </c>
      <c r="Y138" s="131">
        <f t="shared" ref="Y138:Y141" si="112">IF($D138="N",$Q138,0)</f>
        <v>0</v>
      </c>
      <c r="Z138" s="132" t="e">
        <f t="shared" ref="Z138:Z141" si="113">X138/(Y138+X138)</f>
        <v>#DIV/0!</v>
      </c>
    </row>
    <row r="139" spans="1:26" s="32" customFormat="1" ht="14.25" x14ac:dyDescent="0.3">
      <c r="A139" s="93"/>
      <c r="B139" s="94"/>
      <c r="C139" s="128">
        <f>'3. Staff Loading'!C139</f>
        <v>0</v>
      </c>
      <c r="D139" s="129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0">
        <f t="shared" si="109"/>
        <v>0</v>
      </c>
      <c r="R139" s="28"/>
      <c r="S139" s="28"/>
      <c r="T139" s="28"/>
      <c r="U139" s="131">
        <f t="shared" si="110"/>
        <v>0</v>
      </c>
      <c r="V139" s="131">
        <f>Q139/12</f>
        <v>0</v>
      </c>
      <c r="X139" s="131">
        <f t="shared" si="111"/>
        <v>0</v>
      </c>
      <c r="Y139" s="131">
        <f t="shared" si="112"/>
        <v>0</v>
      </c>
      <c r="Z139" s="132" t="e">
        <f t="shared" si="113"/>
        <v>#DIV/0!</v>
      </c>
    </row>
    <row r="140" spans="1:26" s="32" customFormat="1" ht="14.25" x14ac:dyDescent="0.3">
      <c r="A140" s="93"/>
      <c r="B140" s="94"/>
      <c r="C140" s="128">
        <f>'3. Staff Loading'!C140</f>
        <v>0</v>
      </c>
      <c r="D140" s="129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0">
        <f t="shared" si="109"/>
        <v>0</v>
      </c>
      <c r="R140" s="28"/>
      <c r="S140" s="28"/>
      <c r="T140" s="28"/>
      <c r="U140" s="131">
        <f t="shared" si="110"/>
        <v>0</v>
      </c>
      <c r="V140" s="131">
        <f>Q140/12</f>
        <v>0</v>
      </c>
      <c r="X140" s="131">
        <f t="shared" si="111"/>
        <v>0</v>
      </c>
      <c r="Y140" s="131">
        <f t="shared" si="112"/>
        <v>0</v>
      </c>
      <c r="Z140" s="132" t="e">
        <f t="shared" si="113"/>
        <v>#DIV/0!</v>
      </c>
    </row>
    <row r="141" spans="1:26" ht="14.25" customHeight="1" x14ac:dyDescent="0.3">
      <c r="A141" s="93"/>
      <c r="B141" s="94"/>
      <c r="C141" s="128">
        <f>'3. Staff Loading'!C141</f>
        <v>0</v>
      </c>
      <c r="D141" s="129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0">
        <f t="shared" si="109"/>
        <v>0</v>
      </c>
      <c r="U141" s="131">
        <f t="shared" si="110"/>
        <v>0</v>
      </c>
      <c r="V141" s="131">
        <f>Q141/12</f>
        <v>0</v>
      </c>
      <c r="X141" s="131">
        <f t="shared" si="111"/>
        <v>0</v>
      </c>
      <c r="Y141" s="131">
        <f t="shared" si="112"/>
        <v>0</v>
      </c>
      <c r="Z141" s="132" t="e">
        <f t="shared" si="113"/>
        <v>#DIV/0!</v>
      </c>
    </row>
    <row r="142" spans="1:26" s="31" customFormat="1" ht="15" thickBot="1" x14ac:dyDescent="0.35">
      <c r="A142" s="65"/>
      <c r="B142" s="66" t="s">
        <v>60</v>
      </c>
      <c r="C142" s="67"/>
      <c r="D142" s="119"/>
      <c r="E142" s="70">
        <f>SUM(E137:E141)</f>
        <v>30.000060018181216</v>
      </c>
      <c r="F142" s="70">
        <f t="shared" ref="F142:Q142" si="114">SUM(F137:F141)</f>
        <v>30.000060018181216</v>
      </c>
      <c r="G142" s="70">
        <f t="shared" si="114"/>
        <v>30.000060018181216</v>
      </c>
      <c r="H142" s="70">
        <f t="shared" si="114"/>
        <v>30.000060018181216</v>
      </c>
      <c r="I142" s="70">
        <f t="shared" si="114"/>
        <v>30.000060018181216</v>
      </c>
      <c r="J142" s="70">
        <f t="shared" si="114"/>
        <v>30.000060018181216</v>
      </c>
      <c r="K142" s="70">
        <f t="shared" si="114"/>
        <v>30.000060018181216</v>
      </c>
      <c r="L142" s="70">
        <f t="shared" si="114"/>
        <v>30.000060018181216</v>
      </c>
      <c r="M142" s="70">
        <f t="shared" si="114"/>
        <v>30.000060018181216</v>
      </c>
      <c r="N142" s="70">
        <f t="shared" si="114"/>
        <v>30.000060018181216</v>
      </c>
      <c r="O142" s="70">
        <f t="shared" si="114"/>
        <v>30.000060018181216</v>
      </c>
      <c r="P142" s="70">
        <f t="shared" si="114"/>
        <v>30.000060018181216</v>
      </c>
      <c r="Q142" s="70">
        <f t="shared" si="114"/>
        <v>360.00072021817459</v>
      </c>
      <c r="R142" s="28"/>
      <c r="S142" s="28"/>
      <c r="T142" s="28"/>
      <c r="U142" s="72">
        <f>SUM(U137:U141)</f>
        <v>0.18000036010908729</v>
      </c>
      <c r="V142" s="72">
        <f>SUM(V137:V141)</f>
        <v>30.000060018181216</v>
      </c>
      <c r="X142" s="68">
        <f>SUM(X137:X141)</f>
        <v>360.00072021817459</v>
      </c>
      <c r="Y142" s="68">
        <f>SUM(Y137:Y141)</f>
        <v>0</v>
      </c>
      <c r="Z142" s="105">
        <f>X142/(X142+Y142)</f>
        <v>1</v>
      </c>
    </row>
    <row r="143" spans="1:26" ht="9.9499999999999993" customHeight="1" x14ac:dyDescent="0.3">
      <c r="A143" s="38"/>
      <c r="B143" s="39"/>
      <c r="C143" s="47"/>
      <c r="D143" s="118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4"/>
    </row>
    <row r="144" spans="1:26" ht="15" thickBot="1" x14ac:dyDescent="0.35">
      <c r="A144" s="88"/>
      <c r="B144" s="141" t="s">
        <v>61</v>
      </c>
      <c r="C144" s="142"/>
      <c r="D144" s="121"/>
      <c r="E144" s="91">
        <f t="shared" ref="E144:Q144" si="115">SUM(E130,E136,E142)</f>
        <v>374.99698286621151</v>
      </c>
      <c r="F144" s="91">
        <f t="shared" si="115"/>
        <v>374.99698286621151</v>
      </c>
      <c r="G144" s="91">
        <f t="shared" si="115"/>
        <v>374.99698286621151</v>
      </c>
      <c r="H144" s="91">
        <f t="shared" si="115"/>
        <v>374.99698286621151</v>
      </c>
      <c r="I144" s="91">
        <f t="shared" si="115"/>
        <v>374.99698286621151</v>
      </c>
      <c r="J144" s="91">
        <f t="shared" si="115"/>
        <v>374.99698286621151</v>
      </c>
      <c r="K144" s="91">
        <f t="shared" si="115"/>
        <v>374.99698286621151</v>
      </c>
      <c r="L144" s="91">
        <f t="shared" si="115"/>
        <v>374.99698286621151</v>
      </c>
      <c r="M144" s="91">
        <f t="shared" si="115"/>
        <v>374.99698286621151</v>
      </c>
      <c r="N144" s="91">
        <f t="shared" si="115"/>
        <v>374.99698286621151</v>
      </c>
      <c r="O144" s="91">
        <f t="shared" si="115"/>
        <v>374.99698286621151</v>
      </c>
      <c r="P144" s="91">
        <f t="shared" si="115"/>
        <v>374.99698286621151</v>
      </c>
      <c r="Q144" s="91">
        <f t="shared" si="115"/>
        <v>4499.9637943945381</v>
      </c>
      <c r="U144" s="91">
        <f>SUM(U130,U136,U142)</f>
        <v>2.2499818971972694</v>
      </c>
      <c r="V144" s="91">
        <f>SUM(V130,V136,V142)</f>
        <v>374.99698286621151</v>
      </c>
      <c r="X144" s="91">
        <f>SUM(X130,X136,X142)</f>
        <v>2879.9994528945381</v>
      </c>
      <c r="Y144" s="91">
        <f>SUM(Y130,Y136,Y142)</f>
        <v>1619.9643415</v>
      </c>
      <c r="Z144" s="110">
        <f>X144/(X144+Y144)</f>
        <v>0.64000502770312551</v>
      </c>
    </row>
    <row r="145" spans="1:26" ht="14.25" x14ac:dyDescent="0.3">
      <c r="A145" s="49"/>
      <c r="B145" s="39"/>
      <c r="C145" s="40"/>
      <c r="D145" s="12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4"/>
    </row>
    <row r="146" spans="1:26" ht="14.25" x14ac:dyDescent="0.3">
      <c r="A146" s="74">
        <v>7</v>
      </c>
      <c r="B146" s="83" t="s">
        <v>62</v>
      </c>
      <c r="C146" s="76"/>
      <c r="D146" s="117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77"/>
      <c r="U146" s="76"/>
      <c r="V146" s="76"/>
      <c r="X146" s="76"/>
      <c r="Y146" s="76"/>
      <c r="Z146" s="108"/>
    </row>
    <row r="147" spans="1:26" ht="14.25" x14ac:dyDescent="0.3">
      <c r="A147" s="99">
        <v>7.1</v>
      </c>
      <c r="B147" s="94" t="s">
        <v>63</v>
      </c>
      <c r="C147" s="128" t="str">
        <f>'3. Staff Loading'!C147</f>
        <v>BenefitsCal Application Manager</v>
      </c>
      <c r="D147" s="129" t="str">
        <f>'3. Staff Loading'!D147</f>
        <v>N</v>
      </c>
      <c r="E147" s="152">
        <v>24.799528458333327</v>
      </c>
      <c r="F147" s="152">
        <v>24.799528458333327</v>
      </c>
      <c r="G147" s="152">
        <v>24.799528458333327</v>
      </c>
      <c r="H147" s="152">
        <v>24.799528458333327</v>
      </c>
      <c r="I147" s="152">
        <v>24.799528458333327</v>
      </c>
      <c r="J147" s="152">
        <v>24.799528458333327</v>
      </c>
      <c r="K147" s="152">
        <v>24.799528458333327</v>
      </c>
      <c r="L147" s="152">
        <v>24.799528458333327</v>
      </c>
      <c r="M147" s="152">
        <v>24.799528458333327</v>
      </c>
      <c r="N147" s="152">
        <v>24.799528458333327</v>
      </c>
      <c r="O147" s="152">
        <v>24.799528458333327</v>
      </c>
      <c r="P147" s="152">
        <v>24.799528458333327</v>
      </c>
      <c r="Q147" s="100">
        <f t="shared" ref="Q147:Q151" si="116">SUM(E147:P147)</f>
        <v>297.59434149999993</v>
      </c>
      <c r="U147" s="131">
        <f>V147/$S$7</f>
        <v>0.14879717074999999</v>
      </c>
      <c r="V147" s="131">
        <f>Q147/12</f>
        <v>24.799528458333327</v>
      </c>
      <c r="X147" s="131">
        <f>IF($D147="Y",$Q147,0)</f>
        <v>0</v>
      </c>
      <c r="Y147" s="131">
        <f>IF($D147="N",$Q147,0)</f>
        <v>297.59434149999993</v>
      </c>
      <c r="Z147" s="132">
        <f>X147/(Y147+X147)</f>
        <v>0</v>
      </c>
    </row>
    <row r="148" spans="1:26" s="32" customFormat="1" ht="14.25" x14ac:dyDescent="0.3">
      <c r="A148" s="93"/>
      <c r="B148" s="94"/>
      <c r="C148" s="128" t="str">
        <f>'3. Staff Loading'!C148</f>
        <v>BenefitsCal Lead Innovation Consultant - On</v>
      </c>
      <c r="D148" s="129" t="str">
        <f>'3. Staff Loading'!D148</f>
        <v>N</v>
      </c>
      <c r="E148" s="152">
        <v>30.2</v>
      </c>
      <c r="F148" s="152">
        <v>30.2</v>
      </c>
      <c r="G148" s="152">
        <v>30.2</v>
      </c>
      <c r="H148" s="152">
        <v>30.2</v>
      </c>
      <c r="I148" s="152">
        <v>30.2</v>
      </c>
      <c r="J148" s="152">
        <v>30.2</v>
      </c>
      <c r="K148" s="152">
        <v>30.2</v>
      </c>
      <c r="L148" s="152">
        <v>30.2</v>
      </c>
      <c r="M148" s="152">
        <v>30.2</v>
      </c>
      <c r="N148" s="152">
        <v>30.2</v>
      </c>
      <c r="O148" s="152">
        <v>30.2</v>
      </c>
      <c r="P148" s="152">
        <v>30.2</v>
      </c>
      <c r="Q148" s="100">
        <f t="shared" si="116"/>
        <v>362.39999999999992</v>
      </c>
      <c r="R148" s="29"/>
      <c r="S148" s="29"/>
      <c r="T148" s="29"/>
      <c r="U148" s="131">
        <f t="shared" ref="U148:U151" si="117">V148/$S$7</f>
        <v>0.18119999999999997</v>
      </c>
      <c r="V148" s="131">
        <f>Q148/12</f>
        <v>30.199999999999992</v>
      </c>
      <c r="X148" s="131">
        <f t="shared" ref="X148:X151" si="118">IF($D148="Y",$Q148,0)</f>
        <v>0</v>
      </c>
      <c r="Y148" s="131">
        <f t="shared" ref="Y148:Y151" si="119">IF($D148="N",$Q148,0)</f>
        <v>362.39999999999992</v>
      </c>
      <c r="Z148" s="132">
        <f t="shared" ref="Z148:Z151" si="120">X148/(Y148+X148)</f>
        <v>0</v>
      </c>
    </row>
    <row r="149" spans="1:26" s="32" customFormat="1" ht="14.25" x14ac:dyDescent="0.3">
      <c r="A149" s="93"/>
      <c r="B149" s="94"/>
      <c r="C149" s="128">
        <f>'3. Staff Loading'!C149</f>
        <v>0</v>
      </c>
      <c r="D149" s="129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0">
        <f t="shared" si="116"/>
        <v>0</v>
      </c>
      <c r="R149" s="29"/>
      <c r="S149" s="29"/>
      <c r="T149" s="29"/>
      <c r="U149" s="131">
        <f t="shared" si="117"/>
        <v>0</v>
      </c>
      <c r="V149" s="131">
        <f>Q149/12</f>
        <v>0</v>
      </c>
      <c r="X149" s="131">
        <f t="shared" si="118"/>
        <v>0</v>
      </c>
      <c r="Y149" s="131">
        <f t="shared" si="119"/>
        <v>0</v>
      </c>
      <c r="Z149" s="132" t="e">
        <f t="shared" si="120"/>
        <v>#DIV/0!</v>
      </c>
    </row>
    <row r="150" spans="1:26" ht="14.25" x14ac:dyDescent="0.3">
      <c r="A150" s="93"/>
      <c r="B150" s="94"/>
      <c r="C150" s="128">
        <f>'3. Staff Loading'!C150</f>
        <v>0</v>
      </c>
      <c r="D150" s="129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0">
        <f t="shared" si="116"/>
        <v>0</v>
      </c>
      <c r="R150" s="29"/>
      <c r="S150" s="29"/>
      <c r="T150" s="29"/>
      <c r="U150" s="131">
        <f t="shared" si="117"/>
        <v>0</v>
      </c>
      <c r="V150" s="131">
        <f>Q150/12</f>
        <v>0</v>
      </c>
      <c r="X150" s="131">
        <f t="shared" si="118"/>
        <v>0</v>
      </c>
      <c r="Y150" s="131">
        <f t="shared" si="119"/>
        <v>0</v>
      </c>
      <c r="Z150" s="132" t="e">
        <f t="shared" si="120"/>
        <v>#DIV/0!</v>
      </c>
    </row>
    <row r="151" spans="1:26" ht="14.25" x14ac:dyDescent="0.3">
      <c r="A151" s="93"/>
      <c r="B151" s="94"/>
      <c r="C151" s="128">
        <f>'3. Staff Loading'!C151</f>
        <v>0</v>
      </c>
      <c r="D151" s="129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0">
        <f t="shared" si="116"/>
        <v>0</v>
      </c>
      <c r="R151" s="29"/>
      <c r="S151" s="29"/>
      <c r="T151" s="29"/>
      <c r="U151" s="131">
        <f t="shared" si="117"/>
        <v>0</v>
      </c>
      <c r="V151" s="131">
        <f>Q151/12</f>
        <v>0</v>
      </c>
      <c r="X151" s="131">
        <f t="shared" si="118"/>
        <v>0</v>
      </c>
      <c r="Y151" s="131">
        <f t="shared" si="119"/>
        <v>0</v>
      </c>
      <c r="Z151" s="132" t="e">
        <f t="shared" si="120"/>
        <v>#DIV/0!</v>
      </c>
    </row>
    <row r="152" spans="1:26" ht="15" thickBot="1" x14ac:dyDescent="0.35">
      <c r="A152" s="65"/>
      <c r="B152" s="66" t="s">
        <v>64</v>
      </c>
      <c r="C152" s="67"/>
      <c r="D152" s="119"/>
      <c r="E152" s="70">
        <f>SUM(E147:E151)</f>
        <v>54.99952845833333</v>
      </c>
      <c r="F152" s="70">
        <f t="shared" ref="F152:Q152" si="121">SUM(F147:F151)</f>
        <v>54.99952845833333</v>
      </c>
      <c r="G152" s="70">
        <f t="shared" si="121"/>
        <v>54.99952845833333</v>
      </c>
      <c r="H152" s="70">
        <f t="shared" si="121"/>
        <v>54.99952845833333</v>
      </c>
      <c r="I152" s="70">
        <f t="shared" si="121"/>
        <v>54.99952845833333</v>
      </c>
      <c r="J152" s="70">
        <f t="shared" si="121"/>
        <v>54.99952845833333</v>
      </c>
      <c r="K152" s="70">
        <f t="shared" si="121"/>
        <v>54.99952845833333</v>
      </c>
      <c r="L152" s="70">
        <f t="shared" si="121"/>
        <v>54.99952845833333</v>
      </c>
      <c r="M152" s="70">
        <f t="shared" si="121"/>
        <v>54.99952845833333</v>
      </c>
      <c r="N152" s="70">
        <f t="shared" si="121"/>
        <v>54.99952845833333</v>
      </c>
      <c r="O152" s="70">
        <f t="shared" si="121"/>
        <v>54.99952845833333</v>
      </c>
      <c r="P152" s="70">
        <f t="shared" si="121"/>
        <v>54.99952845833333</v>
      </c>
      <c r="Q152" s="70">
        <f t="shared" si="121"/>
        <v>659.99434149999979</v>
      </c>
      <c r="R152" s="29"/>
      <c r="S152" s="29"/>
      <c r="T152" s="29"/>
      <c r="U152" s="72">
        <f>SUM(U147:U151)</f>
        <v>0.32999717074999996</v>
      </c>
      <c r="V152" s="72">
        <f>SUM(V147:V151)</f>
        <v>54.999528458333316</v>
      </c>
      <c r="X152" s="68">
        <f>SUM(X147:X151)</f>
        <v>0</v>
      </c>
      <c r="Y152" s="68">
        <f>SUM(Y147:Y151)</f>
        <v>659.99434149999979</v>
      </c>
      <c r="Z152" s="105">
        <f>X152/(X152+Y152)</f>
        <v>0</v>
      </c>
    </row>
    <row r="153" spans="1:26" ht="14.25" x14ac:dyDescent="0.3">
      <c r="A153" s="99">
        <v>7.2</v>
      </c>
      <c r="B153" s="94" t="s">
        <v>65</v>
      </c>
      <c r="C153" s="128" t="str">
        <f>'3. Staff Loading'!C153</f>
        <v>BenefitsCal Product Manager</v>
      </c>
      <c r="D153" s="129" t="str">
        <f>'3. Staff Loading'!D153</f>
        <v>N</v>
      </c>
      <c r="E153" s="152">
        <v>39.997499999999995</v>
      </c>
      <c r="F153" s="152">
        <v>39.997499999999995</v>
      </c>
      <c r="G153" s="152">
        <v>39.997499999999995</v>
      </c>
      <c r="H153" s="152">
        <v>39.997499999999995</v>
      </c>
      <c r="I153" s="152">
        <v>39.997499999999995</v>
      </c>
      <c r="J153" s="152">
        <v>39.997499999999995</v>
      </c>
      <c r="K153" s="152">
        <v>39.997499999999995</v>
      </c>
      <c r="L153" s="152">
        <v>39.997499999999995</v>
      </c>
      <c r="M153" s="152">
        <v>39.997499999999995</v>
      </c>
      <c r="N153" s="152">
        <v>39.997499999999995</v>
      </c>
      <c r="O153" s="152">
        <v>39.997499999999995</v>
      </c>
      <c r="P153" s="152">
        <v>39.997499999999995</v>
      </c>
      <c r="Q153" s="100">
        <f t="shared" ref="Q153:Q157" si="122">SUM(E153:P153)</f>
        <v>479.96999999999997</v>
      </c>
      <c r="R153" s="29"/>
      <c r="S153" s="29"/>
      <c r="T153" s="29"/>
      <c r="U153" s="131">
        <f>V153/$S$7</f>
        <v>0.23998499999999998</v>
      </c>
      <c r="V153" s="131">
        <f>Q153/12</f>
        <v>39.997499999999995</v>
      </c>
      <c r="X153" s="131">
        <f>IF($D153="Y",$Q153,0)</f>
        <v>0</v>
      </c>
      <c r="Y153" s="131">
        <f>IF($D153="N",$Q153,0)</f>
        <v>479.96999999999997</v>
      </c>
      <c r="Z153" s="132">
        <f>X153/(Y153+X153)</f>
        <v>0</v>
      </c>
    </row>
    <row r="154" spans="1:26" s="32" customFormat="1" ht="14.25" x14ac:dyDescent="0.3">
      <c r="A154" s="93"/>
      <c r="B154" s="94"/>
      <c r="C154" s="128" t="str">
        <f>'3. Staff Loading'!C154</f>
        <v>BenefitsCal UX Designer - Off</v>
      </c>
      <c r="D154" s="129" t="str">
        <f>'3. Staff Loading'!D154</f>
        <v>Y</v>
      </c>
      <c r="E154" s="43">
        <v>39.999552586666717</v>
      </c>
      <c r="F154" s="43">
        <v>39.999552586666717</v>
      </c>
      <c r="G154" s="43">
        <v>39.999552586666717</v>
      </c>
      <c r="H154" s="43">
        <v>39.999552586666717</v>
      </c>
      <c r="I154" s="43">
        <v>39.999552586666717</v>
      </c>
      <c r="J154" s="43">
        <v>39.999552586666717</v>
      </c>
      <c r="K154" s="43">
        <v>39.999552586666717</v>
      </c>
      <c r="L154" s="43">
        <v>39.999552586666717</v>
      </c>
      <c r="M154" s="43">
        <v>39.999552586666717</v>
      </c>
      <c r="N154" s="43">
        <v>39.999552586666717</v>
      </c>
      <c r="O154" s="43">
        <v>39.999552586666717</v>
      </c>
      <c r="P154" s="43">
        <v>39.999552586666717</v>
      </c>
      <c r="Q154" s="100">
        <f t="shared" si="122"/>
        <v>479.99463104000057</v>
      </c>
      <c r="R154" s="29"/>
      <c r="S154" s="29"/>
      <c r="T154" s="29"/>
      <c r="U154" s="131">
        <f t="shared" ref="U154:U157" si="123">V154/$S$7</f>
        <v>0.23999731552000031</v>
      </c>
      <c r="V154" s="131">
        <f>Q154/12</f>
        <v>39.999552586666717</v>
      </c>
      <c r="X154" s="131">
        <f t="shared" ref="X154:X157" si="124">IF($D154="Y",$Q154,0)</f>
        <v>479.99463104000057</v>
      </c>
      <c r="Y154" s="131">
        <f t="shared" ref="Y154:Y157" si="125">IF($D154="N",$Q154,0)</f>
        <v>0</v>
      </c>
      <c r="Z154" s="132">
        <f t="shared" ref="Z154:Z157" si="126">X154/(Y154+X154)</f>
        <v>1</v>
      </c>
    </row>
    <row r="155" spans="1:26" ht="14.25" x14ac:dyDescent="0.3">
      <c r="A155" s="93"/>
      <c r="B155" s="94"/>
      <c r="C155" s="128">
        <f>'3. Staff Loading'!C155</f>
        <v>0</v>
      </c>
      <c r="D155" s="129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0">
        <f t="shared" si="122"/>
        <v>0</v>
      </c>
      <c r="R155" s="29"/>
      <c r="S155" s="29"/>
      <c r="T155" s="29"/>
      <c r="U155" s="131">
        <f t="shared" si="123"/>
        <v>0</v>
      </c>
      <c r="V155" s="131">
        <f>Q155/12</f>
        <v>0</v>
      </c>
      <c r="X155" s="131">
        <f t="shared" si="124"/>
        <v>0</v>
      </c>
      <c r="Y155" s="131">
        <f t="shared" si="125"/>
        <v>0</v>
      </c>
      <c r="Z155" s="132" t="e">
        <f t="shared" si="126"/>
        <v>#DIV/0!</v>
      </c>
    </row>
    <row r="156" spans="1:26" ht="14.25" x14ac:dyDescent="0.3">
      <c r="A156" s="93"/>
      <c r="B156" s="94"/>
      <c r="C156" s="128">
        <f>'3. Staff Loading'!C156</f>
        <v>0</v>
      </c>
      <c r="D156" s="129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0">
        <f t="shared" si="122"/>
        <v>0</v>
      </c>
      <c r="R156" s="29"/>
      <c r="S156" s="29"/>
      <c r="T156" s="29"/>
      <c r="U156" s="131">
        <f t="shared" si="123"/>
        <v>0</v>
      </c>
      <c r="V156" s="131">
        <f>Q156/12</f>
        <v>0</v>
      </c>
      <c r="X156" s="131">
        <f t="shared" si="124"/>
        <v>0</v>
      </c>
      <c r="Y156" s="131">
        <f t="shared" si="125"/>
        <v>0</v>
      </c>
      <c r="Z156" s="132" t="e">
        <f t="shared" si="126"/>
        <v>#DIV/0!</v>
      </c>
    </row>
    <row r="157" spans="1:26" ht="14.25" x14ac:dyDescent="0.3">
      <c r="A157" s="93"/>
      <c r="B157" s="94"/>
      <c r="C157" s="128">
        <f>'3. Staff Loading'!C157</f>
        <v>0</v>
      </c>
      <c r="D157" s="129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0">
        <f t="shared" si="122"/>
        <v>0</v>
      </c>
      <c r="R157" s="29"/>
      <c r="S157" s="29"/>
      <c r="T157" s="29"/>
      <c r="U157" s="131">
        <f t="shared" si="123"/>
        <v>0</v>
      </c>
      <c r="V157" s="131">
        <f>Q157/12</f>
        <v>0</v>
      </c>
      <c r="X157" s="131">
        <f t="shared" si="124"/>
        <v>0</v>
      </c>
      <c r="Y157" s="131">
        <f t="shared" si="125"/>
        <v>0</v>
      </c>
      <c r="Z157" s="132" t="e">
        <f t="shared" si="126"/>
        <v>#DIV/0!</v>
      </c>
    </row>
    <row r="158" spans="1:26" ht="15" thickBot="1" x14ac:dyDescent="0.35">
      <c r="A158" s="65"/>
      <c r="B158" s="66" t="s">
        <v>66</v>
      </c>
      <c r="C158" s="67"/>
      <c r="D158" s="119"/>
      <c r="E158" s="70">
        <f>SUM(E153:E157)</f>
        <v>79.997052586666712</v>
      </c>
      <c r="F158" s="70">
        <f t="shared" ref="F158:Q158" si="127">SUM(F153:F157)</f>
        <v>79.997052586666712</v>
      </c>
      <c r="G158" s="70">
        <f t="shared" si="127"/>
        <v>79.997052586666712</v>
      </c>
      <c r="H158" s="70">
        <f t="shared" si="127"/>
        <v>79.997052586666712</v>
      </c>
      <c r="I158" s="70">
        <f t="shared" si="127"/>
        <v>79.997052586666712</v>
      </c>
      <c r="J158" s="70">
        <f t="shared" si="127"/>
        <v>79.997052586666712</v>
      </c>
      <c r="K158" s="70">
        <f t="shared" si="127"/>
        <v>79.997052586666712</v>
      </c>
      <c r="L158" s="70">
        <f t="shared" si="127"/>
        <v>79.997052586666712</v>
      </c>
      <c r="M158" s="70">
        <f t="shared" si="127"/>
        <v>79.997052586666712</v>
      </c>
      <c r="N158" s="70">
        <f t="shared" si="127"/>
        <v>79.997052586666712</v>
      </c>
      <c r="O158" s="70">
        <f t="shared" si="127"/>
        <v>79.997052586666712</v>
      </c>
      <c r="P158" s="70">
        <f t="shared" si="127"/>
        <v>79.997052586666712</v>
      </c>
      <c r="Q158" s="70">
        <f t="shared" si="127"/>
        <v>959.96463104000054</v>
      </c>
      <c r="R158" s="29"/>
      <c r="S158" s="29"/>
      <c r="T158" s="29"/>
      <c r="U158" s="72">
        <f>SUM(U153:U157)</f>
        <v>0.47998231552000026</v>
      </c>
      <c r="V158" s="72">
        <f>SUM(V153:V157)</f>
        <v>79.997052586666712</v>
      </c>
      <c r="X158" s="68">
        <f>SUM(X153:X157)</f>
        <v>479.99463104000057</v>
      </c>
      <c r="Y158" s="68">
        <f>SUM(Y153:Y157)</f>
        <v>479.96999999999997</v>
      </c>
      <c r="Z158" s="105">
        <f>X158/(X158+Y158)</f>
        <v>0.50001282913932665</v>
      </c>
    </row>
    <row r="159" spans="1:26" ht="14.25" x14ac:dyDescent="0.3">
      <c r="A159" s="99">
        <v>7.3</v>
      </c>
      <c r="B159" s="94" t="s">
        <v>67</v>
      </c>
      <c r="C159" s="128" t="str">
        <f>'3. Staff Loading'!C159</f>
        <v>BenefitsCal Innovation POC Analyst Sr. - On</v>
      </c>
      <c r="D159" s="129" t="str">
        <f>'3. Staff Loading'!D159</f>
        <v>N</v>
      </c>
      <c r="E159" s="152">
        <v>44</v>
      </c>
      <c r="F159" s="152">
        <v>43</v>
      </c>
      <c r="G159" s="152">
        <v>43</v>
      </c>
      <c r="H159" s="152">
        <v>44</v>
      </c>
      <c r="I159" s="152">
        <v>43</v>
      </c>
      <c r="J159" s="152">
        <v>43</v>
      </c>
      <c r="K159" s="152">
        <v>44</v>
      </c>
      <c r="L159" s="152">
        <v>43</v>
      </c>
      <c r="M159" s="152">
        <v>43</v>
      </c>
      <c r="N159" s="152">
        <v>44</v>
      </c>
      <c r="O159" s="152">
        <v>43</v>
      </c>
      <c r="P159" s="152">
        <v>43</v>
      </c>
      <c r="Q159" s="100">
        <f t="shared" ref="Q159:Q163" si="128">SUM(E159:P159)</f>
        <v>520</v>
      </c>
      <c r="R159" s="29"/>
      <c r="S159" s="29"/>
      <c r="T159" s="29"/>
      <c r="U159" s="131">
        <f>V159/$S$7</f>
        <v>0.26</v>
      </c>
      <c r="V159" s="131">
        <f>Q159/12</f>
        <v>43.333333333333336</v>
      </c>
      <c r="X159" s="131">
        <f>IF($D159="Y",$Q159,0)</f>
        <v>0</v>
      </c>
      <c r="Y159" s="131">
        <f>IF($D159="N",$Q159,0)</f>
        <v>520</v>
      </c>
      <c r="Z159" s="132">
        <f>X159/(Y159+X159)</f>
        <v>0</v>
      </c>
    </row>
    <row r="160" spans="1:26" s="32" customFormat="1" ht="14.25" x14ac:dyDescent="0.3">
      <c r="A160" s="93"/>
      <c r="B160" s="94"/>
      <c r="C160" s="128" t="str">
        <f>'3. Staff Loading'!C160</f>
        <v xml:space="preserve">BenefitsCal Innovation POC Analyst Sr. - Off </v>
      </c>
      <c r="D160" s="129" t="str">
        <f>'3. Staff Loading'!D160</f>
        <v>Y</v>
      </c>
      <c r="E160" s="152">
        <v>165.00033175000002</v>
      </c>
      <c r="F160" s="152">
        <v>165.00033175000002</v>
      </c>
      <c r="G160" s="152">
        <v>165.00033175000002</v>
      </c>
      <c r="H160" s="152">
        <v>165.00033175000002</v>
      </c>
      <c r="I160" s="152">
        <v>165.00033175000002</v>
      </c>
      <c r="J160" s="152">
        <v>165.00033175000002</v>
      </c>
      <c r="K160" s="152">
        <v>165.00033175000002</v>
      </c>
      <c r="L160" s="152">
        <v>165.00033175000002</v>
      </c>
      <c r="M160" s="152">
        <v>165.00033175000002</v>
      </c>
      <c r="N160" s="152">
        <v>165.00033175000002</v>
      </c>
      <c r="O160" s="152">
        <v>165.00033175000002</v>
      </c>
      <c r="P160" s="152">
        <v>165.00033175000002</v>
      </c>
      <c r="Q160" s="100">
        <f t="shared" si="128"/>
        <v>1980.0039810000001</v>
      </c>
      <c r="R160" s="29"/>
      <c r="S160" s="29"/>
      <c r="T160" s="29"/>
      <c r="U160" s="131">
        <f t="shared" ref="U160:U163" si="129">V160/$S$7</f>
        <v>0.99000199050000015</v>
      </c>
      <c r="V160" s="131">
        <f>Q160/12</f>
        <v>165.00033175000002</v>
      </c>
      <c r="X160" s="131">
        <f t="shared" ref="X160:X163" si="130">IF($D160="Y",$Q160,0)</f>
        <v>1980.0039810000001</v>
      </c>
      <c r="Y160" s="131">
        <f t="shared" ref="Y160:Y163" si="131">IF($D160="N",$Q160,0)</f>
        <v>0</v>
      </c>
      <c r="Z160" s="132">
        <f t="shared" ref="Z160:Z163" si="132">X160/(Y160+X160)</f>
        <v>1</v>
      </c>
    </row>
    <row r="161" spans="1:26" s="32" customFormat="1" ht="14.25" x14ac:dyDescent="0.3">
      <c r="A161" s="93"/>
      <c r="B161" s="94"/>
      <c r="C161" s="128">
        <f>'3. Staff Loading'!C161</f>
        <v>0</v>
      </c>
      <c r="D161" s="129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0">
        <f t="shared" si="128"/>
        <v>0</v>
      </c>
      <c r="R161" s="29"/>
      <c r="S161" s="29"/>
      <c r="T161" s="29"/>
      <c r="U161" s="131">
        <f t="shared" si="129"/>
        <v>0</v>
      </c>
      <c r="V161" s="131">
        <f>Q161/12</f>
        <v>0</v>
      </c>
      <c r="X161" s="131">
        <f t="shared" si="130"/>
        <v>0</v>
      </c>
      <c r="Y161" s="131">
        <f t="shared" si="131"/>
        <v>0</v>
      </c>
      <c r="Z161" s="132" t="e">
        <f t="shared" si="132"/>
        <v>#DIV/0!</v>
      </c>
    </row>
    <row r="162" spans="1:26" ht="14.25" x14ac:dyDescent="0.3">
      <c r="A162" s="93"/>
      <c r="B162" s="94"/>
      <c r="C162" s="128">
        <f>'3. Staff Loading'!C162</f>
        <v>0</v>
      </c>
      <c r="D162" s="129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0">
        <f t="shared" si="128"/>
        <v>0</v>
      </c>
      <c r="R162" s="29"/>
      <c r="S162" s="29"/>
      <c r="T162" s="29"/>
      <c r="U162" s="131">
        <f t="shared" si="129"/>
        <v>0</v>
      </c>
      <c r="V162" s="131">
        <f>Q162/12</f>
        <v>0</v>
      </c>
      <c r="X162" s="131">
        <f t="shared" si="130"/>
        <v>0</v>
      </c>
      <c r="Y162" s="131">
        <f t="shared" si="131"/>
        <v>0</v>
      </c>
      <c r="Z162" s="132" t="e">
        <f t="shared" si="132"/>
        <v>#DIV/0!</v>
      </c>
    </row>
    <row r="163" spans="1:26" ht="14.25" x14ac:dyDescent="0.3">
      <c r="A163" s="93"/>
      <c r="B163" s="94"/>
      <c r="C163" s="128">
        <f>'3. Staff Loading'!C163</f>
        <v>0</v>
      </c>
      <c r="D163" s="129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0">
        <f t="shared" si="128"/>
        <v>0</v>
      </c>
      <c r="R163" s="29"/>
      <c r="S163" s="29"/>
      <c r="T163" s="29"/>
      <c r="U163" s="131">
        <f t="shared" si="129"/>
        <v>0</v>
      </c>
      <c r="V163" s="131">
        <f>Q163/12</f>
        <v>0</v>
      </c>
      <c r="X163" s="131">
        <f t="shared" si="130"/>
        <v>0</v>
      </c>
      <c r="Y163" s="131">
        <f t="shared" si="131"/>
        <v>0</v>
      </c>
      <c r="Z163" s="132" t="e">
        <f t="shared" si="132"/>
        <v>#DIV/0!</v>
      </c>
    </row>
    <row r="164" spans="1:26" ht="15" thickBot="1" x14ac:dyDescent="0.35">
      <c r="A164" s="65"/>
      <c r="B164" s="66" t="s">
        <v>68</v>
      </c>
      <c r="C164" s="67"/>
      <c r="D164" s="119"/>
      <c r="E164" s="70">
        <f>SUM(E159:E163)</f>
        <v>209.00033175000002</v>
      </c>
      <c r="F164" s="70">
        <f t="shared" ref="F164:Q164" si="133">SUM(F159:F163)</f>
        <v>208.00033175000002</v>
      </c>
      <c r="G164" s="70">
        <f t="shared" si="133"/>
        <v>208.00033175000002</v>
      </c>
      <c r="H164" s="70">
        <f t="shared" si="133"/>
        <v>209.00033175000002</v>
      </c>
      <c r="I164" s="70">
        <f t="shared" si="133"/>
        <v>208.00033175000002</v>
      </c>
      <c r="J164" s="70">
        <f t="shared" si="133"/>
        <v>208.00033175000002</v>
      </c>
      <c r="K164" s="70">
        <f t="shared" si="133"/>
        <v>209.00033175000002</v>
      </c>
      <c r="L164" s="70">
        <f t="shared" si="133"/>
        <v>208.00033175000002</v>
      </c>
      <c r="M164" s="70">
        <f t="shared" si="133"/>
        <v>208.00033175000002</v>
      </c>
      <c r="N164" s="70">
        <f t="shared" si="133"/>
        <v>209.00033175000002</v>
      </c>
      <c r="O164" s="70">
        <f t="shared" si="133"/>
        <v>208.00033175000002</v>
      </c>
      <c r="P164" s="70">
        <f t="shared" si="133"/>
        <v>208.00033175000002</v>
      </c>
      <c r="Q164" s="70">
        <f t="shared" si="133"/>
        <v>2500.0039809999998</v>
      </c>
      <c r="R164" s="29"/>
      <c r="S164" s="29"/>
      <c r="T164" s="29"/>
      <c r="U164" s="72">
        <f>SUM(U159:U163)</f>
        <v>1.2500019905000002</v>
      </c>
      <c r="V164" s="72">
        <f>SUM(V159:V163)</f>
        <v>208.33366508333336</v>
      </c>
      <c r="X164" s="68">
        <f>SUM(X159:X163)</f>
        <v>1980.0039810000001</v>
      </c>
      <c r="Y164" s="68">
        <f>SUM(Y159:Y163)</f>
        <v>520</v>
      </c>
      <c r="Z164" s="105">
        <f>X164/(X164+Y164)</f>
        <v>0.79200033121867264</v>
      </c>
    </row>
    <row r="165" spans="1:26" ht="14.25" x14ac:dyDescent="0.3">
      <c r="A165" s="93">
        <v>7.4</v>
      </c>
      <c r="B165" s="94" t="s">
        <v>69</v>
      </c>
      <c r="C165" s="128" t="str">
        <f>'3. Staff Loading'!C165</f>
        <v>BenefitsCal Lead Innovation Consultant - On</v>
      </c>
      <c r="D165" s="129" t="str">
        <f>'3. Staff Loading'!D165</f>
        <v>N</v>
      </c>
      <c r="E165" s="152">
        <v>117.00181583999999</v>
      </c>
      <c r="F165" s="152">
        <v>117.00181583999999</v>
      </c>
      <c r="G165" s="152">
        <v>117.00181583999999</v>
      </c>
      <c r="H165" s="152">
        <v>117.00181583999999</v>
      </c>
      <c r="I165" s="152">
        <v>117.00181583999999</v>
      </c>
      <c r="J165" s="152">
        <v>117.00181583999999</v>
      </c>
      <c r="K165" s="152">
        <v>117.00181583999999</v>
      </c>
      <c r="L165" s="152">
        <v>117.00181583999999</v>
      </c>
      <c r="M165" s="152">
        <v>117.00181583999999</v>
      </c>
      <c r="N165" s="152">
        <v>117.00181583999999</v>
      </c>
      <c r="O165" s="152">
        <v>117.00181583999999</v>
      </c>
      <c r="P165" s="152">
        <v>117.00181583999999</v>
      </c>
      <c r="Q165" s="100">
        <f t="shared" ref="Q165:Q169" si="134">SUM(E165:P165)</f>
        <v>1404.0217900800001</v>
      </c>
      <c r="R165" s="29"/>
      <c r="S165" s="29"/>
      <c r="T165" s="29"/>
      <c r="U165" s="131">
        <f>V165/$S$7</f>
        <v>0.70201089504000003</v>
      </c>
      <c r="V165" s="131">
        <f>Q165/12</f>
        <v>117.00181584000001</v>
      </c>
      <c r="X165" s="131">
        <f>IF($D165="Y",$Q165,0)</f>
        <v>0</v>
      </c>
      <c r="Y165" s="131">
        <f>IF($D165="N",$Q165,0)</f>
        <v>1404.0217900800001</v>
      </c>
      <c r="Z165" s="132">
        <f>X165/(Y165+X165)</f>
        <v>0</v>
      </c>
    </row>
    <row r="166" spans="1:26" s="32" customFormat="1" ht="14.25" x14ac:dyDescent="0.3">
      <c r="A166" s="93"/>
      <c r="B166" s="94"/>
      <c r="C166" s="128" t="str">
        <f>'3. Staff Loading'!C166</f>
        <v>BenefitsCal Automation Engineer - Off</v>
      </c>
      <c r="D166" s="129" t="str">
        <f>'3. Staff Loading'!D166</f>
        <v>Y</v>
      </c>
      <c r="E166" s="152">
        <v>95.000191707577144</v>
      </c>
      <c r="F166" s="152">
        <v>95.000191707577144</v>
      </c>
      <c r="G166" s="152">
        <v>95.000191707577144</v>
      </c>
      <c r="H166" s="152">
        <v>95.000191707577144</v>
      </c>
      <c r="I166" s="152">
        <v>95.000191707577144</v>
      </c>
      <c r="J166" s="152">
        <v>95.000191707577144</v>
      </c>
      <c r="K166" s="152">
        <v>95.000191707577144</v>
      </c>
      <c r="L166" s="152">
        <v>95.000191707577144</v>
      </c>
      <c r="M166" s="152">
        <v>95.000191707577144</v>
      </c>
      <c r="N166" s="152">
        <v>95.000191707577144</v>
      </c>
      <c r="O166" s="152">
        <v>95.000191707577144</v>
      </c>
      <c r="P166" s="152">
        <v>95.000191707577144</v>
      </c>
      <c r="Q166" s="100">
        <f t="shared" si="134"/>
        <v>1140.002300490926</v>
      </c>
      <c r="R166" s="29"/>
      <c r="S166" s="29"/>
      <c r="T166" s="29"/>
      <c r="U166" s="131">
        <f t="shared" ref="U166:U169" si="135">V166/$S$7</f>
        <v>0.57000115024546305</v>
      </c>
      <c r="V166" s="131">
        <f>Q166/12</f>
        <v>95.000191707577173</v>
      </c>
      <c r="X166" s="131">
        <f t="shared" ref="X166:X169" si="136">IF($D166="Y",$Q166,0)</f>
        <v>1140.002300490926</v>
      </c>
      <c r="Y166" s="131">
        <f t="shared" ref="Y166:Y169" si="137">IF($D166="N",$Q166,0)</f>
        <v>0</v>
      </c>
      <c r="Z166" s="132">
        <f t="shared" ref="Z166:Z169" si="138">X166/(Y166+X166)</f>
        <v>1</v>
      </c>
    </row>
    <row r="167" spans="1:26" s="32" customFormat="1" ht="14.25" x14ac:dyDescent="0.3">
      <c r="A167" s="93"/>
      <c r="B167" s="94"/>
      <c r="C167" s="128">
        <f>'3. Staff Loading'!C167</f>
        <v>0</v>
      </c>
      <c r="D167" s="129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0">
        <f t="shared" si="134"/>
        <v>0</v>
      </c>
      <c r="R167" s="29"/>
      <c r="S167" s="29"/>
      <c r="T167" s="29"/>
      <c r="U167" s="131">
        <f t="shared" si="135"/>
        <v>0</v>
      </c>
      <c r="V167" s="131">
        <f>Q167/12</f>
        <v>0</v>
      </c>
      <c r="X167" s="131">
        <f t="shared" si="136"/>
        <v>0</v>
      </c>
      <c r="Y167" s="131">
        <f t="shared" si="137"/>
        <v>0</v>
      </c>
      <c r="Z167" s="132" t="e">
        <f t="shared" si="138"/>
        <v>#DIV/0!</v>
      </c>
    </row>
    <row r="168" spans="1:26" s="32" customFormat="1" ht="14.25" x14ac:dyDescent="0.3">
      <c r="A168" s="93"/>
      <c r="B168" s="94"/>
      <c r="C168" s="128">
        <f>'3. Staff Loading'!C168</f>
        <v>0</v>
      </c>
      <c r="D168" s="129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0">
        <f t="shared" si="134"/>
        <v>0</v>
      </c>
      <c r="R168" s="29"/>
      <c r="S168" s="29"/>
      <c r="T168" s="29"/>
      <c r="U168" s="131">
        <f t="shared" si="135"/>
        <v>0</v>
      </c>
      <c r="V168" s="131">
        <f>Q168/12</f>
        <v>0</v>
      </c>
      <c r="X168" s="131">
        <f t="shared" si="136"/>
        <v>0</v>
      </c>
      <c r="Y168" s="131">
        <f t="shared" si="137"/>
        <v>0</v>
      </c>
      <c r="Z168" s="132" t="e">
        <f t="shared" si="138"/>
        <v>#DIV/0!</v>
      </c>
    </row>
    <row r="169" spans="1:26" ht="9.9499999999999993" customHeight="1" x14ac:dyDescent="0.3">
      <c r="A169" s="93"/>
      <c r="B169" s="94"/>
      <c r="C169" s="128">
        <f>'3. Staff Loading'!C169</f>
        <v>0</v>
      </c>
      <c r="D169" s="129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0">
        <f t="shared" si="134"/>
        <v>0</v>
      </c>
      <c r="R169" s="29"/>
      <c r="S169" s="29"/>
      <c r="T169" s="29"/>
      <c r="U169" s="131">
        <f t="shared" si="135"/>
        <v>0</v>
      </c>
      <c r="V169" s="131">
        <f>Q169/12</f>
        <v>0</v>
      </c>
      <c r="X169" s="131">
        <f t="shared" si="136"/>
        <v>0</v>
      </c>
      <c r="Y169" s="131">
        <f t="shared" si="137"/>
        <v>0</v>
      </c>
      <c r="Z169" s="132" t="e">
        <f t="shared" si="138"/>
        <v>#DIV/0!</v>
      </c>
    </row>
    <row r="170" spans="1:26" s="31" customFormat="1" ht="15" thickBot="1" x14ac:dyDescent="0.35">
      <c r="A170" s="65"/>
      <c r="B170" s="66" t="s">
        <v>70</v>
      </c>
      <c r="C170" s="67"/>
      <c r="D170" s="119"/>
      <c r="E170" s="70">
        <f>SUM(E165:E169)</f>
        <v>212.00200754757714</v>
      </c>
      <c r="F170" s="70">
        <f t="shared" ref="F170:Q170" si="139">SUM(F165:F169)</f>
        <v>212.00200754757714</v>
      </c>
      <c r="G170" s="70">
        <f t="shared" si="139"/>
        <v>212.00200754757714</v>
      </c>
      <c r="H170" s="70">
        <f t="shared" si="139"/>
        <v>212.00200754757714</v>
      </c>
      <c r="I170" s="70">
        <f t="shared" si="139"/>
        <v>212.00200754757714</v>
      </c>
      <c r="J170" s="70">
        <f t="shared" si="139"/>
        <v>212.00200754757714</v>
      </c>
      <c r="K170" s="70">
        <f t="shared" si="139"/>
        <v>212.00200754757714</v>
      </c>
      <c r="L170" s="70">
        <f t="shared" si="139"/>
        <v>212.00200754757714</v>
      </c>
      <c r="M170" s="70">
        <f t="shared" si="139"/>
        <v>212.00200754757714</v>
      </c>
      <c r="N170" s="70">
        <f t="shared" si="139"/>
        <v>212.00200754757714</v>
      </c>
      <c r="O170" s="70">
        <f t="shared" si="139"/>
        <v>212.00200754757714</v>
      </c>
      <c r="P170" s="70">
        <f t="shared" si="139"/>
        <v>212.00200754757714</v>
      </c>
      <c r="Q170" s="70">
        <f t="shared" si="139"/>
        <v>2544.0240905709261</v>
      </c>
      <c r="R170" s="29"/>
      <c r="S170" s="29"/>
      <c r="T170" s="29"/>
      <c r="U170" s="72">
        <f>SUM(U165:U169)</f>
        <v>1.2720120452854631</v>
      </c>
      <c r="V170" s="72">
        <f>SUM(V165:V169)</f>
        <v>212.00200754757719</v>
      </c>
      <c r="X170" s="68">
        <f>SUM(X165:X169)</f>
        <v>1140.002300490926</v>
      </c>
      <c r="Y170" s="68">
        <f>SUM(Y165:Y169)</f>
        <v>1404.0217900800001</v>
      </c>
      <c r="Z170" s="105">
        <f>X170/(X170+Y170)</f>
        <v>0.44810986842309675</v>
      </c>
    </row>
    <row r="171" spans="1:26" ht="9.9499999999999993" customHeight="1" x14ac:dyDescent="0.3">
      <c r="A171" s="38"/>
      <c r="B171" s="39"/>
      <c r="C171" s="47"/>
      <c r="D171" s="118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4"/>
    </row>
    <row r="172" spans="1:26" ht="15" thickBot="1" x14ac:dyDescent="0.35">
      <c r="A172" s="88"/>
      <c r="B172" s="89" t="s">
        <v>71</v>
      </c>
      <c r="C172" s="90"/>
      <c r="D172" s="121"/>
      <c r="E172" s="91">
        <f t="shared" ref="E172:Q172" si="140">SUM(E152,E158,E164,E170)</f>
        <v>555.99892034257721</v>
      </c>
      <c r="F172" s="91">
        <f t="shared" si="140"/>
        <v>554.99892034257721</v>
      </c>
      <c r="G172" s="91">
        <f t="shared" si="140"/>
        <v>554.99892034257721</v>
      </c>
      <c r="H172" s="91">
        <f t="shared" si="140"/>
        <v>555.99892034257721</v>
      </c>
      <c r="I172" s="91">
        <f t="shared" si="140"/>
        <v>554.99892034257721</v>
      </c>
      <c r="J172" s="91">
        <f t="shared" si="140"/>
        <v>554.99892034257721</v>
      </c>
      <c r="K172" s="91">
        <f t="shared" si="140"/>
        <v>555.99892034257721</v>
      </c>
      <c r="L172" s="91">
        <f t="shared" si="140"/>
        <v>554.99892034257721</v>
      </c>
      <c r="M172" s="91">
        <f t="shared" si="140"/>
        <v>554.99892034257721</v>
      </c>
      <c r="N172" s="91">
        <f t="shared" si="140"/>
        <v>555.99892034257721</v>
      </c>
      <c r="O172" s="91">
        <f t="shared" si="140"/>
        <v>554.99892034257721</v>
      </c>
      <c r="P172" s="91">
        <f t="shared" si="140"/>
        <v>554.99892034257721</v>
      </c>
      <c r="Q172" s="91">
        <f t="shared" si="140"/>
        <v>6663.987044110926</v>
      </c>
      <c r="R172" s="29"/>
      <c r="S172" s="29"/>
      <c r="T172" s="29"/>
      <c r="U172" s="91">
        <f>SUM(U152,U158,U164,U170)</f>
        <v>3.3319935220554635</v>
      </c>
      <c r="V172" s="91">
        <f>SUM(V152,V158,V164,V170)</f>
        <v>555.33225367591058</v>
      </c>
      <c r="X172" s="91">
        <f>SUM(X152,X158,X164,X170)</f>
        <v>3600.0009125309271</v>
      </c>
      <c r="Y172" s="91">
        <f>SUM(Y152,Y158,Y164,Y170)</f>
        <v>3063.9861315799999</v>
      </c>
      <c r="Z172" s="110">
        <f>X172/(X172+Y172)</f>
        <v>0.54021727363835526</v>
      </c>
    </row>
    <row r="173" spans="1:26" ht="14.25" x14ac:dyDescent="0.3">
      <c r="A173" s="49"/>
      <c r="B173" s="39"/>
      <c r="C173" s="40"/>
      <c r="D173" s="12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4"/>
    </row>
    <row r="174" spans="1:26" ht="14.25" x14ac:dyDescent="0.3">
      <c r="A174" s="74">
        <v>8</v>
      </c>
      <c r="B174" s="83" t="s">
        <v>72</v>
      </c>
      <c r="C174" s="76"/>
      <c r="D174" s="117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77"/>
      <c r="R174" s="29"/>
      <c r="S174" s="29"/>
      <c r="T174" s="29"/>
      <c r="U174" s="76"/>
      <c r="V174" s="76"/>
      <c r="X174" s="76"/>
      <c r="Y174" s="76"/>
      <c r="Z174" s="108"/>
    </row>
    <row r="175" spans="1:26" ht="14.25" x14ac:dyDescent="0.3">
      <c r="A175" s="93">
        <v>8.1</v>
      </c>
      <c r="B175" s="94" t="s">
        <v>105</v>
      </c>
      <c r="C175" s="128" t="str">
        <f>'3. Staff Loading'!C175</f>
        <v>BenefitsCal Cloud Support Lead - On</v>
      </c>
      <c r="D175" s="129" t="str">
        <f>'3. Staff Loading'!D175</f>
        <v>N</v>
      </c>
      <c r="E175" s="43">
        <v>150.92649583333332</v>
      </c>
      <c r="F175" s="43">
        <v>150.92649583333332</v>
      </c>
      <c r="G175" s="43">
        <v>150.92649583333332</v>
      </c>
      <c r="H175" s="43">
        <v>150.92649583333332</v>
      </c>
      <c r="I175" s="43">
        <v>150.92649583333332</v>
      </c>
      <c r="J175" s="43">
        <v>150.92649583333332</v>
      </c>
      <c r="K175" s="43">
        <v>150.92649583333332</v>
      </c>
      <c r="L175" s="43">
        <v>150.92649583333332</v>
      </c>
      <c r="M175" s="43">
        <v>150.92649583333332</v>
      </c>
      <c r="N175" s="43">
        <v>150.92649583333332</v>
      </c>
      <c r="O175" s="43">
        <v>150.92649583333332</v>
      </c>
      <c r="P175" s="43">
        <v>150.92649583333332</v>
      </c>
      <c r="Q175" s="100">
        <f t="shared" ref="Q175:Q179" si="141">SUM(E175:P175)</f>
        <v>1811.1179499999998</v>
      </c>
      <c r="R175" s="29"/>
      <c r="S175" s="29"/>
      <c r="T175" s="29"/>
      <c r="U175" s="131">
        <f>V175/$S$7</f>
        <v>0.90555897499999993</v>
      </c>
      <c r="V175" s="131">
        <f>Q175/12</f>
        <v>150.92649583333332</v>
      </c>
      <c r="X175" s="131">
        <f>IF($D175="Y",$Q175,0)</f>
        <v>0</v>
      </c>
      <c r="Y175" s="131">
        <f>IF($D175="N",$Q175,0)</f>
        <v>1811.1179499999998</v>
      </c>
      <c r="Z175" s="132">
        <f>X175/(Y175+X175)</f>
        <v>0</v>
      </c>
    </row>
    <row r="176" spans="1:26" s="32" customFormat="1" ht="14.25" x14ac:dyDescent="0.3">
      <c r="A176" s="93"/>
      <c r="B176" s="94"/>
      <c r="C176" s="128" t="str">
        <f>'3. Staff Loading'!C176</f>
        <v>BenefitsCal Lead Cloud Platform Engineer - Off</v>
      </c>
      <c r="D176" s="129" t="str">
        <f>'3. Staff Loading'!D176</f>
        <v>Y</v>
      </c>
      <c r="E176" s="43">
        <v>165.9629166666667</v>
      </c>
      <c r="F176" s="43">
        <v>165.9629166666667</v>
      </c>
      <c r="G176" s="43">
        <v>165.9629166666667</v>
      </c>
      <c r="H176" s="43">
        <v>165.9629166666667</v>
      </c>
      <c r="I176" s="43">
        <v>165.9629166666667</v>
      </c>
      <c r="J176" s="43">
        <v>165.9629166666667</v>
      </c>
      <c r="K176" s="43">
        <v>165.9629166666667</v>
      </c>
      <c r="L176" s="43">
        <v>165.9629166666667</v>
      </c>
      <c r="M176" s="43">
        <v>165.9629166666667</v>
      </c>
      <c r="N176" s="43">
        <v>165.9629166666667</v>
      </c>
      <c r="O176" s="43">
        <v>165.9629166666667</v>
      </c>
      <c r="P176" s="43">
        <v>165.9629166666667</v>
      </c>
      <c r="Q176" s="100">
        <f t="shared" si="141"/>
        <v>1991.5550000000001</v>
      </c>
      <c r="R176" s="29"/>
      <c r="S176" s="29"/>
      <c r="T176" s="29"/>
      <c r="U176" s="131">
        <f t="shared" ref="U176:U179" si="142">V176/$S$7</f>
        <v>0.99577750000000009</v>
      </c>
      <c r="V176" s="131">
        <f>Q176/12</f>
        <v>165.96291666666667</v>
      </c>
      <c r="X176" s="131">
        <f t="shared" ref="X176:X179" si="143">IF($D176="Y",$Q176,0)</f>
        <v>1991.5550000000001</v>
      </c>
      <c r="Y176" s="131">
        <f t="shared" ref="Y176:Y179" si="144">IF($D176="N",$Q176,0)</f>
        <v>0</v>
      </c>
      <c r="Z176" s="132">
        <f t="shared" ref="Z176:Z179" si="145">X176/(Y176+X176)</f>
        <v>1</v>
      </c>
    </row>
    <row r="177" spans="1:26" s="32" customFormat="1" ht="14.25" x14ac:dyDescent="0.3">
      <c r="A177" s="93"/>
      <c r="B177" s="94"/>
      <c r="C177" s="128">
        <f>'3. Staff Loading'!C177</f>
        <v>0</v>
      </c>
      <c r="D177" s="129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0">
        <f t="shared" si="141"/>
        <v>0</v>
      </c>
      <c r="R177" s="29"/>
      <c r="S177" s="29"/>
      <c r="T177" s="29"/>
      <c r="U177" s="131">
        <f t="shared" si="142"/>
        <v>0</v>
      </c>
      <c r="V177" s="131">
        <f>Q177/12</f>
        <v>0</v>
      </c>
      <c r="X177" s="131">
        <f t="shared" si="143"/>
        <v>0</v>
      </c>
      <c r="Y177" s="131">
        <f t="shared" si="144"/>
        <v>0</v>
      </c>
      <c r="Z177" s="132" t="e">
        <f t="shared" si="145"/>
        <v>#DIV/0!</v>
      </c>
    </row>
    <row r="178" spans="1:26" ht="14.25" x14ac:dyDescent="0.3">
      <c r="A178" s="93"/>
      <c r="B178" s="94"/>
      <c r="C178" s="128">
        <f>'3. Staff Loading'!C178</f>
        <v>0</v>
      </c>
      <c r="D178" s="129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0">
        <f t="shared" si="141"/>
        <v>0</v>
      </c>
      <c r="R178" s="29"/>
      <c r="S178" s="29"/>
      <c r="T178" s="29"/>
      <c r="U178" s="131">
        <f t="shared" si="142"/>
        <v>0</v>
      </c>
      <c r="V178" s="131">
        <f>Q178/12</f>
        <v>0</v>
      </c>
      <c r="X178" s="131">
        <f t="shared" si="143"/>
        <v>0</v>
      </c>
      <c r="Y178" s="131">
        <f t="shared" si="144"/>
        <v>0</v>
      </c>
      <c r="Z178" s="132" t="e">
        <f t="shared" si="145"/>
        <v>#DIV/0!</v>
      </c>
    </row>
    <row r="179" spans="1:26" ht="14.25" x14ac:dyDescent="0.3">
      <c r="A179" s="93"/>
      <c r="B179" s="94"/>
      <c r="C179" s="128">
        <f>'3. Staff Loading'!C179</f>
        <v>0</v>
      </c>
      <c r="D179" s="129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0">
        <f t="shared" si="141"/>
        <v>0</v>
      </c>
      <c r="R179" s="29"/>
      <c r="S179" s="29"/>
      <c r="T179" s="29"/>
      <c r="U179" s="131">
        <f t="shared" si="142"/>
        <v>0</v>
      </c>
      <c r="V179" s="131">
        <f>Q179/12</f>
        <v>0</v>
      </c>
      <c r="X179" s="131">
        <f t="shared" si="143"/>
        <v>0</v>
      </c>
      <c r="Y179" s="131">
        <f t="shared" si="144"/>
        <v>0</v>
      </c>
      <c r="Z179" s="132" t="e">
        <f t="shared" si="145"/>
        <v>#DIV/0!</v>
      </c>
    </row>
    <row r="180" spans="1:26" ht="15" thickBot="1" x14ac:dyDescent="0.35">
      <c r="A180" s="65"/>
      <c r="B180" s="66" t="s">
        <v>74</v>
      </c>
      <c r="C180" s="67"/>
      <c r="D180" s="119"/>
      <c r="E180" s="70">
        <f>SUM(E175:E179)</f>
        <v>316.88941250000005</v>
      </c>
      <c r="F180" s="70">
        <f t="shared" ref="F180:Q180" si="146">SUM(F175:F179)</f>
        <v>316.88941250000005</v>
      </c>
      <c r="G180" s="70">
        <f t="shared" si="146"/>
        <v>316.88941250000005</v>
      </c>
      <c r="H180" s="70">
        <f t="shared" si="146"/>
        <v>316.88941250000005</v>
      </c>
      <c r="I180" s="70">
        <f t="shared" si="146"/>
        <v>316.88941250000005</v>
      </c>
      <c r="J180" s="70">
        <f t="shared" si="146"/>
        <v>316.88941250000005</v>
      </c>
      <c r="K180" s="70">
        <f t="shared" si="146"/>
        <v>316.88941250000005</v>
      </c>
      <c r="L180" s="70">
        <f t="shared" si="146"/>
        <v>316.88941250000005</v>
      </c>
      <c r="M180" s="70">
        <f t="shared" si="146"/>
        <v>316.88941250000005</v>
      </c>
      <c r="N180" s="70">
        <f t="shared" si="146"/>
        <v>316.88941250000005</v>
      </c>
      <c r="O180" s="70">
        <f t="shared" si="146"/>
        <v>316.88941250000005</v>
      </c>
      <c r="P180" s="70">
        <f t="shared" si="146"/>
        <v>316.88941250000005</v>
      </c>
      <c r="Q180" s="70">
        <f t="shared" si="146"/>
        <v>3802.6729500000001</v>
      </c>
      <c r="R180" s="29"/>
      <c r="S180" s="29"/>
      <c r="T180" s="29"/>
      <c r="U180" s="72">
        <f>SUM(U175:U179)</f>
        <v>1.9013364749999999</v>
      </c>
      <c r="V180" s="72">
        <f>SUM(V175:V179)</f>
        <v>316.88941249999999</v>
      </c>
      <c r="X180" s="68">
        <f>SUM(X175:X179)</f>
        <v>1991.5550000000001</v>
      </c>
      <c r="Y180" s="68">
        <f>SUM(Y175:Y179)</f>
        <v>1811.1179499999998</v>
      </c>
      <c r="Z180" s="105">
        <f>X180/(X180+Y180)</f>
        <v>0.52372502873274973</v>
      </c>
    </row>
    <row r="181" spans="1:26" ht="14.25" x14ac:dyDescent="0.3">
      <c r="A181" s="93">
        <v>8.1999999999999993</v>
      </c>
      <c r="B181" s="94" t="s">
        <v>75</v>
      </c>
      <c r="C181" s="128" t="str">
        <f>'3. Staff Loading'!C181</f>
        <v>BenefitsCal Lead Cloud Platform Analyst - On</v>
      </c>
      <c r="D181" s="129" t="str">
        <f>'3. Staff Loading'!D181</f>
        <v>N</v>
      </c>
      <c r="E181" s="43">
        <v>122.20498964165999</v>
      </c>
      <c r="F181" s="43">
        <v>122.20498964165999</v>
      </c>
      <c r="G181" s="43">
        <v>122.20498964165999</v>
      </c>
      <c r="H181" s="43">
        <v>122.20498964165999</v>
      </c>
      <c r="I181" s="43">
        <v>122.20498964165999</v>
      </c>
      <c r="J181" s="43">
        <v>122.20498964165999</v>
      </c>
      <c r="K181" s="43">
        <v>122.20498964165999</v>
      </c>
      <c r="L181" s="43">
        <v>122.20498964165999</v>
      </c>
      <c r="M181" s="43">
        <v>122.20498964165999</v>
      </c>
      <c r="N181" s="43">
        <v>122.20498964165999</v>
      </c>
      <c r="O181" s="43">
        <v>122.20498964165999</v>
      </c>
      <c r="P181" s="43">
        <v>122.20498964165999</v>
      </c>
      <c r="Q181" s="100">
        <f t="shared" ref="Q181:Q185" si="147">SUM(E181:P181)</f>
        <v>1466.4598756999196</v>
      </c>
      <c r="R181" s="29"/>
      <c r="S181" s="29"/>
      <c r="T181" s="29"/>
      <c r="U181" s="131">
        <f>V181/$S$7</f>
        <v>0.73322993784995982</v>
      </c>
      <c r="V181" s="131">
        <f>Q181/12</f>
        <v>122.20498964165996</v>
      </c>
      <c r="X181" s="131">
        <f>IF($D181="Y",$Q181,0)</f>
        <v>0</v>
      </c>
      <c r="Y181" s="131">
        <f>IF($D181="N",$Q181,0)</f>
        <v>1466.4598756999196</v>
      </c>
      <c r="Z181" s="132">
        <f>X181/(Y181+X181)</f>
        <v>0</v>
      </c>
    </row>
    <row r="182" spans="1:26" s="32" customFormat="1" ht="14.25" x14ac:dyDescent="0.3">
      <c r="A182" s="93"/>
      <c r="B182" s="94"/>
      <c r="C182" s="128" t="str">
        <f>'3. Staff Loading'!C182</f>
        <v>BenefitsCal Cloud Platform FinOps - Off</v>
      </c>
      <c r="D182" s="129" t="str">
        <f>'3. Staff Loading'!D182</f>
        <v>Y</v>
      </c>
      <c r="E182" s="43">
        <v>165.96291666665999</v>
      </c>
      <c r="F182" s="43">
        <v>165.96291666665999</v>
      </c>
      <c r="G182" s="43">
        <v>165.96291666665999</v>
      </c>
      <c r="H182" s="43">
        <v>165.96291666665999</v>
      </c>
      <c r="I182" s="43">
        <v>165.96291666665999</v>
      </c>
      <c r="J182" s="43">
        <v>165.96291666665999</v>
      </c>
      <c r="K182" s="43">
        <v>165.96291666665999</v>
      </c>
      <c r="L182" s="43">
        <v>165.96291666665999</v>
      </c>
      <c r="M182" s="43">
        <v>165.96291666665999</v>
      </c>
      <c r="N182" s="43">
        <v>165.96291666665999</v>
      </c>
      <c r="O182" s="43">
        <v>165.96291666665999</v>
      </c>
      <c r="P182" s="43">
        <v>165.96291666665999</v>
      </c>
      <c r="Q182" s="100">
        <f t="shared" si="147"/>
        <v>1991.55499999992</v>
      </c>
      <c r="R182" s="29"/>
      <c r="S182" s="29"/>
      <c r="T182" s="29"/>
      <c r="U182" s="131">
        <f t="shared" ref="U182:U185" si="148">V182/$S$7</f>
        <v>0.99577749999996001</v>
      </c>
      <c r="V182" s="131">
        <f>Q182/12</f>
        <v>165.96291666665999</v>
      </c>
      <c r="X182" s="131">
        <f t="shared" ref="X182:X185" si="149">IF($D182="Y",$Q182,0)</f>
        <v>1991.55499999992</v>
      </c>
      <c r="Y182" s="131">
        <f t="shared" ref="Y182:Y185" si="150">IF($D182="N",$Q182,0)</f>
        <v>0</v>
      </c>
      <c r="Z182" s="132">
        <f t="shared" ref="Z182:Z185" si="151">X182/(Y182+X182)</f>
        <v>1</v>
      </c>
    </row>
    <row r="183" spans="1:26" ht="14.25" x14ac:dyDescent="0.3">
      <c r="A183" s="93"/>
      <c r="B183" s="94"/>
      <c r="C183" s="128">
        <f>'3. Staff Loading'!C183</f>
        <v>0</v>
      </c>
      <c r="D183" s="129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0">
        <f t="shared" si="147"/>
        <v>0</v>
      </c>
      <c r="R183" s="29"/>
      <c r="S183" s="29"/>
      <c r="T183" s="29"/>
      <c r="U183" s="131">
        <f t="shared" si="148"/>
        <v>0</v>
      </c>
      <c r="V183" s="131">
        <f>Q183/12</f>
        <v>0</v>
      </c>
      <c r="X183" s="131">
        <f t="shared" si="149"/>
        <v>0</v>
      </c>
      <c r="Y183" s="131">
        <f t="shared" si="150"/>
        <v>0</v>
      </c>
      <c r="Z183" s="132" t="e">
        <f t="shared" si="151"/>
        <v>#DIV/0!</v>
      </c>
    </row>
    <row r="184" spans="1:26" ht="14.25" x14ac:dyDescent="0.3">
      <c r="A184" s="93"/>
      <c r="B184" s="94"/>
      <c r="C184" s="128">
        <f>'3. Staff Loading'!C184</f>
        <v>0</v>
      </c>
      <c r="D184" s="129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0">
        <f t="shared" si="147"/>
        <v>0</v>
      </c>
      <c r="R184" s="29"/>
      <c r="S184" s="29"/>
      <c r="T184" s="29"/>
      <c r="U184" s="131">
        <f t="shared" si="148"/>
        <v>0</v>
      </c>
      <c r="V184" s="131">
        <f>Q184/12</f>
        <v>0</v>
      </c>
      <c r="X184" s="131">
        <f t="shared" si="149"/>
        <v>0</v>
      </c>
      <c r="Y184" s="131">
        <f t="shared" si="150"/>
        <v>0</v>
      </c>
      <c r="Z184" s="132" t="e">
        <f t="shared" si="151"/>
        <v>#DIV/0!</v>
      </c>
    </row>
    <row r="185" spans="1:26" ht="14.25" x14ac:dyDescent="0.3">
      <c r="A185" s="93"/>
      <c r="B185" s="94"/>
      <c r="C185" s="128">
        <f>'3. Staff Loading'!C185</f>
        <v>0</v>
      </c>
      <c r="D185" s="129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0">
        <f t="shared" si="147"/>
        <v>0</v>
      </c>
      <c r="R185" s="29"/>
      <c r="S185" s="29"/>
      <c r="T185" s="29"/>
      <c r="U185" s="131">
        <f t="shared" si="148"/>
        <v>0</v>
      </c>
      <c r="V185" s="131">
        <f>Q185/12</f>
        <v>0</v>
      </c>
      <c r="X185" s="131">
        <f t="shared" si="149"/>
        <v>0</v>
      </c>
      <c r="Y185" s="131">
        <f t="shared" si="150"/>
        <v>0</v>
      </c>
      <c r="Z185" s="132" t="e">
        <f t="shared" si="151"/>
        <v>#DIV/0!</v>
      </c>
    </row>
    <row r="186" spans="1:26" ht="15" thickBot="1" x14ac:dyDescent="0.35">
      <c r="A186" s="65"/>
      <c r="B186" s="66" t="s">
        <v>76</v>
      </c>
      <c r="C186" s="67"/>
      <c r="D186" s="119"/>
      <c r="E186" s="70">
        <f>SUM(E181:E185)</f>
        <v>288.16790630831997</v>
      </c>
      <c r="F186" s="70">
        <f t="shared" ref="F186:Q186" si="152">SUM(F181:F185)</f>
        <v>288.16790630831997</v>
      </c>
      <c r="G186" s="70">
        <f t="shared" si="152"/>
        <v>288.16790630831997</v>
      </c>
      <c r="H186" s="70">
        <f t="shared" si="152"/>
        <v>288.16790630831997</v>
      </c>
      <c r="I186" s="70">
        <f t="shared" si="152"/>
        <v>288.16790630831997</v>
      </c>
      <c r="J186" s="70">
        <f t="shared" si="152"/>
        <v>288.16790630831997</v>
      </c>
      <c r="K186" s="70">
        <f t="shared" si="152"/>
        <v>288.16790630831997</v>
      </c>
      <c r="L186" s="70">
        <f t="shared" si="152"/>
        <v>288.16790630831997</v>
      </c>
      <c r="M186" s="70">
        <f t="shared" si="152"/>
        <v>288.16790630831997</v>
      </c>
      <c r="N186" s="70">
        <f t="shared" si="152"/>
        <v>288.16790630831997</v>
      </c>
      <c r="O186" s="70">
        <f t="shared" si="152"/>
        <v>288.16790630831997</v>
      </c>
      <c r="P186" s="70">
        <f t="shared" si="152"/>
        <v>288.16790630831997</v>
      </c>
      <c r="Q186" s="70">
        <f t="shared" si="152"/>
        <v>3458.0148756998396</v>
      </c>
      <c r="R186" s="29"/>
      <c r="S186" s="29"/>
      <c r="T186" s="29"/>
      <c r="U186" s="72">
        <f>SUM(U181:U185)</f>
        <v>1.7290074378499198</v>
      </c>
      <c r="V186" s="72">
        <f>SUM(V181:V185)</f>
        <v>288.16790630831997</v>
      </c>
      <c r="X186" s="68">
        <f>SUM(X181:X185)</f>
        <v>1991.55499999992</v>
      </c>
      <c r="Y186" s="68">
        <f>SUM(Y181:Y185)</f>
        <v>1466.4598756999196</v>
      </c>
      <c r="Z186" s="105">
        <f>X186/(X186+Y186)</f>
        <v>0.57592435879757897</v>
      </c>
    </row>
    <row r="187" spans="1:26" ht="14.25" x14ac:dyDescent="0.3">
      <c r="A187" s="93">
        <v>8.3000000000000007</v>
      </c>
      <c r="B187" s="94" t="s">
        <v>77</v>
      </c>
      <c r="C187" s="128" t="str">
        <f>'3. Staff Loading'!C187</f>
        <v>BenefitsCal Lead Cloud Platform Engineer - On</v>
      </c>
      <c r="D187" s="129" t="str">
        <f>'3. Staff Loading'!D187</f>
        <v>N</v>
      </c>
      <c r="E187" s="43">
        <v>75.46324791666666</v>
      </c>
      <c r="F187" s="43">
        <v>75.463247916660009</v>
      </c>
      <c r="G187" s="43">
        <v>75.463247916660009</v>
      </c>
      <c r="H187" s="43">
        <v>75.463247916660009</v>
      </c>
      <c r="I187" s="43">
        <v>75.463247916660009</v>
      </c>
      <c r="J187" s="43">
        <v>75.463247916660009</v>
      </c>
      <c r="K187" s="43">
        <v>75.463247916660009</v>
      </c>
      <c r="L187" s="43">
        <v>75.463247916660009</v>
      </c>
      <c r="M187" s="43">
        <v>75.463247916660009</v>
      </c>
      <c r="N187" s="43">
        <v>75.463247916660009</v>
      </c>
      <c r="O187" s="43">
        <v>75.463247916660009</v>
      </c>
      <c r="P187" s="43">
        <v>75.463247916660009</v>
      </c>
      <c r="Q187" s="100">
        <f t="shared" ref="Q187:Q191" si="153">SUM(E187:P187)</f>
        <v>905.55897499992693</v>
      </c>
      <c r="R187" s="29"/>
      <c r="S187" s="29"/>
      <c r="T187" s="29"/>
      <c r="U187" s="131">
        <f>V187/$S$7</f>
        <v>0.4527794874999635</v>
      </c>
      <c r="V187" s="131">
        <f>Q187/12</f>
        <v>75.463247916660578</v>
      </c>
      <c r="X187" s="131">
        <f>IF($D187="Y",$Q187,0)</f>
        <v>0</v>
      </c>
      <c r="Y187" s="131">
        <f>IF($D187="N",$Q187,0)</f>
        <v>905.55897499992693</v>
      </c>
      <c r="Z187" s="132">
        <f>X187/(Y187+X187)</f>
        <v>0</v>
      </c>
    </row>
    <row r="188" spans="1:26" s="32" customFormat="1" ht="14.25" x14ac:dyDescent="0.3">
      <c r="A188" s="93"/>
      <c r="B188" s="94"/>
      <c r="C188" s="128">
        <f>'3. Staff Loading'!C188</f>
        <v>0</v>
      </c>
      <c r="D188" s="129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0">
        <f t="shared" si="153"/>
        <v>0</v>
      </c>
      <c r="R188" s="29"/>
      <c r="S188" s="29"/>
      <c r="T188" s="29"/>
      <c r="U188" s="131">
        <f t="shared" ref="U188:U191" si="154">V188/$S$7</f>
        <v>0</v>
      </c>
      <c r="V188" s="131">
        <f>Q188/12</f>
        <v>0</v>
      </c>
      <c r="X188" s="131">
        <f t="shared" ref="X188:X191" si="155">IF($D188="Y",$Q188,0)</f>
        <v>0</v>
      </c>
      <c r="Y188" s="131">
        <f t="shared" ref="Y188:Y191" si="156">IF($D188="N",$Q188,0)</f>
        <v>0</v>
      </c>
      <c r="Z188" s="132" t="e">
        <f t="shared" ref="Z188:Z191" si="157">X188/(Y188+X188)</f>
        <v>#DIV/0!</v>
      </c>
    </row>
    <row r="189" spans="1:26" s="32" customFormat="1" ht="14.25" x14ac:dyDescent="0.3">
      <c r="A189" s="93"/>
      <c r="B189" s="94"/>
      <c r="C189" s="128">
        <f>'3. Staff Loading'!C189</f>
        <v>0</v>
      </c>
      <c r="D189" s="129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0">
        <f t="shared" si="153"/>
        <v>0</v>
      </c>
      <c r="R189" s="29"/>
      <c r="S189" s="29"/>
      <c r="T189" s="29"/>
      <c r="U189" s="131">
        <f t="shared" si="154"/>
        <v>0</v>
      </c>
      <c r="V189" s="131">
        <f>Q189/12</f>
        <v>0</v>
      </c>
      <c r="X189" s="131">
        <f t="shared" si="155"/>
        <v>0</v>
      </c>
      <c r="Y189" s="131">
        <f t="shared" si="156"/>
        <v>0</v>
      </c>
      <c r="Z189" s="132" t="e">
        <f t="shared" si="157"/>
        <v>#DIV/0!</v>
      </c>
    </row>
    <row r="190" spans="1:26" ht="14.25" x14ac:dyDescent="0.3">
      <c r="A190" s="93"/>
      <c r="B190" s="94"/>
      <c r="C190" s="128">
        <f>'3. Staff Loading'!C190</f>
        <v>0</v>
      </c>
      <c r="D190" s="129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0">
        <f t="shared" si="153"/>
        <v>0</v>
      </c>
      <c r="R190" s="29"/>
      <c r="S190" s="29"/>
      <c r="T190" s="29"/>
      <c r="U190" s="131">
        <f t="shared" si="154"/>
        <v>0</v>
      </c>
      <c r="V190" s="131">
        <f>Q190/12</f>
        <v>0</v>
      </c>
      <c r="X190" s="131">
        <f t="shared" si="155"/>
        <v>0</v>
      </c>
      <c r="Y190" s="131">
        <f t="shared" si="156"/>
        <v>0</v>
      </c>
      <c r="Z190" s="132" t="e">
        <f t="shared" si="157"/>
        <v>#DIV/0!</v>
      </c>
    </row>
    <row r="191" spans="1:26" ht="14.25" x14ac:dyDescent="0.3">
      <c r="A191" s="93"/>
      <c r="B191" s="94"/>
      <c r="C191" s="128">
        <f>'3. Staff Loading'!C191</f>
        <v>0</v>
      </c>
      <c r="D191" s="129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0">
        <f t="shared" si="153"/>
        <v>0</v>
      </c>
      <c r="R191" s="29"/>
      <c r="S191" s="29"/>
      <c r="T191" s="29"/>
      <c r="U191" s="131">
        <f t="shared" si="154"/>
        <v>0</v>
      </c>
      <c r="V191" s="131">
        <f>Q191/12</f>
        <v>0</v>
      </c>
      <c r="X191" s="131">
        <f t="shared" si="155"/>
        <v>0</v>
      </c>
      <c r="Y191" s="131">
        <f t="shared" si="156"/>
        <v>0</v>
      </c>
      <c r="Z191" s="132" t="e">
        <f t="shared" si="157"/>
        <v>#DIV/0!</v>
      </c>
    </row>
    <row r="192" spans="1:26" ht="15" thickBot="1" x14ac:dyDescent="0.35">
      <c r="A192" s="65"/>
      <c r="B192" s="66" t="s">
        <v>78</v>
      </c>
      <c r="C192" s="67"/>
      <c r="D192" s="119"/>
      <c r="E192" s="70">
        <f>SUM(E187:E191)</f>
        <v>75.46324791666666</v>
      </c>
      <c r="F192" s="70">
        <f t="shared" ref="F192:Q192" si="158">SUM(F187:F191)</f>
        <v>75.463247916660009</v>
      </c>
      <c r="G192" s="70">
        <f t="shared" si="158"/>
        <v>75.463247916660009</v>
      </c>
      <c r="H192" s="70">
        <f t="shared" si="158"/>
        <v>75.463247916660009</v>
      </c>
      <c r="I192" s="70">
        <f t="shared" si="158"/>
        <v>75.463247916660009</v>
      </c>
      <c r="J192" s="70">
        <f t="shared" si="158"/>
        <v>75.463247916660009</v>
      </c>
      <c r="K192" s="70">
        <f t="shared" si="158"/>
        <v>75.463247916660009</v>
      </c>
      <c r="L192" s="70">
        <f t="shared" si="158"/>
        <v>75.463247916660009</v>
      </c>
      <c r="M192" s="70">
        <f t="shared" si="158"/>
        <v>75.463247916660009</v>
      </c>
      <c r="N192" s="70">
        <f t="shared" si="158"/>
        <v>75.463247916660009</v>
      </c>
      <c r="O192" s="70">
        <f t="shared" si="158"/>
        <v>75.463247916660009</v>
      </c>
      <c r="P192" s="70">
        <f t="shared" si="158"/>
        <v>75.463247916660009</v>
      </c>
      <c r="Q192" s="70">
        <f t="shared" si="158"/>
        <v>905.55897499992693</v>
      </c>
      <c r="R192" s="29"/>
      <c r="S192" s="29"/>
      <c r="T192" s="29"/>
      <c r="U192" s="72">
        <f>SUM(U187:U191)</f>
        <v>0.4527794874999635</v>
      </c>
      <c r="V192" s="72">
        <f>SUM(V187:V191)</f>
        <v>75.463247916660578</v>
      </c>
      <c r="X192" s="68">
        <f>SUM(X187:X191)</f>
        <v>0</v>
      </c>
      <c r="Y192" s="68">
        <f>SUM(Y187:Y191)</f>
        <v>905.55897499992693</v>
      </c>
      <c r="Z192" s="105">
        <f>X192/(X192+Y192)</f>
        <v>0</v>
      </c>
    </row>
    <row r="193" spans="1:26" ht="14.25" x14ac:dyDescent="0.3">
      <c r="A193" s="93">
        <v>8.4</v>
      </c>
      <c r="B193" s="94" t="s">
        <v>79</v>
      </c>
      <c r="C193" s="128" t="str">
        <f>'3. Staff Loading'!C193</f>
        <v>BenefitsCal Lead Cloud Platform Engineer - On</v>
      </c>
      <c r="D193" s="129" t="str">
        <f>'3. Staff Loading'!D193</f>
        <v>N</v>
      </c>
      <c r="E193" s="43">
        <v>75.46324791666666</v>
      </c>
      <c r="F193" s="43">
        <v>75.463247916660009</v>
      </c>
      <c r="G193" s="43">
        <v>75.463247916660009</v>
      </c>
      <c r="H193" s="43">
        <v>75.463247916660009</v>
      </c>
      <c r="I193" s="43">
        <v>75.463247916660009</v>
      </c>
      <c r="J193" s="43">
        <v>75.463247916660009</v>
      </c>
      <c r="K193" s="43">
        <v>75.463247916660009</v>
      </c>
      <c r="L193" s="43">
        <v>75.463247916660009</v>
      </c>
      <c r="M193" s="43">
        <v>75.463247916660009</v>
      </c>
      <c r="N193" s="43">
        <v>75.463247916660009</v>
      </c>
      <c r="O193" s="43">
        <v>75.463247916660009</v>
      </c>
      <c r="P193" s="43">
        <v>75.463247916660009</v>
      </c>
      <c r="Q193" s="100">
        <f t="shared" ref="Q193:Q197" si="159">SUM(E193:P193)</f>
        <v>905.55897499992693</v>
      </c>
      <c r="R193" s="29"/>
      <c r="S193" s="29"/>
      <c r="T193" s="29"/>
      <c r="U193" s="131">
        <f>V193/$S$7</f>
        <v>0.4527794874999635</v>
      </c>
      <c r="V193" s="131">
        <f>Q193/12</f>
        <v>75.463247916660578</v>
      </c>
      <c r="X193" s="131">
        <f>IF($D193="Y",$Q193,0)</f>
        <v>0</v>
      </c>
      <c r="Y193" s="131">
        <f>IF($D193="N",$Q193,0)</f>
        <v>905.55897499992693</v>
      </c>
      <c r="Z193" s="132">
        <f>X193/(Y193+X193)</f>
        <v>0</v>
      </c>
    </row>
    <row r="194" spans="1:26" s="32" customFormat="1" ht="14.25" x14ac:dyDescent="0.3">
      <c r="A194" s="93"/>
      <c r="B194" s="94"/>
      <c r="C194" s="128">
        <f>'3. Staff Loading'!C194</f>
        <v>0</v>
      </c>
      <c r="D194" s="129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0">
        <f t="shared" si="159"/>
        <v>0</v>
      </c>
      <c r="R194" s="29"/>
      <c r="S194" s="29"/>
      <c r="T194" s="29"/>
      <c r="U194" s="131">
        <f t="shared" ref="U194:U197" si="160">V194/$S$7</f>
        <v>0</v>
      </c>
      <c r="V194" s="131">
        <f>Q194/12</f>
        <v>0</v>
      </c>
      <c r="X194" s="131">
        <f t="shared" ref="X194:X197" si="161">IF($D194="Y",$Q194,0)</f>
        <v>0</v>
      </c>
      <c r="Y194" s="131">
        <f t="shared" ref="Y194:Y197" si="162">IF($D194="N",$Q194,0)</f>
        <v>0</v>
      </c>
      <c r="Z194" s="132" t="e">
        <f t="shared" ref="Z194:Z197" si="163">X194/(Y194+X194)</f>
        <v>#DIV/0!</v>
      </c>
    </row>
    <row r="195" spans="1:26" s="32" customFormat="1" ht="14.25" x14ac:dyDescent="0.3">
      <c r="A195" s="93"/>
      <c r="B195" s="94"/>
      <c r="C195" s="128">
        <f>'3. Staff Loading'!C195</f>
        <v>0</v>
      </c>
      <c r="D195" s="129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0">
        <f t="shared" si="159"/>
        <v>0</v>
      </c>
      <c r="R195" s="29"/>
      <c r="S195" s="29"/>
      <c r="T195" s="29"/>
      <c r="U195" s="131">
        <f t="shared" si="160"/>
        <v>0</v>
      </c>
      <c r="V195" s="131">
        <f>Q195/12</f>
        <v>0</v>
      </c>
      <c r="X195" s="131">
        <f t="shared" si="161"/>
        <v>0</v>
      </c>
      <c r="Y195" s="131">
        <f t="shared" si="162"/>
        <v>0</v>
      </c>
      <c r="Z195" s="132" t="e">
        <f t="shared" si="163"/>
        <v>#DIV/0!</v>
      </c>
    </row>
    <row r="196" spans="1:26" ht="14.25" x14ac:dyDescent="0.3">
      <c r="A196" s="93"/>
      <c r="B196" s="94"/>
      <c r="C196" s="128">
        <f>'3. Staff Loading'!C196</f>
        <v>0</v>
      </c>
      <c r="D196" s="129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0">
        <f t="shared" si="159"/>
        <v>0</v>
      </c>
      <c r="R196" s="29"/>
      <c r="S196" s="29"/>
      <c r="T196" s="29"/>
      <c r="U196" s="131">
        <f t="shared" si="160"/>
        <v>0</v>
      </c>
      <c r="V196" s="131">
        <f>Q196/12</f>
        <v>0</v>
      </c>
      <c r="X196" s="131">
        <f t="shared" si="161"/>
        <v>0</v>
      </c>
      <c r="Y196" s="131">
        <f t="shared" si="162"/>
        <v>0</v>
      </c>
      <c r="Z196" s="132" t="e">
        <f t="shared" si="163"/>
        <v>#DIV/0!</v>
      </c>
    </row>
    <row r="197" spans="1:26" ht="14.25" x14ac:dyDescent="0.3">
      <c r="A197" s="93"/>
      <c r="B197" s="94"/>
      <c r="C197" s="128">
        <f>'3. Staff Loading'!C197</f>
        <v>0</v>
      </c>
      <c r="D197" s="129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0">
        <f t="shared" si="159"/>
        <v>0</v>
      </c>
      <c r="R197" s="29"/>
      <c r="S197" s="29"/>
      <c r="T197" s="29"/>
      <c r="U197" s="131">
        <f t="shared" si="160"/>
        <v>0</v>
      </c>
      <c r="V197" s="131">
        <f>Q197/12</f>
        <v>0</v>
      </c>
      <c r="X197" s="131">
        <f t="shared" si="161"/>
        <v>0</v>
      </c>
      <c r="Y197" s="131">
        <f t="shared" si="162"/>
        <v>0</v>
      </c>
      <c r="Z197" s="132" t="e">
        <f t="shared" si="163"/>
        <v>#DIV/0!</v>
      </c>
    </row>
    <row r="198" spans="1:26" ht="15" thickBot="1" x14ac:dyDescent="0.35">
      <c r="A198" s="65"/>
      <c r="B198" s="66" t="s">
        <v>80</v>
      </c>
      <c r="C198" s="67"/>
      <c r="D198" s="119"/>
      <c r="E198" s="70">
        <f>SUM(E193:E197)</f>
        <v>75.46324791666666</v>
      </c>
      <c r="F198" s="70">
        <f t="shared" ref="F198:Q198" si="164">SUM(F193:F197)</f>
        <v>75.463247916660009</v>
      </c>
      <c r="G198" s="70">
        <f t="shared" si="164"/>
        <v>75.463247916660009</v>
      </c>
      <c r="H198" s="70">
        <f t="shared" si="164"/>
        <v>75.463247916660009</v>
      </c>
      <c r="I198" s="70">
        <f t="shared" si="164"/>
        <v>75.463247916660009</v>
      </c>
      <c r="J198" s="70">
        <f t="shared" si="164"/>
        <v>75.463247916660009</v>
      </c>
      <c r="K198" s="70">
        <f t="shared" si="164"/>
        <v>75.463247916660009</v>
      </c>
      <c r="L198" s="70">
        <f t="shared" si="164"/>
        <v>75.463247916660009</v>
      </c>
      <c r="M198" s="70">
        <f t="shared" si="164"/>
        <v>75.463247916660009</v>
      </c>
      <c r="N198" s="70">
        <f t="shared" si="164"/>
        <v>75.463247916660009</v>
      </c>
      <c r="O198" s="70">
        <f t="shared" si="164"/>
        <v>75.463247916660009</v>
      </c>
      <c r="P198" s="70">
        <f t="shared" si="164"/>
        <v>75.463247916660009</v>
      </c>
      <c r="Q198" s="70">
        <f t="shared" si="164"/>
        <v>905.55897499992693</v>
      </c>
      <c r="R198" s="29"/>
      <c r="S198" s="29"/>
      <c r="T198" s="29"/>
      <c r="U198" s="72">
        <f>SUM(U193:U197)</f>
        <v>0.4527794874999635</v>
      </c>
      <c r="V198" s="72">
        <f>SUM(V193:V197)</f>
        <v>75.463247916660578</v>
      </c>
      <c r="X198" s="68">
        <f>SUM(X193:X197)</f>
        <v>0</v>
      </c>
      <c r="Y198" s="68">
        <f>SUM(Y193:Y197)</f>
        <v>905.55897499992693</v>
      </c>
      <c r="Z198" s="105">
        <f>X198/(X198+Y198)</f>
        <v>0</v>
      </c>
    </row>
    <row r="199" spans="1:26" ht="14.25" x14ac:dyDescent="0.3">
      <c r="A199" s="93">
        <v>8.5</v>
      </c>
      <c r="B199" s="94" t="s">
        <v>81</v>
      </c>
      <c r="C199" s="128" t="str">
        <f>'3. Staff Loading'!C199</f>
        <v>BenefitsCal Lead Cloud Platform Engineer - On</v>
      </c>
      <c r="D199" s="129" t="str">
        <f>'3. Staff Loading'!D199</f>
        <v>N</v>
      </c>
      <c r="E199" s="43">
        <v>150.92649583332002</v>
      </c>
      <c r="F199" s="43">
        <v>150.92649583332002</v>
      </c>
      <c r="G199" s="43">
        <v>150.92649583332002</v>
      </c>
      <c r="H199" s="43">
        <v>150.92649583332002</v>
      </c>
      <c r="I199" s="43">
        <v>150.92649583332002</v>
      </c>
      <c r="J199" s="43">
        <v>150.92649583332002</v>
      </c>
      <c r="K199" s="43">
        <v>150.92649583332002</v>
      </c>
      <c r="L199" s="43">
        <v>150.92649583332002</v>
      </c>
      <c r="M199" s="43">
        <v>150.92649583332002</v>
      </c>
      <c r="N199" s="43">
        <v>150.92649583332002</v>
      </c>
      <c r="O199" s="43">
        <v>150.92649583332002</v>
      </c>
      <c r="P199" s="43">
        <v>150.92649583332002</v>
      </c>
      <c r="Q199" s="100">
        <f t="shared" ref="Q199:Q203" si="165">SUM(E199:P199)</f>
        <v>1811.1179499998407</v>
      </c>
      <c r="R199" s="29"/>
      <c r="S199" s="29"/>
      <c r="T199" s="29"/>
      <c r="U199" s="131">
        <f>V199/$S$7</f>
        <v>0.90555897499992033</v>
      </c>
      <c r="V199" s="131">
        <f>Q199/12</f>
        <v>150.92649583332005</v>
      </c>
      <c r="X199" s="131">
        <f>IF($D199="Y",$Q199,0)</f>
        <v>0</v>
      </c>
      <c r="Y199" s="131">
        <f>IF($D199="N",$Q199,0)</f>
        <v>1811.1179499998407</v>
      </c>
      <c r="Z199" s="132">
        <f>X199/(Y199+X199)</f>
        <v>0</v>
      </c>
    </row>
    <row r="200" spans="1:26" s="32" customFormat="1" ht="14.25" x14ac:dyDescent="0.3">
      <c r="A200" s="93"/>
      <c r="B200" s="94"/>
      <c r="C200" s="128" t="str">
        <f>'3. Staff Loading'!C200</f>
        <v>BenefitsCal Lead Cloud Platform Analyst - Off</v>
      </c>
      <c r="D200" s="129" t="str">
        <f>'3. Staff Loading'!D200</f>
        <v>Y</v>
      </c>
      <c r="E200" s="43">
        <v>58.08702083331</v>
      </c>
      <c r="F200" s="43">
        <v>58.08702083331</v>
      </c>
      <c r="G200" s="43">
        <v>58.08702083331</v>
      </c>
      <c r="H200" s="43">
        <v>58.08702083331</v>
      </c>
      <c r="I200" s="43">
        <v>58.08702083331</v>
      </c>
      <c r="J200" s="43">
        <v>58.08702083331</v>
      </c>
      <c r="K200" s="43">
        <v>58.08702083331</v>
      </c>
      <c r="L200" s="43">
        <v>58.08702083331</v>
      </c>
      <c r="M200" s="43">
        <v>58.08702083331</v>
      </c>
      <c r="N200" s="43">
        <v>58.08702083331</v>
      </c>
      <c r="O200" s="43">
        <v>58.08702083331</v>
      </c>
      <c r="P200" s="43">
        <v>58.08702083331</v>
      </c>
      <c r="Q200" s="100">
        <f t="shared" si="165"/>
        <v>697.04424999972014</v>
      </c>
      <c r="R200" s="29"/>
      <c r="S200" s="29"/>
      <c r="T200" s="29"/>
      <c r="U200" s="131">
        <f t="shared" ref="U200:U203" si="166">V200/$S$7</f>
        <v>0.34852212499986013</v>
      </c>
      <c r="V200" s="131">
        <f>Q200/12</f>
        <v>58.087020833310014</v>
      </c>
      <c r="X200" s="131">
        <f t="shared" ref="X200:X203" si="167">IF($D200="Y",$Q200,0)</f>
        <v>697.04424999972014</v>
      </c>
      <c r="Y200" s="131">
        <f t="shared" ref="Y200:Y203" si="168">IF($D200="N",$Q200,0)</f>
        <v>0</v>
      </c>
      <c r="Z200" s="132">
        <f t="shared" ref="Z200:Z203" si="169">X200/(Y200+X200)</f>
        <v>1</v>
      </c>
    </row>
    <row r="201" spans="1:26" s="32" customFormat="1" ht="14.25" x14ac:dyDescent="0.3">
      <c r="A201" s="93"/>
      <c r="B201" s="94"/>
      <c r="C201" s="128">
        <f>'3. Staff Loading'!C201</f>
        <v>0</v>
      </c>
      <c r="D201" s="129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0">
        <f t="shared" si="165"/>
        <v>0</v>
      </c>
      <c r="R201" s="29"/>
      <c r="S201" s="29"/>
      <c r="T201" s="29"/>
      <c r="U201" s="131">
        <f t="shared" si="166"/>
        <v>0</v>
      </c>
      <c r="V201" s="131">
        <f>Q201/12</f>
        <v>0</v>
      </c>
      <c r="X201" s="131">
        <f t="shared" si="167"/>
        <v>0</v>
      </c>
      <c r="Y201" s="131">
        <f t="shared" si="168"/>
        <v>0</v>
      </c>
      <c r="Z201" s="132" t="e">
        <f t="shared" si="169"/>
        <v>#DIV/0!</v>
      </c>
    </row>
    <row r="202" spans="1:26" s="32" customFormat="1" ht="14.25" x14ac:dyDescent="0.3">
      <c r="A202" s="93"/>
      <c r="B202" s="94"/>
      <c r="C202" s="128">
        <f>'3. Staff Loading'!C202</f>
        <v>0</v>
      </c>
      <c r="D202" s="129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0">
        <f t="shared" si="165"/>
        <v>0</v>
      </c>
      <c r="R202" s="29"/>
      <c r="S202" s="29"/>
      <c r="T202" s="29"/>
      <c r="U202" s="131">
        <f t="shared" si="166"/>
        <v>0</v>
      </c>
      <c r="V202" s="131">
        <f>Q202/12</f>
        <v>0</v>
      </c>
      <c r="X202" s="131">
        <f t="shared" si="167"/>
        <v>0</v>
      </c>
      <c r="Y202" s="131">
        <f t="shared" si="168"/>
        <v>0</v>
      </c>
      <c r="Z202" s="132" t="e">
        <f t="shared" si="169"/>
        <v>#DIV/0!</v>
      </c>
    </row>
    <row r="203" spans="1:26" ht="14.25" x14ac:dyDescent="0.3">
      <c r="A203" s="93"/>
      <c r="B203" s="94"/>
      <c r="C203" s="128">
        <f>'3. Staff Loading'!C203</f>
        <v>0</v>
      </c>
      <c r="D203" s="129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0">
        <f t="shared" si="165"/>
        <v>0</v>
      </c>
      <c r="R203" s="29"/>
      <c r="S203" s="29"/>
      <c r="T203" s="29"/>
      <c r="U203" s="131">
        <f t="shared" si="166"/>
        <v>0</v>
      </c>
      <c r="V203" s="131">
        <f>Q203/12</f>
        <v>0</v>
      </c>
      <c r="X203" s="131">
        <f t="shared" si="167"/>
        <v>0</v>
      </c>
      <c r="Y203" s="131">
        <f t="shared" si="168"/>
        <v>0</v>
      </c>
      <c r="Z203" s="132" t="e">
        <f t="shared" si="169"/>
        <v>#DIV/0!</v>
      </c>
    </row>
    <row r="204" spans="1:26" s="35" customFormat="1" ht="15" thickBot="1" x14ac:dyDescent="0.35">
      <c r="A204" s="65"/>
      <c r="B204" s="66" t="s">
        <v>82</v>
      </c>
      <c r="C204" s="67"/>
      <c r="D204" s="119"/>
      <c r="E204" s="70">
        <f>SUM(E199:E203)</f>
        <v>209.01351666663001</v>
      </c>
      <c r="F204" s="70">
        <f t="shared" ref="F204:Q204" si="170">SUM(F199:F203)</f>
        <v>209.01351666663001</v>
      </c>
      <c r="G204" s="70">
        <f t="shared" si="170"/>
        <v>209.01351666663001</v>
      </c>
      <c r="H204" s="70">
        <f t="shared" si="170"/>
        <v>209.01351666663001</v>
      </c>
      <c r="I204" s="70">
        <f t="shared" si="170"/>
        <v>209.01351666663001</v>
      </c>
      <c r="J204" s="70">
        <f t="shared" si="170"/>
        <v>209.01351666663001</v>
      </c>
      <c r="K204" s="70">
        <f t="shared" si="170"/>
        <v>209.01351666663001</v>
      </c>
      <c r="L204" s="70">
        <f t="shared" si="170"/>
        <v>209.01351666663001</v>
      </c>
      <c r="M204" s="70">
        <f t="shared" si="170"/>
        <v>209.01351666663001</v>
      </c>
      <c r="N204" s="70">
        <f t="shared" si="170"/>
        <v>209.01351666663001</v>
      </c>
      <c r="O204" s="70">
        <f t="shared" si="170"/>
        <v>209.01351666663001</v>
      </c>
      <c r="P204" s="70">
        <f t="shared" si="170"/>
        <v>209.01351666663001</v>
      </c>
      <c r="Q204" s="70">
        <f t="shared" si="170"/>
        <v>2508.1621999995609</v>
      </c>
      <c r="R204" s="29"/>
      <c r="S204" s="29"/>
      <c r="T204" s="29"/>
      <c r="U204" s="72">
        <f>SUM(U199:U203)</f>
        <v>1.2540810999997805</v>
      </c>
      <c r="V204" s="72">
        <f>SUM(V199:V203)</f>
        <v>209.01351666663007</v>
      </c>
      <c r="X204" s="68">
        <f>SUM(X199:X203)</f>
        <v>697.04424999972014</v>
      </c>
      <c r="Y204" s="68">
        <f>SUM(Y199:Y203)</f>
        <v>1811.1179499998407</v>
      </c>
      <c r="Z204" s="105">
        <f>X204/(X204+Y204)</f>
        <v>0.27791035603671971</v>
      </c>
    </row>
    <row r="205" spans="1:26" ht="9.9499999999999993" customHeight="1" x14ac:dyDescent="0.3">
      <c r="A205" s="38"/>
      <c r="B205" s="39"/>
      <c r="C205" s="47"/>
      <c r="D205" s="118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4"/>
    </row>
    <row r="206" spans="1:26" ht="15" thickBot="1" x14ac:dyDescent="0.35">
      <c r="A206" s="88"/>
      <c r="B206" s="89" t="s">
        <v>83</v>
      </c>
      <c r="C206" s="90"/>
      <c r="D206" s="121"/>
      <c r="E206" s="91">
        <f>SUM(E180,E186,E192,E204,E198)</f>
        <v>964.99733130828338</v>
      </c>
      <c r="F206" s="91">
        <f t="shared" ref="F206:Q206" si="171">SUM(F180,F186,F192,F204,F198)</f>
        <v>964.99733130827008</v>
      </c>
      <c r="G206" s="91">
        <f t="shared" si="171"/>
        <v>964.99733130827008</v>
      </c>
      <c r="H206" s="91">
        <f t="shared" si="171"/>
        <v>964.99733130827008</v>
      </c>
      <c r="I206" s="91">
        <f t="shared" si="171"/>
        <v>964.99733130827008</v>
      </c>
      <c r="J206" s="91">
        <f t="shared" si="171"/>
        <v>964.99733130827008</v>
      </c>
      <c r="K206" s="91">
        <f t="shared" si="171"/>
        <v>964.99733130827008</v>
      </c>
      <c r="L206" s="91">
        <f t="shared" si="171"/>
        <v>964.99733130827008</v>
      </c>
      <c r="M206" s="91">
        <f t="shared" si="171"/>
        <v>964.99733130827008</v>
      </c>
      <c r="N206" s="91">
        <f t="shared" si="171"/>
        <v>964.99733130827008</v>
      </c>
      <c r="O206" s="91">
        <f t="shared" si="171"/>
        <v>964.99733130827008</v>
      </c>
      <c r="P206" s="91">
        <f t="shared" si="171"/>
        <v>964.99733130827008</v>
      </c>
      <c r="Q206" s="91">
        <f t="shared" si="171"/>
        <v>11579.967975699255</v>
      </c>
      <c r="R206" s="29"/>
      <c r="S206" s="29"/>
      <c r="T206" s="29"/>
      <c r="U206" s="91">
        <f t="shared" ref="U206:V206" si="172">SUM(U180,U186,U192,U204,U198)</f>
        <v>5.7899839878496273</v>
      </c>
      <c r="V206" s="91">
        <f t="shared" si="172"/>
        <v>964.99733130827099</v>
      </c>
      <c r="X206" s="91">
        <f t="shared" ref="X206:Y206" si="173">SUM(X180,X186,X192,X204,X198)</f>
        <v>4680.1542499996403</v>
      </c>
      <c r="Y206" s="91">
        <f t="shared" si="173"/>
        <v>6899.8137256996142</v>
      </c>
      <c r="Z206" s="110">
        <f>X206/(X206+Y206)</f>
        <v>0.4041595157966773</v>
      </c>
    </row>
    <row r="207" spans="1:26" ht="14.25" x14ac:dyDescent="0.3">
      <c r="A207" s="49"/>
      <c r="B207" s="39"/>
      <c r="C207" s="50"/>
      <c r="D207" s="124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4"/>
    </row>
    <row r="208" spans="1:26" ht="14.25" x14ac:dyDescent="0.3">
      <c r="A208" s="84"/>
      <c r="B208" s="85" t="s">
        <v>84</v>
      </c>
      <c r="C208" s="86"/>
      <c r="D208" s="125"/>
      <c r="E208" s="87">
        <f t="shared" ref="E208:Q208" si="174">SUM(E28,E74,E84,E144,E122,E94,E206,E172)</f>
        <v>6365.9378278504055</v>
      </c>
      <c r="F208" s="87">
        <f t="shared" si="174"/>
        <v>6364.9378278503918</v>
      </c>
      <c r="G208" s="87">
        <f t="shared" si="174"/>
        <v>6364.9378278503918</v>
      </c>
      <c r="H208" s="87">
        <f t="shared" si="174"/>
        <v>6365.9378278503918</v>
      </c>
      <c r="I208" s="87">
        <f t="shared" si="174"/>
        <v>6364.9378278503918</v>
      </c>
      <c r="J208" s="87">
        <f t="shared" si="174"/>
        <v>6364.9378278503918</v>
      </c>
      <c r="K208" s="87">
        <f t="shared" si="174"/>
        <v>6365.9378278503918</v>
      </c>
      <c r="L208" s="87">
        <f t="shared" si="174"/>
        <v>6364.9378278503918</v>
      </c>
      <c r="M208" s="87">
        <f t="shared" si="174"/>
        <v>6364.9378278503918</v>
      </c>
      <c r="N208" s="87">
        <f t="shared" si="174"/>
        <v>6365.9378278503918</v>
      </c>
      <c r="O208" s="87">
        <f t="shared" si="174"/>
        <v>6364.9378278503918</v>
      </c>
      <c r="P208" s="87">
        <f t="shared" si="174"/>
        <v>6364.9378278503918</v>
      </c>
      <c r="Q208" s="87">
        <f t="shared" si="174"/>
        <v>76383.253934204724</v>
      </c>
      <c r="R208" s="29"/>
      <c r="S208" s="29"/>
      <c r="T208" s="29"/>
      <c r="U208" s="87">
        <f>SUM(U28,U74,U84,U144,U122,U94,U206,U172)</f>
        <v>38.191626967102358</v>
      </c>
      <c r="V208" s="87">
        <f>SUM(V28,V74,V84,V144,V122,V94,V206,V172)</f>
        <v>6365.2711611837258</v>
      </c>
      <c r="X208" s="87">
        <f>SUM(X28,X74,X84,X144,X122,X94,X206,X172)</f>
        <v>30494.901688425107</v>
      </c>
      <c r="Y208" s="87">
        <f>SUM(Y28,Y74,Y84,Y144,Y122,Y94,Y206,Y172)</f>
        <v>45888.352245779613</v>
      </c>
      <c r="Z208" s="186">
        <f>X208/(X208+Y208)</f>
        <v>0.39923543601183725</v>
      </c>
    </row>
    <row r="209" spans="1:25" ht="14.25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246" t="s">
        <v>85</v>
      </c>
      <c r="Q210" s="247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4.25" x14ac:dyDescent="0.3">
      <c r="A212" s="10"/>
      <c r="B212" s="216" t="s">
        <v>3</v>
      </c>
      <c r="C212" s="217"/>
      <c r="D212" s="248"/>
    </row>
    <row r="213" spans="1:25" x14ac:dyDescent="0.3">
      <c r="A213" s="12">
        <v>1</v>
      </c>
      <c r="B213" s="243"/>
      <c r="C213" s="244"/>
      <c r="D213" s="245"/>
    </row>
    <row r="214" spans="1:25" x14ac:dyDescent="0.3">
      <c r="A214" s="13">
        <v>2</v>
      </c>
      <c r="B214" s="240"/>
      <c r="C214" s="241"/>
      <c r="D214" s="242"/>
    </row>
    <row r="215" spans="1:25" x14ac:dyDescent="0.3">
      <c r="A215" s="13">
        <v>3</v>
      </c>
      <c r="B215" s="240"/>
      <c r="C215" s="241"/>
      <c r="D215" s="242"/>
    </row>
    <row r="216" spans="1:25" x14ac:dyDescent="0.3">
      <c r="A216" s="13">
        <v>4</v>
      </c>
      <c r="B216" s="240"/>
      <c r="C216" s="241"/>
      <c r="D216" s="242"/>
    </row>
    <row r="217" spans="1:25" x14ac:dyDescent="0.3">
      <c r="A217" s="13">
        <v>5</v>
      </c>
      <c r="B217" s="240"/>
      <c r="C217" s="241"/>
      <c r="D217" s="242"/>
    </row>
    <row r="218" spans="1:25" x14ac:dyDescent="0.3">
      <c r="A218" s="13">
        <v>6</v>
      </c>
      <c r="B218" s="240"/>
      <c r="C218" s="241"/>
      <c r="D218" s="242"/>
    </row>
    <row r="219" spans="1:25" x14ac:dyDescent="0.3">
      <c r="A219" s="13">
        <v>7</v>
      </c>
      <c r="B219" s="243"/>
      <c r="C219" s="244"/>
      <c r="D219" s="245"/>
    </row>
    <row r="220" spans="1:25" x14ac:dyDescent="0.3">
      <c r="A220" s="13">
        <v>8</v>
      </c>
      <c r="B220" s="240"/>
      <c r="C220" s="241"/>
      <c r="D220" s="242"/>
    </row>
    <row r="221" spans="1:25" x14ac:dyDescent="0.3">
      <c r="A221" s="13">
        <v>9</v>
      </c>
      <c r="B221" s="240"/>
      <c r="C221" s="241"/>
      <c r="D221" s="242"/>
    </row>
    <row r="222" spans="1:25" x14ac:dyDescent="0.3">
      <c r="A222" s="13">
        <v>10</v>
      </c>
      <c r="B222" s="240"/>
      <c r="C222" s="241"/>
      <c r="D222" s="242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ED8C-5790-44E6-B8C3-48C6E002C411}">
  <dimension ref="A1:Z222"/>
  <sheetViews>
    <sheetView zoomScaleNormal="100" zoomScaleSheetLayoutView="100" workbookViewId="0">
      <pane xSplit="3" ySplit="7" topLeftCell="M185" activePane="bottomRight" state="frozen"/>
      <selection pane="topRight" activeCell="E4" sqref="E4:E7"/>
      <selection pane="bottomLeft" activeCell="E4" sqref="E4:E7"/>
      <selection pane="bottomRight" activeCell="E123" sqref="E123"/>
    </sheetView>
  </sheetViews>
  <sheetFormatPr defaultColWidth="9.140625" defaultRowHeight="13.5" x14ac:dyDescent="0.3"/>
  <cols>
    <col min="1" max="1" width="6.42578125" style="27" customWidth="1"/>
    <col min="2" max="2" width="35.7109375" style="28" customWidth="1"/>
    <col min="3" max="3" width="39.42578125" style="34" bestFit="1" customWidth="1"/>
    <col min="4" max="4" width="12.7109375" style="34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6.7109375" style="28" customWidth="1"/>
    <col min="23" max="23" width="5.42578125" style="28" customWidth="1"/>
    <col min="24" max="25" width="13.28515625" style="28" customWidth="1"/>
    <col min="26" max="26" width="10.7109375" style="106" customWidth="1"/>
    <col min="27" max="16384" width="9.140625" style="28"/>
  </cols>
  <sheetData>
    <row r="1" spans="1:26" ht="18.75" x14ac:dyDescent="0.3">
      <c r="A1" s="200" t="s">
        <v>118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26" ht="18.75" x14ac:dyDescent="0.3">
      <c r="A2" s="200" t="s">
        <v>119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</row>
    <row r="3" spans="1:26" ht="20.100000000000001" customHeight="1" x14ac:dyDescent="0.3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S3" s="219" t="s">
        <v>9</v>
      </c>
    </row>
    <row r="4" spans="1:26" ht="20.100000000000001" customHeight="1" x14ac:dyDescent="0.3">
      <c r="B4" s="27"/>
      <c r="C4" s="27"/>
      <c r="D4" s="212" t="s">
        <v>6</v>
      </c>
      <c r="E4" s="204" t="s">
        <v>7</v>
      </c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7"/>
      <c r="Q4" s="138"/>
      <c r="S4" s="219"/>
      <c r="U4" s="27"/>
      <c r="V4" s="27"/>
      <c r="X4" s="27"/>
      <c r="Y4" s="27"/>
      <c r="Z4" s="107"/>
    </row>
    <row r="5" spans="1:26" s="31" customFormat="1" ht="18" customHeight="1" x14ac:dyDescent="0.25">
      <c r="A5" s="206" t="s">
        <v>10</v>
      </c>
      <c r="B5" s="206" t="s">
        <v>11</v>
      </c>
      <c r="C5" s="206" t="s">
        <v>12</v>
      </c>
      <c r="D5" s="21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224" t="s">
        <v>120</v>
      </c>
      <c r="S5" s="219"/>
      <c r="U5" s="206" t="s">
        <v>13</v>
      </c>
      <c r="V5" s="206" t="s">
        <v>14</v>
      </c>
      <c r="X5" s="206" t="s">
        <v>15</v>
      </c>
      <c r="Y5" s="206" t="s">
        <v>16</v>
      </c>
      <c r="Z5" s="221" t="s">
        <v>96</v>
      </c>
    </row>
    <row r="6" spans="1:26" ht="15.95" customHeight="1" x14ac:dyDescent="0.3">
      <c r="A6" s="207"/>
      <c r="B6" s="207"/>
      <c r="C6" s="207"/>
      <c r="D6" s="213"/>
      <c r="E6" s="55">
        <v>47543</v>
      </c>
      <c r="F6" s="55">
        <v>47574</v>
      </c>
      <c r="G6" s="55">
        <v>47604</v>
      </c>
      <c r="H6" s="55">
        <v>47635</v>
      </c>
      <c r="I6" s="55">
        <v>47665</v>
      </c>
      <c r="J6" s="55">
        <v>47696</v>
      </c>
      <c r="K6" s="55">
        <v>47727</v>
      </c>
      <c r="L6" s="55">
        <v>47757</v>
      </c>
      <c r="M6" s="55">
        <v>47788</v>
      </c>
      <c r="N6" s="55">
        <v>47818</v>
      </c>
      <c r="O6" s="55">
        <v>47849</v>
      </c>
      <c r="P6" s="55">
        <v>47880</v>
      </c>
      <c r="Q6" s="225"/>
      <c r="S6" s="220"/>
      <c r="U6" s="207"/>
      <c r="V6" s="207"/>
      <c r="X6" s="207"/>
      <c r="Y6" s="207"/>
      <c r="Z6" s="222"/>
    </row>
    <row r="7" spans="1:26" ht="20.25" customHeight="1" x14ac:dyDescent="0.3">
      <c r="A7" s="208"/>
      <c r="B7" s="208"/>
      <c r="C7" s="208"/>
      <c r="D7" s="214"/>
      <c r="E7" s="37">
        <v>168</v>
      </c>
      <c r="F7" s="37">
        <v>176</v>
      </c>
      <c r="G7" s="37">
        <v>176</v>
      </c>
      <c r="H7" s="37">
        <v>160</v>
      </c>
      <c r="I7" s="37">
        <v>176</v>
      </c>
      <c r="J7" s="37">
        <v>176</v>
      </c>
      <c r="K7" s="37">
        <v>160</v>
      </c>
      <c r="L7" s="37">
        <v>176</v>
      </c>
      <c r="M7" s="37">
        <v>144</v>
      </c>
      <c r="N7" s="37">
        <v>168</v>
      </c>
      <c r="O7" s="37">
        <v>168</v>
      </c>
      <c r="P7" s="37">
        <v>152</v>
      </c>
      <c r="Q7" s="102">
        <f>SUM(E7:P7)</f>
        <v>2000</v>
      </c>
      <c r="S7" s="103">
        <f>AVERAGE(E7:P7)</f>
        <v>166.66666666666666</v>
      </c>
      <c r="U7" s="208"/>
      <c r="V7" s="208"/>
      <c r="X7" s="208"/>
      <c r="Y7" s="208"/>
      <c r="Z7" s="223"/>
    </row>
    <row r="8" spans="1:26" s="31" customFormat="1" ht="13.5" customHeight="1" x14ac:dyDescent="0.25">
      <c r="A8" s="74">
        <v>1</v>
      </c>
      <c r="B8" s="75" t="s">
        <v>18</v>
      </c>
      <c r="C8" s="76"/>
      <c r="D8" s="11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U8" s="76"/>
      <c r="V8" s="76"/>
      <c r="X8" s="76"/>
      <c r="Y8" s="76"/>
      <c r="Z8" s="108"/>
    </row>
    <row r="9" spans="1:26" ht="14.25" x14ac:dyDescent="0.3">
      <c r="A9" s="93">
        <v>1.1000000000000001</v>
      </c>
      <c r="B9" s="94" t="s">
        <v>18</v>
      </c>
      <c r="C9" s="128" t="str">
        <f>'3. Staff Loading'!C9</f>
        <v>BenefitsCal Project Manager</v>
      </c>
      <c r="D9" s="129" t="str">
        <f>'3. Staff Loading'!D9</f>
        <v>N</v>
      </c>
      <c r="E9" s="152">
        <v>150</v>
      </c>
      <c r="F9" s="152">
        <v>150</v>
      </c>
      <c r="G9" s="152">
        <v>150</v>
      </c>
      <c r="H9" s="152">
        <v>150</v>
      </c>
      <c r="I9" s="152">
        <v>150</v>
      </c>
      <c r="J9" s="152">
        <v>150</v>
      </c>
      <c r="K9" s="152">
        <v>150</v>
      </c>
      <c r="L9" s="152">
        <v>150</v>
      </c>
      <c r="M9" s="152">
        <v>150</v>
      </c>
      <c r="N9" s="152">
        <v>150</v>
      </c>
      <c r="O9" s="152">
        <v>150</v>
      </c>
      <c r="P9" s="152">
        <v>150</v>
      </c>
      <c r="Q9" s="100">
        <f>SUM(E9:P9)</f>
        <v>1800</v>
      </c>
      <c r="U9" s="131">
        <f>V9/$S$7</f>
        <v>0.9</v>
      </c>
      <c r="V9" s="131">
        <f>Q9/12</f>
        <v>150</v>
      </c>
      <c r="X9" s="131">
        <f>IF($D9="Y",$Q9,0)</f>
        <v>0</v>
      </c>
      <c r="Y9" s="131">
        <f>IF($D9="N",$Q9,0)</f>
        <v>1800</v>
      </c>
      <c r="Z9" s="132">
        <f>X9/(Y9+X9)</f>
        <v>0</v>
      </c>
    </row>
    <row r="10" spans="1:26" ht="14.25" x14ac:dyDescent="0.3">
      <c r="A10" s="93"/>
      <c r="B10" s="94"/>
      <c r="C10" s="128">
        <f>'3. Staff Loading'!C10</f>
        <v>0</v>
      </c>
      <c r="D10" s="129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0">
        <f t="shared" ref="Q10:Q25" si="0">SUM(E10:P10)</f>
        <v>0</v>
      </c>
      <c r="U10" s="131">
        <f t="shared" ref="U10:U13" si="1">V10/$S$7</f>
        <v>0</v>
      </c>
      <c r="V10" s="131">
        <f>Q10/12</f>
        <v>0</v>
      </c>
      <c r="X10" s="131">
        <f t="shared" ref="X10:X13" si="2">IF($D10="Y",$Q10,0)</f>
        <v>0</v>
      </c>
      <c r="Y10" s="131">
        <f t="shared" ref="Y10:Y13" si="3">IF($D10="N",$Q10,0)</f>
        <v>0</v>
      </c>
      <c r="Z10" s="132" t="e">
        <f t="shared" ref="Z10:Z14" si="4">X10/(Y10+X10)</f>
        <v>#DIV/0!</v>
      </c>
    </row>
    <row r="11" spans="1:26" ht="14.25" x14ac:dyDescent="0.3">
      <c r="A11" s="93"/>
      <c r="B11" s="94"/>
      <c r="C11" s="128">
        <f>'3. Staff Loading'!C11</f>
        <v>0</v>
      </c>
      <c r="D11" s="129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0">
        <f t="shared" si="0"/>
        <v>0</v>
      </c>
      <c r="U11" s="131">
        <f t="shared" si="1"/>
        <v>0</v>
      </c>
      <c r="V11" s="131">
        <f>Q11/12</f>
        <v>0</v>
      </c>
      <c r="X11" s="131">
        <f t="shared" si="2"/>
        <v>0</v>
      </c>
      <c r="Y11" s="131">
        <f t="shared" si="3"/>
        <v>0</v>
      </c>
      <c r="Z11" s="132" t="e">
        <f t="shared" si="4"/>
        <v>#DIV/0!</v>
      </c>
    </row>
    <row r="12" spans="1:26" ht="14.25" x14ac:dyDescent="0.3">
      <c r="A12" s="93"/>
      <c r="B12" s="94"/>
      <c r="C12" s="128">
        <f>'3. Staff Loading'!C12</f>
        <v>0</v>
      </c>
      <c r="D12" s="129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0">
        <f t="shared" si="0"/>
        <v>0</v>
      </c>
      <c r="U12" s="131">
        <f t="shared" si="1"/>
        <v>0</v>
      </c>
      <c r="V12" s="131">
        <f>Q12/12</f>
        <v>0</v>
      </c>
      <c r="X12" s="131">
        <f t="shared" si="2"/>
        <v>0</v>
      </c>
      <c r="Y12" s="131">
        <f t="shared" si="3"/>
        <v>0</v>
      </c>
      <c r="Z12" s="132" t="e">
        <f t="shared" si="4"/>
        <v>#DIV/0!</v>
      </c>
    </row>
    <row r="13" spans="1:26" ht="14.25" x14ac:dyDescent="0.3">
      <c r="A13" s="93"/>
      <c r="B13" s="94"/>
      <c r="C13" s="128">
        <f>'3. Staff Loading'!C13</f>
        <v>0</v>
      </c>
      <c r="D13" s="129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0">
        <f t="shared" si="0"/>
        <v>0</v>
      </c>
      <c r="U13" s="131">
        <f t="shared" si="1"/>
        <v>0</v>
      </c>
      <c r="V13" s="131">
        <f>Q13/12</f>
        <v>0</v>
      </c>
      <c r="X13" s="131">
        <f t="shared" si="2"/>
        <v>0</v>
      </c>
      <c r="Y13" s="131">
        <f t="shared" si="3"/>
        <v>0</v>
      </c>
      <c r="Z13" s="132" t="e">
        <f t="shared" si="4"/>
        <v>#DIV/0!</v>
      </c>
    </row>
    <row r="14" spans="1:26" s="32" customFormat="1" ht="14.25" thickBot="1" x14ac:dyDescent="0.3">
      <c r="A14" s="65"/>
      <c r="B14" s="66" t="s">
        <v>19</v>
      </c>
      <c r="C14" s="67"/>
      <c r="D14" s="119"/>
      <c r="E14" s="70">
        <f>SUM(E9:E13)</f>
        <v>150</v>
      </c>
      <c r="F14" s="70">
        <f t="shared" ref="F14:Q14" si="5">SUM(F9:F13)</f>
        <v>150</v>
      </c>
      <c r="G14" s="70">
        <f t="shared" si="5"/>
        <v>150</v>
      </c>
      <c r="H14" s="70">
        <f t="shared" si="5"/>
        <v>150</v>
      </c>
      <c r="I14" s="70">
        <f t="shared" si="5"/>
        <v>150</v>
      </c>
      <c r="J14" s="70">
        <f t="shared" si="5"/>
        <v>150</v>
      </c>
      <c r="K14" s="70">
        <f t="shared" si="5"/>
        <v>150</v>
      </c>
      <c r="L14" s="70">
        <f t="shared" si="5"/>
        <v>150</v>
      </c>
      <c r="M14" s="70">
        <f t="shared" si="5"/>
        <v>150</v>
      </c>
      <c r="N14" s="70">
        <f t="shared" si="5"/>
        <v>150</v>
      </c>
      <c r="O14" s="70">
        <f t="shared" si="5"/>
        <v>150</v>
      </c>
      <c r="P14" s="70">
        <f t="shared" si="5"/>
        <v>150</v>
      </c>
      <c r="Q14" s="70">
        <f t="shared" si="5"/>
        <v>1800</v>
      </c>
      <c r="U14" s="68">
        <f>SUM(U9:U13)</f>
        <v>0.9</v>
      </c>
      <c r="V14" s="68">
        <f>SUM(V9:V13)</f>
        <v>150</v>
      </c>
      <c r="X14" s="68">
        <f>SUM(X9:X13)</f>
        <v>0</v>
      </c>
      <c r="Y14" s="68">
        <f>SUM(Y9:Y13)</f>
        <v>1800</v>
      </c>
      <c r="Z14" s="105">
        <f t="shared" si="4"/>
        <v>0</v>
      </c>
    </row>
    <row r="15" spans="1:26" ht="14.25" customHeight="1" x14ac:dyDescent="0.3">
      <c r="A15" s="95">
        <v>1.2</v>
      </c>
      <c r="B15" s="96" t="s">
        <v>20</v>
      </c>
      <c r="C15" s="128" t="str">
        <f>'3. Staff Loading'!C15</f>
        <v>BenefitsCal Project Management Office (PMO) Lead</v>
      </c>
      <c r="D15" s="129" t="str">
        <f>'3. Staff Loading'!D15</f>
        <v>N</v>
      </c>
      <c r="E15" s="152">
        <v>150</v>
      </c>
      <c r="F15" s="152">
        <v>150</v>
      </c>
      <c r="G15" s="152">
        <v>150</v>
      </c>
      <c r="H15" s="152">
        <v>150</v>
      </c>
      <c r="I15" s="152">
        <v>150</v>
      </c>
      <c r="J15" s="152">
        <v>150</v>
      </c>
      <c r="K15" s="152">
        <v>150</v>
      </c>
      <c r="L15" s="152">
        <v>150</v>
      </c>
      <c r="M15" s="152">
        <v>150</v>
      </c>
      <c r="N15" s="152">
        <v>150</v>
      </c>
      <c r="O15" s="152">
        <v>150</v>
      </c>
      <c r="P15" s="152">
        <v>150</v>
      </c>
      <c r="Q15" s="101">
        <f t="shared" si="0"/>
        <v>1800</v>
      </c>
      <c r="U15" s="131">
        <f>V15/$S$7</f>
        <v>0.9</v>
      </c>
      <c r="V15" s="131">
        <f>Q15/12</f>
        <v>150</v>
      </c>
      <c r="X15" s="131">
        <f>IF($D15="Y",$Q15,0)</f>
        <v>0</v>
      </c>
      <c r="Y15" s="131">
        <f>IF($D15="N",$Q15,0)</f>
        <v>1800</v>
      </c>
      <c r="Z15" s="132">
        <f>X15/(Y15+X15)</f>
        <v>0</v>
      </c>
    </row>
    <row r="16" spans="1:26" ht="12.75" customHeight="1" x14ac:dyDescent="0.3">
      <c r="A16" s="93"/>
      <c r="B16" s="97"/>
      <c r="C16" s="128">
        <f>'3. Staff Loading'!C16</f>
        <v>0</v>
      </c>
      <c r="D16" s="129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1">
        <f t="shared" si="0"/>
        <v>0</v>
      </c>
      <c r="U16" s="131">
        <f t="shared" ref="U16:U19" si="6">V16/$S$7</f>
        <v>0</v>
      </c>
      <c r="V16" s="131">
        <f>Q16/12</f>
        <v>0</v>
      </c>
      <c r="X16" s="131">
        <f t="shared" ref="X16:X19" si="7">IF($D16="Y",$Q16,0)</f>
        <v>0</v>
      </c>
      <c r="Y16" s="131">
        <f t="shared" ref="Y16:Y19" si="8">IF($D16="N",$Q16,0)</f>
        <v>0</v>
      </c>
      <c r="Z16" s="132" t="e">
        <f t="shared" ref="Z16:Z19" si="9">X16/(Y16+X16)</f>
        <v>#DIV/0!</v>
      </c>
    </row>
    <row r="17" spans="1:26" ht="12.75" customHeight="1" x14ac:dyDescent="0.3">
      <c r="A17" s="93"/>
      <c r="B17" s="97"/>
      <c r="C17" s="128">
        <f>'3. Staff Loading'!C17</f>
        <v>0</v>
      </c>
      <c r="D17" s="129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1">
        <f t="shared" si="0"/>
        <v>0</v>
      </c>
      <c r="U17" s="131">
        <f t="shared" si="6"/>
        <v>0</v>
      </c>
      <c r="V17" s="131">
        <f>Q17/12</f>
        <v>0</v>
      </c>
      <c r="X17" s="131">
        <f t="shared" si="7"/>
        <v>0</v>
      </c>
      <c r="Y17" s="131">
        <f t="shared" si="8"/>
        <v>0</v>
      </c>
      <c r="Z17" s="132" t="e">
        <f t="shared" si="9"/>
        <v>#DIV/0!</v>
      </c>
    </row>
    <row r="18" spans="1:26" ht="12.75" customHeight="1" x14ac:dyDescent="0.3">
      <c r="A18" s="93"/>
      <c r="B18" s="97"/>
      <c r="C18" s="128">
        <f>'3. Staff Loading'!C18</f>
        <v>0</v>
      </c>
      <c r="D18" s="129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1">
        <f t="shared" si="0"/>
        <v>0</v>
      </c>
      <c r="U18" s="131">
        <f t="shared" si="6"/>
        <v>0</v>
      </c>
      <c r="V18" s="131">
        <f>Q18/12</f>
        <v>0</v>
      </c>
      <c r="X18" s="131">
        <f t="shared" si="7"/>
        <v>0</v>
      </c>
      <c r="Y18" s="131">
        <f t="shared" si="8"/>
        <v>0</v>
      </c>
      <c r="Z18" s="132" t="e">
        <f t="shared" si="9"/>
        <v>#DIV/0!</v>
      </c>
    </row>
    <row r="19" spans="1:26" ht="12.75" customHeight="1" x14ac:dyDescent="0.3">
      <c r="A19" s="93"/>
      <c r="B19" s="97"/>
      <c r="C19" s="128">
        <f>'3. Staff Loading'!C19</f>
        <v>0</v>
      </c>
      <c r="D19" s="129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1">
        <f t="shared" si="0"/>
        <v>0</v>
      </c>
      <c r="U19" s="131">
        <f t="shared" si="6"/>
        <v>0</v>
      </c>
      <c r="V19" s="131">
        <f>Q19/12</f>
        <v>0</v>
      </c>
      <c r="X19" s="131">
        <f t="shared" si="7"/>
        <v>0</v>
      </c>
      <c r="Y19" s="131">
        <f t="shared" si="8"/>
        <v>0</v>
      </c>
      <c r="Z19" s="132" t="e">
        <f t="shared" si="9"/>
        <v>#DIV/0!</v>
      </c>
    </row>
    <row r="20" spans="1:26" ht="14.25" customHeight="1" thickBot="1" x14ac:dyDescent="0.35">
      <c r="A20" s="65"/>
      <c r="B20" s="66" t="s">
        <v>21</v>
      </c>
      <c r="C20" s="71"/>
      <c r="D20" s="120"/>
      <c r="E20" s="70">
        <f>SUM(E15:E19)</f>
        <v>150</v>
      </c>
      <c r="F20" s="70">
        <f t="shared" ref="F20:Q20" si="10">SUM(F15:F19)</f>
        <v>150</v>
      </c>
      <c r="G20" s="70">
        <f t="shared" si="10"/>
        <v>150</v>
      </c>
      <c r="H20" s="70">
        <f t="shared" si="10"/>
        <v>150</v>
      </c>
      <c r="I20" s="70">
        <f t="shared" si="10"/>
        <v>150</v>
      </c>
      <c r="J20" s="70">
        <f t="shared" si="10"/>
        <v>150</v>
      </c>
      <c r="K20" s="70">
        <f t="shared" si="10"/>
        <v>150</v>
      </c>
      <c r="L20" s="70">
        <f t="shared" si="10"/>
        <v>150</v>
      </c>
      <c r="M20" s="70">
        <f t="shared" si="10"/>
        <v>150</v>
      </c>
      <c r="N20" s="70">
        <f t="shared" si="10"/>
        <v>150</v>
      </c>
      <c r="O20" s="70">
        <f t="shared" si="10"/>
        <v>150</v>
      </c>
      <c r="P20" s="70">
        <f t="shared" si="10"/>
        <v>150</v>
      </c>
      <c r="Q20" s="70">
        <f t="shared" si="10"/>
        <v>1800</v>
      </c>
      <c r="U20" s="72">
        <f>SUM(U15:U19)</f>
        <v>0.9</v>
      </c>
      <c r="V20" s="72">
        <f>SUM(V15:V19)</f>
        <v>150</v>
      </c>
      <c r="X20" s="68">
        <f>SUM(X15:X19)</f>
        <v>0</v>
      </c>
      <c r="Y20" s="68">
        <f>SUM(Y15:Y19)</f>
        <v>1800</v>
      </c>
      <c r="Z20" s="105">
        <f>X20/(X20+Y20)</f>
        <v>0</v>
      </c>
    </row>
    <row r="21" spans="1:26" ht="14.25" x14ac:dyDescent="0.3">
      <c r="A21" s="95">
        <v>1.3</v>
      </c>
      <c r="B21" s="96" t="s">
        <v>22</v>
      </c>
      <c r="C21" s="128" t="str">
        <f>'3. Staff Loading'!C21</f>
        <v>BenefitsCal PMO Support Sr. - Off</v>
      </c>
      <c r="D21" s="129" t="str">
        <f>'3. Staff Loading'!D21</f>
        <v>Y</v>
      </c>
      <c r="E21" s="43">
        <v>173.16422366666669</v>
      </c>
      <c r="F21" s="43">
        <v>173.16422366666669</v>
      </c>
      <c r="G21" s="43">
        <v>173.16422366666669</v>
      </c>
      <c r="H21" s="43">
        <v>173.16422366666669</v>
      </c>
      <c r="I21" s="43">
        <v>173.16422366666669</v>
      </c>
      <c r="J21" s="43">
        <v>173.16422366666669</v>
      </c>
      <c r="K21" s="43">
        <v>173.16422366666669</v>
      </c>
      <c r="L21" s="43">
        <v>173.16422366666669</v>
      </c>
      <c r="M21" s="43">
        <v>173.16422366666669</v>
      </c>
      <c r="N21" s="43">
        <v>173.16422366666669</v>
      </c>
      <c r="O21" s="43">
        <v>173.16422366666669</v>
      </c>
      <c r="P21" s="43">
        <v>173.16422366666669</v>
      </c>
      <c r="Q21" s="101">
        <f t="shared" si="0"/>
        <v>2077.9706840000003</v>
      </c>
      <c r="U21" s="131">
        <f>V21/$S$7</f>
        <v>1.0389853420000001</v>
      </c>
      <c r="V21" s="131">
        <f>Q21/12</f>
        <v>173.16422366666669</v>
      </c>
      <c r="X21" s="131">
        <f>IF($D21="Y",$Q21,0)</f>
        <v>2077.9706840000003</v>
      </c>
      <c r="Y21" s="131">
        <f>IF($D21="N",$Q21,0)</f>
        <v>0</v>
      </c>
      <c r="Z21" s="132">
        <f>X21/(Y21+X21)</f>
        <v>1</v>
      </c>
    </row>
    <row r="22" spans="1:26" ht="14.25" x14ac:dyDescent="0.3">
      <c r="A22" s="93"/>
      <c r="B22" s="97"/>
      <c r="C22" s="128">
        <f>'3. Staff Loading'!C22</f>
        <v>0</v>
      </c>
      <c r="D22" s="129"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1">
        <f t="shared" si="0"/>
        <v>0</v>
      </c>
      <c r="U22" s="131">
        <f t="shared" ref="U22:U25" si="11">V22/$S$7</f>
        <v>0</v>
      </c>
      <c r="V22" s="131">
        <f>Q22/12</f>
        <v>0</v>
      </c>
      <c r="X22" s="131">
        <f t="shared" ref="X22:X25" si="12">IF($D22="Y",$Q22,0)</f>
        <v>0</v>
      </c>
      <c r="Y22" s="131">
        <f t="shared" ref="Y22:Y25" si="13">IF($D22="N",$Q22,0)</f>
        <v>0</v>
      </c>
      <c r="Z22" s="132" t="e">
        <f t="shared" ref="Z22:Z25" si="14">X22/(Y22+X22)</f>
        <v>#DIV/0!</v>
      </c>
    </row>
    <row r="23" spans="1:26" ht="14.25" x14ac:dyDescent="0.3">
      <c r="A23" s="93"/>
      <c r="B23" s="97"/>
      <c r="C23" s="128">
        <f>'3. Staff Loading'!C23</f>
        <v>0</v>
      </c>
      <c r="D23" s="129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1">
        <f t="shared" si="0"/>
        <v>0</v>
      </c>
      <c r="U23" s="131">
        <f t="shared" si="11"/>
        <v>0</v>
      </c>
      <c r="V23" s="131">
        <f>Q23/12</f>
        <v>0</v>
      </c>
      <c r="X23" s="131">
        <f t="shared" si="12"/>
        <v>0</v>
      </c>
      <c r="Y23" s="131">
        <f t="shared" si="13"/>
        <v>0</v>
      </c>
      <c r="Z23" s="132" t="e">
        <f t="shared" si="14"/>
        <v>#DIV/0!</v>
      </c>
    </row>
    <row r="24" spans="1:26" ht="14.25" x14ac:dyDescent="0.3">
      <c r="A24" s="93"/>
      <c r="B24" s="97"/>
      <c r="C24" s="128">
        <f>'3. Staff Loading'!C24</f>
        <v>0</v>
      </c>
      <c r="D24" s="129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1">
        <f t="shared" si="0"/>
        <v>0</v>
      </c>
      <c r="U24" s="131">
        <f t="shared" si="11"/>
        <v>0</v>
      </c>
      <c r="V24" s="131">
        <f>Q24/12</f>
        <v>0</v>
      </c>
      <c r="X24" s="131">
        <f t="shared" si="12"/>
        <v>0</v>
      </c>
      <c r="Y24" s="131">
        <f t="shared" si="13"/>
        <v>0</v>
      </c>
      <c r="Z24" s="132" t="e">
        <f t="shared" si="14"/>
        <v>#DIV/0!</v>
      </c>
    </row>
    <row r="25" spans="1:26" ht="14.25" x14ac:dyDescent="0.3">
      <c r="A25" s="93"/>
      <c r="B25" s="97"/>
      <c r="C25" s="128">
        <f>'3. Staff Loading'!C25</f>
        <v>0</v>
      </c>
      <c r="D25" s="129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1">
        <f t="shared" si="0"/>
        <v>0</v>
      </c>
      <c r="U25" s="131">
        <f t="shared" si="11"/>
        <v>0</v>
      </c>
      <c r="V25" s="131">
        <f>Q25/12</f>
        <v>0</v>
      </c>
      <c r="X25" s="131">
        <f t="shared" si="12"/>
        <v>0</v>
      </c>
      <c r="Y25" s="131">
        <f t="shared" si="13"/>
        <v>0</v>
      </c>
      <c r="Z25" s="132" t="e">
        <f t="shared" si="14"/>
        <v>#DIV/0!</v>
      </c>
    </row>
    <row r="26" spans="1:26" ht="15" thickBot="1" x14ac:dyDescent="0.35">
      <c r="A26" s="65"/>
      <c r="B26" s="66" t="s">
        <v>23</v>
      </c>
      <c r="C26" s="71"/>
      <c r="D26" s="120"/>
      <c r="E26" s="70">
        <f>SUM(E21:E25)</f>
        <v>173.16422366666669</v>
      </c>
      <c r="F26" s="70">
        <f t="shared" ref="F26:Q26" si="15">SUM(F21:F25)</f>
        <v>173.16422366666669</v>
      </c>
      <c r="G26" s="70">
        <f t="shared" si="15"/>
        <v>173.16422366666669</v>
      </c>
      <c r="H26" s="70">
        <f t="shared" si="15"/>
        <v>173.16422366666669</v>
      </c>
      <c r="I26" s="70">
        <f t="shared" si="15"/>
        <v>173.16422366666669</v>
      </c>
      <c r="J26" s="70">
        <f t="shared" si="15"/>
        <v>173.16422366666669</v>
      </c>
      <c r="K26" s="70">
        <f t="shared" si="15"/>
        <v>173.16422366666669</v>
      </c>
      <c r="L26" s="70">
        <f t="shared" si="15"/>
        <v>173.16422366666669</v>
      </c>
      <c r="M26" s="70">
        <f t="shared" si="15"/>
        <v>173.16422366666669</v>
      </c>
      <c r="N26" s="70">
        <f t="shared" si="15"/>
        <v>173.16422366666669</v>
      </c>
      <c r="O26" s="70">
        <f t="shared" si="15"/>
        <v>173.16422366666669</v>
      </c>
      <c r="P26" s="70">
        <f t="shared" si="15"/>
        <v>173.16422366666669</v>
      </c>
      <c r="Q26" s="70">
        <f t="shared" si="15"/>
        <v>2077.9706840000003</v>
      </c>
      <c r="U26" s="72">
        <f>SUM(U21:U25)</f>
        <v>1.0389853420000001</v>
      </c>
      <c r="V26" s="72">
        <f>SUM(V21:V25)</f>
        <v>173.16422366666669</v>
      </c>
      <c r="X26" s="68">
        <f>SUM(X21:X25)</f>
        <v>2077.9706840000003</v>
      </c>
      <c r="Y26" s="68">
        <f>SUM(Y21:Y25)</f>
        <v>0</v>
      </c>
      <c r="Z26" s="105">
        <f>X26/(X26+Y26)</f>
        <v>1</v>
      </c>
    </row>
    <row r="27" spans="1:26" ht="9.9499999999999993" customHeight="1" thickBot="1" x14ac:dyDescent="0.35">
      <c r="A27" s="38"/>
      <c r="B27" s="39"/>
      <c r="C27" s="40"/>
      <c r="D27" s="118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5"/>
      <c r="V27" s="115"/>
      <c r="X27" s="115"/>
      <c r="Y27" s="115"/>
      <c r="Z27" s="116"/>
    </row>
    <row r="28" spans="1:26" s="32" customFormat="1" ht="14.25" thickBot="1" x14ac:dyDescent="0.3">
      <c r="A28" s="88"/>
      <c r="B28" s="89" t="s">
        <v>19</v>
      </c>
      <c r="C28" s="90"/>
      <c r="D28" s="121"/>
      <c r="E28" s="91">
        <f t="shared" ref="E28:Q28" si="16">SUM(E14,E20,E26)</f>
        <v>473.16422366666666</v>
      </c>
      <c r="F28" s="91">
        <f t="shared" si="16"/>
        <v>473.16422366666666</v>
      </c>
      <c r="G28" s="91">
        <f t="shared" si="16"/>
        <v>473.16422366666666</v>
      </c>
      <c r="H28" s="91">
        <f t="shared" si="16"/>
        <v>473.16422366666666</v>
      </c>
      <c r="I28" s="91">
        <f t="shared" si="16"/>
        <v>473.16422366666666</v>
      </c>
      <c r="J28" s="91">
        <f t="shared" si="16"/>
        <v>473.16422366666666</v>
      </c>
      <c r="K28" s="91">
        <f t="shared" si="16"/>
        <v>473.16422366666666</v>
      </c>
      <c r="L28" s="91">
        <f t="shared" si="16"/>
        <v>473.16422366666666</v>
      </c>
      <c r="M28" s="91">
        <f t="shared" si="16"/>
        <v>473.16422366666666</v>
      </c>
      <c r="N28" s="91">
        <f t="shared" si="16"/>
        <v>473.16422366666666</v>
      </c>
      <c r="O28" s="91">
        <f t="shared" si="16"/>
        <v>473.16422366666666</v>
      </c>
      <c r="P28" s="91">
        <f t="shared" si="16"/>
        <v>473.16422366666666</v>
      </c>
      <c r="Q28" s="91">
        <f t="shared" si="16"/>
        <v>5677.9706839999999</v>
      </c>
      <c r="U28" s="91">
        <f>SUM(U14,U20,U26)</f>
        <v>2.838985342</v>
      </c>
      <c r="V28" s="91">
        <f>SUM(V14,V20,V26)</f>
        <v>473.16422366666666</v>
      </c>
      <c r="X28" s="91">
        <f>SUM(X14,X20,X26)</f>
        <v>2077.9706840000003</v>
      </c>
      <c r="Y28" s="91">
        <f>SUM(Y14,Y20,Y26)</f>
        <v>3600</v>
      </c>
      <c r="Z28" s="110">
        <f>X28/(X28+Y28)</f>
        <v>0.36597066093622693</v>
      </c>
    </row>
    <row r="29" spans="1:26" ht="9.9499999999999993" customHeight="1" x14ac:dyDescent="0.3">
      <c r="A29" s="61"/>
      <c r="B29" s="62"/>
      <c r="C29" s="63"/>
      <c r="D29" s="122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U29" s="63"/>
      <c r="V29" s="63"/>
      <c r="X29" s="63"/>
      <c r="Y29" s="63"/>
      <c r="Z29" s="111"/>
    </row>
    <row r="30" spans="1:26" s="31" customFormat="1" ht="13.5" customHeight="1" x14ac:dyDescent="0.3">
      <c r="A30" s="78">
        <v>2</v>
      </c>
      <c r="B30" s="79" t="s">
        <v>24</v>
      </c>
      <c r="C30" s="80"/>
      <c r="D30" s="117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77"/>
      <c r="R30" s="28"/>
      <c r="S30" s="28"/>
      <c r="T30" s="28"/>
      <c r="U30" s="80"/>
      <c r="V30" s="80"/>
      <c r="X30" s="80"/>
      <c r="Y30" s="80"/>
      <c r="Z30" s="112"/>
    </row>
    <row r="31" spans="1:26" ht="13.5" customHeight="1" x14ac:dyDescent="0.3">
      <c r="A31" s="93">
        <v>2.1</v>
      </c>
      <c r="B31" s="94" t="s">
        <v>25</v>
      </c>
      <c r="C31" s="128" t="str">
        <f>'3. Staff Loading'!C31</f>
        <v>BenefitsCal Application Manager</v>
      </c>
      <c r="D31" s="129" t="str">
        <f>'3. Staff Loading'!D31</f>
        <v>N</v>
      </c>
      <c r="E31" s="43">
        <v>100.40094308333335</v>
      </c>
      <c r="F31" s="43">
        <v>100.40094308333335</v>
      </c>
      <c r="G31" s="43">
        <v>100.40094308333335</v>
      </c>
      <c r="H31" s="43">
        <v>100.40094308333335</v>
      </c>
      <c r="I31" s="43">
        <v>100.40094308333335</v>
      </c>
      <c r="J31" s="43">
        <v>100.40094308333335</v>
      </c>
      <c r="K31" s="43">
        <v>100.40094308333335</v>
      </c>
      <c r="L31" s="43">
        <v>100.40094308333335</v>
      </c>
      <c r="M31" s="43">
        <v>100.40094308333335</v>
      </c>
      <c r="N31" s="43">
        <v>100.40094308333335</v>
      </c>
      <c r="O31" s="43">
        <v>100.40094308333335</v>
      </c>
      <c r="P31" s="43">
        <v>100.40094308333335</v>
      </c>
      <c r="Q31" s="100">
        <f t="shared" ref="Q31:Q71" si="17">SUM(E31:P31)</f>
        <v>1204.8113170000001</v>
      </c>
      <c r="U31" s="131">
        <f>V31/$S$7</f>
        <v>0.60240565850000005</v>
      </c>
      <c r="V31" s="131">
        <f>Q31/12</f>
        <v>100.40094308333335</v>
      </c>
      <c r="X31" s="131">
        <f>IF($D31="Y",$Q31,0)</f>
        <v>0</v>
      </c>
      <c r="Y31" s="131">
        <f>IF($D31="N",$Q31,0)</f>
        <v>1204.8113170000001</v>
      </c>
      <c r="Z31" s="132">
        <f>X31/(Y31+X31)</f>
        <v>0</v>
      </c>
    </row>
    <row r="32" spans="1:26" ht="14.25" x14ac:dyDescent="0.3">
      <c r="A32" s="93"/>
      <c r="B32" s="94"/>
      <c r="C32" s="128" t="str">
        <f>'3. Staff Loading'!C32</f>
        <v>BenefitsCal Scrum Master - Off</v>
      </c>
      <c r="D32" s="129" t="str">
        <f>'3. Staff Loading'!D32</f>
        <v>Y</v>
      </c>
      <c r="E32" s="43">
        <v>163.47347291666668</v>
      </c>
      <c r="F32" s="43">
        <v>163.47347291666668</v>
      </c>
      <c r="G32" s="43">
        <v>163.47347291666668</v>
      </c>
      <c r="H32" s="43">
        <v>163.47347291666668</v>
      </c>
      <c r="I32" s="43">
        <v>163.47347291666668</v>
      </c>
      <c r="J32" s="43">
        <v>163.47347291666668</v>
      </c>
      <c r="K32" s="43">
        <v>163.47347291666668</v>
      </c>
      <c r="L32" s="43">
        <v>163.47347291666668</v>
      </c>
      <c r="M32" s="43">
        <v>163.47347291666668</v>
      </c>
      <c r="N32" s="43">
        <v>163.47347291666668</v>
      </c>
      <c r="O32" s="43">
        <v>163.47347291666668</v>
      </c>
      <c r="P32" s="43">
        <v>163.47347291666668</v>
      </c>
      <c r="Q32" s="100">
        <f t="shared" si="17"/>
        <v>1961.681675</v>
      </c>
      <c r="U32" s="131">
        <f t="shared" ref="U32:U35" si="18">V32/$S$7</f>
        <v>0.98084083750000017</v>
      </c>
      <c r="V32" s="131">
        <f>Q32/12</f>
        <v>163.47347291666668</v>
      </c>
      <c r="X32" s="131">
        <f t="shared" ref="X32:X35" si="19">IF($D32="Y",$Q32,0)</f>
        <v>1961.681675</v>
      </c>
      <c r="Y32" s="131">
        <f t="shared" ref="Y32:Y35" si="20">IF($D32="N",$Q32,0)</f>
        <v>0</v>
      </c>
      <c r="Z32" s="132">
        <f t="shared" ref="Z32:Z35" si="21">X32/(Y32+X32)</f>
        <v>1</v>
      </c>
    </row>
    <row r="33" spans="1:26" ht="14.25" x14ac:dyDescent="0.3">
      <c r="A33" s="93"/>
      <c r="B33" s="94"/>
      <c r="C33" s="128">
        <f>'3. Staff Loading'!C33</f>
        <v>0</v>
      </c>
      <c r="D33" s="129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0">
        <f t="shared" si="17"/>
        <v>0</v>
      </c>
      <c r="U33" s="131">
        <f t="shared" si="18"/>
        <v>0</v>
      </c>
      <c r="V33" s="131">
        <f>Q33/12</f>
        <v>0</v>
      </c>
      <c r="X33" s="131">
        <f t="shared" si="19"/>
        <v>0</v>
      </c>
      <c r="Y33" s="131">
        <f t="shared" si="20"/>
        <v>0</v>
      </c>
      <c r="Z33" s="132" t="e">
        <f t="shared" si="21"/>
        <v>#DIV/0!</v>
      </c>
    </row>
    <row r="34" spans="1:26" ht="14.25" x14ac:dyDescent="0.3">
      <c r="A34" s="93"/>
      <c r="B34" s="94"/>
      <c r="C34" s="128">
        <f>'3. Staff Loading'!C34</f>
        <v>0</v>
      </c>
      <c r="D34" s="129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0">
        <f t="shared" si="17"/>
        <v>0</v>
      </c>
      <c r="U34" s="131">
        <f t="shared" si="18"/>
        <v>0</v>
      </c>
      <c r="V34" s="131">
        <f>Q34/12</f>
        <v>0</v>
      </c>
      <c r="X34" s="131">
        <f t="shared" si="19"/>
        <v>0</v>
      </c>
      <c r="Y34" s="131">
        <f t="shared" si="20"/>
        <v>0</v>
      </c>
      <c r="Z34" s="132" t="e">
        <f t="shared" si="21"/>
        <v>#DIV/0!</v>
      </c>
    </row>
    <row r="35" spans="1:26" ht="14.25" x14ac:dyDescent="0.3">
      <c r="A35" s="93"/>
      <c r="B35" s="94"/>
      <c r="C35" s="128">
        <f>'3. Staff Loading'!C35</f>
        <v>0</v>
      </c>
      <c r="D35" s="129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0">
        <f t="shared" si="17"/>
        <v>0</v>
      </c>
      <c r="R35" s="32"/>
      <c r="S35" s="32"/>
      <c r="T35" s="32"/>
      <c r="U35" s="131">
        <f t="shared" si="18"/>
        <v>0</v>
      </c>
      <c r="V35" s="131">
        <f>Q35/12</f>
        <v>0</v>
      </c>
      <c r="X35" s="131">
        <f t="shared" si="19"/>
        <v>0</v>
      </c>
      <c r="Y35" s="131">
        <f t="shared" si="20"/>
        <v>0</v>
      </c>
      <c r="Z35" s="132" t="e">
        <f t="shared" si="21"/>
        <v>#DIV/0!</v>
      </c>
    </row>
    <row r="36" spans="1:26" s="32" customFormat="1" ht="15" thickBot="1" x14ac:dyDescent="0.35">
      <c r="A36" s="65"/>
      <c r="B36" s="66" t="s">
        <v>103</v>
      </c>
      <c r="C36" s="67"/>
      <c r="D36" s="119"/>
      <c r="E36" s="70">
        <f>SUM(E31:E35)</f>
        <v>263.874416</v>
      </c>
      <c r="F36" s="70">
        <f t="shared" ref="F36:Q36" si="22">SUM(F31:F35)</f>
        <v>263.874416</v>
      </c>
      <c r="G36" s="70">
        <f t="shared" si="22"/>
        <v>263.874416</v>
      </c>
      <c r="H36" s="70">
        <f t="shared" si="22"/>
        <v>263.874416</v>
      </c>
      <c r="I36" s="70">
        <f t="shared" si="22"/>
        <v>263.874416</v>
      </c>
      <c r="J36" s="70">
        <f t="shared" si="22"/>
        <v>263.874416</v>
      </c>
      <c r="K36" s="70">
        <f t="shared" si="22"/>
        <v>263.874416</v>
      </c>
      <c r="L36" s="70">
        <f t="shared" si="22"/>
        <v>263.874416</v>
      </c>
      <c r="M36" s="70">
        <f t="shared" si="22"/>
        <v>263.874416</v>
      </c>
      <c r="N36" s="70">
        <f t="shared" si="22"/>
        <v>263.874416</v>
      </c>
      <c r="O36" s="70">
        <f t="shared" si="22"/>
        <v>263.874416</v>
      </c>
      <c r="P36" s="70">
        <f t="shared" si="22"/>
        <v>263.874416</v>
      </c>
      <c r="Q36" s="70">
        <f t="shared" si="22"/>
        <v>3166.4929920000004</v>
      </c>
      <c r="U36" s="72">
        <f>SUM(U31:U35)</f>
        <v>1.5832464960000001</v>
      </c>
      <c r="V36" s="72">
        <f>SUM(V31:V35)</f>
        <v>263.874416</v>
      </c>
      <c r="X36" s="68">
        <f>SUM(X31:X35)</f>
        <v>1961.681675</v>
      </c>
      <c r="Y36" s="68">
        <f>SUM(Y31:Y35)</f>
        <v>1204.8113170000001</v>
      </c>
      <c r="Z36" s="105">
        <f>X36/(X36+Y36)</f>
        <v>0.6195124006135807</v>
      </c>
    </row>
    <row r="37" spans="1:26" ht="14.25" x14ac:dyDescent="0.3">
      <c r="A37" s="93">
        <v>2.2000000000000002</v>
      </c>
      <c r="B37" s="98" t="s">
        <v>27</v>
      </c>
      <c r="C37" s="128" t="str">
        <f>'3. Staff Loading'!C37</f>
        <v>BenefitsCal Product Manager</v>
      </c>
      <c r="D37" s="129" t="str">
        <f>'3. Staff Loading'!D37</f>
        <v>N</v>
      </c>
      <c r="E37" s="43">
        <v>70.00500000000001</v>
      </c>
      <c r="F37" s="43">
        <v>70.00500000000001</v>
      </c>
      <c r="G37" s="43">
        <v>70.00500000000001</v>
      </c>
      <c r="H37" s="43">
        <v>70.00500000000001</v>
      </c>
      <c r="I37" s="43">
        <v>70.00500000000001</v>
      </c>
      <c r="J37" s="43">
        <v>70.00500000000001</v>
      </c>
      <c r="K37" s="43">
        <v>70.00500000000001</v>
      </c>
      <c r="L37" s="43">
        <v>70.00500000000001</v>
      </c>
      <c r="M37" s="43">
        <v>70.00500000000001</v>
      </c>
      <c r="N37" s="43">
        <v>70.00500000000001</v>
      </c>
      <c r="O37" s="43">
        <v>70.00500000000001</v>
      </c>
      <c r="P37" s="43">
        <v>70.00500000000001</v>
      </c>
      <c r="Q37" s="100">
        <f t="shared" si="17"/>
        <v>840.06000000000006</v>
      </c>
      <c r="R37" s="32"/>
      <c r="S37" s="32"/>
      <c r="T37" s="32"/>
      <c r="U37" s="131">
        <f>V37/$S$7</f>
        <v>0.42003000000000007</v>
      </c>
      <c r="V37" s="131">
        <f>Q37/12</f>
        <v>70.00500000000001</v>
      </c>
      <c r="X37" s="131">
        <f>IF($D37="Y",$Q37,0)</f>
        <v>0</v>
      </c>
      <c r="Y37" s="131">
        <f>IF($D37="N",$Q37,0)</f>
        <v>840.06000000000006</v>
      </c>
      <c r="Z37" s="132">
        <f>X37/(Y37+X37)</f>
        <v>0</v>
      </c>
    </row>
    <row r="38" spans="1:26" ht="14.25" x14ac:dyDescent="0.3">
      <c r="A38" s="93"/>
      <c r="B38" s="94"/>
      <c r="C38" s="128" t="str">
        <f>'3. Staff Loading'!C38</f>
        <v>BenefitsCal Business Analyst - On</v>
      </c>
      <c r="D38" s="129" t="str">
        <f>'3. Staff Loading'!D38</f>
        <v>N</v>
      </c>
      <c r="E38" s="43">
        <v>149.61333333333332</v>
      </c>
      <c r="F38" s="43">
        <v>149.61333333333332</v>
      </c>
      <c r="G38" s="43">
        <v>149.61333333333332</v>
      </c>
      <c r="H38" s="43">
        <v>149.61333333333332</v>
      </c>
      <c r="I38" s="43">
        <v>149.61333333333332</v>
      </c>
      <c r="J38" s="43">
        <v>149.61333333333332</v>
      </c>
      <c r="K38" s="43">
        <v>149.61333333333332</v>
      </c>
      <c r="L38" s="43">
        <v>149.61333333333332</v>
      </c>
      <c r="M38" s="43">
        <v>149.61333333333332</v>
      </c>
      <c r="N38" s="43">
        <v>149.61333333333332</v>
      </c>
      <c r="O38" s="43">
        <v>149.61333333333332</v>
      </c>
      <c r="P38" s="43">
        <v>149.61333333333332</v>
      </c>
      <c r="Q38" s="100">
        <f t="shared" si="17"/>
        <v>1795.3599999999994</v>
      </c>
      <c r="R38" s="32"/>
      <c r="S38" s="32"/>
      <c r="T38" s="32"/>
      <c r="U38" s="131">
        <f t="shared" ref="U38:U41" si="23">V38/$S$7</f>
        <v>0.89767999999999981</v>
      </c>
      <c r="V38" s="131">
        <f>Q38/12</f>
        <v>149.61333333333329</v>
      </c>
      <c r="X38" s="131">
        <f t="shared" ref="X38:X41" si="24">IF($D38="Y",$Q38,0)</f>
        <v>0</v>
      </c>
      <c r="Y38" s="131">
        <f t="shared" ref="Y38:Y41" si="25">IF($D38="N",$Q38,0)</f>
        <v>1795.3599999999994</v>
      </c>
      <c r="Z38" s="132">
        <f t="shared" ref="Z38:Z41" si="26">X38/(Y38+X38)</f>
        <v>0</v>
      </c>
    </row>
    <row r="39" spans="1:26" ht="14.25" x14ac:dyDescent="0.3">
      <c r="A39" s="93"/>
      <c r="B39" s="94"/>
      <c r="C39" s="128" t="str">
        <f>'3. Staff Loading'!C39</f>
        <v>BenefitsCal User Centered Design Lead</v>
      </c>
      <c r="D39" s="129" t="str">
        <f>'3. Staff Loading'!D39</f>
        <v>N</v>
      </c>
      <c r="E39" s="152">
        <v>150</v>
      </c>
      <c r="F39" s="152">
        <v>150</v>
      </c>
      <c r="G39" s="152">
        <v>150</v>
      </c>
      <c r="H39" s="152">
        <v>150</v>
      </c>
      <c r="I39" s="152">
        <v>150</v>
      </c>
      <c r="J39" s="152">
        <v>150</v>
      </c>
      <c r="K39" s="152">
        <v>150</v>
      </c>
      <c r="L39" s="152">
        <v>150</v>
      </c>
      <c r="M39" s="152">
        <v>150</v>
      </c>
      <c r="N39" s="152">
        <v>150</v>
      </c>
      <c r="O39" s="152">
        <v>150</v>
      </c>
      <c r="P39" s="152">
        <v>150</v>
      </c>
      <c r="Q39" s="100">
        <f t="shared" si="17"/>
        <v>1800</v>
      </c>
      <c r="R39" s="32"/>
      <c r="S39" s="32"/>
      <c r="T39" s="32"/>
      <c r="U39" s="131">
        <f t="shared" si="23"/>
        <v>0.9</v>
      </c>
      <c r="V39" s="131">
        <f>Q39/12</f>
        <v>150</v>
      </c>
      <c r="X39" s="131">
        <f t="shared" si="24"/>
        <v>0</v>
      </c>
      <c r="Y39" s="131">
        <f t="shared" si="25"/>
        <v>1800</v>
      </c>
      <c r="Z39" s="132">
        <f t="shared" si="26"/>
        <v>0</v>
      </c>
    </row>
    <row r="40" spans="1:26" ht="14.25" x14ac:dyDescent="0.3">
      <c r="A40" s="93"/>
      <c r="B40" s="94"/>
      <c r="C40" s="128" t="str">
        <f>'3. Staff Loading'!C40</f>
        <v>BenefitsCal UX Designer Jr. - On</v>
      </c>
      <c r="D40" s="129" t="str">
        <f>'3. Staff Loading'!D40</f>
        <v>N</v>
      </c>
      <c r="E40" s="152">
        <v>120</v>
      </c>
      <c r="F40" s="152">
        <v>120</v>
      </c>
      <c r="G40" s="152">
        <v>120</v>
      </c>
      <c r="H40" s="152">
        <v>120</v>
      </c>
      <c r="I40" s="152">
        <v>120</v>
      </c>
      <c r="J40" s="152">
        <v>120</v>
      </c>
      <c r="K40" s="152">
        <v>120</v>
      </c>
      <c r="L40" s="152">
        <v>120</v>
      </c>
      <c r="M40" s="152">
        <v>120</v>
      </c>
      <c r="N40" s="152">
        <v>120</v>
      </c>
      <c r="O40" s="152">
        <v>120</v>
      </c>
      <c r="P40" s="152">
        <v>120</v>
      </c>
      <c r="Q40" s="100">
        <f t="shared" si="17"/>
        <v>1440</v>
      </c>
      <c r="R40" s="32"/>
      <c r="S40" s="32"/>
      <c r="T40" s="32"/>
      <c r="U40" s="131">
        <f t="shared" si="23"/>
        <v>0.72000000000000008</v>
      </c>
      <c r="V40" s="131">
        <f>Q40/12</f>
        <v>120</v>
      </c>
      <c r="X40" s="131">
        <f t="shared" si="24"/>
        <v>0</v>
      </c>
      <c r="Y40" s="131">
        <f t="shared" si="25"/>
        <v>1440</v>
      </c>
      <c r="Z40" s="132">
        <f t="shared" si="26"/>
        <v>0</v>
      </c>
    </row>
    <row r="41" spans="1:26" ht="14.25" x14ac:dyDescent="0.3">
      <c r="A41" s="93"/>
      <c r="B41" s="94"/>
      <c r="C41" s="128" t="str">
        <f>'3. Staff Loading'!C41</f>
        <v>BenefitsCal UX Designer Jr. - Off</v>
      </c>
      <c r="D41" s="129" t="str">
        <f>'3. Staff Loading'!D41</f>
        <v>Y</v>
      </c>
      <c r="E41" s="43">
        <v>165.96291666666667</v>
      </c>
      <c r="F41" s="43">
        <v>165.96291666666667</v>
      </c>
      <c r="G41" s="43">
        <v>165.96291666666667</v>
      </c>
      <c r="H41" s="43">
        <v>165.96291666666667</v>
      </c>
      <c r="I41" s="43">
        <v>165.96291666666667</v>
      </c>
      <c r="J41" s="43">
        <v>165.96291666666667</v>
      </c>
      <c r="K41" s="43">
        <v>165.96291666666667</v>
      </c>
      <c r="L41" s="43">
        <v>165.96291666666667</v>
      </c>
      <c r="M41" s="43">
        <v>165.96291666666667</v>
      </c>
      <c r="N41" s="43">
        <v>165.96291666666667</v>
      </c>
      <c r="O41" s="43">
        <v>165.96291666666667</v>
      </c>
      <c r="P41" s="43">
        <v>165.96291666666667</v>
      </c>
      <c r="Q41" s="100">
        <f t="shared" si="17"/>
        <v>1991.5549999999996</v>
      </c>
      <c r="R41" s="56"/>
      <c r="S41" s="32"/>
      <c r="T41" s="32"/>
      <c r="U41" s="131">
        <f t="shared" si="23"/>
        <v>0.99577749999999987</v>
      </c>
      <c r="V41" s="131">
        <f>Q41/12</f>
        <v>165.96291666666664</v>
      </c>
      <c r="X41" s="131">
        <f t="shared" si="24"/>
        <v>1991.5549999999996</v>
      </c>
      <c r="Y41" s="131">
        <f t="shared" si="25"/>
        <v>0</v>
      </c>
      <c r="Z41" s="132">
        <f t="shared" si="26"/>
        <v>1</v>
      </c>
    </row>
    <row r="42" spans="1:26" s="32" customFormat="1" ht="15" thickBot="1" x14ac:dyDescent="0.35">
      <c r="A42" s="65"/>
      <c r="B42" s="66" t="s">
        <v>28</v>
      </c>
      <c r="C42" s="67"/>
      <c r="D42" s="119"/>
      <c r="E42" s="70">
        <f>SUM(E37:E41)</f>
        <v>655.58124999999995</v>
      </c>
      <c r="F42" s="70">
        <f t="shared" ref="F42:Q42" si="27">SUM(F37:F41)</f>
        <v>655.58124999999995</v>
      </c>
      <c r="G42" s="70">
        <f t="shared" si="27"/>
        <v>655.58124999999995</v>
      </c>
      <c r="H42" s="70">
        <f t="shared" si="27"/>
        <v>655.58124999999995</v>
      </c>
      <c r="I42" s="70">
        <f t="shared" si="27"/>
        <v>655.58124999999995</v>
      </c>
      <c r="J42" s="70">
        <f t="shared" si="27"/>
        <v>655.58124999999995</v>
      </c>
      <c r="K42" s="70">
        <f t="shared" si="27"/>
        <v>655.58124999999995</v>
      </c>
      <c r="L42" s="70">
        <f t="shared" si="27"/>
        <v>655.58124999999995</v>
      </c>
      <c r="M42" s="70">
        <f t="shared" si="27"/>
        <v>655.58124999999995</v>
      </c>
      <c r="N42" s="70">
        <f t="shared" si="27"/>
        <v>655.58124999999995</v>
      </c>
      <c r="O42" s="70">
        <f t="shared" si="27"/>
        <v>655.58124999999995</v>
      </c>
      <c r="P42" s="70">
        <f t="shared" si="27"/>
        <v>655.58124999999995</v>
      </c>
      <c r="Q42" s="70">
        <f t="shared" si="27"/>
        <v>7866.9749999999995</v>
      </c>
      <c r="R42" s="28"/>
      <c r="S42" s="28"/>
      <c r="T42" s="28"/>
      <c r="U42" s="72">
        <f>SUM(U37:U41)</f>
        <v>3.9334875</v>
      </c>
      <c r="V42" s="72">
        <f>SUM(V37:V41)</f>
        <v>655.58124999999995</v>
      </c>
      <c r="X42" s="68">
        <f>SUM(X37:X41)</f>
        <v>1991.5549999999996</v>
      </c>
      <c r="Y42" s="68">
        <f>SUM(Y37:Y41)</f>
        <v>5875.42</v>
      </c>
      <c r="Z42" s="105">
        <f>X42/(X42+Y42)</f>
        <v>0.25315384884278896</v>
      </c>
    </row>
    <row r="43" spans="1:26" ht="14.25" x14ac:dyDescent="0.3">
      <c r="A43" s="93">
        <v>2.2999999999999998</v>
      </c>
      <c r="B43" s="98" t="s">
        <v>29</v>
      </c>
      <c r="C43" s="128" t="str">
        <f>'3. Staff Loading'!C43</f>
        <v>BenefitsCal Lead Developer - On</v>
      </c>
      <c r="D43" s="129" t="str">
        <f>'3. Staff Loading'!D43</f>
        <v>N</v>
      </c>
      <c r="E43" s="43">
        <v>122.13333333333334</v>
      </c>
      <c r="F43" s="43">
        <v>122.13333333333334</v>
      </c>
      <c r="G43" s="43">
        <v>122.13333333333334</v>
      </c>
      <c r="H43" s="43">
        <v>122.13333333333334</v>
      </c>
      <c r="I43" s="43">
        <v>122.13333333333334</v>
      </c>
      <c r="J43" s="43">
        <v>122.13333333333334</v>
      </c>
      <c r="K43" s="43">
        <v>122.13333333333334</v>
      </c>
      <c r="L43" s="43">
        <v>122.13333333333334</v>
      </c>
      <c r="M43" s="43">
        <v>122.13333333333334</v>
      </c>
      <c r="N43" s="43">
        <v>122.13333333333334</v>
      </c>
      <c r="O43" s="43">
        <v>122.13333333333334</v>
      </c>
      <c r="P43" s="43">
        <v>122.13333333333334</v>
      </c>
      <c r="Q43" s="100">
        <f t="shared" si="17"/>
        <v>1465.6000000000004</v>
      </c>
      <c r="U43" s="131">
        <f>V43/$S$7</f>
        <v>0.73280000000000023</v>
      </c>
      <c r="V43" s="131">
        <f>Q43/12</f>
        <v>122.13333333333337</v>
      </c>
      <c r="X43" s="131">
        <f>IF($D43="Y",$Q43,0)</f>
        <v>0</v>
      </c>
      <c r="Y43" s="131">
        <f>IF($D43="N",$Q43,0)</f>
        <v>1465.6000000000004</v>
      </c>
      <c r="Z43" s="132">
        <f>X43/(Y43+X43)</f>
        <v>0</v>
      </c>
    </row>
    <row r="44" spans="1:26" ht="14.25" x14ac:dyDescent="0.3">
      <c r="A44" s="93"/>
      <c r="B44" s="94"/>
      <c r="C44" s="128" t="str">
        <f>'3. Staff Loading'!C44</f>
        <v>BenefitsCal Translation Consultant - On</v>
      </c>
      <c r="D44" s="129" t="str">
        <f>'3. Staff Loading'!D44</f>
        <v>N</v>
      </c>
      <c r="E44" s="43">
        <v>150</v>
      </c>
      <c r="F44" s="43">
        <v>150</v>
      </c>
      <c r="G44" s="43">
        <v>150</v>
      </c>
      <c r="H44" s="43">
        <v>150</v>
      </c>
      <c r="I44" s="43">
        <v>150</v>
      </c>
      <c r="J44" s="43">
        <v>150</v>
      </c>
      <c r="K44" s="43">
        <v>150</v>
      </c>
      <c r="L44" s="43">
        <v>150</v>
      </c>
      <c r="M44" s="43">
        <v>150</v>
      </c>
      <c r="N44" s="43">
        <v>150</v>
      </c>
      <c r="O44" s="43">
        <v>150</v>
      </c>
      <c r="P44" s="43">
        <v>150</v>
      </c>
      <c r="Q44" s="100">
        <f t="shared" si="17"/>
        <v>1800</v>
      </c>
      <c r="U44" s="131">
        <f t="shared" ref="U44:U47" si="28">V44/$S$7</f>
        <v>0.9</v>
      </c>
      <c r="V44" s="131">
        <f>Q44/12</f>
        <v>150</v>
      </c>
      <c r="X44" s="131">
        <f t="shared" ref="X44:X47" si="29">IF($D44="Y",$Q44,0)</f>
        <v>0</v>
      </c>
      <c r="Y44" s="131">
        <f t="shared" ref="Y44:Y47" si="30">IF($D44="N",$Q44,0)</f>
        <v>1800</v>
      </c>
      <c r="Z44" s="132">
        <f t="shared" ref="Z44:Z47" si="31">X44/(Y44+X44)</f>
        <v>0</v>
      </c>
    </row>
    <row r="45" spans="1:26" ht="14.25" x14ac:dyDescent="0.3">
      <c r="A45" s="93"/>
      <c r="B45" s="94"/>
      <c r="C45" s="128" t="str">
        <f>'3. Staff Loading'!C45</f>
        <v>BenefitsCal Developer Sr. - Off</v>
      </c>
      <c r="D45" s="129" t="str">
        <f>'3. Staff Loading'!D45</f>
        <v>Y</v>
      </c>
      <c r="E45" s="43">
        <v>200.68413833333332</v>
      </c>
      <c r="F45" s="43">
        <v>200.68413833333332</v>
      </c>
      <c r="G45" s="43">
        <v>200.68413833333332</v>
      </c>
      <c r="H45" s="43">
        <v>200.68413833333332</v>
      </c>
      <c r="I45" s="43">
        <v>200.68413833333332</v>
      </c>
      <c r="J45" s="43">
        <v>200.68413833333332</v>
      </c>
      <c r="K45" s="43">
        <v>200.68413833333332</v>
      </c>
      <c r="L45" s="43">
        <v>200.68413833333332</v>
      </c>
      <c r="M45" s="43">
        <v>200.68413833333332</v>
      </c>
      <c r="N45" s="43">
        <v>200.68413833333332</v>
      </c>
      <c r="O45" s="43">
        <v>200.68413833333332</v>
      </c>
      <c r="P45" s="43">
        <v>200.68413833333332</v>
      </c>
      <c r="Q45" s="100">
        <f t="shared" si="17"/>
        <v>2408.20966</v>
      </c>
      <c r="R45" s="32"/>
      <c r="S45" s="32"/>
      <c r="T45" s="32"/>
      <c r="U45" s="131">
        <f t="shared" si="28"/>
        <v>1.2041048299999999</v>
      </c>
      <c r="V45" s="131">
        <f>Q45/12</f>
        <v>200.68413833333332</v>
      </c>
      <c r="X45" s="131">
        <f t="shared" si="29"/>
        <v>2408.20966</v>
      </c>
      <c r="Y45" s="131">
        <f t="shared" si="30"/>
        <v>0</v>
      </c>
      <c r="Z45" s="132">
        <f t="shared" si="31"/>
        <v>1</v>
      </c>
    </row>
    <row r="46" spans="1:26" ht="14.25" x14ac:dyDescent="0.3">
      <c r="A46" s="93"/>
      <c r="B46" s="94"/>
      <c r="C46" s="128" t="str">
        <f>'3. Staff Loading'!C46</f>
        <v>BenefitsCal Developer Jr. - Off</v>
      </c>
      <c r="D46" s="129" t="str">
        <f>'3. Staff Loading'!D46</f>
        <v>Y</v>
      </c>
      <c r="E46" s="43">
        <v>331</v>
      </c>
      <c r="F46" s="43">
        <v>331</v>
      </c>
      <c r="G46" s="43">
        <v>331</v>
      </c>
      <c r="H46" s="43">
        <v>331</v>
      </c>
      <c r="I46" s="43">
        <v>331</v>
      </c>
      <c r="J46" s="43">
        <v>331</v>
      </c>
      <c r="K46" s="43">
        <v>331</v>
      </c>
      <c r="L46" s="43">
        <v>331</v>
      </c>
      <c r="M46" s="43">
        <v>331</v>
      </c>
      <c r="N46" s="43">
        <v>331</v>
      </c>
      <c r="O46" s="43">
        <v>331</v>
      </c>
      <c r="P46" s="43">
        <v>331</v>
      </c>
      <c r="Q46" s="100">
        <f t="shared" si="17"/>
        <v>3972</v>
      </c>
      <c r="R46" s="32"/>
      <c r="S46" s="32"/>
      <c r="T46" s="32"/>
      <c r="U46" s="131">
        <f t="shared" si="28"/>
        <v>1.9860000000000002</v>
      </c>
      <c r="V46" s="131">
        <f>Q46/12</f>
        <v>331</v>
      </c>
      <c r="X46" s="131">
        <f t="shared" si="29"/>
        <v>3972</v>
      </c>
      <c r="Y46" s="131">
        <f t="shared" si="30"/>
        <v>0</v>
      </c>
      <c r="Z46" s="132">
        <f t="shared" si="31"/>
        <v>1</v>
      </c>
    </row>
    <row r="47" spans="1:26" ht="14.25" x14ac:dyDescent="0.3">
      <c r="A47" s="93"/>
      <c r="B47" s="94"/>
      <c r="C47" s="128">
        <f>'3. Staff Loading'!C47</f>
        <v>0</v>
      </c>
      <c r="D47" s="129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0">
        <f t="shared" si="17"/>
        <v>0</v>
      </c>
      <c r="R47" s="32"/>
      <c r="S47" s="32"/>
      <c r="T47" s="32"/>
      <c r="U47" s="131">
        <f t="shared" si="28"/>
        <v>0</v>
      </c>
      <c r="V47" s="131">
        <f>Q47/12</f>
        <v>0</v>
      </c>
      <c r="X47" s="131">
        <f t="shared" si="29"/>
        <v>0</v>
      </c>
      <c r="Y47" s="131">
        <f t="shared" si="30"/>
        <v>0</v>
      </c>
      <c r="Z47" s="132" t="e">
        <f t="shared" si="31"/>
        <v>#DIV/0!</v>
      </c>
    </row>
    <row r="48" spans="1:26" s="32" customFormat="1" ht="15" thickBot="1" x14ac:dyDescent="0.35">
      <c r="A48" s="65"/>
      <c r="B48" s="66" t="s">
        <v>30</v>
      </c>
      <c r="C48" s="67"/>
      <c r="D48" s="119"/>
      <c r="E48" s="70">
        <f>SUM(E43:E47)</f>
        <v>803.81747166666662</v>
      </c>
      <c r="F48" s="70">
        <f t="shared" ref="F48:Q48" si="32">SUM(F43:F47)</f>
        <v>803.81747166666662</v>
      </c>
      <c r="G48" s="70">
        <f t="shared" si="32"/>
        <v>803.81747166666662</v>
      </c>
      <c r="H48" s="70">
        <f t="shared" si="32"/>
        <v>803.81747166666662</v>
      </c>
      <c r="I48" s="70">
        <f t="shared" si="32"/>
        <v>803.81747166666662</v>
      </c>
      <c r="J48" s="70">
        <f t="shared" si="32"/>
        <v>803.81747166666662</v>
      </c>
      <c r="K48" s="70">
        <f t="shared" si="32"/>
        <v>803.81747166666662</v>
      </c>
      <c r="L48" s="70">
        <f t="shared" si="32"/>
        <v>803.81747166666662</v>
      </c>
      <c r="M48" s="70">
        <f t="shared" si="32"/>
        <v>803.81747166666662</v>
      </c>
      <c r="N48" s="70">
        <f t="shared" si="32"/>
        <v>803.81747166666662</v>
      </c>
      <c r="O48" s="70">
        <f t="shared" si="32"/>
        <v>803.81747166666662</v>
      </c>
      <c r="P48" s="70">
        <f t="shared" si="32"/>
        <v>803.81747166666662</v>
      </c>
      <c r="Q48" s="70">
        <f t="shared" si="32"/>
        <v>9645.8096600000008</v>
      </c>
      <c r="R48" s="28"/>
      <c r="S48" s="28"/>
      <c r="T48" s="28"/>
      <c r="U48" s="72">
        <f>SUM(U43:U47)</f>
        <v>4.8229048300000006</v>
      </c>
      <c r="V48" s="72">
        <f>SUM(V43:V47)</f>
        <v>803.81747166666673</v>
      </c>
      <c r="X48" s="68">
        <f>SUM(X43:X47)</f>
        <v>6380.2096600000004</v>
      </c>
      <c r="Y48" s="68">
        <f>SUM(Y43:Y47)</f>
        <v>3265.6000000000004</v>
      </c>
      <c r="Z48" s="105">
        <f>X48/(X48+Y48)</f>
        <v>0.66144884513510083</v>
      </c>
    </row>
    <row r="49" spans="1:26" s="32" customFormat="1" ht="14.25" x14ac:dyDescent="0.3">
      <c r="A49" s="93">
        <v>2.4</v>
      </c>
      <c r="B49" s="98" t="s">
        <v>31</v>
      </c>
      <c r="C49" s="128" t="str">
        <f>'3. Staff Loading'!C49</f>
        <v>BenefitsCal Test Manager</v>
      </c>
      <c r="D49" s="129" t="str">
        <f>'3. Staff Loading'!D49</f>
        <v>N</v>
      </c>
      <c r="E49" s="43">
        <v>88.199999999999989</v>
      </c>
      <c r="F49" s="43">
        <v>88.199999999999989</v>
      </c>
      <c r="G49" s="43">
        <v>88.199999999999989</v>
      </c>
      <c r="H49" s="43">
        <v>88.199999999999989</v>
      </c>
      <c r="I49" s="43">
        <v>88.199999999999989</v>
      </c>
      <c r="J49" s="43">
        <v>88.199999999999989</v>
      </c>
      <c r="K49" s="43">
        <v>88.199999999999989</v>
      </c>
      <c r="L49" s="43">
        <v>88.199999999999989</v>
      </c>
      <c r="M49" s="43">
        <v>88.199999999999989</v>
      </c>
      <c r="N49" s="43">
        <v>88.199999999999989</v>
      </c>
      <c r="O49" s="43">
        <v>88.199999999999989</v>
      </c>
      <c r="P49" s="43">
        <v>88.199999999999989</v>
      </c>
      <c r="Q49" s="100">
        <f t="shared" ref="Q49:Q53" si="33">SUM(E49:P49)</f>
        <v>1058.4000000000001</v>
      </c>
      <c r="R49" s="28"/>
      <c r="S49" s="28"/>
      <c r="T49" s="28"/>
      <c r="U49" s="131">
        <f>V49/$S$7</f>
        <v>0.5292</v>
      </c>
      <c r="V49" s="131">
        <f>Q49/12</f>
        <v>88.2</v>
      </c>
      <c r="W49" s="28"/>
      <c r="X49" s="131">
        <f>IF($D49="Y",$Q49,0)</f>
        <v>0</v>
      </c>
      <c r="Y49" s="131">
        <f>IF($D49="N",$Q49,0)</f>
        <v>1058.4000000000001</v>
      </c>
      <c r="Z49" s="132">
        <f>X49/(Y49+X49)</f>
        <v>0</v>
      </c>
    </row>
    <row r="50" spans="1:26" s="32" customFormat="1" ht="14.25" x14ac:dyDescent="0.3">
      <c r="A50" s="93"/>
      <c r="B50" s="94"/>
      <c r="C50" s="128" t="str">
        <f>'3. Staff Loading'!C50</f>
        <v>BenefitsCal Test Engineer Jr. - On</v>
      </c>
      <c r="D50" s="129" t="str">
        <f>'3. Staff Loading'!D50</f>
        <v>N</v>
      </c>
      <c r="E50" s="43">
        <v>147.9016</v>
      </c>
      <c r="F50" s="43">
        <v>147.9016</v>
      </c>
      <c r="G50" s="43">
        <v>147.9016</v>
      </c>
      <c r="H50" s="43">
        <v>147.9016</v>
      </c>
      <c r="I50" s="43">
        <v>147.9016</v>
      </c>
      <c r="J50" s="43">
        <v>147.9016</v>
      </c>
      <c r="K50" s="43">
        <v>147.9016</v>
      </c>
      <c r="L50" s="43">
        <v>147.9016</v>
      </c>
      <c r="M50" s="43">
        <v>147.9016</v>
      </c>
      <c r="N50" s="43">
        <v>147.9016</v>
      </c>
      <c r="O50" s="43">
        <v>147.9016</v>
      </c>
      <c r="P50" s="43">
        <v>147.9016</v>
      </c>
      <c r="Q50" s="100">
        <f t="shared" si="33"/>
        <v>1774.8191999999997</v>
      </c>
      <c r="R50" s="28"/>
      <c r="S50" s="28"/>
      <c r="T50" s="28"/>
      <c r="U50" s="131">
        <f t="shared" ref="U50:U53" si="34">V50/$S$7</f>
        <v>0.88740959999999991</v>
      </c>
      <c r="V50" s="131">
        <f>Q50/12</f>
        <v>147.90159999999997</v>
      </c>
      <c r="W50" s="28"/>
      <c r="X50" s="131">
        <f t="shared" ref="X50:X53" si="35">IF($D50="Y",$Q50,0)</f>
        <v>0</v>
      </c>
      <c r="Y50" s="131">
        <f t="shared" ref="Y50:Y53" si="36">IF($D50="N",$Q50,0)</f>
        <v>1774.8191999999997</v>
      </c>
      <c r="Z50" s="132">
        <f t="shared" ref="Z50:Z53" si="37">X50/(Y50+X50)</f>
        <v>0</v>
      </c>
    </row>
    <row r="51" spans="1:26" s="32" customFormat="1" ht="14.25" x14ac:dyDescent="0.3">
      <c r="A51" s="93"/>
      <c r="B51" s="94"/>
      <c r="C51" s="128" t="str">
        <f>'3. Staff Loading'!C51</f>
        <v>BenefitsCal Automation Engineer - Off</v>
      </c>
      <c r="D51" s="129" t="str">
        <f>'3. Staff Loading'!D51</f>
        <v>Y</v>
      </c>
      <c r="E51" s="43">
        <v>165.5</v>
      </c>
      <c r="F51" s="43">
        <v>165.5</v>
      </c>
      <c r="G51" s="43">
        <v>165.5</v>
      </c>
      <c r="H51" s="43">
        <v>165.5</v>
      </c>
      <c r="I51" s="43">
        <v>165.5</v>
      </c>
      <c r="J51" s="43">
        <v>165.5</v>
      </c>
      <c r="K51" s="43">
        <v>165.5</v>
      </c>
      <c r="L51" s="43">
        <v>165.5</v>
      </c>
      <c r="M51" s="43">
        <v>165.5</v>
      </c>
      <c r="N51" s="43">
        <v>165.5</v>
      </c>
      <c r="O51" s="43">
        <v>165.5</v>
      </c>
      <c r="P51" s="43">
        <v>165.5</v>
      </c>
      <c r="Q51" s="100">
        <f t="shared" si="33"/>
        <v>1986</v>
      </c>
      <c r="U51" s="131">
        <f t="shared" si="34"/>
        <v>0.9930000000000001</v>
      </c>
      <c r="V51" s="131">
        <f>Q51/12</f>
        <v>165.5</v>
      </c>
      <c r="W51" s="28"/>
      <c r="X51" s="131">
        <f t="shared" si="35"/>
        <v>1986</v>
      </c>
      <c r="Y51" s="131">
        <f t="shared" si="36"/>
        <v>0</v>
      </c>
      <c r="Z51" s="132">
        <f t="shared" si="37"/>
        <v>1</v>
      </c>
    </row>
    <row r="52" spans="1:26" s="32" customFormat="1" ht="14.25" x14ac:dyDescent="0.3">
      <c r="A52" s="93"/>
      <c r="B52" s="94"/>
      <c r="C52" s="128">
        <f>'3. Staff Loading'!C52</f>
        <v>0</v>
      </c>
      <c r="D52" s="129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0">
        <f t="shared" si="33"/>
        <v>0</v>
      </c>
      <c r="U52" s="131">
        <f t="shared" si="34"/>
        <v>0</v>
      </c>
      <c r="V52" s="131">
        <f>Q52/12</f>
        <v>0</v>
      </c>
      <c r="W52" s="28"/>
      <c r="X52" s="131">
        <f t="shared" si="35"/>
        <v>0</v>
      </c>
      <c r="Y52" s="131">
        <f t="shared" si="36"/>
        <v>0</v>
      </c>
      <c r="Z52" s="132" t="e">
        <f t="shared" si="37"/>
        <v>#DIV/0!</v>
      </c>
    </row>
    <row r="53" spans="1:26" s="32" customFormat="1" ht="14.25" x14ac:dyDescent="0.3">
      <c r="A53" s="93"/>
      <c r="B53" s="94"/>
      <c r="C53" s="128">
        <f>'3. Staff Loading'!C53</f>
        <v>0</v>
      </c>
      <c r="D53" s="129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0">
        <f t="shared" si="33"/>
        <v>0</v>
      </c>
      <c r="U53" s="131">
        <f t="shared" si="34"/>
        <v>0</v>
      </c>
      <c r="V53" s="131">
        <f>Q53/12</f>
        <v>0</v>
      </c>
      <c r="W53" s="28"/>
      <c r="X53" s="131">
        <f t="shared" si="35"/>
        <v>0</v>
      </c>
      <c r="Y53" s="131">
        <f t="shared" si="36"/>
        <v>0</v>
      </c>
      <c r="Z53" s="132" t="e">
        <f t="shared" si="37"/>
        <v>#DIV/0!</v>
      </c>
    </row>
    <row r="54" spans="1:26" s="32" customFormat="1" ht="15" thickBot="1" x14ac:dyDescent="0.35">
      <c r="A54" s="65"/>
      <c r="B54" s="66" t="s">
        <v>32</v>
      </c>
      <c r="C54" s="67"/>
      <c r="D54" s="119"/>
      <c r="E54" s="70">
        <f>SUM(E49:E53)</f>
        <v>401.60159999999996</v>
      </c>
      <c r="F54" s="70">
        <f t="shared" ref="F54:Q54" si="38">SUM(F49:F53)</f>
        <v>401.60159999999996</v>
      </c>
      <c r="G54" s="70">
        <f t="shared" si="38"/>
        <v>401.60159999999996</v>
      </c>
      <c r="H54" s="70">
        <f t="shared" si="38"/>
        <v>401.60159999999996</v>
      </c>
      <c r="I54" s="70">
        <f t="shared" si="38"/>
        <v>401.60159999999996</v>
      </c>
      <c r="J54" s="70">
        <f t="shared" si="38"/>
        <v>401.60159999999996</v>
      </c>
      <c r="K54" s="70">
        <f t="shared" si="38"/>
        <v>401.60159999999996</v>
      </c>
      <c r="L54" s="70">
        <f t="shared" si="38"/>
        <v>401.60159999999996</v>
      </c>
      <c r="M54" s="70">
        <f t="shared" si="38"/>
        <v>401.60159999999996</v>
      </c>
      <c r="N54" s="70">
        <f t="shared" si="38"/>
        <v>401.60159999999996</v>
      </c>
      <c r="O54" s="70">
        <f t="shared" si="38"/>
        <v>401.60159999999996</v>
      </c>
      <c r="P54" s="70">
        <f t="shared" si="38"/>
        <v>401.60159999999996</v>
      </c>
      <c r="Q54" s="70">
        <f t="shared" si="38"/>
        <v>4819.2191999999995</v>
      </c>
      <c r="R54" s="28"/>
      <c r="S54" s="28"/>
      <c r="T54" s="28"/>
      <c r="U54" s="72">
        <f>SUM(U49:U53)</f>
        <v>2.4096096</v>
      </c>
      <c r="V54" s="72">
        <f>SUM(V49:V53)</f>
        <v>401.60159999999996</v>
      </c>
      <c r="X54" s="68">
        <f>SUM(X49:X53)</f>
        <v>1986</v>
      </c>
      <c r="Y54" s="68">
        <f>SUM(Y49:Y53)</f>
        <v>2833.2191999999995</v>
      </c>
      <c r="Z54" s="105">
        <f>X54/(X54+Y54)</f>
        <v>0.41209995179302078</v>
      </c>
    </row>
    <row r="55" spans="1:26" s="32" customFormat="1" ht="14.25" x14ac:dyDescent="0.3">
      <c r="A55" s="93">
        <v>2.5</v>
      </c>
      <c r="B55" s="98" t="s">
        <v>33</v>
      </c>
      <c r="C55" s="128" t="str">
        <f>'3. Staff Loading'!C55</f>
        <v>BenefitsCal Test Engineer Jr. - On</v>
      </c>
      <c r="D55" s="129" t="str">
        <f>'3. Staff Loading'!D55</f>
        <v>N</v>
      </c>
      <c r="E55" s="187">
        <v>117.327</v>
      </c>
      <c r="F55" s="188">
        <v>117.327</v>
      </c>
      <c r="G55" s="188">
        <v>117.327</v>
      </c>
      <c r="H55" s="188">
        <v>117.327</v>
      </c>
      <c r="I55" s="188">
        <v>117.327</v>
      </c>
      <c r="J55" s="188">
        <v>117.327</v>
      </c>
      <c r="K55" s="188">
        <v>117.327</v>
      </c>
      <c r="L55" s="188">
        <v>117.327</v>
      </c>
      <c r="M55" s="188">
        <v>117.327</v>
      </c>
      <c r="N55" s="188">
        <v>117.327</v>
      </c>
      <c r="O55" s="188">
        <v>117.327</v>
      </c>
      <c r="P55" s="188">
        <v>117.327</v>
      </c>
      <c r="Q55" s="100">
        <f t="shared" ref="Q55:Q59" si="39">SUM(E55:P55)</f>
        <v>1407.924</v>
      </c>
      <c r="R55" s="28"/>
      <c r="S55" s="28"/>
      <c r="T55" s="28"/>
      <c r="U55" s="131">
        <f>V55/$S$7</f>
        <v>0.70396199999999998</v>
      </c>
      <c r="V55" s="131">
        <f>Q55/12</f>
        <v>117.327</v>
      </c>
      <c r="W55" s="28"/>
      <c r="X55" s="131">
        <f>IF($D55="Y",$Q55,0)</f>
        <v>0</v>
      </c>
      <c r="Y55" s="131">
        <f>IF($D55="N",$Q55,0)</f>
        <v>1407.924</v>
      </c>
      <c r="Z55" s="132">
        <f>X55/(Y55+X55)</f>
        <v>0</v>
      </c>
    </row>
    <row r="56" spans="1:26" s="32" customFormat="1" ht="14.25" x14ac:dyDescent="0.3">
      <c r="A56" s="93"/>
      <c r="B56" s="94"/>
      <c r="C56" s="128" t="str">
        <f>'3. Staff Loading'!C56</f>
        <v>BenefitsCal Test Manager</v>
      </c>
      <c r="D56" s="129" t="str">
        <f>'3. Staff Loading'!D56</f>
        <v>N</v>
      </c>
      <c r="E56" s="189">
        <v>61.8</v>
      </c>
      <c r="F56" s="190">
        <v>61.8</v>
      </c>
      <c r="G56" s="190">
        <v>61.8</v>
      </c>
      <c r="H56" s="190">
        <v>61.8</v>
      </c>
      <c r="I56" s="190">
        <v>61.8</v>
      </c>
      <c r="J56" s="190">
        <v>61.8</v>
      </c>
      <c r="K56" s="190">
        <v>61.8</v>
      </c>
      <c r="L56" s="190">
        <v>61.8</v>
      </c>
      <c r="M56" s="190">
        <v>61.8</v>
      </c>
      <c r="N56" s="190">
        <v>61.8</v>
      </c>
      <c r="O56" s="190">
        <v>61.8</v>
      </c>
      <c r="P56" s="190">
        <v>61.8</v>
      </c>
      <c r="Q56" s="100">
        <f t="shared" si="39"/>
        <v>741.59999999999991</v>
      </c>
      <c r="R56" s="28"/>
      <c r="S56" s="28"/>
      <c r="T56" s="28"/>
      <c r="U56" s="131">
        <f t="shared" ref="U56:U59" si="40">V56/$S$7</f>
        <v>0.37079999999999996</v>
      </c>
      <c r="V56" s="131">
        <f>Q56/12</f>
        <v>61.79999999999999</v>
      </c>
      <c r="W56" s="28"/>
      <c r="X56" s="131">
        <f t="shared" ref="X56:X59" si="41">IF($D56="Y",$Q56,0)</f>
        <v>0</v>
      </c>
      <c r="Y56" s="131">
        <f t="shared" ref="Y56:Y59" si="42">IF($D56="N",$Q56,0)</f>
        <v>741.59999999999991</v>
      </c>
      <c r="Z56" s="132">
        <f t="shared" ref="Z56:Z59" si="43">X56/(Y56+X56)</f>
        <v>0</v>
      </c>
    </row>
    <row r="57" spans="1:26" s="32" customFormat="1" ht="14.25" x14ac:dyDescent="0.3">
      <c r="A57" s="93"/>
      <c r="B57" s="94"/>
      <c r="C57" s="128">
        <f>'3. Staff Loading'!C57</f>
        <v>0</v>
      </c>
      <c r="D57" s="129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0">
        <f t="shared" si="39"/>
        <v>0</v>
      </c>
      <c r="U57" s="131">
        <f t="shared" si="40"/>
        <v>0</v>
      </c>
      <c r="V57" s="131">
        <f>Q57/12</f>
        <v>0</v>
      </c>
      <c r="W57" s="28"/>
      <c r="X57" s="131">
        <f t="shared" si="41"/>
        <v>0</v>
      </c>
      <c r="Y57" s="131">
        <f t="shared" si="42"/>
        <v>0</v>
      </c>
      <c r="Z57" s="132" t="e">
        <f t="shared" si="43"/>
        <v>#DIV/0!</v>
      </c>
    </row>
    <row r="58" spans="1:26" s="32" customFormat="1" ht="14.25" x14ac:dyDescent="0.3">
      <c r="A58" s="93"/>
      <c r="B58" s="94"/>
      <c r="C58" s="128">
        <f>'3. Staff Loading'!C58</f>
        <v>0</v>
      </c>
      <c r="D58" s="129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0">
        <f t="shared" si="39"/>
        <v>0</v>
      </c>
      <c r="U58" s="131">
        <f t="shared" si="40"/>
        <v>0</v>
      </c>
      <c r="V58" s="131">
        <f>Q58/12</f>
        <v>0</v>
      </c>
      <c r="W58" s="28"/>
      <c r="X58" s="131">
        <f t="shared" si="41"/>
        <v>0</v>
      </c>
      <c r="Y58" s="131">
        <f t="shared" si="42"/>
        <v>0</v>
      </c>
      <c r="Z58" s="132" t="e">
        <f t="shared" si="43"/>
        <v>#DIV/0!</v>
      </c>
    </row>
    <row r="59" spans="1:26" s="32" customFormat="1" ht="14.25" x14ac:dyDescent="0.3">
      <c r="A59" s="93"/>
      <c r="B59" s="94"/>
      <c r="C59" s="128">
        <f>'3. Staff Loading'!C59</f>
        <v>0</v>
      </c>
      <c r="D59" s="129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0">
        <f t="shared" si="39"/>
        <v>0</v>
      </c>
      <c r="U59" s="131">
        <f t="shared" si="40"/>
        <v>0</v>
      </c>
      <c r="V59" s="131">
        <f>Q59/12</f>
        <v>0</v>
      </c>
      <c r="W59" s="28"/>
      <c r="X59" s="131">
        <f t="shared" si="41"/>
        <v>0</v>
      </c>
      <c r="Y59" s="131">
        <f t="shared" si="42"/>
        <v>0</v>
      </c>
      <c r="Z59" s="132" t="e">
        <f t="shared" si="43"/>
        <v>#DIV/0!</v>
      </c>
    </row>
    <row r="60" spans="1:26" s="32" customFormat="1" ht="15" thickBot="1" x14ac:dyDescent="0.35">
      <c r="A60" s="65"/>
      <c r="B60" s="66" t="s">
        <v>34</v>
      </c>
      <c r="C60" s="67"/>
      <c r="D60" s="119"/>
      <c r="E60" s="70">
        <f>SUM(E55:E59)</f>
        <v>179.12700000000001</v>
      </c>
      <c r="F60" s="70">
        <f t="shared" ref="F60:Q60" si="44">SUM(F55:F59)</f>
        <v>179.12700000000001</v>
      </c>
      <c r="G60" s="70">
        <f t="shared" si="44"/>
        <v>179.12700000000001</v>
      </c>
      <c r="H60" s="70">
        <f t="shared" si="44"/>
        <v>179.12700000000001</v>
      </c>
      <c r="I60" s="70">
        <f t="shared" si="44"/>
        <v>179.12700000000001</v>
      </c>
      <c r="J60" s="70">
        <f t="shared" si="44"/>
        <v>179.12700000000001</v>
      </c>
      <c r="K60" s="70">
        <f t="shared" si="44"/>
        <v>179.12700000000001</v>
      </c>
      <c r="L60" s="70">
        <f t="shared" si="44"/>
        <v>179.12700000000001</v>
      </c>
      <c r="M60" s="70">
        <f t="shared" si="44"/>
        <v>179.12700000000001</v>
      </c>
      <c r="N60" s="70">
        <f t="shared" si="44"/>
        <v>179.12700000000001</v>
      </c>
      <c r="O60" s="70">
        <f t="shared" si="44"/>
        <v>179.12700000000001</v>
      </c>
      <c r="P60" s="70">
        <f t="shared" si="44"/>
        <v>179.12700000000001</v>
      </c>
      <c r="Q60" s="70">
        <f t="shared" si="44"/>
        <v>2149.5239999999999</v>
      </c>
      <c r="R60" s="28"/>
      <c r="S60" s="28"/>
      <c r="T60" s="28"/>
      <c r="U60" s="72">
        <f>SUM(U55:U59)</f>
        <v>1.074762</v>
      </c>
      <c r="V60" s="72">
        <f>SUM(V55:V59)</f>
        <v>179.12699999999998</v>
      </c>
      <c r="X60" s="68">
        <f>SUM(X55:X59)</f>
        <v>0</v>
      </c>
      <c r="Y60" s="68">
        <f>SUM(Y55:Y59)</f>
        <v>2149.5239999999999</v>
      </c>
      <c r="Z60" s="105">
        <f>X60/(X60+Y60)</f>
        <v>0</v>
      </c>
    </row>
    <row r="61" spans="1:26" s="32" customFormat="1" ht="14.25" x14ac:dyDescent="0.3">
      <c r="A61" s="93">
        <v>2.6</v>
      </c>
      <c r="B61" s="98" t="s">
        <v>35</v>
      </c>
      <c r="C61" s="128" t="str">
        <f>'3. Staff Loading'!C61</f>
        <v>BenefitsCal Training Developer - Off</v>
      </c>
      <c r="D61" s="129" t="str">
        <f>'3. Staff Loading'!D61</f>
        <v>Y</v>
      </c>
      <c r="E61" s="43">
        <v>165.46448066666682</v>
      </c>
      <c r="F61" s="43">
        <v>165.46448066666682</v>
      </c>
      <c r="G61" s="43">
        <v>165.46448066666682</v>
      </c>
      <c r="H61" s="43">
        <v>165.46448066666682</v>
      </c>
      <c r="I61" s="43">
        <v>165.46448066666682</v>
      </c>
      <c r="J61" s="43">
        <v>165.46448066666682</v>
      </c>
      <c r="K61" s="43">
        <v>165.46448066666682</v>
      </c>
      <c r="L61" s="43">
        <v>165.46448066666682</v>
      </c>
      <c r="M61" s="43">
        <v>165.46448066666682</v>
      </c>
      <c r="N61" s="43">
        <v>165.46448066666682</v>
      </c>
      <c r="O61" s="43">
        <v>165.46448066666682</v>
      </c>
      <c r="P61" s="43">
        <v>165.46448066666682</v>
      </c>
      <c r="Q61" s="100">
        <f t="shared" si="17"/>
        <v>1985.5737680000013</v>
      </c>
      <c r="R61" s="28"/>
      <c r="S61" s="28"/>
      <c r="T61" s="28"/>
      <c r="U61" s="131">
        <f>V61/$S$7</f>
        <v>0.99278688400000081</v>
      </c>
      <c r="V61" s="131">
        <f>Q61/12</f>
        <v>165.46448066666679</v>
      </c>
      <c r="X61" s="131">
        <f>IF($D61="Y",$Q61,0)</f>
        <v>1985.5737680000013</v>
      </c>
      <c r="Y61" s="131">
        <f>IF($D61="N",$Q61,0)</f>
        <v>0</v>
      </c>
      <c r="Z61" s="132">
        <f>X61/(Y61+X61)</f>
        <v>1</v>
      </c>
    </row>
    <row r="62" spans="1:26" ht="14.25" x14ac:dyDescent="0.3">
      <c r="A62" s="93"/>
      <c r="B62" s="94"/>
      <c r="C62" s="128">
        <f>'3. Staff Loading'!C62</f>
        <v>0</v>
      </c>
      <c r="D62" s="129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0">
        <f t="shared" si="17"/>
        <v>0</v>
      </c>
      <c r="U62" s="131">
        <f t="shared" ref="U62:U65" si="45">V62/$S$7</f>
        <v>0</v>
      </c>
      <c r="V62" s="131">
        <f>Q62/12</f>
        <v>0</v>
      </c>
      <c r="X62" s="131">
        <f t="shared" ref="X62:X65" si="46">IF($D62="Y",$Q62,0)</f>
        <v>0</v>
      </c>
      <c r="Y62" s="131">
        <f t="shared" ref="Y62:Y65" si="47">IF($D62="N",$Q62,0)</f>
        <v>0</v>
      </c>
      <c r="Z62" s="132" t="e">
        <f t="shared" ref="Z62:Z65" si="48">X62/(Y62+X62)</f>
        <v>#DIV/0!</v>
      </c>
    </row>
    <row r="63" spans="1:26" ht="14.25" x14ac:dyDescent="0.3">
      <c r="A63" s="93"/>
      <c r="B63" s="94"/>
      <c r="C63" s="128">
        <f>'3. Staff Loading'!C63</f>
        <v>0</v>
      </c>
      <c r="D63" s="129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0">
        <f t="shared" si="17"/>
        <v>0</v>
      </c>
      <c r="U63" s="131">
        <f t="shared" si="45"/>
        <v>0</v>
      </c>
      <c r="V63" s="131">
        <f>Q63/12</f>
        <v>0</v>
      </c>
      <c r="X63" s="131">
        <f t="shared" si="46"/>
        <v>0</v>
      </c>
      <c r="Y63" s="131">
        <f t="shared" si="47"/>
        <v>0</v>
      </c>
      <c r="Z63" s="132" t="e">
        <f t="shared" si="48"/>
        <v>#DIV/0!</v>
      </c>
    </row>
    <row r="64" spans="1:26" ht="14.25" x14ac:dyDescent="0.3">
      <c r="A64" s="93"/>
      <c r="B64" s="94"/>
      <c r="C64" s="128">
        <f>'3. Staff Loading'!C64</f>
        <v>0</v>
      </c>
      <c r="D64" s="129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0">
        <f t="shared" si="17"/>
        <v>0</v>
      </c>
      <c r="R64" s="32"/>
      <c r="S64" s="32"/>
      <c r="T64" s="32"/>
      <c r="U64" s="131">
        <f t="shared" si="45"/>
        <v>0</v>
      </c>
      <c r="V64" s="131">
        <f>Q64/12</f>
        <v>0</v>
      </c>
      <c r="X64" s="131">
        <f t="shared" si="46"/>
        <v>0</v>
      </c>
      <c r="Y64" s="131">
        <f t="shared" si="47"/>
        <v>0</v>
      </c>
      <c r="Z64" s="132" t="e">
        <f t="shared" si="48"/>
        <v>#DIV/0!</v>
      </c>
    </row>
    <row r="65" spans="1:26" ht="14.25" x14ac:dyDescent="0.3">
      <c r="A65" s="93"/>
      <c r="B65" s="94"/>
      <c r="C65" s="128">
        <f>'3. Staff Loading'!C65</f>
        <v>0</v>
      </c>
      <c r="D65" s="129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0">
        <f t="shared" si="17"/>
        <v>0</v>
      </c>
      <c r="R65" s="32"/>
      <c r="S65" s="32"/>
      <c r="T65" s="32"/>
      <c r="U65" s="131">
        <f t="shared" si="45"/>
        <v>0</v>
      </c>
      <c r="V65" s="131">
        <f>Q65/12</f>
        <v>0</v>
      </c>
      <c r="X65" s="131">
        <f t="shared" si="46"/>
        <v>0</v>
      </c>
      <c r="Y65" s="131">
        <f t="shared" si="47"/>
        <v>0</v>
      </c>
      <c r="Z65" s="132" t="e">
        <f t="shared" si="48"/>
        <v>#DIV/0!</v>
      </c>
    </row>
    <row r="66" spans="1:26" s="32" customFormat="1" ht="15" thickBot="1" x14ac:dyDescent="0.35">
      <c r="A66" s="65"/>
      <c r="B66" s="66" t="s">
        <v>36</v>
      </c>
      <c r="C66" s="67"/>
      <c r="D66" s="119"/>
      <c r="E66" s="70">
        <f>SUM(E61:E65)</f>
        <v>165.46448066666682</v>
      </c>
      <c r="F66" s="70">
        <f t="shared" ref="F66:Q66" si="49">SUM(F61:F65)</f>
        <v>165.46448066666682</v>
      </c>
      <c r="G66" s="70">
        <f t="shared" si="49"/>
        <v>165.46448066666682</v>
      </c>
      <c r="H66" s="70">
        <f t="shared" si="49"/>
        <v>165.46448066666682</v>
      </c>
      <c r="I66" s="70">
        <f t="shared" si="49"/>
        <v>165.46448066666682</v>
      </c>
      <c r="J66" s="70">
        <f t="shared" si="49"/>
        <v>165.46448066666682</v>
      </c>
      <c r="K66" s="70">
        <f t="shared" si="49"/>
        <v>165.46448066666682</v>
      </c>
      <c r="L66" s="70">
        <f t="shared" si="49"/>
        <v>165.46448066666682</v>
      </c>
      <c r="M66" s="70">
        <f t="shared" si="49"/>
        <v>165.46448066666682</v>
      </c>
      <c r="N66" s="70">
        <f t="shared" si="49"/>
        <v>165.46448066666682</v>
      </c>
      <c r="O66" s="70">
        <f t="shared" si="49"/>
        <v>165.46448066666682</v>
      </c>
      <c r="P66" s="70">
        <f t="shared" si="49"/>
        <v>165.46448066666682</v>
      </c>
      <c r="Q66" s="70">
        <f t="shared" si="49"/>
        <v>1985.5737680000013</v>
      </c>
      <c r="U66" s="72">
        <f>SUM(U61:U65)</f>
        <v>0.99278688400000081</v>
      </c>
      <c r="V66" s="72">
        <f>SUM(V61:V65)</f>
        <v>165.46448066666679</v>
      </c>
      <c r="X66" s="68">
        <f>SUM(X61:X65)</f>
        <v>1985.5737680000013</v>
      </c>
      <c r="Y66" s="68">
        <f>SUM(Y61:Y65)</f>
        <v>0</v>
      </c>
      <c r="Z66" s="105">
        <f>X66/(X66+Y66)</f>
        <v>1</v>
      </c>
    </row>
    <row r="67" spans="1:26" s="32" customFormat="1" ht="14.25" x14ac:dyDescent="0.3">
      <c r="A67" s="93">
        <v>2.7</v>
      </c>
      <c r="B67" s="98" t="s">
        <v>37</v>
      </c>
      <c r="C67" s="128" t="str">
        <f>'3. Staff Loading'!C67</f>
        <v>BenefitsCal Lead Developer - On</v>
      </c>
      <c r="D67" s="129" t="str">
        <f>'3. Staff Loading'!D67</f>
        <v>N</v>
      </c>
      <c r="E67" s="43">
        <v>30.533333333333335</v>
      </c>
      <c r="F67" s="43">
        <v>30.533333333333335</v>
      </c>
      <c r="G67" s="43">
        <v>30.533333333333335</v>
      </c>
      <c r="H67" s="43">
        <v>30.533333333333335</v>
      </c>
      <c r="I67" s="43">
        <v>30.533333333333335</v>
      </c>
      <c r="J67" s="43">
        <v>30.533333333333335</v>
      </c>
      <c r="K67" s="43">
        <v>30.533333333333335</v>
      </c>
      <c r="L67" s="43">
        <v>30.533333333333335</v>
      </c>
      <c r="M67" s="43">
        <v>30.533333333333335</v>
      </c>
      <c r="N67" s="43">
        <v>30.533333333333335</v>
      </c>
      <c r="O67" s="43">
        <v>30.533333333333335</v>
      </c>
      <c r="P67" s="43">
        <v>30.533333333333335</v>
      </c>
      <c r="Q67" s="100">
        <f t="shared" si="17"/>
        <v>366.40000000000009</v>
      </c>
      <c r="R67" s="28"/>
      <c r="S67" s="28"/>
      <c r="T67" s="28"/>
      <c r="U67" s="131">
        <f>V67/$S$7</f>
        <v>0.18320000000000006</v>
      </c>
      <c r="V67" s="131">
        <f>Q67/12</f>
        <v>30.533333333333342</v>
      </c>
      <c r="X67" s="131">
        <f>IF($D67="Y",$Q67,0)</f>
        <v>0</v>
      </c>
      <c r="Y67" s="131">
        <f>IF($D67="N",$Q67,0)</f>
        <v>366.40000000000009</v>
      </c>
      <c r="Z67" s="132">
        <f>X67/(Y67+X67)</f>
        <v>0</v>
      </c>
    </row>
    <row r="68" spans="1:26" ht="14.25" x14ac:dyDescent="0.3">
      <c r="A68" s="93"/>
      <c r="B68" s="94"/>
      <c r="C68" s="128">
        <f>'3. Staff Loading'!C68</f>
        <v>0</v>
      </c>
      <c r="D68" s="129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0">
        <f t="shared" si="17"/>
        <v>0</v>
      </c>
      <c r="U68" s="131">
        <f t="shared" ref="U68:U71" si="50">V68/$S$7</f>
        <v>0</v>
      </c>
      <c r="V68" s="131">
        <f>Q68/12</f>
        <v>0</v>
      </c>
      <c r="X68" s="131">
        <f t="shared" ref="X68:X71" si="51">IF($D68="Y",$Q68,0)</f>
        <v>0</v>
      </c>
      <c r="Y68" s="131">
        <f t="shared" ref="Y68:Y71" si="52">IF($D68="N",$Q68,0)</f>
        <v>0</v>
      </c>
      <c r="Z68" s="132" t="e">
        <f t="shared" ref="Z68:Z71" si="53">X68/(Y68+X68)</f>
        <v>#DIV/0!</v>
      </c>
    </row>
    <row r="69" spans="1:26" ht="14.25" x14ac:dyDescent="0.3">
      <c r="A69" s="93"/>
      <c r="B69" s="94"/>
      <c r="C69" s="128">
        <f>'3. Staff Loading'!C69</f>
        <v>0</v>
      </c>
      <c r="D69" s="129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0">
        <f t="shared" si="17"/>
        <v>0</v>
      </c>
      <c r="U69" s="131">
        <f t="shared" si="50"/>
        <v>0</v>
      </c>
      <c r="V69" s="131">
        <f>Q69/12</f>
        <v>0</v>
      </c>
      <c r="X69" s="131">
        <f t="shared" si="51"/>
        <v>0</v>
      </c>
      <c r="Y69" s="131">
        <f t="shared" si="52"/>
        <v>0</v>
      </c>
      <c r="Z69" s="132" t="e">
        <f t="shared" si="53"/>
        <v>#DIV/0!</v>
      </c>
    </row>
    <row r="70" spans="1:26" ht="14.25" x14ac:dyDescent="0.3">
      <c r="A70" s="93"/>
      <c r="B70" s="94"/>
      <c r="C70" s="128">
        <f>'3. Staff Loading'!C70</f>
        <v>0</v>
      </c>
      <c r="D70" s="129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0">
        <f t="shared" si="17"/>
        <v>0</v>
      </c>
      <c r="U70" s="131">
        <f t="shared" si="50"/>
        <v>0</v>
      </c>
      <c r="V70" s="131">
        <f>Q70/12</f>
        <v>0</v>
      </c>
      <c r="X70" s="131">
        <f t="shared" si="51"/>
        <v>0</v>
      </c>
      <c r="Y70" s="131">
        <f t="shared" si="52"/>
        <v>0</v>
      </c>
      <c r="Z70" s="132" t="e">
        <f t="shared" si="53"/>
        <v>#DIV/0!</v>
      </c>
    </row>
    <row r="71" spans="1:26" ht="14.25" x14ac:dyDescent="0.3">
      <c r="A71" s="93"/>
      <c r="B71" s="94"/>
      <c r="C71" s="128">
        <f>'3. Staff Loading'!C71</f>
        <v>0</v>
      </c>
      <c r="D71" s="129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0">
        <f t="shared" si="17"/>
        <v>0</v>
      </c>
      <c r="U71" s="131">
        <f t="shared" si="50"/>
        <v>0</v>
      </c>
      <c r="V71" s="131">
        <f>Q71/12</f>
        <v>0</v>
      </c>
      <c r="X71" s="131">
        <f t="shared" si="51"/>
        <v>0</v>
      </c>
      <c r="Y71" s="131">
        <f t="shared" si="52"/>
        <v>0</v>
      </c>
      <c r="Z71" s="132" t="e">
        <f t="shared" si="53"/>
        <v>#DIV/0!</v>
      </c>
    </row>
    <row r="72" spans="1:26" s="32" customFormat="1" ht="15" thickBot="1" x14ac:dyDescent="0.35">
      <c r="A72" s="65"/>
      <c r="B72" s="66" t="s">
        <v>38</v>
      </c>
      <c r="C72" s="67"/>
      <c r="D72" s="119"/>
      <c r="E72" s="70">
        <f>SUM(E67:E71)</f>
        <v>30.533333333333335</v>
      </c>
      <c r="F72" s="70">
        <f t="shared" ref="F72:Q72" si="54">SUM(F67:F71)</f>
        <v>30.533333333333335</v>
      </c>
      <c r="G72" s="70">
        <f t="shared" si="54"/>
        <v>30.533333333333335</v>
      </c>
      <c r="H72" s="70">
        <f t="shared" si="54"/>
        <v>30.533333333333335</v>
      </c>
      <c r="I72" s="70">
        <f t="shared" si="54"/>
        <v>30.533333333333335</v>
      </c>
      <c r="J72" s="70">
        <f t="shared" si="54"/>
        <v>30.533333333333335</v>
      </c>
      <c r="K72" s="70">
        <f t="shared" si="54"/>
        <v>30.533333333333335</v>
      </c>
      <c r="L72" s="70">
        <f t="shared" si="54"/>
        <v>30.533333333333335</v>
      </c>
      <c r="M72" s="70">
        <f t="shared" si="54"/>
        <v>30.533333333333335</v>
      </c>
      <c r="N72" s="70">
        <f t="shared" si="54"/>
        <v>30.533333333333335</v>
      </c>
      <c r="O72" s="70">
        <f t="shared" si="54"/>
        <v>30.533333333333335</v>
      </c>
      <c r="P72" s="70">
        <f t="shared" si="54"/>
        <v>30.533333333333335</v>
      </c>
      <c r="Q72" s="70">
        <f t="shared" si="54"/>
        <v>366.40000000000009</v>
      </c>
      <c r="R72" s="28"/>
      <c r="S72" s="28"/>
      <c r="T72" s="28"/>
      <c r="U72" s="72">
        <f>SUM(U67:U71)</f>
        <v>0.18320000000000006</v>
      </c>
      <c r="V72" s="72">
        <f>SUM(V67:V71)</f>
        <v>30.533333333333342</v>
      </c>
      <c r="X72" s="68">
        <f>SUM(X67:X71)</f>
        <v>0</v>
      </c>
      <c r="Y72" s="68">
        <f>SUM(Y67:Y71)</f>
        <v>366.40000000000009</v>
      </c>
      <c r="Z72" s="105">
        <f>X72/(X72+Y72)</f>
        <v>0</v>
      </c>
    </row>
    <row r="73" spans="1:26" s="32" customFormat="1" ht="9.9499999999999993" customHeight="1" thickBot="1" x14ac:dyDescent="0.35">
      <c r="A73" s="38"/>
      <c r="B73" s="39"/>
      <c r="C73" s="40"/>
      <c r="D73" s="118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5"/>
      <c r="V73" s="115"/>
      <c r="X73" s="115"/>
      <c r="Y73" s="115"/>
      <c r="Z73" s="109"/>
    </row>
    <row r="74" spans="1:26" s="32" customFormat="1" ht="14.25" thickBot="1" x14ac:dyDescent="0.3">
      <c r="A74" s="88"/>
      <c r="B74" s="89" t="s">
        <v>39</v>
      </c>
      <c r="C74" s="90"/>
      <c r="D74" s="121"/>
      <c r="E74" s="91">
        <f t="shared" ref="E74:Q74" si="55">SUM(E36,E42,E48,E54,E60,E66,E72)</f>
        <v>2499.9995516666668</v>
      </c>
      <c r="F74" s="91">
        <f t="shared" si="55"/>
        <v>2499.9995516666668</v>
      </c>
      <c r="G74" s="91">
        <f t="shared" si="55"/>
        <v>2499.9995516666668</v>
      </c>
      <c r="H74" s="91">
        <f t="shared" si="55"/>
        <v>2499.9995516666668</v>
      </c>
      <c r="I74" s="91">
        <f t="shared" si="55"/>
        <v>2499.9995516666668</v>
      </c>
      <c r="J74" s="91">
        <f t="shared" si="55"/>
        <v>2499.9995516666668</v>
      </c>
      <c r="K74" s="91">
        <f t="shared" si="55"/>
        <v>2499.9995516666668</v>
      </c>
      <c r="L74" s="91">
        <f t="shared" si="55"/>
        <v>2499.9995516666668</v>
      </c>
      <c r="M74" s="91">
        <f t="shared" si="55"/>
        <v>2499.9995516666668</v>
      </c>
      <c r="N74" s="91">
        <f t="shared" si="55"/>
        <v>2499.9995516666668</v>
      </c>
      <c r="O74" s="91">
        <f t="shared" si="55"/>
        <v>2499.9995516666668</v>
      </c>
      <c r="P74" s="91">
        <f t="shared" si="55"/>
        <v>2499.9995516666668</v>
      </c>
      <c r="Q74" s="91">
        <f t="shared" si="55"/>
        <v>29999.994620000005</v>
      </c>
      <c r="U74" s="91">
        <f t="shared" ref="U74:V74" si="56">SUM(U36,U42,U48,U54,U60,U66,U72)</f>
        <v>14.999997310000001</v>
      </c>
      <c r="V74" s="91">
        <f t="shared" si="56"/>
        <v>2499.9995516666668</v>
      </c>
      <c r="X74" s="91">
        <f t="shared" ref="X74:Y74" si="57">SUM(X36,X42,X48,X54,X60,X66,X72)</f>
        <v>14305.020103000003</v>
      </c>
      <c r="Y74" s="91">
        <f t="shared" si="57"/>
        <v>15694.974516999999</v>
      </c>
      <c r="Z74" s="110">
        <f>X74/(X74+Y74)</f>
        <v>0.47683408894557999</v>
      </c>
    </row>
    <row r="75" spans="1:26" ht="14.25" x14ac:dyDescent="0.3">
      <c r="A75" s="38"/>
      <c r="B75" s="44"/>
      <c r="C75" s="45"/>
      <c r="D75" s="12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3"/>
    </row>
    <row r="76" spans="1:26" ht="14.25" x14ac:dyDescent="0.3">
      <c r="A76" s="74">
        <v>3</v>
      </c>
      <c r="B76" s="82" t="s">
        <v>40</v>
      </c>
      <c r="C76" s="76"/>
      <c r="D76" s="117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77"/>
      <c r="R76" s="32"/>
      <c r="S76" s="32"/>
      <c r="T76" s="32"/>
      <c r="U76" s="76"/>
      <c r="V76" s="76"/>
      <c r="X76" s="76"/>
      <c r="Y76" s="76"/>
      <c r="Z76" s="108"/>
    </row>
    <row r="77" spans="1:26" ht="14.25" x14ac:dyDescent="0.3">
      <c r="A77" s="93">
        <v>3.1</v>
      </c>
      <c r="B77" s="98" t="s">
        <v>40</v>
      </c>
      <c r="C77" s="128" t="str">
        <f>'3. Staff Loading'!C77</f>
        <v>BenefitsCal Support Engineer Sr. - On</v>
      </c>
      <c r="D77" s="129" t="str">
        <f>'3. Staff Loading'!D77</f>
        <v>N</v>
      </c>
      <c r="E77" s="43">
        <v>161.82666666666668</v>
      </c>
      <c r="F77" s="43">
        <v>161.82666666666668</v>
      </c>
      <c r="G77" s="43">
        <v>161.82666666666668</v>
      </c>
      <c r="H77" s="43">
        <v>161.82666666666668</v>
      </c>
      <c r="I77" s="43">
        <v>161.82666666666668</v>
      </c>
      <c r="J77" s="43">
        <v>161.82666666666668</v>
      </c>
      <c r="K77" s="43">
        <v>161.82666666666668</v>
      </c>
      <c r="L77" s="43">
        <v>161.82666666666668</v>
      </c>
      <c r="M77" s="43">
        <v>161.82666666666668</v>
      </c>
      <c r="N77" s="43">
        <v>161.82666666666668</v>
      </c>
      <c r="O77" s="43">
        <v>161.82666666666668</v>
      </c>
      <c r="P77" s="43">
        <v>161.82666666666668</v>
      </c>
      <c r="Q77" s="100">
        <f t="shared" ref="Q77:Q81" si="58">SUM(E77:P77)</f>
        <v>1941.9199999999998</v>
      </c>
      <c r="U77" s="131">
        <f>V77/$S$7</f>
        <v>0.97095999999999993</v>
      </c>
      <c r="V77" s="131">
        <f>Q77/12</f>
        <v>161.82666666666665</v>
      </c>
      <c r="X77" s="131">
        <f>IF($D77="Y",$Q77,0)</f>
        <v>0</v>
      </c>
      <c r="Y77" s="131">
        <f>IF($D77="N",$Q77,0)</f>
        <v>1941.9199999999998</v>
      </c>
      <c r="Z77" s="132">
        <f>X77/(Y77+X77)</f>
        <v>0</v>
      </c>
    </row>
    <row r="78" spans="1:26" ht="14.25" x14ac:dyDescent="0.3">
      <c r="A78" s="93"/>
      <c r="B78" s="94"/>
      <c r="C78" s="128" t="str">
        <f>'3. Staff Loading'!C78</f>
        <v>BenefitsCal Support Engineer Jr. - On</v>
      </c>
      <c r="D78" s="129" t="str">
        <f>'3. Staff Loading'!D78</f>
        <v>N</v>
      </c>
      <c r="E78" s="43">
        <v>159.9752</v>
      </c>
      <c r="F78" s="43">
        <v>159.9752</v>
      </c>
      <c r="G78" s="43">
        <v>159.9752</v>
      </c>
      <c r="H78" s="43">
        <v>159.9752</v>
      </c>
      <c r="I78" s="43">
        <v>159.9752</v>
      </c>
      <c r="J78" s="43">
        <v>159.9752</v>
      </c>
      <c r="K78" s="43">
        <v>159.9752</v>
      </c>
      <c r="L78" s="43">
        <v>159.9752</v>
      </c>
      <c r="M78" s="43">
        <v>159.9752</v>
      </c>
      <c r="N78" s="43">
        <v>159.9752</v>
      </c>
      <c r="O78" s="43">
        <v>159.9752</v>
      </c>
      <c r="P78" s="43">
        <v>159.9752</v>
      </c>
      <c r="Q78" s="100">
        <f t="shared" si="58"/>
        <v>1919.7024000000004</v>
      </c>
      <c r="U78" s="131">
        <f t="shared" ref="U78:U81" si="59">V78/$S$7</f>
        <v>0.95985120000000024</v>
      </c>
      <c r="V78" s="131">
        <f>Q78/12</f>
        <v>159.97520000000003</v>
      </c>
      <c r="X78" s="131">
        <f t="shared" ref="X78:X81" si="60">IF($D78="Y",$Q78,0)</f>
        <v>0</v>
      </c>
      <c r="Y78" s="131">
        <f t="shared" ref="Y78:Y81" si="61">IF($D78="N",$Q78,0)</f>
        <v>1919.7024000000004</v>
      </c>
      <c r="Z78" s="132">
        <f t="shared" ref="Z78:Z81" si="62">X78/(Y78+X78)</f>
        <v>0</v>
      </c>
    </row>
    <row r="79" spans="1:26" s="32" customFormat="1" ht="14.25" x14ac:dyDescent="0.3">
      <c r="A79" s="93"/>
      <c r="B79" s="94"/>
      <c r="C79" s="128" t="str">
        <f>'3. Staff Loading'!C79</f>
        <v>BenefitsCal Production Support Analyst - On</v>
      </c>
      <c r="D79" s="129" t="str">
        <f>'3. Staff Loading'!D79</f>
        <v>N</v>
      </c>
      <c r="E79" s="43">
        <v>159.9752</v>
      </c>
      <c r="F79" s="43">
        <v>159.9752</v>
      </c>
      <c r="G79" s="43">
        <v>159.9752</v>
      </c>
      <c r="H79" s="43">
        <v>159.9752</v>
      </c>
      <c r="I79" s="43">
        <v>159.9752</v>
      </c>
      <c r="J79" s="43">
        <v>159.9752</v>
      </c>
      <c r="K79" s="43">
        <v>159.9752</v>
      </c>
      <c r="L79" s="43">
        <v>159.9752</v>
      </c>
      <c r="M79" s="43">
        <v>159.9752</v>
      </c>
      <c r="N79" s="43">
        <v>159.9752</v>
      </c>
      <c r="O79" s="43">
        <v>159.9752</v>
      </c>
      <c r="P79" s="43">
        <v>159.9752</v>
      </c>
      <c r="Q79" s="100">
        <f t="shared" si="58"/>
        <v>1919.7024000000004</v>
      </c>
      <c r="R79" s="28"/>
      <c r="S79" s="28"/>
      <c r="T79" s="28"/>
      <c r="U79" s="131">
        <f t="shared" si="59"/>
        <v>0.95985120000000024</v>
      </c>
      <c r="V79" s="131">
        <f>Q79/12</f>
        <v>159.97520000000003</v>
      </c>
      <c r="X79" s="131">
        <f t="shared" si="60"/>
        <v>0</v>
      </c>
      <c r="Y79" s="131">
        <f t="shared" si="61"/>
        <v>1919.7024000000004</v>
      </c>
      <c r="Z79" s="132">
        <f t="shared" si="62"/>
        <v>0</v>
      </c>
    </row>
    <row r="80" spans="1:26" s="32" customFormat="1" ht="14.25" x14ac:dyDescent="0.3">
      <c r="A80" s="93"/>
      <c r="B80" s="94"/>
      <c r="C80" s="128">
        <f>'3. Staff Loading'!C80</f>
        <v>0</v>
      </c>
      <c r="D80" s="129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0">
        <f t="shared" si="58"/>
        <v>0</v>
      </c>
      <c r="R80" s="28"/>
      <c r="S80" s="28"/>
      <c r="T80" s="28"/>
      <c r="U80" s="131">
        <f t="shared" si="59"/>
        <v>0</v>
      </c>
      <c r="V80" s="131">
        <f>Q80/12</f>
        <v>0</v>
      </c>
      <c r="X80" s="131">
        <f t="shared" si="60"/>
        <v>0</v>
      </c>
      <c r="Y80" s="131">
        <f t="shared" si="61"/>
        <v>0</v>
      </c>
      <c r="Z80" s="132" t="e">
        <f t="shared" si="62"/>
        <v>#DIV/0!</v>
      </c>
    </row>
    <row r="81" spans="1:26" ht="14.25" customHeight="1" x14ac:dyDescent="0.3">
      <c r="A81" s="93"/>
      <c r="B81" s="94"/>
      <c r="C81" s="128">
        <f>'3. Staff Loading'!C81</f>
        <v>0</v>
      </c>
      <c r="D81" s="129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0">
        <f t="shared" si="58"/>
        <v>0</v>
      </c>
      <c r="U81" s="131">
        <f t="shared" si="59"/>
        <v>0</v>
      </c>
      <c r="V81" s="131">
        <f>Q81/12</f>
        <v>0</v>
      </c>
      <c r="X81" s="131">
        <f t="shared" si="60"/>
        <v>0</v>
      </c>
      <c r="Y81" s="131">
        <f t="shared" si="61"/>
        <v>0</v>
      </c>
      <c r="Z81" s="132" t="e">
        <f t="shared" si="62"/>
        <v>#DIV/0!</v>
      </c>
    </row>
    <row r="82" spans="1:26" s="31" customFormat="1" ht="15" thickBot="1" x14ac:dyDescent="0.35">
      <c r="A82" s="65"/>
      <c r="B82" s="66" t="s">
        <v>41</v>
      </c>
      <c r="C82" s="67"/>
      <c r="D82" s="119"/>
      <c r="E82" s="70">
        <f>SUM(E77:E81)</f>
        <v>481.77706666666666</v>
      </c>
      <c r="F82" s="70">
        <f t="shared" ref="F82:Q82" si="63">SUM(F77:F81)</f>
        <v>481.77706666666666</v>
      </c>
      <c r="G82" s="70">
        <f t="shared" si="63"/>
        <v>481.77706666666666</v>
      </c>
      <c r="H82" s="70">
        <f t="shared" si="63"/>
        <v>481.77706666666666</v>
      </c>
      <c r="I82" s="70">
        <f t="shared" si="63"/>
        <v>481.77706666666666</v>
      </c>
      <c r="J82" s="70">
        <f t="shared" si="63"/>
        <v>481.77706666666666</v>
      </c>
      <c r="K82" s="70">
        <f t="shared" si="63"/>
        <v>481.77706666666666</v>
      </c>
      <c r="L82" s="70">
        <f t="shared" si="63"/>
        <v>481.77706666666666</v>
      </c>
      <c r="M82" s="70">
        <f t="shared" si="63"/>
        <v>481.77706666666666</v>
      </c>
      <c r="N82" s="70">
        <f t="shared" si="63"/>
        <v>481.77706666666666</v>
      </c>
      <c r="O82" s="70">
        <f t="shared" si="63"/>
        <v>481.77706666666666</v>
      </c>
      <c r="P82" s="70">
        <f t="shared" si="63"/>
        <v>481.77706666666666</v>
      </c>
      <c r="Q82" s="70">
        <f t="shared" si="63"/>
        <v>5781.3248000000003</v>
      </c>
      <c r="R82" s="28"/>
      <c r="S82" s="28"/>
      <c r="T82" s="28"/>
      <c r="U82" s="72">
        <f>SUM(U77:U81)</f>
        <v>2.8906624000000005</v>
      </c>
      <c r="V82" s="72">
        <f>SUM(V77:V81)</f>
        <v>481.77706666666671</v>
      </c>
      <c r="X82" s="68">
        <f>SUM(X77:X81)</f>
        <v>0</v>
      </c>
      <c r="Y82" s="68">
        <f>SUM(Y77:Y81)</f>
        <v>5781.3248000000003</v>
      </c>
      <c r="Z82" s="105">
        <f>X82/(X82+Y82)</f>
        <v>0</v>
      </c>
    </row>
    <row r="83" spans="1:26" ht="9.9499999999999993" customHeight="1" x14ac:dyDescent="0.3">
      <c r="A83" s="38"/>
      <c r="B83" s="39"/>
      <c r="C83" s="40"/>
      <c r="D83" s="118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4"/>
    </row>
    <row r="84" spans="1:26" ht="15" thickBot="1" x14ac:dyDescent="0.35">
      <c r="A84" s="88"/>
      <c r="B84" s="89" t="s">
        <v>41</v>
      </c>
      <c r="C84" s="90"/>
      <c r="D84" s="121"/>
      <c r="E84" s="91">
        <f t="shared" ref="E84:Q84" si="64">SUM(E82,)</f>
        <v>481.77706666666666</v>
      </c>
      <c r="F84" s="91">
        <f t="shared" si="64"/>
        <v>481.77706666666666</v>
      </c>
      <c r="G84" s="91">
        <f t="shared" si="64"/>
        <v>481.77706666666666</v>
      </c>
      <c r="H84" s="91">
        <f t="shared" si="64"/>
        <v>481.77706666666666</v>
      </c>
      <c r="I84" s="91">
        <f t="shared" si="64"/>
        <v>481.77706666666666</v>
      </c>
      <c r="J84" s="91">
        <f t="shared" si="64"/>
        <v>481.77706666666666</v>
      </c>
      <c r="K84" s="91">
        <f t="shared" si="64"/>
        <v>481.77706666666666</v>
      </c>
      <c r="L84" s="91">
        <f t="shared" si="64"/>
        <v>481.77706666666666</v>
      </c>
      <c r="M84" s="91">
        <f t="shared" si="64"/>
        <v>481.77706666666666</v>
      </c>
      <c r="N84" s="91">
        <f t="shared" si="64"/>
        <v>481.77706666666666</v>
      </c>
      <c r="O84" s="91">
        <f t="shared" si="64"/>
        <v>481.77706666666666</v>
      </c>
      <c r="P84" s="91">
        <f t="shared" si="64"/>
        <v>481.77706666666666</v>
      </c>
      <c r="Q84" s="91">
        <f t="shared" si="64"/>
        <v>5781.3248000000003</v>
      </c>
      <c r="U84" s="91">
        <f>SUM(U82,)</f>
        <v>2.8906624000000005</v>
      </c>
      <c r="V84" s="91">
        <f>SUM(V82,)</f>
        <v>481.77706666666671</v>
      </c>
      <c r="X84" s="91">
        <f>SUM(X82,)</f>
        <v>0</v>
      </c>
      <c r="Y84" s="91">
        <f>SUM(Y82,)</f>
        <v>5781.3248000000003</v>
      </c>
      <c r="Z84" s="110">
        <f>SUM(Z82,)</f>
        <v>0</v>
      </c>
    </row>
    <row r="85" spans="1:26" ht="14.25" x14ac:dyDescent="0.3">
      <c r="A85" s="38"/>
      <c r="B85" s="44"/>
      <c r="C85" s="45"/>
      <c r="D85" s="12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3"/>
    </row>
    <row r="86" spans="1:26" ht="14.25" x14ac:dyDescent="0.3">
      <c r="A86" s="74">
        <v>4</v>
      </c>
      <c r="B86" s="82" t="s">
        <v>43</v>
      </c>
      <c r="C86" s="76"/>
      <c r="D86" s="117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77"/>
      <c r="R86" s="32"/>
      <c r="S86" s="32"/>
      <c r="T86" s="32"/>
      <c r="U86" s="76"/>
      <c r="V86" s="76"/>
      <c r="X86" s="76"/>
      <c r="Y86" s="76"/>
      <c r="Z86" s="108"/>
    </row>
    <row r="87" spans="1:26" ht="14.25" x14ac:dyDescent="0.3">
      <c r="A87" s="93">
        <v>4.0999999999999996</v>
      </c>
      <c r="B87" s="94" t="s">
        <v>43</v>
      </c>
      <c r="C87" s="128" t="str">
        <f>'3. Staff Loading'!C87</f>
        <v>BenefitsCal Public Communications Lead</v>
      </c>
      <c r="D87" s="129" t="str">
        <f>'3. Staff Loading'!D87</f>
        <v>N</v>
      </c>
      <c r="E87" s="152">
        <v>150</v>
      </c>
      <c r="F87" s="152">
        <v>150</v>
      </c>
      <c r="G87" s="152">
        <v>150</v>
      </c>
      <c r="H87" s="152">
        <v>150</v>
      </c>
      <c r="I87" s="152">
        <v>150</v>
      </c>
      <c r="J87" s="152">
        <v>150</v>
      </c>
      <c r="K87" s="152">
        <v>150</v>
      </c>
      <c r="L87" s="152">
        <v>150</v>
      </c>
      <c r="M87" s="152">
        <v>150</v>
      </c>
      <c r="N87" s="152">
        <v>150</v>
      </c>
      <c r="O87" s="152">
        <v>150</v>
      </c>
      <c r="P87" s="152">
        <v>150</v>
      </c>
      <c r="Q87" s="100">
        <f t="shared" ref="Q87:Q91" si="65">SUM(E87:P87)</f>
        <v>1800</v>
      </c>
      <c r="R87" s="32"/>
      <c r="S87" s="32"/>
      <c r="T87" s="32"/>
      <c r="U87" s="131">
        <f>V87/$S$7</f>
        <v>0.9</v>
      </c>
      <c r="V87" s="131">
        <f>Q87/12</f>
        <v>150</v>
      </c>
      <c r="X87" s="131">
        <f>IF($D87="Y",$Q87,0)</f>
        <v>0</v>
      </c>
      <c r="Y87" s="131">
        <f>IF($D87="N",$Q87,0)</f>
        <v>1800</v>
      </c>
      <c r="Z87" s="132">
        <f>X87/(Y87+X87)</f>
        <v>0</v>
      </c>
    </row>
    <row r="88" spans="1:26" s="32" customFormat="1" ht="14.25" x14ac:dyDescent="0.3">
      <c r="A88" s="93"/>
      <c r="B88" s="94"/>
      <c r="C88" s="128" t="str">
        <f>'3. Staff Loading'!C88</f>
        <v>BenefitsCal Business Analyst - On</v>
      </c>
      <c r="D88" s="129" t="str">
        <f>'3. Staff Loading'!D88</f>
        <v>N</v>
      </c>
      <c r="E88" s="152">
        <v>119.94</v>
      </c>
      <c r="F88" s="152">
        <v>119.94</v>
      </c>
      <c r="G88" s="152">
        <v>119.94</v>
      </c>
      <c r="H88" s="152">
        <v>119.94</v>
      </c>
      <c r="I88" s="152">
        <v>119.94</v>
      </c>
      <c r="J88" s="152">
        <v>119.94</v>
      </c>
      <c r="K88" s="152">
        <v>119.94</v>
      </c>
      <c r="L88" s="152">
        <v>119.94</v>
      </c>
      <c r="M88" s="152">
        <v>119.94</v>
      </c>
      <c r="N88" s="152">
        <v>119.94</v>
      </c>
      <c r="O88" s="152">
        <v>119.94</v>
      </c>
      <c r="P88" s="152">
        <v>119.94</v>
      </c>
      <c r="Q88" s="100">
        <f t="shared" si="65"/>
        <v>1439.2800000000004</v>
      </c>
      <c r="U88" s="131">
        <f t="shared" ref="U88:U91" si="66">V88/$S$7</f>
        <v>0.71964000000000028</v>
      </c>
      <c r="V88" s="131">
        <f>Q88/12</f>
        <v>119.94000000000004</v>
      </c>
      <c r="X88" s="131">
        <f t="shared" ref="X88:X91" si="67">IF($D88="Y",$Q88,0)</f>
        <v>0</v>
      </c>
      <c r="Y88" s="131">
        <f t="shared" ref="Y88:Y91" si="68">IF($D88="N",$Q88,0)</f>
        <v>1439.2800000000004</v>
      </c>
      <c r="Z88" s="132">
        <f t="shared" ref="Z88:Z91" si="69">X88/(Y88+X88)</f>
        <v>0</v>
      </c>
    </row>
    <row r="89" spans="1:26" ht="14.25" customHeight="1" x14ac:dyDescent="0.3">
      <c r="A89" s="93"/>
      <c r="B89" s="94"/>
      <c r="C89" s="128" t="str">
        <f>'3. Staff Loading'!C89</f>
        <v>BenefitsCal UX Designer - Off</v>
      </c>
      <c r="D89" s="129" t="str">
        <f>'3. Staff Loading'!D89</f>
        <v>Y</v>
      </c>
      <c r="E89" s="43">
        <v>80.016773833333346</v>
      </c>
      <c r="F89" s="43">
        <v>80.016773833333346</v>
      </c>
      <c r="G89" s="43">
        <v>80.016773833333346</v>
      </c>
      <c r="H89" s="43">
        <v>80.016773833333346</v>
      </c>
      <c r="I89" s="43">
        <v>80.016773833333346</v>
      </c>
      <c r="J89" s="43">
        <v>80.016773833333346</v>
      </c>
      <c r="K89" s="43">
        <v>80.016773833333346</v>
      </c>
      <c r="L89" s="43">
        <v>80.016773833333346</v>
      </c>
      <c r="M89" s="43">
        <v>80.016773833333346</v>
      </c>
      <c r="N89" s="43">
        <v>80.016773833333346</v>
      </c>
      <c r="O89" s="43">
        <v>80.016773833333346</v>
      </c>
      <c r="P89" s="43">
        <v>80.016773833333346</v>
      </c>
      <c r="Q89" s="100">
        <f t="shared" si="65"/>
        <v>960.2012860000001</v>
      </c>
      <c r="R89" s="32"/>
      <c r="S89" s="32"/>
      <c r="T89" s="32"/>
      <c r="U89" s="131">
        <f t="shared" si="66"/>
        <v>0.4801006430000001</v>
      </c>
      <c r="V89" s="131">
        <f>Q89/12</f>
        <v>80.016773833333346</v>
      </c>
      <c r="X89" s="131">
        <f t="shared" si="67"/>
        <v>960.2012860000001</v>
      </c>
      <c r="Y89" s="131">
        <f t="shared" si="68"/>
        <v>0</v>
      </c>
      <c r="Z89" s="132">
        <f t="shared" si="69"/>
        <v>1</v>
      </c>
    </row>
    <row r="90" spans="1:26" s="32" customFormat="1" ht="14.25" x14ac:dyDescent="0.3">
      <c r="A90" s="93"/>
      <c r="B90" s="94"/>
      <c r="C90" s="128" t="str">
        <f>'3. Staff Loading'!C90</f>
        <v>BenefitsCal Copywriter / Editor - On</v>
      </c>
      <c r="D90" s="129" t="str">
        <f>'3. Staff Loading'!D90</f>
        <v>N</v>
      </c>
      <c r="E90" s="43">
        <v>59.983527500000001</v>
      </c>
      <c r="F90" s="43">
        <v>59.983527500000001</v>
      </c>
      <c r="G90" s="43">
        <v>59.983527500000001</v>
      </c>
      <c r="H90" s="43">
        <v>59.983527500000001</v>
      </c>
      <c r="I90" s="43">
        <v>59.983527500000001</v>
      </c>
      <c r="J90" s="43">
        <v>59.983527500000001</v>
      </c>
      <c r="K90" s="43">
        <v>59.983527500000001</v>
      </c>
      <c r="L90" s="43">
        <v>59.983527500000001</v>
      </c>
      <c r="M90" s="43">
        <v>59.983527500000001</v>
      </c>
      <c r="N90" s="43">
        <v>59.983527500000001</v>
      </c>
      <c r="O90" s="43">
        <v>59.983527500000001</v>
      </c>
      <c r="P90" s="43">
        <v>59.983527500000001</v>
      </c>
      <c r="Q90" s="100">
        <f t="shared" si="65"/>
        <v>719.8023300000001</v>
      </c>
      <c r="U90" s="131">
        <f t="shared" si="66"/>
        <v>0.35990116500000008</v>
      </c>
      <c r="V90" s="131">
        <f>Q90/12</f>
        <v>59.983527500000008</v>
      </c>
      <c r="X90" s="131">
        <f t="shared" si="67"/>
        <v>0</v>
      </c>
      <c r="Y90" s="131">
        <f t="shared" si="68"/>
        <v>719.8023300000001</v>
      </c>
      <c r="Z90" s="132">
        <f t="shared" si="69"/>
        <v>0</v>
      </c>
    </row>
    <row r="91" spans="1:26" ht="14.25" customHeight="1" x14ac:dyDescent="0.3">
      <c r="A91" s="93"/>
      <c r="B91" s="94"/>
      <c r="C91" s="128" t="str">
        <f>'3. Staff Loading'!C91</f>
        <v>BenefitsCal PR Team (Paid Social and Media) - On</v>
      </c>
      <c r="D91" s="129" t="str">
        <f>'3. Staff Loading'!D91</f>
        <v>N</v>
      </c>
      <c r="E91" s="43">
        <v>60</v>
      </c>
      <c r="F91" s="43">
        <v>60</v>
      </c>
      <c r="G91" s="43">
        <v>60</v>
      </c>
      <c r="H91" s="43">
        <v>60</v>
      </c>
      <c r="I91" s="43">
        <v>60</v>
      </c>
      <c r="J91" s="43">
        <v>60</v>
      </c>
      <c r="K91" s="43">
        <v>60</v>
      </c>
      <c r="L91" s="43">
        <v>60</v>
      </c>
      <c r="M91" s="43">
        <v>60</v>
      </c>
      <c r="N91" s="43">
        <v>60</v>
      </c>
      <c r="O91" s="43">
        <v>60</v>
      </c>
      <c r="P91" s="43">
        <v>60</v>
      </c>
      <c r="Q91" s="100">
        <f t="shared" si="65"/>
        <v>720</v>
      </c>
      <c r="R91" s="32"/>
      <c r="S91" s="32"/>
      <c r="T91" s="32"/>
      <c r="U91" s="131">
        <f t="shared" si="66"/>
        <v>0.36000000000000004</v>
      </c>
      <c r="V91" s="131">
        <f>Q91/12</f>
        <v>60</v>
      </c>
      <c r="X91" s="131">
        <f t="shared" si="67"/>
        <v>0</v>
      </c>
      <c r="Y91" s="131">
        <f t="shared" si="68"/>
        <v>720</v>
      </c>
      <c r="Z91" s="132">
        <f t="shared" si="69"/>
        <v>0</v>
      </c>
    </row>
    <row r="92" spans="1:26" s="31" customFormat="1" ht="15" thickBot="1" x14ac:dyDescent="0.35">
      <c r="A92" s="65"/>
      <c r="B92" s="66" t="s">
        <v>44</v>
      </c>
      <c r="C92" s="67"/>
      <c r="D92" s="119"/>
      <c r="E92" s="70">
        <f>SUM(E87:E91)</f>
        <v>469.94030133333331</v>
      </c>
      <c r="F92" s="70">
        <f t="shared" ref="F92:Q92" si="70">SUM(F87:F91)</f>
        <v>469.94030133333331</v>
      </c>
      <c r="G92" s="70">
        <f t="shared" si="70"/>
        <v>469.94030133333331</v>
      </c>
      <c r="H92" s="70">
        <f t="shared" si="70"/>
        <v>469.94030133333331</v>
      </c>
      <c r="I92" s="70">
        <f t="shared" si="70"/>
        <v>469.94030133333331</v>
      </c>
      <c r="J92" s="70">
        <f t="shared" si="70"/>
        <v>469.94030133333331</v>
      </c>
      <c r="K92" s="70">
        <f t="shared" si="70"/>
        <v>469.94030133333331</v>
      </c>
      <c r="L92" s="70">
        <f t="shared" si="70"/>
        <v>469.94030133333331</v>
      </c>
      <c r="M92" s="70">
        <f t="shared" si="70"/>
        <v>469.94030133333331</v>
      </c>
      <c r="N92" s="70">
        <f t="shared" si="70"/>
        <v>469.94030133333331</v>
      </c>
      <c r="O92" s="70">
        <f t="shared" si="70"/>
        <v>469.94030133333331</v>
      </c>
      <c r="P92" s="70">
        <f t="shared" si="70"/>
        <v>469.94030133333331</v>
      </c>
      <c r="Q92" s="70">
        <f t="shared" si="70"/>
        <v>5639.2836160000015</v>
      </c>
      <c r="R92" s="28"/>
      <c r="S92" s="28"/>
      <c r="T92" s="28"/>
      <c r="U92" s="72">
        <f>SUM(U87:U91)</f>
        <v>2.8196418080000005</v>
      </c>
      <c r="V92" s="72">
        <f>SUM(V87:V91)</f>
        <v>469.94030133333342</v>
      </c>
      <c r="X92" s="68">
        <f>SUM(X87:X91)</f>
        <v>960.2012860000001</v>
      </c>
      <c r="Y92" s="68">
        <f>SUM(Y87:Y91)</f>
        <v>4679.0823300000011</v>
      </c>
      <c r="Z92" s="105">
        <f>X92/(X92+Y92)</f>
        <v>0.1702700824047364</v>
      </c>
    </row>
    <row r="93" spans="1:26" ht="9.9499999999999993" customHeight="1" x14ac:dyDescent="0.3">
      <c r="A93" s="38"/>
      <c r="B93" s="39"/>
      <c r="C93" s="40"/>
      <c r="D93" s="118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4"/>
    </row>
    <row r="94" spans="1:26" ht="15" thickBot="1" x14ac:dyDescent="0.35">
      <c r="A94" s="88"/>
      <c r="B94" s="89" t="s">
        <v>44</v>
      </c>
      <c r="C94" s="90"/>
      <c r="D94" s="121"/>
      <c r="E94" s="91">
        <f t="shared" ref="E94:Q94" si="71">SUM(E92,)</f>
        <v>469.94030133333331</v>
      </c>
      <c r="F94" s="91">
        <f t="shared" si="71"/>
        <v>469.94030133333331</v>
      </c>
      <c r="G94" s="91">
        <f t="shared" si="71"/>
        <v>469.94030133333331</v>
      </c>
      <c r="H94" s="91">
        <f t="shared" si="71"/>
        <v>469.94030133333331</v>
      </c>
      <c r="I94" s="91">
        <f t="shared" si="71"/>
        <v>469.94030133333331</v>
      </c>
      <c r="J94" s="91">
        <f t="shared" si="71"/>
        <v>469.94030133333331</v>
      </c>
      <c r="K94" s="91">
        <f t="shared" si="71"/>
        <v>469.94030133333331</v>
      </c>
      <c r="L94" s="91">
        <f t="shared" si="71"/>
        <v>469.94030133333331</v>
      </c>
      <c r="M94" s="91">
        <f t="shared" si="71"/>
        <v>469.94030133333331</v>
      </c>
      <c r="N94" s="91">
        <f t="shared" si="71"/>
        <v>469.94030133333331</v>
      </c>
      <c r="O94" s="91">
        <f t="shared" si="71"/>
        <v>469.94030133333331</v>
      </c>
      <c r="P94" s="91">
        <f t="shared" si="71"/>
        <v>469.94030133333331</v>
      </c>
      <c r="Q94" s="91">
        <f t="shared" si="71"/>
        <v>5639.2836160000015</v>
      </c>
      <c r="U94" s="91">
        <f>SUM(U92,)</f>
        <v>2.8196418080000005</v>
      </c>
      <c r="V94" s="91">
        <f>SUM(V92,)</f>
        <v>469.94030133333342</v>
      </c>
      <c r="X94" s="91">
        <f>SUM(X92,)</f>
        <v>960.2012860000001</v>
      </c>
      <c r="Y94" s="91">
        <f>SUM(Y92,)</f>
        <v>4679.0823300000011</v>
      </c>
      <c r="Z94" s="110">
        <f>X94/(X94+Y94)</f>
        <v>0.1702700824047364</v>
      </c>
    </row>
    <row r="95" spans="1:26" ht="14.25" x14ac:dyDescent="0.3">
      <c r="A95" s="49"/>
      <c r="B95" s="39"/>
      <c r="C95" s="40"/>
      <c r="D95" s="124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4"/>
    </row>
    <row r="96" spans="1:26" ht="14.25" x14ac:dyDescent="0.3">
      <c r="A96" s="74">
        <v>5</v>
      </c>
      <c r="B96" s="82" t="s">
        <v>45</v>
      </c>
      <c r="C96" s="76"/>
      <c r="D96" s="117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77"/>
      <c r="U96" s="76"/>
      <c r="V96" s="76"/>
      <c r="X96" s="76"/>
      <c r="Y96" s="76"/>
      <c r="Z96" s="108"/>
    </row>
    <row r="97" spans="1:26" ht="14.25" x14ac:dyDescent="0.3">
      <c r="A97" s="93">
        <v>5.0999999999999996</v>
      </c>
      <c r="B97" s="94" t="s">
        <v>46</v>
      </c>
      <c r="C97" s="128" t="str">
        <f>'3. Staff Loading'!C97</f>
        <v>BenefitsCal Security Manager</v>
      </c>
      <c r="D97" s="129" t="str">
        <f>'3. Staff Loading'!D97</f>
        <v>N</v>
      </c>
      <c r="E97" s="187">
        <v>150</v>
      </c>
      <c r="F97" s="188">
        <v>150</v>
      </c>
      <c r="G97" s="188">
        <v>150</v>
      </c>
      <c r="H97" s="188">
        <v>150</v>
      </c>
      <c r="I97" s="188">
        <v>150</v>
      </c>
      <c r="J97" s="188">
        <v>150</v>
      </c>
      <c r="K97" s="188">
        <v>150</v>
      </c>
      <c r="L97" s="188">
        <v>150</v>
      </c>
      <c r="M97" s="188">
        <v>150</v>
      </c>
      <c r="N97" s="188">
        <v>150</v>
      </c>
      <c r="O97" s="188">
        <v>150</v>
      </c>
      <c r="P97" s="188">
        <v>150</v>
      </c>
      <c r="Q97" s="100">
        <f t="shared" ref="Q97:Q101" si="72">SUM(E97:P97)</f>
        <v>1800</v>
      </c>
      <c r="U97" s="131">
        <f>V97/$S$7</f>
        <v>0.9</v>
      </c>
      <c r="V97" s="131">
        <f>Q97/12</f>
        <v>150</v>
      </c>
      <c r="X97" s="131">
        <f>IF($D97="Y",$Q97,0)</f>
        <v>0</v>
      </c>
      <c r="Y97" s="131">
        <f>IF($D97="N",$Q97,0)</f>
        <v>1800</v>
      </c>
      <c r="Z97" s="132">
        <f>X97/(Y97+X97)</f>
        <v>0</v>
      </c>
    </row>
    <row r="98" spans="1:26" s="32" customFormat="1" ht="14.25" x14ac:dyDescent="0.3">
      <c r="A98" s="93"/>
      <c r="B98" s="94"/>
      <c r="C98" s="128">
        <f>'3. Staff Loading'!C98</f>
        <v>0</v>
      </c>
      <c r="D98" s="129">
        <v>0</v>
      </c>
      <c r="E98" s="189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00">
        <f t="shared" si="72"/>
        <v>0</v>
      </c>
      <c r="R98" s="28"/>
      <c r="S98" s="28"/>
      <c r="T98" s="28"/>
      <c r="U98" s="131">
        <f t="shared" ref="U98:U101" si="73">V98/$S$7</f>
        <v>0</v>
      </c>
      <c r="V98" s="131">
        <f>Q98/12</f>
        <v>0</v>
      </c>
      <c r="X98" s="131">
        <f t="shared" ref="X98:X101" si="74">IF($D98="Y",$Q98,0)</f>
        <v>0</v>
      </c>
      <c r="Y98" s="131">
        <f t="shared" ref="Y98:Y101" si="75">IF($D98="N",$Q98,0)</f>
        <v>0</v>
      </c>
      <c r="Z98" s="132" t="e">
        <f t="shared" ref="Z98:Z101" si="76">X98/(Y98+X98)</f>
        <v>#DIV/0!</v>
      </c>
    </row>
    <row r="99" spans="1:26" ht="14.25" x14ac:dyDescent="0.3">
      <c r="A99" s="93"/>
      <c r="B99" s="94"/>
      <c r="C99" s="128">
        <f>'3. Staff Loading'!C99</f>
        <v>0</v>
      </c>
      <c r="D99" s="129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0">
        <f t="shared" si="72"/>
        <v>0</v>
      </c>
      <c r="U99" s="131">
        <f t="shared" si="73"/>
        <v>0</v>
      </c>
      <c r="V99" s="131">
        <f>Q99/12</f>
        <v>0</v>
      </c>
      <c r="X99" s="131">
        <f t="shared" si="74"/>
        <v>0</v>
      </c>
      <c r="Y99" s="131">
        <f t="shared" si="75"/>
        <v>0</v>
      </c>
      <c r="Z99" s="132" t="e">
        <f t="shared" si="76"/>
        <v>#DIV/0!</v>
      </c>
    </row>
    <row r="100" spans="1:26" s="32" customFormat="1" ht="14.25" x14ac:dyDescent="0.3">
      <c r="A100" s="93"/>
      <c r="B100" s="94"/>
      <c r="C100" s="128">
        <f>'3. Staff Loading'!C100</f>
        <v>0</v>
      </c>
      <c r="D100" s="129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0">
        <f t="shared" si="72"/>
        <v>0</v>
      </c>
      <c r="R100" s="28"/>
      <c r="S100" s="28"/>
      <c r="T100" s="28"/>
      <c r="U100" s="131">
        <f t="shared" si="73"/>
        <v>0</v>
      </c>
      <c r="V100" s="131">
        <f>Q100/12</f>
        <v>0</v>
      </c>
      <c r="X100" s="131">
        <f t="shared" si="74"/>
        <v>0</v>
      </c>
      <c r="Y100" s="131">
        <f t="shared" si="75"/>
        <v>0</v>
      </c>
      <c r="Z100" s="132" t="e">
        <f t="shared" si="76"/>
        <v>#DIV/0!</v>
      </c>
    </row>
    <row r="101" spans="1:26" ht="14.25" x14ac:dyDescent="0.3">
      <c r="A101" s="93"/>
      <c r="B101" s="94"/>
      <c r="C101" s="128">
        <f>'3. Staff Loading'!C101</f>
        <v>0</v>
      </c>
      <c r="D101" s="129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0">
        <f t="shared" si="72"/>
        <v>0</v>
      </c>
      <c r="U101" s="131">
        <f t="shared" si="73"/>
        <v>0</v>
      </c>
      <c r="V101" s="131">
        <f>Q101/12</f>
        <v>0</v>
      </c>
      <c r="X101" s="131">
        <f t="shared" si="74"/>
        <v>0</v>
      </c>
      <c r="Y101" s="131">
        <f t="shared" si="75"/>
        <v>0</v>
      </c>
      <c r="Z101" s="132" t="e">
        <f t="shared" si="76"/>
        <v>#DIV/0!</v>
      </c>
    </row>
    <row r="102" spans="1:26" ht="15" thickBot="1" x14ac:dyDescent="0.35">
      <c r="A102" s="65"/>
      <c r="B102" s="66" t="s">
        <v>104</v>
      </c>
      <c r="C102" s="67"/>
      <c r="D102" s="119"/>
      <c r="E102" s="70">
        <f>SUM(E97:E101)</f>
        <v>150</v>
      </c>
      <c r="F102" s="70">
        <f t="shared" ref="F102:Q102" si="77">SUM(F97:F101)</f>
        <v>150</v>
      </c>
      <c r="G102" s="70">
        <f t="shared" si="77"/>
        <v>150</v>
      </c>
      <c r="H102" s="70">
        <f t="shared" si="77"/>
        <v>150</v>
      </c>
      <c r="I102" s="70">
        <f t="shared" si="77"/>
        <v>150</v>
      </c>
      <c r="J102" s="70">
        <f t="shared" si="77"/>
        <v>150</v>
      </c>
      <c r="K102" s="70">
        <f t="shared" si="77"/>
        <v>150</v>
      </c>
      <c r="L102" s="70">
        <f t="shared" si="77"/>
        <v>150</v>
      </c>
      <c r="M102" s="70">
        <f t="shared" si="77"/>
        <v>150</v>
      </c>
      <c r="N102" s="70">
        <f t="shared" si="77"/>
        <v>150</v>
      </c>
      <c r="O102" s="70">
        <f t="shared" si="77"/>
        <v>150</v>
      </c>
      <c r="P102" s="70">
        <f t="shared" si="77"/>
        <v>150</v>
      </c>
      <c r="Q102" s="70">
        <f t="shared" si="77"/>
        <v>1800</v>
      </c>
      <c r="U102" s="72">
        <f>SUM(U97:U101)</f>
        <v>0.9</v>
      </c>
      <c r="V102" s="72">
        <f>SUM(V97:V101)</f>
        <v>150</v>
      </c>
      <c r="X102" s="68">
        <f>SUM(X97:X101)</f>
        <v>0</v>
      </c>
      <c r="Y102" s="68">
        <f>SUM(Y97:Y101)</f>
        <v>1800</v>
      </c>
      <c r="Z102" s="105">
        <f>X102/(X102+Y102)</f>
        <v>0</v>
      </c>
    </row>
    <row r="103" spans="1:26" ht="14.25" x14ac:dyDescent="0.3">
      <c r="A103" s="93">
        <v>5.2</v>
      </c>
      <c r="B103" s="94" t="s">
        <v>48</v>
      </c>
      <c r="C103" s="128" t="str">
        <f>'3. Staff Loading'!C103</f>
        <v>BenefitsCal Applications Security Engineer Sr. - Off</v>
      </c>
      <c r="D103" s="129" t="str">
        <f>'3. Staff Loading'!D103</f>
        <v>Y</v>
      </c>
      <c r="E103" s="43">
        <v>165.96291666666667</v>
      </c>
      <c r="F103" s="43">
        <v>165.96291666666667</v>
      </c>
      <c r="G103" s="43">
        <v>165.96291666666667</v>
      </c>
      <c r="H103" s="43">
        <v>165.96291666666667</v>
      </c>
      <c r="I103" s="43">
        <v>165.96291666666667</v>
      </c>
      <c r="J103" s="43">
        <v>165.96291666666667</v>
      </c>
      <c r="K103" s="43">
        <v>165.96291666666667</v>
      </c>
      <c r="L103" s="43">
        <v>165.96291666666667</v>
      </c>
      <c r="M103" s="43">
        <v>165.96291666666667</v>
      </c>
      <c r="N103" s="43">
        <v>165.96291666666667</v>
      </c>
      <c r="O103" s="43">
        <v>165.96291666666667</v>
      </c>
      <c r="P103" s="43">
        <v>165.96291666666667</v>
      </c>
      <c r="Q103" s="100">
        <f t="shared" ref="Q103:Q107" si="78">SUM(E103:P103)</f>
        <v>1991.5549999999996</v>
      </c>
      <c r="R103" s="32"/>
      <c r="S103" s="32"/>
      <c r="T103" s="32"/>
      <c r="U103" s="131">
        <f>V103/$S$7</f>
        <v>0.99577749999999987</v>
      </c>
      <c r="V103" s="131">
        <f>Q103/12</f>
        <v>165.96291666666664</v>
      </c>
      <c r="X103" s="131">
        <f>IF($D103="Y",$Q103,0)</f>
        <v>1991.5549999999996</v>
      </c>
      <c r="Y103" s="131">
        <f>IF($D103="N",$Q103,0)</f>
        <v>0</v>
      </c>
      <c r="Z103" s="132">
        <f>X103/(Y103+X103)</f>
        <v>1</v>
      </c>
    </row>
    <row r="104" spans="1:26" s="32" customFormat="1" ht="14.25" x14ac:dyDescent="0.3">
      <c r="A104" s="93"/>
      <c r="B104" s="94"/>
      <c r="C104" s="128">
        <f>'3. Staff Loading'!C104</f>
        <v>0</v>
      </c>
      <c r="D104" s="129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0">
        <f t="shared" si="78"/>
        <v>0</v>
      </c>
      <c r="U104" s="131">
        <f t="shared" ref="U104:U107" si="79">V104/$S$7</f>
        <v>0</v>
      </c>
      <c r="V104" s="131">
        <f>Q104/12</f>
        <v>0</v>
      </c>
      <c r="X104" s="131">
        <f t="shared" ref="X104:X107" si="80">IF($D104="Y",$Q104,0)</f>
        <v>0</v>
      </c>
      <c r="Y104" s="131">
        <f t="shared" ref="Y104:Y107" si="81">IF($D104="N",$Q104,0)</f>
        <v>0</v>
      </c>
      <c r="Z104" s="132" t="e">
        <f t="shared" ref="Z104:Z107" si="82">X104/(Y104+X104)</f>
        <v>#DIV/0!</v>
      </c>
    </row>
    <row r="105" spans="1:26" s="32" customFormat="1" ht="14.25" x14ac:dyDescent="0.3">
      <c r="A105" s="93"/>
      <c r="B105" s="94"/>
      <c r="C105" s="128">
        <f>'3. Staff Loading'!C105</f>
        <v>0</v>
      </c>
      <c r="D105" s="129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0">
        <f t="shared" si="78"/>
        <v>0</v>
      </c>
      <c r="U105" s="131">
        <f t="shared" si="79"/>
        <v>0</v>
      </c>
      <c r="V105" s="131">
        <f>Q105/12</f>
        <v>0</v>
      </c>
      <c r="X105" s="131">
        <f t="shared" si="80"/>
        <v>0</v>
      </c>
      <c r="Y105" s="131">
        <f t="shared" si="81"/>
        <v>0</v>
      </c>
      <c r="Z105" s="132" t="e">
        <f t="shared" si="82"/>
        <v>#DIV/0!</v>
      </c>
    </row>
    <row r="106" spans="1:26" ht="14.25" x14ac:dyDescent="0.3">
      <c r="A106" s="93"/>
      <c r="B106" s="94"/>
      <c r="C106" s="128">
        <f>'3. Staff Loading'!C106</f>
        <v>0</v>
      </c>
      <c r="D106" s="129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0">
        <f t="shared" si="78"/>
        <v>0</v>
      </c>
      <c r="U106" s="131">
        <f t="shared" si="79"/>
        <v>0</v>
      </c>
      <c r="V106" s="131">
        <f>Q106/12</f>
        <v>0</v>
      </c>
      <c r="X106" s="131">
        <f t="shared" si="80"/>
        <v>0</v>
      </c>
      <c r="Y106" s="131">
        <f t="shared" si="81"/>
        <v>0</v>
      </c>
      <c r="Z106" s="132" t="e">
        <f t="shared" si="82"/>
        <v>#DIV/0!</v>
      </c>
    </row>
    <row r="107" spans="1:26" ht="14.25" x14ac:dyDescent="0.3">
      <c r="A107" s="93"/>
      <c r="B107" s="94"/>
      <c r="C107" s="128">
        <f>'3. Staff Loading'!C107</f>
        <v>0</v>
      </c>
      <c r="D107" s="129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0">
        <f t="shared" si="78"/>
        <v>0</v>
      </c>
      <c r="U107" s="131">
        <f t="shared" si="79"/>
        <v>0</v>
      </c>
      <c r="V107" s="131">
        <f>Q107/12</f>
        <v>0</v>
      </c>
      <c r="X107" s="131">
        <f t="shared" si="80"/>
        <v>0</v>
      </c>
      <c r="Y107" s="131">
        <f t="shared" si="81"/>
        <v>0</v>
      </c>
      <c r="Z107" s="132" t="e">
        <f t="shared" si="82"/>
        <v>#DIV/0!</v>
      </c>
    </row>
    <row r="108" spans="1:26" ht="15" thickBot="1" x14ac:dyDescent="0.35">
      <c r="A108" s="65"/>
      <c r="B108" s="66" t="s">
        <v>49</v>
      </c>
      <c r="C108" s="67"/>
      <c r="D108" s="119"/>
      <c r="E108" s="70">
        <f>SUM(E103:E107)</f>
        <v>165.96291666666667</v>
      </c>
      <c r="F108" s="70">
        <f t="shared" ref="F108:Q108" si="83">SUM(F103:F107)</f>
        <v>165.96291666666667</v>
      </c>
      <c r="G108" s="70">
        <f t="shared" si="83"/>
        <v>165.96291666666667</v>
      </c>
      <c r="H108" s="70">
        <f t="shared" si="83"/>
        <v>165.96291666666667</v>
      </c>
      <c r="I108" s="70">
        <f t="shared" si="83"/>
        <v>165.96291666666667</v>
      </c>
      <c r="J108" s="70">
        <f t="shared" si="83"/>
        <v>165.96291666666667</v>
      </c>
      <c r="K108" s="70">
        <f t="shared" si="83"/>
        <v>165.96291666666667</v>
      </c>
      <c r="L108" s="70">
        <f t="shared" si="83"/>
        <v>165.96291666666667</v>
      </c>
      <c r="M108" s="70">
        <f t="shared" si="83"/>
        <v>165.96291666666667</v>
      </c>
      <c r="N108" s="70">
        <f t="shared" si="83"/>
        <v>165.96291666666667</v>
      </c>
      <c r="O108" s="70">
        <f t="shared" si="83"/>
        <v>165.96291666666667</v>
      </c>
      <c r="P108" s="70">
        <f t="shared" si="83"/>
        <v>165.96291666666667</v>
      </c>
      <c r="Q108" s="70">
        <f t="shared" si="83"/>
        <v>1991.5549999999996</v>
      </c>
      <c r="U108" s="72">
        <f>SUM(U103:U107)</f>
        <v>0.99577749999999987</v>
      </c>
      <c r="V108" s="72">
        <f>SUM(V103:V107)</f>
        <v>165.96291666666664</v>
      </c>
      <c r="X108" s="68">
        <f>SUM(X103:X107)</f>
        <v>1991.5549999999996</v>
      </c>
      <c r="Y108" s="68">
        <f>SUM(Y103:Y107)</f>
        <v>0</v>
      </c>
      <c r="Z108" s="105">
        <f>X108/(X108+Y108)</f>
        <v>1</v>
      </c>
    </row>
    <row r="109" spans="1:26" ht="14.25" x14ac:dyDescent="0.3">
      <c r="A109" s="93">
        <v>5.3</v>
      </c>
      <c r="B109" s="94" t="s">
        <v>50</v>
      </c>
      <c r="C109" s="128" t="str">
        <f>'3. Staff Loading'!C109</f>
        <v>BenefitsCal Security Support Engineer - On</v>
      </c>
      <c r="D109" s="129" t="str">
        <f>'3. Staff Loading'!D109</f>
        <v>N</v>
      </c>
      <c r="E109" s="152">
        <v>77.930000000000007</v>
      </c>
      <c r="F109" s="152">
        <v>77.930000000000007</v>
      </c>
      <c r="G109" s="152">
        <v>77.930000000000007</v>
      </c>
      <c r="H109" s="152">
        <v>77.930000000000007</v>
      </c>
      <c r="I109" s="152">
        <v>77.930000000000007</v>
      </c>
      <c r="J109" s="152">
        <v>77.930000000000007</v>
      </c>
      <c r="K109" s="152">
        <v>77.930000000000007</v>
      </c>
      <c r="L109" s="152">
        <v>77.930000000000007</v>
      </c>
      <c r="M109" s="152">
        <v>77.930000000000007</v>
      </c>
      <c r="N109" s="152">
        <v>77.930000000000007</v>
      </c>
      <c r="O109" s="152">
        <v>77.930000000000007</v>
      </c>
      <c r="P109" s="152">
        <v>77.930000000000007</v>
      </c>
      <c r="Q109" s="100">
        <f t="shared" ref="Q109:Q113" si="84">SUM(E109:P109)</f>
        <v>935.16000000000031</v>
      </c>
      <c r="U109" s="131">
        <f>V109/$S$7</f>
        <v>0.46758000000000016</v>
      </c>
      <c r="V109" s="131">
        <f>Q109/12</f>
        <v>77.930000000000021</v>
      </c>
      <c r="X109" s="131">
        <f>IF($D109="Y",$Q109,0)</f>
        <v>0</v>
      </c>
      <c r="Y109" s="131">
        <f>IF($D109="N",$Q109,0)</f>
        <v>935.16000000000031</v>
      </c>
      <c r="Z109" s="132">
        <f>X109/(Y109+X109)</f>
        <v>0</v>
      </c>
    </row>
    <row r="110" spans="1:26" s="32" customFormat="1" ht="14.25" x14ac:dyDescent="0.3">
      <c r="A110" s="93"/>
      <c r="B110" s="94"/>
      <c r="C110" s="128">
        <f>'3. Staff Loading'!C110</f>
        <v>0</v>
      </c>
      <c r="D110" s="129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0">
        <f t="shared" si="84"/>
        <v>0</v>
      </c>
      <c r="R110" s="33"/>
      <c r="S110" s="33"/>
      <c r="T110" s="33"/>
      <c r="U110" s="131">
        <f t="shared" ref="U110:U113" si="85">V110/$S$7</f>
        <v>0</v>
      </c>
      <c r="V110" s="131">
        <f>Q110/12</f>
        <v>0</v>
      </c>
      <c r="X110" s="131">
        <f t="shared" ref="X110:X113" si="86">IF($D110="Y",$Q110,0)</f>
        <v>0</v>
      </c>
      <c r="Y110" s="131">
        <f t="shared" ref="Y110:Y113" si="87">IF($D110="N",$Q110,0)</f>
        <v>0</v>
      </c>
      <c r="Z110" s="132" t="e">
        <f t="shared" ref="Z110:Z113" si="88">X110/(Y110+X110)</f>
        <v>#DIV/0!</v>
      </c>
    </row>
    <row r="111" spans="1:26" ht="14.25" x14ac:dyDescent="0.3">
      <c r="A111" s="93"/>
      <c r="B111" s="94"/>
      <c r="C111" s="128">
        <f>'3. Staff Loading'!C111</f>
        <v>0</v>
      </c>
      <c r="D111" s="129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0">
        <f t="shared" si="84"/>
        <v>0</v>
      </c>
      <c r="U111" s="131">
        <f t="shared" si="85"/>
        <v>0</v>
      </c>
      <c r="V111" s="131">
        <f>Q111/12</f>
        <v>0</v>
      </c>
      <c r="X111" s="131">
        <f t="shared" si="86"/>
        <v>0</v>
      </c>
      <c r="Y111" s="131">
        <f t="shared" si="87"/>
        <v>0</v>
      </c>
      <c r="Z111" s="132" t="e">
        <f t="shared" si="88"/>
        <v>#DIV/0!</v>
      </c>
    </row>
    <row r="112" spans="1:26" s="32" customFormat="1" ht="14.25" x14ac:dyDescent="0.3">
      <c r="A112" s="93"/>
      <c r="B112" s="94"/>
      <c r="C112" s="128">
        <f>'3. Staff Loading'!C112</f>
        <v>0</v>
      </c>
      <c r="D112" s="129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0">
        <f t="shared" si="84"/>
        <v>0</v>
      </c>
      <c r="R112" s="28"/>
      <c r="S112" s="28"/>
      <c r="T112" s="28"/>
      <c r="U112" s="131">
        <f t="shared" si="85"/>
        <v>0</v>
      </c>
      <c r="V112" s="131">
        <f>Q112/12</f>
        <v>0</v>
      </c>
      <c r="X112" s="131">
        <f t="shared" si="86"/>
        <v>0</v>
      </c>
      <c r="Y112" s="131">
        <f t="shared" si="87"/>
        <v>0</v>
      </c>
      <c r="Z112" s="132" t="e">
        <f t="shared" si="88"/>
        <v>#DIV/0!</v>
      </c>
    </row>
    <row r="113" spans="1:26" ht="14.25" x14ac:dyDescent="0.3">
      <c r="A113" s="93"/>
      <c r="B113" s="94"/>
      <c r="C113" s="128">
        <f>'3. Staff Loading'!C113</f>
        <v>0</v>
      </c>
      <c r="D113" s="129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0">
        <f t="shared" si="84"/>
        <v>0</v>
      </c>
      <c r="U113" s="131">
        <f t="shared" si="85"/>
        <v>0</v>
      </c>
      <c r="V113" s="131">
        <f>Q113/12</f>
        <v>0</v>
      </c>
      <c r="X113" s="131">
        <f t="shared" si="86"/>
        <v>0</v>
      </c>
      <c r="Y113" s="131">
        <f t="shared" si="87"/>
        <v>0</v>
      </c>
      <c r="Z113" s="132" t="e">
        <f t="shared" si="88"/>
        <v>#DIV/0!</v>
      </c>
    </row>
    <row r="114" spans="1:26" ht="15" thickBot="1" x14ac:dyDescent="0.35">
      <c r="A114" s="65"/>
      <c r="B114" s="66" t="s">
        <v>51</v>
      </c>
      <c r="C114" s="67"/>
      <c r="D114" s="119"/>
      <c r="E114" s="70">
        <f>SUM(E109:E113)</f>
        <v>77.930000000000007</v>
      </c>
      <c r="F114" s="70">
        <f t="shared" ref="F114:Q114" si="89">SUM(F109:F113)</f>
        <v>77.930000000000007</v>
      </c>
      <c r="G114" s="70">
        <f t="shared" si="89"/>
        <v>77.930000000000007</v>
      </c>
      <c r="H114" s="70">
        <f t="shared" si="89"/>
        <v>77.930000000000007</v>
      </c>
      <c r="I114" s="70">
        <f t="shared" si="89"/>
        <v>77.930000000000007</v>
      </c>
      <c r="J114" s="70">
        <f t="shared" si="89"/>
        <v>77.930000000000007</v>
      </c>
      <c r="K114" s="70">
        <f t="shared" si="89"/>
        <v>77.930000000000007</v>
      </c>
      <c r="L114" s="70">
        <f t="shared" si="89"/>
        <v>77.930000000000007</v>
      </c>
      <c r="M114" s="70">
        <f t="shared" si="89"/>
        <v>77.930000000000007</v>
      </c>
      <c r="N114" s="70">
        <f t="shared" si="89"/>
        <v>77.930000000000007</v>
      </c>
      <c r="O114" s="70">
        <f t="shared" si="89"/>
        <v>77.930000000000007</v>
      </c>
      <c r="P114" s="70">
        <f t="shared" si="89"/>
        <v>77.930000000000007</v>
      </c>
      <c r="Q114" s="70">
        <f t="shared" si="89"/>
        <v>935.16000000000031</v>
      </c>
      <c r="U114" s="72">
        <f>SUM(U109:U113)</f>
        <v>0.46758000000000016</v>
      </c>
      <c r="V114" s="72">
        <f>SUM(V109:V113)</f>
        <v>77.930000000000021</v>
      </c>
      <c r="X114" s="68">
        <f>SUM(X109:X113)</f>
        <v>0</v>
      </c>
      <c r="Y114" s="68">
        <f>SUM(Y109:Y113)</f>
        <v>935.16000000000031</v>
      </c>
      <c r="Z114" s="105">
        <f>X114/(X114+Y114)</f>
        <v>0</v>
      </c>
    </row>
    <row r="115" spans="1:26" ht="14.25" x14ac:dyDescent="0.3">
      <c r="A115" s="93">
        <v>5.4</v>
      </c>
      <c r="B115" s="94" t="s">
        <v>52</v>
      </c>
      <c r="C115" s="128" t="str">
        <f>'3. Staff Loading'!C115</f>
        <v>BenefitsCal Security Support Engineer - On</v>
      </c>
      <c r="D115" s="129" t="str">
        <f>'3. Staff Loading'!D115</f>
        <v>N</v>
      </c>
      <c r="E115" s="43">
        <v>151.17053333333334</v>
      </c>
      <c r="F115" s="43">
        <v>151.17053333333334</v>
      </c>
      <c r="G115" s="43">
        <v>151.17053333333334</v>
      </c>
      <c r="H115" s="43">
        <v>151.17053333333334</v>
      </c>
      <c r="I115" s="43">
        <v>151.17053333333334</v>
      </c>
      <c r="J115" s="43">
        <v>151.17053333333334</v>
      </c>
      <c r="K115" s="43">
        <v>151.17053333333334</v>
      </c>
      <c r="L115" s="43">
        <v>151.17053333333334</v>
      </c>
      <c r="M115" s="43">
        <v>151.17053333333334</v>
      </c>
      <c r="N115" s="43">
        <v>151.17053333333334</v>
      </c>
      <c r="O115" s="43">
        <v>151.17053333333334</v>
      </c>
      <c r="P115" s="43">
        <v>151.17053333333334</v>
      </c>
      <c r="Q115" s="100">
        <f t="shared" ref="Q115:Q119" si="90">SUM(E115:P115)</f>
        <v>1814.0464000000004</v>
      </c>
      <c r="U115" s="131">
        <f>V115/$S$7</f>
        <v>0.90702320000000025</v>
      </c>
      <c r="V115" s="131">
        <f>Q115/12</f>
        <v>151.17053333333337</v>
      </c>
      <c r="X115" s="131">
        <f>IF($D115="Y",$Q115,0)</f>
        <v>0</v>
      </c>
      <c r="Y115" s="131">
        <f>IF($D115="N",$Q115,0)</f>
        <v>1814.0464000000004</v>
      </c>
      <c r="Z115" s="132">
        <f>X115/(Y115+X115)</f>
        <v>0</v>
      </c>
    </row>
    <row r="116" spans="1:26" s="32" customFormat="1" ht="14.25" x14ac:dyDescent="0.3">
      <c r="A116" s="93"/>
      <c r="B116" s="94"/>
      <c r="C116" s="128">
        <f>'3. Staff Loading'!C116</f>
        <v>0</v>
      </c>
      <c r="D116" s="129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0">
        <f t="shared" si="90"/>
        <v>0</v>
      </c>
      <c r="R116" s="28"/>
      <c r="S116" s="28"/>
      <c r="T116" s="28"/>
      <c r="U116" s="131">
        <f t="shared" ref="U116:U119" si="91">V116/$S$7</f>
        <v>0</v>
      </c>
      <c r="V116" s="131">
        <f>Q116/12</f>
        <v>0</v>
      </c>
      <c r="X116" s="131">
        <f t="shared" ref="X116:X119" si="92">IF($D116="Y",$Q116,0)</f>
        <v>0</v>
      </c>
      <c r="Y116" s="131">
        <f t="shared" ref="Y116:Y119" si="93">IF($D116="N",$Q116,0)</f>
        <v>0</v>
      </c>
      <c r="Z116" s="132" t="e">
        <f t="shared" ref="Z116:Z119" si="94">X116/(Y116+X116)</f>
        <v>#DIV/0!</v>
      </c>
    </row>
    <row r="117" spans="1:26" s="32" customFormat="1" ht="14.25" x14ac:dyDescent="0.3">
      <c r="A117" s="93"/>
      <c r="B117" s="94"/>
      <c r="C117" s="128">
        <f>'3. Staff Loading'!C117</f>
        <v>0</v>
      </c>
      <c r="D117" s="129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0">
        <f t="shared" si="90"/>
        <v>0</v>
      </c>
      <c r="R117" s="28"/>
      <c r="S117" s="28"/>
      <c r="T117" s="28"/>
      <c r="U117" s="131">
        <f t="shared" si="91"/>
        <v>0</v>
      </c>
      <c r="V117" s="131">
        <f>Q117/12</f>
        <v>0</v>
      </c>
      <c r="X117" s="131">
        <f t="shared" si="92"/>
        <v>0</v>
      </c>
      <c r="Y117" s="131">
        <f t="shared" si="93"/>
        <v>0</v>
      </c>
      <c r="Z117" s="132" t="e">
        <f t="shared" si="94"/>
        <v>#DIV/0!</v>
      </c>
    </row>
    <row r="118" spans="1:26" s="32" customFormat="1" ht="14.25" x14ac:dyDescent="0.3">
      <c r="A118" s="93"/>
      <c r="B118" s="94"/>
      <c r="C118" s="128">
        <f>'3. Staff Loading'!C118</f>
        <v>0</v>
      </c>
      <c r="D118" s="129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0">
        <f t="shared" si="90"/>
        <v>0</v>
      </c>
      <c r="R118" s="28"/>
      <c r="S118" s="28"/>
      <c r="T118" s="28"/>
      <c r="U118" s="131">
        <f t="shared" si="91"/>
        <v>0</v>
      </c>
      <c r="V118" s="131">
        <f>Q118/12</f>
        <v>0</v>
      </c>
      <c r="X118" s="131">
        <f t="shared" si="92"/>
        <v>0</v>
      </c>
      <c r="Y118" s="131">
        <f t="shared" si="93"/>
        <v>0</v>
      </c>
      <c r="Z118" s="132" t="e">
        <f t="shared" si="94"/>
        <v>#DIV/0!</v>
      </c>
    </row>
    <row r="119" spans="1:26" ht="14.25" customHeight="1" x14ac:dyDescent="0.3">
      <c r="A119" s="93"/>
      <c r="B119" s="94"/>
      <c r="C119" s="128">
        <f>'3. Staff Loading'!C119</f>
        <v>0</v>
      </c>
      <c r="D119" s="129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0">
        <f t="shared" si="90"/>
        <v>0</v>
      </c>
      <c r="U119" s="131">
        <f t="shared" si="91"/>
        <v>0</v>
      </c>
      <c r="V119" s="131">
        <f>Q119/12</f>
        <v>0</v>
      </c>
      <c r="X119" s="131">
        <f t="shared" si="92"/>
        <v>0</v>
      </c>
      <c r="Y119" s="131">
        <f t="shared" si="93"/>
        <v>0</v>
      </c>
      <c r="Z119" s="132" t="e">
        <f t="shared" si="94"/>
        <v>#DIV/0!</v>
      </c>
    </row>
    <row r="120" spans="1:26" s="31" customFormat="1" ht="15" thickBot="1" x14ac:dyDescent="0.35">
      <c r="A120" s="65"/>
      <c r="B120" s="66" t="s">
        <v>53</v>
      </c>
      <c r="C120" s="67"/>
      <c r="D120" s="119"/>
      <c r="E120" s="70">
        <f>SUM(E115:E119)</f>
        <v>151.17053333333334</v>
      </c>
      <c r="F120" s="70">
        <f t="shared" ref="F120:Q120" si="95">SUM(F115:F119)</f>
        <v>151.17053333333334</v>
      </c>
      <c r="G120" s="70">
        <f t="shared" si="95"/>
        <v>151.17053333333334</v>
      </c>
      <c r="H120" s="70">
        <f t="shared" si="95"/>
        <v>151.17053333333334</v>
      </c>
      <c r="I120" s="70">
        <f t="shared" si="95"/>
        <v>151.17053333333334</v>
      </c>
      <c r="J120" s="70">
        <f t="shared" si="95"/>
        <v>151.17053333333334</v>
      </c>
      <c r="K120" s="70">
        <f t="shared" si="95"/>
        <v>151.17053333333334</v>
      </c>
      <c r="L120" s="70">
        <f t="shared" si="95"/>
        <v>151.17053333333334</v>
      </c>
      <c r="M120" s="70">
        <f t="shared" si="95"/>
        <v>151.17053333333334</v>
      </c>
      <c r="N120" s="70">
        <f t="shared" si="95"/>
        <v>151.17053333333334</v>
      </c>
      <c r="O120" s="70">
        <f t="shared" si="95"/>
        <v>151.17053333333334</v>
      </c>
      <c r="P120" s="70">
        <f t="shared" si="95"/>
        <v>151.17053333333334</v>
      </c>
      <c r="Q120" s="70">
        <f t="shared" si="95"/>
        <v>1814.0464000000004</v>
      </c>
      <c r="R120" s="28"/>
      <c r="S120" s="28"/>
      <c r="T120" s="28"/>
      <c r="U120" s="72">
        <f>SUM(U115:U119)</f>
        <v>0.90702320000000025</v>
      </c>
      <c r="V120" s="72">
        <f>SUM(V115:V119)</f>
        <v>151.17053333333337</v>
      </c>
      <c r="X120" s="68">
        <f>SUM(X115:X119)</f>
        <v>0</v>
      </c>
      <c r="Y120" s="68">
        <f>SUM(Y115:Y119)</f>
        <v>1814.0464000000004</v>
      </c>
      <c r="Z120" s="105">
        <f>X120/(X120+Y120)</f>
        <v>0</v>
      </c>
    </row>
    <row r="121" spans="1:26" ht="9.9499999999999993" customHeight="1" x14ac:dyDescent="0.3">
      <c r="A121" s="38"/>
      <c r="B121" s="39"/>
      <c r="C121" s="47"/>
      <c r="D121" s="118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4"/>
    </row>
    <row r="122" spans="1:26" ht="15" thickBot="1" x14ac:dyDescent="0.35">
      <c r="A122" s="88"/>
      <c r="B122" s="89" t="s">
        <v>47</v>
      </c>
      <c r="C122" s="90"/>
      <c r="D122" s="121"/>
      <c r="E122" s="91">
        <f t="shared" ref="E122:Q122" si="96">SUM(E102,E108,E114,E120)</f>
        <v>545.06344999999999</v>
      </c>
      <c r="F122" s="91">
        <f t="shared" si="96"/>
        <v>545.06344999999999</v>
      </c>
      <c r="G122" s="91">
        <f t="shared" si="96"/>
        <v>545.06344999999999</v>
      </c>
      <c r="H122" s="91">
        <f t="shared" si="96"/>
        <v>545.06344999999999</v>
      </c>
      <c r="I122" s="91">
        <f t="shared" si="96"/>
        <v>545.06344999999999</v>
      </c>
      <c r="J122" s="91">
        <f t="shared" si="96"/>
        <v>545.06344999999999</v>
      </c>
      <c r="K122" s="91">
        <f t="shared" si="96"/>
        <v>545.06344999999999</v>
      </c>
      <c r="L122" s="91">
        <f t="shared" si="96"/>
        <v>545.06344999999999</v>
      </c>
      <c r="M122" s="91">
        <f t="shared" si="96"/>
        <v>545.06344999999999</v>
      </c>
      <c r="N122" s="91">
        <f t="shared" si="96"/>
        <v>545.06344999999999</v>
      </c>
      <c r="O122" s="91">
        <f t="shared" si="96"/>
        <v>545.06344999999999</v>
      </c>
      <c r="P122" s="91">
        <f t="shared" si="96"/>
        <v>545.06344999999999</v>
      </c>
      <c r="Q122" s="91">
        <f t="shared" si="96"/>
        <v>6540.7614000000003</v>
      </c>
      <c r="U122" s="91">
        <f>SUM(U102,U108,U114,U120)</f>
        <v>3.2703807000000005</v>
      </c>
      <c r="V122" s="91">
        <f>SUM(V102,V108,V114,V120)</f>
        <v>545.06344999999999</v>
      </c>
      <c r="X122" s="91">
        <f>SUM(X102,X108,X114,X120)</f>
        <v>1991.5549999999996</v>
      </c>
      <c r="Y122" s="91">
        <f>SUM(Y102,Y108,Y114,Y120)</f>
        <v>4549.2064000000009</v>
      </c>
      <c r="Z122" s="110">
        <f>X122/(X122+Y122)</f>
        <v>0.30448366454706627</v>
      </c>
    </row>
    <row r="123" spans="1:26" ht="14.25" x14ac:dyDescent="0.3">
      <c r="A123" s="49"/>
      <c r="B123" s="39"/>
      <c r="C123" s="40"/>
      <c r="D123" s="12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4"/>
    </row>
    <row r="124" spans="1:26" ht="14.25" x14ac:dyDescent="0.3">
      <c r="A124" s="74">
        <v>6</v>
      </c>
      <c r="B124" s="92" t="s">
        <v>54</v>
      </c>
      <c r="C124" s="76"/>
      <c r="D124" s="117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77"/>
      <c r="U124" s="76"/>
      <c r="V124" s="76"/>
      <c r="X124" s="76"/>
      <c r="Y124" s="76"/>
      <c r="Z124" s="108"/>
    </row>
    <row r="125" spans="1:26" ht="14.25" x14ac:dyDescent="0.3">
      <c r="A125" s="93">
        <v>6.1</v>
      </c>
      <c r="B125" s="98" t="s">
        <v>55</v>
      </c>
      <c r="C125" s="128" t="str">
        <f>'3. Staff Loading'!C125</f>
        <v>BenefitsCal Application Manager</v>
      </c>
      <c r="D125" s="129" t="str">
        <f>'3. Staff Loading'!D125</f>
        <v>N</v>
      </c>
      <c r="E125" s="152">
        <v>24.799528458333327</v>
      </c>
      <c r="F125" s="152">
        <v>24.799528458333327</v>
      </c>
      <c r="G125" s="152">
        <v>24.799528458333327</v>
      </c>
      <c r="H125" s="152">
        <v>24.799528458333327</v>
      </c>
      <c r="I125" s="152">
        <v>24.799528458333327</v>
      </c>
      <c r="J125" s="152">
        <v>24.799528458333327</v>
      </c>
      <c r="K125" s="152">
        <v>24.799528458333327</v>
      </c>
      <c r="L125" s="152">
        <v>24.799528458333327</v>
      </c>
      <c r="M125" s="152">
        <v>24.799528458333327</v>
      </c>
      <c r="N125" s="152">
        <v>24.799528458333327</v>
      </c>
      <c r="O125" s="152">
        <v>24.799528458333327</v>
      </c>
      <c r="P125" s="152">
        <v>24.799528458333327</v>
      </c>
      <c r="Q125" s="100">
        <f t="shared" ref="Q125:Q129" si="97">SUM(E125:P125)</f>
        <v>297.59434149999993</v>
      </c>
      <c r="U125" s="131">
        <f>V125/$S$7</f>
        <v>0.14879717074999999</v>
      </c>
      <c r="V125" s="131">
        <f>Q125/12</f>
        <v>24.799528458333327</v>
      </c>
      <c r="X125" s="131">
        <f>IF($D125="Y",$Q125,0)</f>
        <v>0</v>
      </c>
      <c r="Y125" s="131">
        <f>IF($D125="N",$Q125,0)</f>
        <v>297.59434149999993</v>
      </c>
      <c r="Z125" s="132">
        <f>X125/(Y125+X125)</f>
        <v>0</v>
      </c>
    </row>
    <row r="126" spans="1:26" s="32" customFormat="1" ht="14.25" x14ac:dyDescent="0.3">
      <c r="A126" s="93"/>
      <c r="B126" s="94"/>
      <c r="C126" s="128" t="str">
        <f>'3. Staff Loading'!C126</f>
        <v>BenefitsCal Product Manager</v>
      </c>
      <c r="D126" s="129" t="str">
        <f>'3. Staff Loading'!D126</f>
        <v>N</v>
      </c>
      <c r="E126" s="152">
        <v>39.997499999999995</v>
      </c>
      <c r="F126" s="152">
        <v>39.997499999999995</v>
      </c>
      <c r="G126" s="152">
        <v>39.997499999999995</v>
      </c>
      <c r="H126" s="152">
        <v>39.997499999999995</v>
      </c>
      <c r="I126" s="152">
        <v>39.997499999999995</v>
      </c>
      <c r="J126" s="152">
        <v>39.997499999999995</v>
      </c>
      <c r="K126" s="152">
        <v>39.997499999999995</v>
      </c>
      <c r="L126" s="152">
        <v>39.997499999999995</v>
      </c>
      <c r="M126" s="152">
        <v>39.997499999999995</v>
      </c>
      <c r="N126" s="152">
        <v>39.997499999999995</v>
      </c>
      <c r="O126" s="152">
        <v>39.997499999999995</v>
      </c>
      <c r="P126" s="152">
        <v>39.997499999999995</v>
      </c>
      <c r="Q126" s="100">
        <f t="shared" si="97"/>
        <v>479.96999999999997</v>
      </c>
      <c r="R126" s="28"/>
      <c r="S126" s="28"/>
      <c r="T126" s="28"/>
      <c r="U126" s="131">
        <f t="shared" ref="U126:U129" si="98">V126/$S$7</f>
        <v>0.23998499999999998</v>
      </c>
      <c r="V126" s="131">
        <f>Q126/12</f>
        <v>39.997499999999995</v>
      </c>
      <c r="X126" s="131">
        <f t="shared" ref="X126:X129" si="99">IF($D126="Y",$Q126,0)</f>
        <v>0</v>
      </c>
      <c r="Y126" s="131">
        <f t="shared" ref="Y126:Y129" si="100">IF($D126="N",$Q126,0)</f>
        <v>479.96999999999997</v>
      </c>
      <c r="Z126" s="132">
        <f t="shared" ref="Z126:Z129" si="101">X126/(Y126+X126)</f>
        <v>0</v>
      </c>
    </row>
    <row r="127" spans="1:26" ht="14.25" x14ac:dyDescent="0.3">
      <c r="A127" s="93"/>
      <c r="B127" s="94"/>
      <c r="C127" s="128">
        <f>'3. Staff Loading'!C127</f>
        <v>0</v>
      </c>
      <c r="D127" s="129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0">
        <f t="shared" si="97"/>
        <v>0</v>
      </c>
      <c r="U127" s="131">
        <f t="shared" si="98"/>
        <v>0</v>
      </c>
      <c r="V127" s="131">
        <f>Q127/12</f>
        <v>0</v>
      </c>
      <c r="X127" s="131">
        <f t="shared" si="99"/>
        <v>0</v>
      </c>
      <c r="Y127" s="131">
        <f t="shared" si="100"/>
        <v>0</v>
      </c>
      <c r="Z127" s="132" t="e">
        <f t="shared" si="101"/>
        <v>#DIV/0!</v>
      </c>
    </row>
    <row r="128" spans="1:26" ht="14.25" x14ac:dyDescent="0.3">
      <c r="A128" s="93"/>
      <c r="B128" s="94"/>
      <c r="C128" s="128">
        <f>'3. Staff Loading'!C128</f>
        <v>0</v>
      </c>
      <c r="D128" s="129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0">
        <f t="shared" si="97"/>
        <v>0</v>
      </c>
      <c r="U128" s="131">
        <f t="shared" si="98"/>
        <v>0</v>
      </c>
      <c r="V128" s="131">
        <f>Q128/12</f>
        <v>0</v>
      </c>
      <c r="X128" s="131">
        <f t="shared" si="99"/>
        <v>0</v>
      </c>
      <c r="Y128" s="131">
        <f t="shared" si="100"/>
        <v>0</v>
      </c>
      <c r="Z128" s="132" t="e">
        <f t="shared" si="101"/>
        <v>#DIV/0!</v>
      </c>
    </row>
    <row r="129" spans="1:26" ht="14.25" x14ac:dyDescent="0.3">
      <c r="A129" s="93"/>
      <c r="B129" s="94"/>
      <c r="C129" s="128">
        <f>'3. Staff Loading'!C129</f>
        <v>0</v>
      </c>
      <c r="D129" s="129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0">
        <f t="shared" si="97"/>
        <v>0</v>
      </c>
      <c r="U129" s="131">
        <f t="shared" si="98"/>
        <v>0</v>
      </c>
      <c r="V129" s="131">
        <f>Q129/12</f>
        <v>0</v>
      </c>
      <c r="X129" s="131">
        <f t="shared" si="99"/>
        <v>0</v>
      </c>
      <c r="Y129" s="131">
        <f t="shared" si="100"/>
        <v>0</v>
      </c>
      <c r="Z129" s="132" t="e">
        <f t="shared" si="101"/>
        <v>#DIV/0!</v>
      </c>
    </row>
    <row r="130" spans="1:26" ht="15" thickBot="1" x14ac:dyDescent="0.35">
      <c r="A130" s="65"/>
      <c r="B130" s="66" t="s">
        <v>56</v>
      </c>
      <c r="C130" s="67"/>
      <c r="D130" s="119"/>
      <c r="E130" s="70">
        <f>SUM(E125:E129)</f>
        <v>64.79702845833333</v>
      </c>
      <c r="F130" s="70">
        <f t="shared" ref="F130:Q130" si="102">SUM(F125:F129)</f>
        <v>64.79702845833333</v>
      </c>
      <c r="G130" s="70">
        <f t="shared" si="102"/>
        <v>64.79702845833333</v>
      </c>
      <c r="H130" s="70">
        <f t="shared" si="102"/>
        <v>64.79702845833333</v>
      </c>
      <c r="I130" s="70">
        <f t="shared" si="102"/>
        <v>64.79702845833333</v>
      </c>
      <c r="J130" s="70">
        <f t="shared" si="102"/>
        <v>64.79702845833333</v>
      </c>
      <c r="K130" s="70">
        <f t="shared" si="102"/>
        <v>64.79702845833333</v>
      </c>
      <c r="L130" s="70">
        <f t="shared" si="102"/>
        <v>64.79702845833333</v>
      </c>
      <c r="M130" s="70">
        <f t="shared" si="102"/>
        <v>64.79702845833333</v>
      </c>
      <c r="N130" s="70">
        <f t="shared" si="102"/>
        <v>64.79702845833333</v>
      </c>
      <c r="O130" s="70">
        <f t="shared" si="102"/>
        <v>64.79702845833333</v>
      </c>
      <c r="P130" s="70">
        <f t="shared" si="102"/>
        <v>64.79702845833333</v>
      </c>
      <c r="Q130" s="70">
        <f t="shared" si="102"/>
        <v>777.56434149999995</v>
      </c>
      <c r="U130" s="72">
        <f>SUM(U125:U129)</f>
        <v>0.38878217074999999</v>
      </c>
      <c r="V130" s="72">
        <f>SUM(V125:V129)</f>
        <v>64.79702845833333</v>
      </c>
      <c r="X130" s="68">
        <f>SUM(X125:X129)</f>
        <v>0</v>
      </c>
      <c r="Y130" s="68">
        <f>SUM(Y125:Y129)</f>
        <v>777.56434149999995</v>
      </c>
      <c r="Z130" s="105">
        <f>X130/(X130+Y130)</f>
        <v>0</v>
      </c>
    </row>
    <row r="131" spans="1:26" ht="14.25" x14ac:dyDescent="0.3">
      <c r="A131" s="93">
        <v>6.2</v>
      </c>
      <c r="B131" s="98" t="s">
        <v>57</v>
      </c>
      <c r="C131" s="128" t="str">
        <f>'3. Staff Loading'!C131</f>
        <v>BenefitsCal Lead Innovation Consultant - On</v>
      </c>
      <c r="D131" s="129" t="str">
        <f>'3. Staff Loading'!D131</f>
        <v>N</v>
      </c>
      <c r="E131" s="152">
        <v>70.2</v>
      </c>
      <c r="F131" s="152">
        <v>70.2</v>
      </c>
      <c r="G131" s="152">
        <v>70.2</v>
      </c>
      <c r="H131" s="152">
        <v>70.2</v>
      </c>
      <c r="I131" s="152">
        <v>70.2</v>
      </c>
      <c r="J131" s="152">
        <v>70.2</v>
      </c>
      <c r="K131" s="152">
        <v>70.2</v>
      </c>
      <c r="L131" s="152">
        <v>70.2</v>
      </c>
      <c r="M131" s="152">
        <v>70.2</v>
      </c>
      <c r="N131" s="152">
        <v>70.2</v>
      </c>
      <c r="O131" s="152">
        <v>70.2</v>
      </c>
      <c r="P131" s="152">
        <v>70.2</v>
      </c>
      <c r="Q131" s="100">
        <f t="shared" ref="Q131:Q135" si="103">SUM(E131:P131)</f>
        <v>842.4000000000002</v>
      </c>
      <c r="U131" s="131">
        <f>V131/$S$7</f>
        <v>0.42120000000000013</v>
      </c>
      <c r="V131" s="131">
        <f>Q131/12</f>
        <v>70.200000000000017</v>
      </c>
      <c r="X131" s="131">
        <f>IF($D131="Y",$Q131,0)</f>
        <v>0</v>
      </c>
      <c r="Y131" s="131">
        <f>IF($D131="N",$Q131,0)</f>
        <v>842.4000000000002</v>
      </c>
      <c r="Z131" s="132">
        <f>X131/(Y131+X131)</f>
        <v>0</v>
      </c>
    </row>
    <row r="132" spans="1:26" s="32" customFormat="1" ht="14.25" x14ac:dyDescent="0.3">
      <c r="A132" s="93"/>
      <c r="B132" s="94"/>
      <c r="C132" s="128" t="str">
        <f>'3. Staff Loading'!C132</f>
        <v>BenefitsCal Developer Sr. - Off</v>
      </c>
      <c r="D132" s="129" t="str">
        <f>'3. Staff Loading'!D132</f>
        <v>Y</v>
      </c>
      <c r="E132" s="43">
        <v>130.00026137878788</v>
      </c>
      <c r="F132" s="43">
        <v>130.00026137878788</v>
      </c>
      <c r="G132" s="43">
        <v>130.00026137878788</v>
      </c>
      <c r="H132" s="43">
        <v>130.00026137878788</v>
      </c>
      <c r="I132" s="43">
        <v>130.00026137878788</v>
      </c>
      <c r="J132" s="43">
        <v>130.00026137878788</v>
      </c>
      <c r="K132" s="43">
        <v>130.00026137878788</v>
      </c>
      <c r="L132" s="43">
        <v>130.00026137878788</v>
      </c>
      <c r="M132" s="43">
        <v>130.00026137878788</v>
      </c>
      <c r="N132" s="43">
        <v>130.00026137878788</v>
      </c>
      <c r="O132" s="43">
        <v>130.00026137878788</v>
      </c>
      <c r="P132" s="43">
        <v>130.00026137878788</v>
      </c>
      <c r="Q132" s="100">
        <f t="shared" si="103"/>
        <v>1560.0031365454545</v>
      </c>
      <c r="R132" s="28"/>
      <c r="S132" s="28"/>
      <c r="T132" s="28"/>
      <c r="U132" s="131">
        <f t="shared" ref="U132:U135" si="104">V132/$S$7</f>
        <v>0.78000156827272737</v>
      </c>
      <c r="V132" s="131">
        <f>Q132/12</f>
        <v>130.00026137878788</v>
      </c>
      <c r="X132" s="131">
        <f t="shared" ref="X132:X135" si="105">IF($D132="Y",$Q132,0)</f>
        <v>1560.0031365454545</v>
      </c>
      <c r="Y132" s="131">
        <f t="shared" ref="Y132:Y135" si="106">IF($D132="N",$Q132,0)</f>
        <v>0</v>
      </c>
      <c r="Z132" s="132">
        <f t="shared" ref="Z132:Z135" si="107">X132/(Y132+X132)</f>
        <v>1</v>
      </c>
    </row>
    <row r="133" spans="1:26" ht="14.25" x14ac:dyDescent="0.3">
      <c r="A133" s="93"/>
      <c r="B133" s="94"/>
      <c r="C133" s="128" t="str">
        <f>'3. Staff Loading'!C133</f>
        <v>BenefitsCal Automation Engineer - Off</v>
      </c>
      <c r="D133" s="129" t="str">
        <f>'3. Staff Loading'!D133</f>
        <v>Y</v>
      </c>
      <c r="E133" s="43">
        <v>40.000080424242356</v>
      </c>
      <c r="F133" s="43">
        <v>40.000080424242356</v>
      </c>
      <c r="G133" s="43">
        <v>40.000080424242356</v>
      </c>
      <c r="H133" s="43">
        <v>40.000080424242356</v>
      </c>
      <c r="I133" s="43">
        <v>40.000080424242356</v>
      </c>
      <c r="J133" s="43">
        <v>40.000080424242356</v>
      </c>
      <c r="K133" s="43">
        <v>40.000080424242356</v>
      </c>
      <c r="L133" s="43">
        <v>40.000080424242356</v>
      </c>
      <c r="M133" s="43">
        <v>40.000080424242356</v>
      </c>
      <c r="N133" s="43">
        <v>40.000080424242356</v>
      </c>
      <c r="O133" s="43">
        <v>40.000080424242356</v>
      </c>
      <c r="P133" s="43">
        <v>40.000080424242356</v>
      </c>
      <c r="Q133" s="100">
        <f t="shared" si="103"/>
        <v>480.00096509090827</v>
      </c>
      <c r="U133" s="131">
        <f t="shared" si="104"/>
        <v>0.24000048254545414</v>
      </c>
      <c r="V133" s="131">
        <f>Q133/12</f>
        <v>40.000080424242356</v>
      </c>
      <c r="X133" s="131">
        <f t="shared" si="105"/>
        <v>480.00096509090827</v>
      </c>
      <c r="Y133" s="131">
        <f t="shared" si="106"/>
        <v>0</v>
      </c>
      <c r="Z133" s="132">
        <f t="shared" si="107"/>
        <v>1</v>
      </c>
    </row>
    <row r="134" spans="1:26" s="32" customFormat="1" ht="14.25" x14ac:dyDescent="0.3">
      <c r="A134" s="93"/>
      <c r="B134" s="94"/>
      <c r="C134" s="128" t="str">
        <f>'3. Staff Loading'!C134</f>
        <v>BenefitsCal UX Designer - Off</v>
      </c>
      <c r="D134" s="129" t="str">
        <f>'3. Staff Loading'!D134</f>
        <v>Y</v>
      </c>
      <c r="E134" s="43">
        <v>39.999552586666717</v>
      </c>
      <c r="F134" s="43">
        <v>39.999552586666717</v>
      </c>
      <c r="G134" s="43">
        <v>39.999552586666717</v>
      </c>
      <c r="H134" s="43">
        <v>39.999552586666717</v>
      </c>
      <c r="I134" s="43">
        <v>39.999552586666717</v>
      </c>
      <c r="J134" s="43">
        <v>39.999552586666717</v>
      </c>
      <c r="K134" s="43">
        <v>39.999552586666717</v>
      </c>
      <c r="L134" s="43">
        <v>39.999552586666717</v>
      </c>
      <c r="M134" s="43">
        <v>39.999552586666717</v>
      </c>
      <c r="N134" s="43">
        <v>39.999552586666717</v>
      </c>
      <c r="O134" s="43">
        <v>39.999552586666717</v>
      </c>
      <c r="P134" s="43">
        <v>39.999552586666717</v>
      </c>
      <c r="Q134" s="100">
        <f t="shared" si="103"/>
        <v>479.99463104000057</v>
      </c>
      <c r="R134" s="28"/>
      <c r="S134" s="28"/>
      <c r="T134" s="28"/>
      <c r="U134" s="131">
        <f t="shared" si="104"/>
        <v>0.23999731552000031</v>
      </c>
      <c r="V134" s="131">
        <f>Q134/12</f>
        <v>39.999552586666717</v>
      </c>
      <c r="X134" s="131">
        <f t="shared" si="105"/>
        <v>479.99463104000057</v>
      </c>
      <c r="Y134" s="131">
        <f t="shared" si="106"/>
        <v>0</v>
      </c>
      <c r="Z134" s="132">
        <f t="shared" si="107"/>
        <v>1</v>
      </c>
    </row>
    <row r="135" spans="1:26" ht="14.25" x14ac:dyDescent="0.3">
      <c r="A135" s="93"/>
      <c r="B135" s="94"/>
      <c r="C135" s="128">
        <f>'3. Staff Loading'!C135</f>
        <v>0</v>
      </c>
      <c r="D135" s="129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0">
        <f t="shared" si="103"/>
        <v>0</v>
      </c>
      <c r="U135" s="131">
        <f t="shared" si="104"/>
        <v>0</v>
      </c>
      <c r="V135" s="131">
        <f>Q135/12</f>
        <v>0</v>
      </c>
      <c r="X135" s="131">
        <f t="shared" si="105"/>
        <v>0</v>
      </c>
      <c r="Y135" s="131">
        <f t="shared" si="106"/>
        <v>0</v>
      </c>
      <c r="Z135" s="132" t="e">
        <f t="shared" si="107"/>
        <v>#DIV/0!</v>
      </c>
    </row>
    <row r="136" spans="1:26" ht="15" thickBot="1" x14ac:dyDescent="0.35">
      <c r="A136" s="65"/>
      <c r="B136" s="66" t="s">
        <v>58</v>
      </c>
      <c r="C136" s="67"/>
      <c r="D136" s="119"/>
      <c r="E136" s="70">
        <f>SUM(E131:E135)</f>
        <v>280.19989438969696</v>
      </c>
      <c r="F136" s="70">
        <f t="shared" ref="F136:Q136" si="108">SUM(F131:F135)</f>
        <v>280.19989438969696</v>
      </c>
      <c r="G136" s="70">
        <f t="shared" si="108"/>
        <v>280.19989438969696</v>
      </c>
      <c r="H136" s="70">
        <f t="shared" si="108"/>
        <v>280.19989438969696</v>
      </c>
      <c r="I136" s="70">
        <f t="shared" si="108"/>
        <v>280.19989438969696</v>
      </c>
      <c r="J136" s="70">
        <f t="shared" si="108"/>
        <v>280.19989438969696</v>
      </c>
      <c r="K136" s="70">
        <f t="shared" si="108"/>
        <v>280.19989438969696</v>
      </c>
      <c r="L136" s="70">
        <f t="shared" si="108"/>
        <v>280.19989438969696</v>
      </c>
      <c r="M136" s="70">
        <f t="shared" si="108"/>
        <v>280.19989438969696</v>
      </c>
      <c r="N136" s="70">
        <f t="shared" si="108"/>
        <v>280.19989438969696</v>
      </c>
      <c r="O136" s="70">
        <f t="shared" si="108"/>
        <v>280.19989438969696</v>
      </c>
      <c r="P136" s="70">
        <f t="shared" si="108"/>
        <v>280.19989438969696</v>
      </c>
      <c r="Q136" s="70">
        <f t="shared" si="108"/>
        <v>3362.3987326763636</v>
      </c>
      <c r="U136" s="72">
        <f>SUM(U131:U135)</f>
        <v>1.6811993663381821</v>
      </c>
      <c r="V136" s="72">
        <f>SUM(V131:V135)</f>
        <v>280.19989438969696</v>
      </c>
      <c r="X136" s="68">
        <f>SUM(X131:X135)</f>
        <v>2519.9987326763635</v>
      </c>
      <c r="Y136" s="68">
        <f>SUM(Y131:Y135)</f>
        <v>842.4000000000002</v>
      </c>
      <c r="Z136" s="105">
        <f>X136/(X136+Y136)</f>
        <v>0.74946457366480268</v>
      </c>
    </row>
    <row r="137" spans="1:26" ht="14.25" x14ac:dyDescent="0.3">
      <c r="A137" s="93">
        <v>6.3</v>
      </c>
      <c r="B137" s="98" t="s">
        <v>59</v>
      </c>
      <c r="C137" s="128" t="str">
        <f>'3. Staff Loading'!C137</f>
        <v>BenefitsCal Automation Engineer - Off</v>
      </c>
      <c r="D137" s="129" t="str">
        <f>'3. Staff Loading'!D137</f>
        <v>Y</v>
      </c>
      <c r="E137" s="43">
        <v>30.000060018181216</v>
      </c>
      <c r="F137" s="43">
        <v>30.000060018181216</v>
      </c>
      <c r="G137" s="43">
        <v>30.000060018181216</v>
      </c>
      <c r="H137" s="43">
        <v>30.000060018181216</v>
      </c>
      <c r="I137" s="43">
        <v>30.000060018181216</v>
      </c>
      <c r="J137" s="43">
        <v>30.000060018181216</v>
      </c>
      <c r="K137" s="43">
        <v>30.000060018181216</v>
      </c>
      <c r="L137" s="43">
        <v>30.000060018181216</v>
      </c>
      <c r="M137" s="43">
        <v>30.000060018181216</v>
      </c>
      <c r="N137" s="43">
        <v>30.000060018181216</v>
      </c>
      <c r="O137" s="43">
        <v>30.000060018181216</v>
      </c>
      <c r="P137" s="43">
        <v>30.000060018181216</v>
      </c>
      <c r="Q137" s="100">
        <f t="shared" ref="Q137:Q141" si="109">SUM(E137:P137)</f>
        <v>360.00072021817459</v>
      </c>
      <c r="U137" s="131">
        <f>V137/$S$7</f>
        <v>0.18000036010908729</v>
      </c>
      <c r="V137" s="131">
        <f>Q137/12</f>
        <v>30.000060018181216</v>
      </c>
      <c r="X137" s="131">
        <f>IF($D137="Y",$Q137,0)</f>
        <v>360.00072021817459</v>
      </c>
      <c r="Y137" s="131">
        <f>IF($D137="N",$Q137,0)</f>
        <v>0</v>
      </c>
      <c r="Z137" s="132">
        <f>X137/(Y137+X137)</f>
        <v>1</v>
      </c>
    </row>
    <row r="138" spans="1:26" s="32" customFormat="1" ht="14.25" x14ac:dyDescent="0.3">
      <c r="A138" s="93"/>
      <c r="B138" s="94"/>
      <c r="C138" s="128">
        <f>'3. Staff Loading'!C138</f>
        <v>0</v>
      </c>
      <c r="D138" s="129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0">
        <f t="shared" si="109"/>
        <v>0</v>
      </c>
      <c r="R138" s="28"/>
      <c r="S138" s="28"/>
      <c r="T138" s="28"/>
      <c r="U138" s="131">
        <f t="shared" ref="U138:U141" si="110">V138/$S$7</f>
        <v>0</v>
      </c>
      <c r="V138" s="131">
        <f>Q138/12</f>
        <v>0</v>
      </c>
      <c r="X138" s="131">
        <f t="shared" ref="X138:X141" si="111">IF($D138="Y",$Q138,0)</f>
        <v>0</v>
      </c>
      <c r="Y138" s="131">
        <f t="shared" ref="Y138:Y141" si="112">IF($D138="N",$Q138,0)</f>
        <v>0</v>
      </c>
      <c r="Z138" s="132" t="e">
        <f t="shared" ref="Z138:Z141" si="113">X138/(Y138+X138)</f>
        <v>#DIV/0!</v>
      </c>
    </row>
    <row r="139" spans="1:26" s="32" customFormat="1" ht="14.25" x14ac:dyDescent="0.3">
      <c r="A139" s="93"/>
      <c r="B139" s="94"/>
      <c r="C139" s="128">
        <f>'3. Staff Loading'!C139</f>
        <v>0</v>
      </c>
      <c r="D139" s="129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0">
        <f t="shared" si="109"/>
        <v>0</v>
      </c>
      <c r="R139" s="28"/>
      <c r="S139" s="28"/>
      <c r="T139" s="28"/>
      <c r="U139" s="131">
        <f t="shared" si="110"/>
        <v>0</v>
      </c>
      <c r="V139" s="131">
        <f>Q139/12</f>
        <v>0</v>
      </c>
      <c r="X139" s="131">
        <f t="shared" si="111"/>
        <v>0</v>
      </c>
      <c r="Y139" s="131">
        <f t="shared" si="112"/>
        <v>0</v>
      </c>
      <c r="Z139" s="132" t="e">
        <f t="shared" si="113"/>
        <v>#DIV/0!</v>
      </c>
    </row>
    <row r="140" spans="1:26" s="32" customFormat="1" ht="14.25" x14ac:dyDescent="0.3">
      <c r="A140" s="93"/>
      <c r="B140" s="94"/>
      <c r="C140" s="128">
        <f>'3. Staff Loading'!C140</f>
        <v>0</v>
      </c>
      <c r="D140" s="129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0">
        <f t="shared" si="109"/>
        <v>0</v>
      </c>
      <c r="R140" s="28"/>
      <c r="S140" s="28"/>
      <c r="T140" s="28"/>
      <c r="U140" s="131">
        <f t="shared" si="110"/>
        <v>0</v>
      </c>
      <c r="V140" s="131">
        <f>Q140/12</f>
        <v>0</v>
      </c>
      <c r="X140" s="131">
        <f t="shared" si="111"/>
        <v>0</v>
      </c>
      <c r="Y140" s="131">
        <f t="shared" si="112"/>
        <v>0</v>
      </c>
      <c r="Z140" s="132" t="e">
        <f t="shared" si="113"/>
        <v>#DIV/0!</v>
      </c>
    </row>
    <row r="141" spans="1:26" ht="14.25" customHeight="1" x14ac:dyDescent="0.3">
      <c r="A141" s="93"/>
      <c r="B141" s="94"/>
      <c r="C141" s="128">
        <f>'3. Staff Loading'!C141</f>
        <v>0</v>
      </c>
      <c r="D141" s="129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0">
        <f t="shared" si="109"/>
        <v>0</v>
      </c>
      <c r="U141" s="131">
        <f t="shared" si="110"/>
        <v>0</v>
      </c>
      <c r="V141" s="131">
        <f>Q141/12</f>
        <v>0</v>
      </c>
      <c r="X141" s="131">
        <f t="shared" si="111"/>
        <v>0</v>
      </c>
      <c r="Y141" s="131">
        <f t="shared" si="112"/>
        <v>0</v>
      </c>
      <c r="Z141" s="132" t="e">
        <f t="shared" si="113"/>
        <v>#DIV/0!</v>
      </c>
    </row>
    <row r="142" spans="1:26" s="31" customFormat="1" ht="15" thickBot="1" x14ac:dyDescent="0.35">
      <c r="A142" s="65"/>
      <c r="B142" s="66" t="s">
        <v>60</v>
      </c>
      <c r="C142" s="67"/>
      <c r="D142" s="119"/>
      <c r="E142" s="70">
        <f>SUM(E137:E141)</f>
        <v>30.000060018181216</v>
      </c>
      <c r="F142" s="70">
        <f t="shared" ref="F142:Q142" si="114">SUM(F137:F141)</f>
        <v>30.000060018181216</v>
      </c>
      <c r="G142" s="70">
        <f t="shared" si="114"/>
        <v>30.000060018181216</v>
      </c>
      <c r="H142" s="70">
        <f t="shared" si="114"/>
        <v>30.000060018181216</v>
      </c>
      <c r="I142" s="70">
        <f t="shared" si="114"/>
        <v>30.000060018181216</v>
      </c>
      <c r="J142" s="70">
        <f t="shared" si="114"/>
        <v>30.000060018181216</v>
      </c>
      <c r="K142" s="70">
        <f t="shared" si="114"/>
        <v>30.000060018181216</v>
      </c>
      <c r="L142" s="70">
        <f t="shared" si="114"/>
        <v>30.000060018181216</v>
      </c>
      <c r="M142" s="70">
        <f t="shared" si="114"/>
        <v>30.000060018181216</v>
      </c>
      <c r="N142" s="70">
        <f t="shared" si="114"/>
        <v>30.000060018181216</v>
      </c>
      <c r="O142" s="70">
        <f t="shared" si="114"/>
        <v>30.000060018181216</v>
      </c>
      <c r="P142" s="70">
        <f t="shared" si="114"/>
        <v>30.000060018181216</v>
      </c>
      <c r="Q142" s="70">
        <f t="shared" si="114"/>
        <v>360.00072021817459</v>
      </c>
      <c r="R142" s="28"/>
      <c r="S142" s="28"/>
      <c r="T142" s="28"/>
      <c r="U142" s="72">
        <f>SUM(U137:U141)</f>
        <v>0.18000036010908729</v>
      </c>
      <c r="V142" s="72">
        <f>SUM(V137:V141)</f>
        <v>30.000060018181216</v>
      </c>
      <c r="X142" s="68">
        <f>SUM(X137:X141)</f>
        <v>360.00072021817459</v>
      </c>
      <c r="Y142" s="68">
        <f>SUM(Y137:Y141)</f>
        <v>0</v>
      </c>
      <c r="Z142" s="105">
        <f>X142/(X142+Y142)</f>
        <v>1</v>
      </c>
    </row>
    <row r="143" spans="1:26" ht="9.9499999999999993" customHeight="1" x14ac:dyDescent="0.3">
      <c r="A143" s="38"/>
      <c r="B143" s="39"/>
      <c r="C143" s="47"/>
      <c r="D143" s="118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4"/>
    </row>
    <row r="144" spans="1:26" ht="15" thickBot="1" x14ac:dyDescent="0.35">
      <c r="A144" s="88"/>
      <c r="B144" s="141" t="s">
        <v>61</v>
      </c>
      <c r="C144" s="142"/>
      <c r="D144" s="121"/>
      <c r="E144" s="91">
        <f t="shared" ref="E144:Q144" si="115">SUM(E130,E136,E142)</f>
        <v>374.99698286621151</v>
      </c>
      <c r="F144" s="91">
        <f t="shared" si="115"/>
        <v>374.99698286621151</v>
      </c>
      <c r="G144" s="91">
        <f t="shared" si="115"/>
        <v>374.99698286621151</v>
      </c>
      <c r="H144" s="91">
        <f t="shared" si="115"/>
        <v>374.99698286621151</v>
      </c>
      <c r="I144" s="91">
        <f t="shared" si="115"/>
        <v>374.99698286621151</v>
      </c>
      <c r="J144" s="91">
        <f t="shared" si="115"/>
        <v>374.99698286621151</v>
      </c>
      <c r="K144" s="91">
        <f t="shared" si="115"/>
        <v>374.99698286621151</v>
      </c>
      <c r="L144" s="91">
        <f t="shared" si="115"/>
        <v>374.99698286621151</v>
      </c>
      <c r="M144" s="91">
        <f t="shared" si="115"/>
        <v>374.99698286621151</v>
      </c>
      <c r="N144" s="91">
        <f t="shared" si="115"/>
        <v>374.99698286621151</v>
      </c>
      <c r="O144" s="91">
        <f t="shared" si="115"/>
        <v>374.99698286621151</v>
      </c>
      <c r="P144" s="91">
        <f t="shared" si="115"/>
        <v>374.99698286621151</v>
      </c>
      <c r="Q144" s="91">
        <f t="shared" si="115"/>
        <v>4499.9637943945381</v>
      </c>
      <c r="U144" s="91">
        <f>SUM(U130,U136,U142)</f>
        <v>2.2499818971972694</v>
      </c>
      <c r="V144" s="91">
        <f>SUM(V130,V136,V142)</f>
        <v>374.99698286621151</v>
      </c>
      <c r="X144" s="91">
        <f>SUM(X130,X136,X142)</f>
        <v>2879.9994528945381</v>
      </c>
      <c r="Y144" s="91">
        <f>SUM(Y130,Y136,Y142)</f>
        <v>1619.9643415</v>
      </c>
      <c r="Z144" s="110">
        <f>X144/(X144+Y144)</f>
        <v>0.64000502770312551</v>
      </c>
    </row>
    <row r="145" spans="1:26" ht="14.25" x14ac:dyDescent="0.3">
      <c r="A145" s="49"/>
      <c r="B145" s="39"/>
      <c r="C145" s="40"/>
      <c r="D145" s="12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4"/>
    </row>
    <row r="146" spans="1:26" ht="14.25" x14ac:dyDescent="0.3">
      <c r="A146" s="74">
        <v>7</v>
      </c>
      <c r="B146" s="83" t="s">
        <v>62</v>
      </c>
      <c r="C146" s="76"/>
      <c r="D146" s="117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77"/>
      <c r="U146" s="76"/>
      <c r="V146" s="76"/>
      <c r="X146" s="76"/>
      <c r="Y146" s="76"/>
      <c r="Z146" s="108"/>
    </row>
    <row r="147" spans="1:26" ht="14.25" x14ac:dyDescent="0.3">
      <c r="A147" s="99">
        <v>7.1</v>
      </c>
      <c r="B147" s="94" t="s">
        <v>63</v>
      </c>
      <c r="C147" s="128" t="str">
        <f>'3. Staff Loading'!C147</f>
        <v>BenefitsCal Application Manager</v>
      </c>
      <c r="D147" s="129" t="str">
        <f>'3. Staff Loading'!D147</f>
        <v>N</v>
      </c>
      <c r="E147" s="191">
        <v>24.799528458333327</v>
      </c>
      <c r="F147" s="191">
        <v>24.799528458333327</v>
      </c>
      <c r="G147" s="191">
        <v>24.799528458333327</v>
      </c>
      <c r="H147" s="191">
        <v>24.799528458333327</v>
      </c>
      <c r="I147" s="191">
        <v>24.799528458333327</v>
      </c>
      <c r="J147" s="191">
        <v>24.799528458333327</v>
      </c>
      <c r="K147" s="191">
        <v>24.799528458333327</v>
      </c>
      <c r="L147" s="191">
        <v>24.799528458333327</v>
      </c>
      <c r="M147" s="191">
        <v>24.799528458333327</v>
      </c>
      <c r="N147" s="191">
        <v>24.799528458333327</v>
      </c>
      <c r="O147" s="191">
        <v>24.799528458333327</v>
      </c>
      <c r="P147" s="191">
        <v>24.799528458333327</v>
      </c>
      <c r="Q147" s="100">
        <f t="shared" ref="Q147:Q151" si="116">SUM(E147:P147)</f>
        <v>297.59434149999993</v>
      </c>
      <c r="U147" s="131">
        <f>V147/$S$7</f>
        <v>0.14879717074999999</v>
      </c>
      <c r="V147" s="131">
        <f>Q147/12</f>
        <v>24.799528458333327</v>
      </c>
      <c r="X147" s="131">
        <f>IF($D147="Y",$Q147,0)</f>
        <v>0</v>
      </c>
      <c r="Y147" s="131">
        <f>IF($D147="N",$Q147,0)</f>
        <v>297.59434149999993</v>
      </c>
      <c r="Z147" s="132">
        <f>X147/(Y147+X147)</f>
        <v>0</v>
      </c>
    </row>
    <row r="148" spans="1:26" s="32" customFormat="1" ht="14.25" x14ac:dyDescent="0.3">
      <c r="A148" s="93"/>
      <c r="B148" s="94"/>
      <c r="C148" s="128" t="str">
        <f>'3. Staff Loading'!C148</f>
        <v>BenefitsCal Lead Innovation Consultant - On</v>
      </c>
      <c r="D148" s="129" t="str">
        <f>'3. Staff Loading'!D148</f>
        <v>N</v>
      </c>
      <c r="E148" s="191">
        <v>30.2</v>
      </c>
      <c r="F148" s="191">
        <v>30.2</v>
      </c>
      <c r="G148" s="191">
        <v>30.2</v>
      </c>
      <c r="H148" s="191">
        <v>30.2</v>
      </c>
      <c r="I148" s="191">
        <v>30.2</v>
      </c>
      <c r="J148" s="191">
        <v>30.2</v>
      </c>
      <c r="K148" s="191">
        <v>30.2</v>
      </c>
      <c r="L148" s="191">
        <v>30.2</v>
      </c>
      <c r="M148" s="191">
        <v>30.2</v>
      </c>
      <c r="N148" s="191">
        <v>30.2</v>
      </c>
      <c r="O148" s="191">
        <v>30.2</v>
      </c>
      <c r="P148" s="191">
        <v>30.2</v>
      </c>
      <c r="Q148" s="100">
        <f t="shared" si="116"/>
        <v>362.39999999999992</v>
      </c>
      <c r="R148" s="29"/>
      <c r="S148" s="29"/>
      <c r="T148" s="29"/>
      <c r="U148" s="131">
        <f t="shared" ref="U148:U151" si="117">V148/$S$7</f>
        <v>0.18119999999999997</v>
      </c>
      <c r="V148" s="131">
        <f>Q148/12</f>
        <v>30.199999999999992</v>
      </c>
      <c r="X148" s="131">
        <f t="shared" ref="X148:X151" si="118">IF($D148="Y",$Q148,0)</f>
        <v>0</v>
      </c>
      <c r="Y148" s="131">
        <f t="shared" ref="Y148:Y151" si="119">IF($D148="N",$Q148,0)</f>
        <v>362.39999999999992</v>
      </c>
      <c r="Z148" s="132">
        <f t="shared" ref="Z148:Z151" si="120">X148/(Y148+X148)</f>
        <v>0</v>
      </c>
    </row>
    <row r="149" spans="1:26" s="32" customFormat="1" ht="14.25" x14ac:dyDescent="0.3">
      <c r="A149" s="93"/>
      <c r="B149" s="94"/>
      <c r="C149" s="128">
        <f>'3. Staff Loading'!C149</f>
        <v>0</v>
      </c>
      <c r="D149" s="129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0">
        <f t="shared" si="116"/>
        <v>0</v>
      </c>
      <c r="R149" s="29"/>
      <c r="S149" s="29"/>
      <c r="T149" s="29"/>
      <c r="U149" s="131">
        <f t="shared" si="117"/>
        <v>0</v>
      </c>
      <c r="V149" s="131">
        <f>Q149/12</f>
        <v>0</v>
      </c>
      <c r="X149" s="131">
        <f t="shared" si="118"/>
        <v>0</v>
      </c>
      <c r="Y149" s="131">
        <f t="shared" si="119"/>
        <v>0</v>
      </c>
      <c r="Z149" s="132" t="e">
        <f t="shared" si="120"/>
        <v>#DIV/0!</v>
      </c>
    </row>
    <row r="150" spans="1:26" ht="14.25" x14ac:dyDescent="0.3">
      <c r="A150" s="93"/>
      <c r="B150" s="94"/>
      <c r="C150" s="128">
        <f>'3. Staff Loading'!C150</f>
        <v>0</v>
      </c>
      <c r="D150" s="129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0">
        <f t="shared" si="116"/>
        <v>0</v>
      </c>
      <c r="R150" s="29"/>
      <c r="S150" s="29"/>
      <c r="T150" s="29"/>
      <c r="U150" s="131">
        <f t="shared" si="117"/>
        <v>0</v>
      </c>
      <c r="V150" s="131">
        <f>Q150/12</f>
        <v>0</v>
      </c>
      <c r="X150" s="131">
        <f t="shared" si="118"/>
        <v>0</v>
      </c>
      <c r="Y150" s="131">
        <f t="shared" si="119"/>
        <v>0</v>
      </c>
      <c r="Z150" s="132" t="e">
        <f t="shared" si="120"/>
        <v>#DIV/0!</v>
      </c>
    </row>
    <row r="151" spans="1:26" ht="14.25" x14ac:dyDescent="0.3">
      <c r="A151" s="93"/>
      <c r="B151" s="94"/>
      <c r="C151" s="128">
        <f>'3. Staff Loading'!C151</f>
        <v>0</v>
      </c>
      <c r="D151" s="129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0">
        <f t="shared" si="116"/>
        <v>0</v>
      </c>
      <c r="R151" s="29"/>
      <c r="S151" s="29"/>
      <c r="T151" s="29"/>
      <c r="U151" s="131">
        <f t="shared" si="117"/>
        <v>0</v>
      </c>
      <c r="V151" s="131">
        <f>Q151/12</f>
        <v>0</v>
      </c>
      <c r="X151" s="131">
        <f t="shared" si="118"/>
        <v>0</v>
      </c>
      <c r="Y151" s="131">
        <f t="shared" si="119"/>
        <v>0</v>
      </c>
      <c r="Z151" s="132" t="e">
        <f t="shared" si="120"/>
        <v>#DIV/0!</v>
      </c>
    </row>
    <row r="152" spans="1:26" ht="15" thickBot="1" x14ac:dyDescent="0.35">
      <c r="A152" s="65"/>
      <c r="B152" s="66" t="s">
        <v>64</v>
      </c>
      <c r="C152" s="67"/>
      <c r="D152" s="119"/>
      <c r="E152" s="70">
        <f>SUM(E147:E151)</f>
        <v>54.99952845833333</v>
      </c>
      <c r="F152" s="70">
        <f t="shared" ref="F152:Q152" si="121">SUM(F147:F151)</f>
        <v>54.99952845833333</v>
      </c>
      <c r="G152" s="70">
        <f t="shared" si="121"/>
        <v>54.99952845833333</v>
      </c>
      <c r="H152" s="70">
        <f t="shared" si="121"/>
        <v>54.99952845833333</v>
      </c>
      <c r="I152" s="70">
        <f t="shared" si="121"/>
        <v>54.99952845833333</v>
      </c>
      <c r="J152" s="70">
        <f t="shared" si="121"/>
        <v>54.99952845833333</v>
      </c>
      <c r="K152" s="70">
        <f t="shared" si="121"/>
        <v>54.99952845833333</v>
      </c>
      <c r="L152" s="70">
        <f t="shared" si="121"/>
        <v>54.99952845833333</v>
      </c>
      <c r="M152" s="70">
        <f t="shared" si="121"/>
        <v>54.99952845833333</v>
      </c>
      <c r="N152" s="70">
        <f t="shared" si="121"/>
        <v>54.99952845833333</v>
      </c>
      <c r="O152" s="70">
        <f t="shared" si="121"/>
        <v>54.99952845833333</v>
      </c>
      <c r="P152" s="70">
        <f t="shared" si="121"/>
        <v>54.99952845833333</v>
      </c>
      <c r="Q152" s="70">
        <f t="shared" si="121"/>
        <v>659.99434149999979</v>
      </c>
      <c r="R152" s="29"/>
      <c r="S152" s="29"/>
      <c r="T152" s="29"/>
      <c r="U152" s="72">
        <f>SUM(U147:U151)</f>
        <v>0.32999717074999996</v>
      </c>
      <c r="V152" s="72">
        <f>SUM(V147:V151)</f>
        <v>54.999528458333316</v>
      </c>
      <c r="X152" s="68">
        <f>SUM(X147:X151)</f>
        <v>0</v>
      </c>
      <c r="Y152" s="68">
        <f>SUM(Y147:Y151)</f>
        <v>659.99434149999979</v>
      </c>
      <c r="Z152" s="105">
        <f>X152/(X152+Y152)</f>
        <v>0</v>
      </c>
    </row>
    <row r="153" spans="1:26" ht="14.25" x14ac:dyDescent="0.3">
      <c r="A153" s="99">
        <v>7.2</v>
      </c>
      <c r="B153" s="94" t="s">
        <v>65</v>
      </c>
      <c r="C153" s="128" t="str">
        <f>'3. Staff Loading'!C153</f>
        <v>BenefitsCal Product Manager</v>
      </c>
      <c r="D153" s="129" t="str">
        <f>'3. Staff Loading'!D153</f>
        <v>N</v>
      </c>
      <c r="E153" s="191">
        <v>39.997499999999995</v>
      </c>
      <c r="F153" s="191">
        <v>39.997499999999995</v>
      </c>
      <c r="G153" s="191">
        <v>39.997499999999995</v>
      </c>
      <c r="H153" s="191">
        <v>39.997499999999995</v>
      </c>
      <c r="I153" s="191">
        <v>39.997499999999995</v>
      </c>
      <c r="J153" s="191">
        <v>39.997499999999995</v>
      </c>
      <c r="K153" s="191">
        <v>39.997499999999995</v>
      </c>
      <c r="L153" s="191">
        <v>39.997499999999995</v>
      </c>
      <c r="M153" s="191">
        <v>39.997499999999995</v>
      </c>
      <c r="N153" s="191">
        <v>39.997499999999995</v>
      </c>
      <c r="O153" s="191">
        <v>39.997499999999995</v>
      </c>
      <c r="P153" s="191">
        <v>39.997499999999995</v>
      </c>
      <c r="Q153" s="100">
        <f t="shared" ref="Q153:Q157" si="122">SUM(E153:P153)</f>
        <v>479.96999999999997</v>
      </c>
      <c r="R153" s="29"/>
      <c r="S153" s="29"/>
      <c r="T153" s="29"/>
      <c r="U153" s="131">
        <f>V153/$S$7</f>
        <v>0.23998499999999998</v>
      </c>
      <c r="V153" s="131">
        <f>Q153/12</f>
        <v>39.997499999999995</v>
      </c>
      <c r="X153" s="131">
        <f>IF($D153="Y",$Q153,0)</f>
        <v>0</v>
      </c>
      <c r="Y153" s="131">
        <f>IF($D153="N",$Q153,0)</f>
        <v>479.96999999999997</v>
      </c>
      <c r="Z153" s="132">
        <f>X153/(Y153+X153)</f>
        <v>0</v>
      </c>
    </row>
    <row r="154" spans="1:26" s="32" customFormat="1" ht="14.25" x14ac:dyDescent="0.3">
      <c r="A154" s="93"/>
      <c r="B154" s="94"/>
      <c r="C154" s="128" t="str">
        <f>'3. Staff Loading'!C154</f>
        <v>BenefitsCal UX Designer - Off</v>
      </c>
      <c r="D154" s="129" t="str">
        <f>'3. Staff Loading'!D154</f>
        <v>Y</v>
      </c>
      <c r="E154" s="43">
        <v>39.999552586666717</v>
      </c>
      <c r="F154" s="43">
        <v>39.999552586666717</v>
      </c>
      <c r="G154" s="43">
        <v>39.999552586666717</v>
      </c>
      <c r="H154" s="43">
        <v>39.999552586666717</v>
      </c>
      <c r="I154" s="43">
        <v>39.999552586666717</v>
      </c>
      <c r="J154" s="43">
        <v>39.999552586666717</v>
      </c>
      <c r="K154" s="43">
        <v>39.999552586666717</v>
      </c>
      <c r="L154" s="43">
        <v>39.999552586666717</v>
      </c>
      <c r="M154" s="43">
        <v>39.999552586666717</v>
      </c>
      <c r="N154" s="43">
        <v>39.999552586666717</v>
      </c>
      <c r="O154" s="43">
        <v>39.999552586666717</v>
      </c>
      <c r="P154" s="43">
        <v>39.999552586666717</v>
      </c>
      <c r="Q154" s="100">
        <f t="shared" si="122"/>
        <v>479.99463104000057</v>
      </c>
      <c r="R154" s="29"/>
      <c r="S154" s="29"/>
      <c r="T154" s="29"/>
      <c r="U154" s="131">
        <f t="shared" ref="U154:U157" si="123">V154/$S$7</f>
        <v>0.23999731552000031</v>
      </c>
      <c r="V154" s="131">
        <f>Q154/12</f>
        <v>39.999552586666717</v>
      </c>
      <c r="X154" s="131">
        <f t="shared" ref="X154:X157" si="124">IF($D154="Y",$Q154,0)</f>
        <v>479.99463104000057</v>
      </c>
      <c r="Y154" s="131">
        <f t="shared" ref="Y154:Y157" si="125">IF($D154="N",$Q154,0)</f>
        <v>0</v>
      </c>
      <c r="Z154" s="132">
        <f t="shared" ref="Z154:Z157" si="126">X154/(Y154+X154)</f>
        <v>1</v>
      </c>
    </row>
    <row r="155" spans="1:26" ht="14.25" x14ac:dyDescent="0.3">
      <c r="A155" s="93"/>
      <c r="B155" s="94"/>
      <c r="C155" s="128">
        <f>'3. Staff Loading'!C155</f>
        <v>0</v>
      </c>
      <c r="D155" s="129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0">
        <f t="shared" si="122"/>
        <v>0</v>
      </c>
      <c r="R155" s="29"/>
      <c r="S155" s="29"/>
      <c r="T155" s="29"/>
      <c r="U155" s="131">
        <f t="shared" si="123"/>
        <v>0</v>
      </c>
      <c r="V155" s="131">
        <f>Q155/12</f>
        <v>0</v>
      </c>
      <c r="X155" s="131">
        <f t="shared" si="124"/>
        <v>0</v>
      </c>
      <c r="Y155" s="131">
        <f t="shared" si="125"/>
        <v>0</v>
      </c>
      <c r="Z155" s="132" t="e">
        <f t="shared" si="126"/>
        <v>#DIV/0!</v>
      </c>
    </row>
    <row r="156" spans="1:26" ht="14.25" x14ac:dyDescent="0.3">
      <c r="A156" s="93"/>
      <c r="B156" s="94"/>
      <c r="C156" s="128">
        <f>'3. Staff Loading'!C156</f>
        <v>0</v>
      </c>
      <c r="D156" s="129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0">
        <f t="shared" si="122"/>
        <v>0</v>
      </c>
      <c r="R156" s="29"/>
      <c r="S156" s="29"/>
      <c r="T156" s="29"/>
      <c r="U156" s="131">
        <f t="shared" si="123"/>
        <v>0</v>
      </c>
      <c r="V156" s="131">
        <f>Q156/12</f>
        <v>0</v>
      </c>
      <c r="X156" s="131">
        <f t="shared" si="124"/>
        <v>0</v>
      </c>
      <c r="Y156" s="131">
        <f t="shared" si="125"/>
        <v>0</v>
      </c>
      <c r="Z156" s="132" t="e">
        <f t="shared" si="126"/>
        <v>#DIV/0!</v>
      </c>
    </row>
    <row r="157" spans="1:26" ht="14.25" x14ac:dyDescent="0.3">
      <c r="A157" s="93"/>
      <c r="B157" s="94"/>
      <c r="C157" s="128">
        <f>'3. Staff Loading'!C157</f>
        <v>0</v>
      </c>
      <c r="D157" s="129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0">
        <f t="shared" si="122"/>
        <v>0</v>
      </c>
      <c r="R157" s="29"/>
      <c r="S157" s="29"/>
      <c r="T157" s="29"/>
      <c r="U157" s="131">
        <f t="shared" si="123"/>
        <v>0</v>
      </c>
      <c r="V157" s="131">
        <f>Q157/12</f>
        <v>0</v>
      </c>
      <c r="X157" s="131">
        <f t="shared" si="124"/>
        <v>0</v>
      </c>
      <c r="Y157" s="131">
        <f t="shared" si="125"/>
        <v>0</v>
      </c>
      <c r="Z157" s="132" t="e">
        <f t="shared" si="126"/>
        <v>#DIV/0!</v>
      </c>
    </row>
    <row r="158" spans="1:26" ht="15" thickBot="1" x14ac:dyDescent="0.35">
      <c r="A158" s="65"/>
      <c r="B158" s="66" t="s">
        <v>66</v>
      </c>
      <c r="C158" s="67"/>
      <c r="D158" s="119"/>
      <c r="E158" s="70">
        <f>SUM(E153:E157)</f>
        <v>79.997052586666712</v>
      </c>
      <c r="F158" s="70">
        <f t="shared" ref="F158:Q158" si="127">SUM(F153:F157)</f>
        <v>79.997052586666712</v>
      </c>
      <c r="G158" s="70">
        <f t="shared" si="127"/>
        <v>79.997052586666712</v>
      </c>
      <c r="H158" s="70">
        <f t="shared" si="127"/>
        <v>79.997052586666712</v>
      </c>
      <c r="I158" s="70">
        <f t="shared" si="127"/>
        <v>79.997052586666712</v>
      </c>
      <c r="J158" s="70">
        <f t="shared" si="127"/>
        <v>79.997052586666712</v>
      </c>
      <c r="K158" s="70">
        <f t="shared" si="127"/>
        <v>79.997052586666712</v>
      </c>
      <c r="L158" s="70">
        <f t="shared" si="127"/>
        <v>79.997052586666712</v>
      </c>
      <c r="M158" s="70">
        <f t="shared" si="127"/>
        <v>79.997052586666712</v>
      </c>
      <c r="N158" s="70">
        <f t="shared" si="127"/>
        <v>79.997052586666712</v>
      </c>
      <c r="O158" s="70">
        <f t="shared" si="127"/>
        <v>79.997052586666712</v>
      </c>
      <c r="P158" s="70">
        <f t="shared" si="127"/>
        <v>79.997052586666712</v>
      </c>
      <c r="Q158" s="70">
        <f t="shared" si="127"/>
        <v>959.96463104000054</v>
      </c>
      <c r="R158" s="29"/>
      <c r="S158" s="29"/>
      <c r="T158" s="29"/>
      <c r="U158" s="72">
        <f>SUM(U153:U157)</f>
        <v>0.47998231552000026</v>
      </c>
      <c r="V158" s="72">
        <f>SUM(V153:V157)</f>
        <v>79.997052586666712</v>
      </c>
      <c r="X158" s="68">
        <f>SUM(X153:X157)</f>
        <v>479.99463104000057</v>
      </c>
      <c r="Y158" s="68">
        <f>SUM(Y153:Y157)</f>
        <v>479.96999999999997</v>
      </c>
      <c r="Z158" s="105">
        <f>X158/(X158+Y158)</f>
        <v>0.50001282913932665</v>
      </c>
    </row>
    <row r="159" spans="1:26" ht="14.25" x14ac:dyDescent="0.3">
      <c r="A159" s="99">
        <v>7.3</v>
      </c>
      <c r="B159" s="94" t="s">
        <v>67</v>
      </c>
      <c r="C159" s="128" t="str">
        <f>'3. Staff Loading'!C159</f>
        <v>BenefitsCal Innovation POC Analyst Sr. - On</v>
      </c>
      <c r="D159" s="129" t="str">
        <f>'3. Staff Loading'!D159</f>
        <v>N</v>
      </c>
      <c r="E159" s="152">
        <v>44</v>
      </c>
      <c r="F159" s="152">
        <v>43</v>
      </c>
      <c r="G159" s="152">
        <v>43</v>
      </c>
      <c r="H159" s="152">
        <v>44</v>
      </c>
      <c r="I159" s="152">
        <v>43</v>
      </c>
      <c r="J159" s="152">
        <v>43</v>
      </c>
      <c r="K159" s="152">
        <v>44</v>
      </c>
      <c r="L159" s="152">
        <v>43</v>
      </c>
      <c r="M159" s="152">
        <v>43</v>
      </c>
      <c r="N159" s="152">
        <v>44</v>
      </c>
      <c r="O159" s="152">
        <v>43</v>
      </c>
      <c r="P159" s="152">
        <v>43</v>
      </c>
      <c r="Q159" s="100">
        <f t="shared" ref="Q159:Q163" si="128">SUM(E159:P159)</f>
        <v>520</v>
      </c>
      <c r="R159" s="29"/>
      <c r="S159" s="29"/>
      <c r="T159" s="29"/>
      <c r="U159" s="131">
        <f>V159/$S$7</f>
        <v>0.26</v>
      </c>
      <c r="V159" s="131">
        <f>Q159/12</f>
        <v>43.333333333333336</v>
      </c>
      <c r="X159" s="131">
        <f>IF($D159="Y",$Q159,0)</f>
        <v>0</v>
      </c>
      <c r="Y159" s="131">
        <f>IF($D159="N",$Q159,0)</f>
        <v>520</v>
      </c>
      <c r="Z159" s="132">
        <f>X159/(Y159+X159)</f>
        <v>0</v>
      </c>
    </row>
    <row r="160" spans="1:26" s="32" customFormat="1" ht="14.25" x14ac:dyDescent="0.3">
      <c r="A160" s="93"/>
      <c r="B160" s="94"/>
      <c r="C160" s="128" t="str">
        <f>'3. Staff Loading'!C160</f>
        <v xml:space="preserve">BenefitsCal Innovation POC Analyst Sr. - Off </v>
      </c>
      <c r="D160" s="129" t="str">
        <f>'3. Staff Loading'!D160</f>
        <v>Y</v>
      </c>
      <c r="E160" s="152">
        <v>165.00033175000002</v>
      </c>
      <c r="F160" s="152">
        <v>165.00033175000002</v>
      </c>
      <c r="G160" s="152">
        <v>165.00033175000002</v>
      </c>
      <c r="H160" s="152">
        <v>165.00033175000002</v>
      </c>
      <c r="I160" s="152">
        <v>165.00033175000002</v>
      </c>
      <c r="J160" s="152">
        <v>165.00033175000002</v>
      </c>
      <c r="K160" s="152">
        <v>165.00033175000002</v>
      </c>
      <c r="L160" s="152">
        <v>165.00033175000002</v>
      </c>
      <c r="M160" s="152">
        <v>165.00033175000002</v>
      </c>
      <c r="N160" s="152">
        <v>165.00033175000002</v>
      </c>
      <c r="O160" s="152">
        <v>165.00033175000002</v>
      </c>
      <c r="P160" s="152">
        <v>165.00033175000002</v>
      </c>
      <c r="Q160" s="100">
        <f t="shared" si="128"/>
        <v>1980.0039810000001</v>
      </c>
      <c r="R160" s="29"/>
      <c r="S160" s="29"/>
      <c r="T160" s="29"/>
      <c r="U160" s="131">
        <f t="shared" ref="U160:U163" si="129">V160/$S$7</f>
        <v>0.99000199050000015</v>
      </c>
      <c r="V160" s="131">
        <f>Q160/12</f>
        <v>165.00033175000002</v>
      </c>
      <c r="X160" s="131">
        <f t="shared" ref="X160:X163" si="130">IF($D160="Y",$Q160,0)</f>
        <v>1980.0039810000001</v>
      </c>
      <c r="Y160" s="131">
        <f t="shared" ref="Y160:Y163" si="131">IF($D160="N",$Q160,0)</f>
        <v>0</v>
      </c>
      <c r="Z160" s="132">
        <f t="shared" ref="Z160:Z163" si="132">X160/(Y160+X160)</f>
        <v>1</v>
      </c>
    </row>
    <row r="161" spans="1:26" s="32" customFormat="1" ht="14.25" x14ac:dyDescent="0.3">
      <c r="A161" s="93"/>
      <c r="B161" s="94"/>
      <c r="C161" s="128">
        <f>'3. Staff Loading'!C161</f>
        <v>0</v>
      </c>
      <c r="D161" s="129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0">
        <f t="shared" si="128"/>
        <v>0</v>
      </c>
      <c r="R161" s="29"/>
      <c r="S161" s="29"/>
      <c r="T161" s="29"/>
      <c r="U161" s="131">
        <f t="shared" si="129"/>
        <v>0</v>
      </c>
      <c r="V161" s="131">
        <f>Q161/12</f>
        <v>0</v>
      </c>
      <c r="X161" s="131">
        <f t="shared" si="130"/>
        <v>0</v>
      </c>
      <c r="Y161" s="131">
        <f t="shared" si="131"/>
        <v>0</v>
      </c>
      <c r="Z161" s="132" t="e">
        <f t="shared" si="132"/>
        <v>#DIV/0!</v>
      </c>
    </row>
    <row r="162" spans="1:26" ht="14.25" x14ac:dyDescent="0.3">
      <c r="A162" s="93"/>
      <c r="B162" s="94"/>
      <c r="C162" s="128">
        <f>'3. Staff Loading'!C162</f>
        <v>0</v>
      </c>
      <c r="D162" s="129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0">
        <f t="shared" si="128"/>
        <v>0</v>
      </c>
      <c r="R162" s="29"/>
      <c r="S162" s="29"/>
      <c r="T162" s="29"/>
      <c r="U162" s="131">
        <f t="shared" si="129"/>
        <v>0</v>
      </c>
      <c r="V162" s="131">
        <f>Q162/12</f>
        <v>0</v>
      </c>
      <c r="X162" s="131">
        <f t="shared" si="130"/>
        <v>0</v>
      </c>
      <c r="Y162" s="131">
        <f t="shared" si="131"/>
        <v>0</v>
      </c>
      <c r="Z162" s="132" t="e">
        <f t="shared" si="132"/>
        <v>#DIV/0!</v>
      </c>
    </row>
    <row r="163" spans="1:26" ht="14.25" x14ac:dyDescent="0.3">
      <c r="A163" s="93"/>
      <c r="B163" s="94"/>
      <c r="C163" s="128">
        <f>'3. Staff Loading'!C163</f>
        <v>0</v>
      </c>
      <c r="D163" s="129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0">
        <f t="shared" si="128"/>
        <v>0</v>
      </c>
      <c r="R163" s="29"/>
      <c r="S163" s="29"/>
      <c r="T163" s="29"/>
      <c r="U163" s="131">
        <f t="shared" si="129"/>
        <v>0</v>
      </c>
      <c r="V163" s="131">
        <f>Q163/12</f>
        <v>0</v>
      </c>
      <c r="X163" s="131">
        <f t="shared" si="130"/>
        <v>0</v>
      </c>
      <c r="Y163" s="131">
        <f t="shared" si="131"/>
        <v>0</v>
      </c>
      <c r="Z163" s="132" t="e">
        <f t="shared" si="132"/>
        <v>#DIV/0!</v>
      </c>
    </row>
    <row r="164" spans="1:26" ht="15" thickBot="1" x14ac:dyDescent="0.35">
      <c r="A164" s="65"/>
      <c r="B164" s="66" t="s">
        <v>68</v>
      </c>
      <c r="C164" s="67"/>
      <c r="D164" s="119"/>
      <c r="E164" s="70">
        <f>SUM(E159:E163)</f>
        <v>209.00033175000002</v>
      </c>
      <c r="F164" s="70">
        <f t="shared" ref="F164:Q164" si="133">SUM(F159:F163)</f>
        <v>208.00033175000002</v>
      </c>
      <c r="G164" s="70">
        <f t="shared" si="133"/>
        <v>208.00033175000002</v>
      </c>
      <c r="H164" s="70">
        <f t="shared" si="133"/>
        <v>209.00033175000002</v>
      </c>
      <c r="I164" s="70">
        <f t="shared" si="133"/>
        <v>208.00033175000002</v>
      </c>
      <c r="J164" s="70">
        <f t="shared" si="133"/>
        <v>208.00033175000002</v>
      </c>
      <c r="K164" s="70">
        <f t="shared" si="133"/>
        <v>209.00033175000002</v>
      </c>
      <c r="L164" s="70">
        <f t="shared" si="133"/>
        <v>208.00033175000002</v>
      </c>
      <c r="M164" s="70">
        <f t="shared" si="133"/>
        <v>208.00033175000002</v>
      </c>
      <c r="N164" s="70">
        <f t="shared" si="133"/>
        <v>209.00033175000002</v>
      </c>
      <c r="O164" s="70">
        <f t="shared" si="133"/>
        <v>208.00033175000002</v>
      </c>
      <c r="P164" s="70">
        <f t="shared" si="133"/>
        <v>208.00033175000002</v>
      </c>
      <c r="Q164" s="70">
        <f t="shared" si="133"/>
        <v>2500.0039809999998</v>
      </c>
      <c r="R164" s="29"/>
      <c r="S164" s="29"/>
      <c r="T164" s="29"/>
      <c r="U164" s="72">
        <f>SUM(U159:U163)</f>
        <v>1.2500019905000002</v>
      </c>
      <c r="V164" s="72">
        <f>SUM(V159:V163)</f>
        <v>208.33366508333336</v>
      </c>
      <c r="X164" s="68">
        <f>SUM(X159:X163)</f>
        <v>1980.0039810000001</v>
      </c>
      <c r="Y164" s="68">
        <f>SUM(Y159:Y163)</f>
        <v>520</v>
      </c>
      <c r="Z164" s="105">
        <f>X164/(X164+Y164)</f>
        <v>0.79200033121867264</v>
      </c>
    </row>
    <row r="165" spans="1:26" ht="14.25" x14ac:dyDescent="0.3">
      <c r="A165" s="93">
        <v>7.4</v>
      </c>
      <c r="B165" s="94" t="s">
        <v>69</v>
      </c>
      <c r="C165" s="128" t="str">
        <f>'3. Staff Loading'!C165</f>
        <v>BenefitsCal Lead Innovation Consultant - On</v>
      </c>
      <c r="D165" s="129" t="str">
        <f>'3. Staff Loading'!D165</f>
        <v>N</v>
      </c>
      <c r="E165" s="152">
        <v>117.00181583999999</v>
      </c>
      <c r="F165" s="152">
        <v>117.00181583999999</v>
      </c>
      <c r="G165" s="152">
        <v>117.00181583999999</v>
      </c>
      <c r="H165" s="152">
        <v>117.00181583999999</v>
      </c>
      <c r="I165" s="152">
        <v>117.00181583999999</v>
      </c>
      <c r="J165" s="152">
        <v>117.00181583999999</v>
      </c>
      <c r="K165" s="152">
        <v>117.00181583999999</v>
      </c>
      <c r="L165" s="152">
        <v>117.00181583999999</v>
      </c>
      <c r="M165" s="152">
        <v>117.00181583999999</v>
      </c>
      <c r="N165" s="152">
        <v>117.00181583999999</v>
      </c>
      <c r="O165" s="152">
        <v>117.00181583999999</v>
      </c>
      <c r="P165" s="152">
        <v>117.00181583999999</v>
      </c>
      <c r="Q165" s="100">
        <f t="shared" ref="Q165:Q169" si="134">SUM(E165:P165)</f>
        <v>1404.0217900800001</v>
      </c>
      <c r="R165" s="29"/>
      <c r="S165" s="29"/>
      <c r="T165" s="29"/>
      <c r="U165" s="131">
        <f>V165/$S$7</f>
        <v>0.70201089504000003</v>
      </c>
      <c r="V165" s="131">
        <f>Q165/12</f>
        <v>117.00181584000001</v>
      </c>
      <c r="X165" s="131">
        <f>IF($D165="Y",$Q165,0)</f>
        <v>0</v>
      </c>
      <c r="Y165" s="131">
        <f>IF($D165="N",$Q165,0)</f>
        <v>1404.0217900800001</v>
      </c>
      <c r="Z165" s="132">
        <f>X165/(Y165+X165)</f>
        <v>0</v>
      </c>
    </row>
    <row r="166" spans="1:26" s="32" customFormat="1" ht="14.25" x14ac:dyDescent="0.3">
      <c r="A166" s="93"/>
      <c r="B166" s="94"/>
      <c r="C166" s="128" t="str">
        <f>'3. Staff Loading'!C166</f>
        <v>BenefitsCal Automation Engineer - Off</v>
      </c>
      <c r="D166" s="129" t="str">
        <f>'3. Staff Loading'!D166</f>
        <v>Y</v>
      </c>
      <c r="E166" s="152">
        <v>95.000191707577144</v>
      </c>
      <c r="F166" s="152">
        <v>95.000191707577144</v>
      </c>
      <c r="G166" s="152">
        <v>95.000191707577144</v>
      </c>
      <c r="H166" s="152">
        <v>95.000191707577144</v>
      </c>
      <c r="I166" s="152">
        <v>95.000191707577144</v>
      </c>
      <c r="J166" s="152">
        <v>95.000191707577144</v>
      </c>
      <c r="K166" s="152">
        <v>95.000191707577144</v>
      </c>
      <c r="L166" s="152">
        <v>95.000191707577144</v>
      </c>
      <c r="M166" s="152">
        <v>95.000191707577144</v>
      </c>
      <c r="N166" s="152">
        <v>95.000191707577144</v>
      </c>
      <c r="O166" s="152">
        <v>95.000191707577144</v>
      </c>
      <c r="P166" s="152">
        <v>95.000191707577144</v>
      </c>
      <c r="Q166" s="100">
        <f t="shared" si="134"/>
        <v>1140.002300490926</v>
      </c>
      <c r="R166" s="29"/>
      <c r="S166" s="29"/>
      <c r="T166" s="29"/>
      <c r="U166" s="131">
        <f t="shared" ref="U166:U169" si="135">V166/$S$7</f>
        <v>0.57000115024546305</v>
      </c>
      <c r="V166" s="131">
        <f>Q166/12</f>
        <v>95.000191707577173</v>
      </c>
      <c r="X166" s="131">
        <f t="shared" ref="X166:X169" si="136">IF($D166="Y",$Q166,0)</f>
        <v>1140.002300490926</v>
      </c>
      <c r="Y166" s="131">
        <f t="shared" ref="Y166:Y169" si="137">IF($D166="N",$Q166,0)</f>
        <v>0</v>
      </c>
      <c r="Z166" s="132">
        <f t="shared" ref="Z166:Z169" si="138">X166/(Y166+X166)</f>
        <v>1</v>
      </c>
    </row>
    <row r="167" spans="1:26" s="32" customFormat="1" ht="14.25" x14ac:dyDescent="0.3">
      <c r="A167" s="93"/>
      <c r="B167" s="94"/>
      <c r="C167" s="128">
        <f>'3. Staff Loading'!C167</f>
        <v>0</v>
      </c>
      <c r="D167" s="129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0">
        <f t="shared" si="134"/>
        <v>0</v>
      </c>
      <c r="R167" s="29"/>
      <c r="S167" s="29"/>
      <c r="T167" s="29"/>
      <c r="U167" s="131">
        <f t="shared" si="135"/>
        <v>0</v>
      </c>
      <c r="V167" s="131">
        <f>Q167/12</f>
        <v>0</v>
      </c>
      <c r="X167" s="131">
        <f t="shared" si="136"/>
        <v>0</v>
      </c>
      <c r="Y167" s="131">
        <f t="shared" si="137"/>
        <v>0</v>
      </c>
      <c r="Z167" s="132" t="e">
        <f t="shared" si="138"/>
        <v>#DIV/0!</v>
      </c>
    </row>
    <row r="168" spans="1:26" s="32" customFormat="1" ht="14.25" x14ac:dyDescent="0.3">
      <c r="A168" s="93"/>
      <c r="B168" s="94"/>
      <c r="C168" s="128">
        <f>'3. Staff Loading'!C168</f>
        <v>0</v>
      </c>
      <c r="D168" s="129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0">
        <f t="shared" si="134"/>
        <v>0</v>
      </c>
      <c r="R168" s="29"/>
      <c r="S168" s="29"/>
      <c r="T168" s="29"/>
      <c r="U168" s="131">
        <f t="shared" si="135"/>
        <v>0</v>
      </c>
      <c r="V168" s="131">
        <f>Q168/12</f>
        <v>0</v>
      </c>
      <c r="X168" s="131">
        <f t="shared" si="136"/>
        <v>0</v>
      </c>
      <c r="Y168" s="131">
        <f t="shared" si="137"/>
        <v>0</v>
      </c>
      <c r="Z168" s="132" t="e">
        <f t="shared" si="138"/>
        <v>#DIV/0!</v>
      </c>
    </row>
    <row r="169" spans="1:26" ht="9.9499999999999993" customHeight="1" x14ac:dyDescent="0.3">
      <c r="A169" s="93"/>
      <c r="B169" s="94"/>
      <c r="C169" s="128">
        <f>'3. Staff Loading'!C169</f>
        <v>0</v>
      </c>
      <c r="D169" s="129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0">
        <f t="shared" si="134"/>
        <v>0</v>
      </c>
      <c r="R169" s="29"/>
      <c r="S169" s="29"/>
      <c r="T169" s="29"/>
      <c r="U169" s="131">
        <f t="shared" si="135"/>
        <v>0</v>
      </c>
      <c r="V169" s="131">
        <f>Q169/12</f>
        <v>0</v>
      </c>
      <c r="X169" s="131">
        <f t="shared" si="136"/>
        <v>0</v>
      </c>
      <c r="Y169" s="131">
        <f t="shared" si="137"/>
        <v>0</v>
      </c>
      <c r="Z169" s="132" t="e">
        <f t="shared" si="138"/>
        <v>#DIV/0!</v>
      </c>
    </row>
    <row r="170" spans="1:26" s="31" customFormat="1" ht="15" thickBot="1" x14ac:dyDescent="0.35">
      <c r="A170" s="65"/>
      <c r="B170" s="66" t="s">
        <v>70</v>
      </c>
      <c r="C170" s="67"/>
      <c r="D170" s="119"/>
      <c r="E170" s="70">
        <f>SUM(E165:E169)</f>
        <v>212.00200754757714</v>
      </c>
      <c r="F170" s="70">
        <f t="shared" ref="F170:Q170" si="139">SUM(F165:F169)</f>
        <v>212.00200754757714</v>
      </c>
      <c r="G170" s="70">
        <f t="shared" si="139"/>
        <v>212.00200754757714</v>
      </c>
      <c r="H170" s="70">
        <f t="shared" si="139"/>
        <v>212.00200754757714</v>
      </c>
      <c r="I170" s="70">
        <f t="shared" si="139"/>
        <v>212.00200754757714</v>
      </c>
      <c r="J170" s="70">
        <f t="shared" si="139"/>
        <v>212.00200754757714</v>
      </c>
      <c r="K170" s="70">
        <f t="shared" si="139"/>
        <v>212.00200754757714</v>
      </c>
      <c r="L170" s="70">
        <f t="shared" si="139"/>
        <v>212.00200754757714</v>
      </c>
      <c r="M170" s="70">
        <f t="shared" si="139"/>
        <v>212.00200754757714</v>
      </c>
      <c r="N170" s="70">
        <f t="shared" si="139"/>
        <v>212.00200754757714</v>
      </c>
      <c r="O170" s="70">
        <f t="shared" si="139"/>
        <v>212.00200754757714</v>
      </c>
      <c r="P170" s="70">
        <f t="shared" si="139"/>
        <v>212.00200754757714</v>
      </c>
      <c r="Q170" s="70">
        <f t="shared" si="139"/>
        <v>2544.0240905709261</v>
      </c>
      <c r="R170" s="29"/>
      <c r="S170" s="29"/>
      <c r="T170" s="29"/>
      <c r="U170" s="72">
        <f>SUM(U165:U169)</f>
        <v>1.2720120452854631</v>
      </c>
      <c r="V170" s="72">
        <f>SUM(V165:V169)</f>
        <v>212.00200754757719</v>
      </c>
      <c r="X170" s="68">
        <f>SUM(X165:X169)</f>
        <v>1140.002300490926</v>
      </c>
      <c r="Y170" s="68">
        <f>SUM(Y165:Y169)</f>
        <v>1404.0217900800001</v>
      </c>
      <c r="Z170" s="105">
        <f>X170/(X170+Y170)</f>
        <v>0.44810986842309675</v>
      </c>
    </row>
    <row r="171" spans="1:26" ht="9.9499999999999993" customHeight="1" x14ac:dyDescent="0.3">
      <c r="A171" s="38"/>
      <c r="B171" s="39"/>
      <c r="C171" s="47"/>
      <c r="D171" s="118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4"/>
    </row>
    <row r="172" spans="1:26" ht="15" thickBot="1" x14ac:dyDescent="0.35">
      <c r="A172" s="88"/>
      <c r="B172" s="89" t="s">
        <v>71</v>
      </c>
      <c r="C172" s="90"/>
      <c r="D172" s="121"/>
      <c r="E172" s="91">
        <f t="shared" ref="E172:Q172" si="140">SUM(E152,E158,E164,E170)</f>
        <v>555.99892034257721</v>
      </c>
      <c r="F172" s="91">
        <f t="shared" si="140"/>
        <v>554.99892034257721</v>
      </c>
      <c r="G172" s="91">
        <f t="shared" si="140"/>
        <v>554.99892034257721</v>
      </c>
      <c r="H172" s="91">
        <f t="shared" si="140"/>
        <v>555.99892034257721</v>
      </c>
      <c r="I172" s="91">
        <f t="shared" si="140"/>
        <v>554.99892034257721</v>
      </c>
      <c r="J172" s="91">
        <f t="shared" si="140"/>
        <v>554.99892034257721</v>
      </c>
      <c r="K172" s="91">
        <f t="shared" si="140"/>
        <v>555.99892034257721</v>
      </c>
      <c r="L172" s="91">
        <f t="shared" si="140"/>
        <v>554.99892034257721</v>
      </c>
      <c r="M172" s="91">
        <f t="shared" si="140"/>
        <v>554.99892034257721</v>
      </c>
      <c r="N172" s="91">
        <f t="shared" si="140"/>
        <v>555.99892034257721</v>
      </c>
      <c r="O172" s="91">
        <f t="shared" si="140"/>
        <v>554.99892034257721</v>
      </c>
      <c r="P172" s="91">
        <f t="shared" si="140"/>
        <v>554.99892034257721</v>
      </c>
      <c r="Q172" s="91">
        <f t="shared" si="140"/>
        <v>6663.987044110926</v>
      </c>
      <c r="R172" s="29"/>
      <c r="S172" s="29"/>
      <c r="T172" s="29"/>
      <c r="U172" s="91">
        <f>SUM(U152,U158,U164,U170)</f>
        <v>3.3319935220554635</v>
      </c>
      <c r="V172" s="91">
        <f>SUM(V152,V158,V164,V170)</f>
        <v>555.33225367591058</v>
      </c>
      <c r="X172" s="91">
        <f>SUM(X152,X158,X164,X170)</f>
        <v>3600.0009125309271</v>
      </c>
      <c r="Y172" s="91">
        <f>SUM(Y152,Y158,Y164,Y170)</f>
        <v>3063.9861315799999</v>
      </c>
      <c r="Z172" s="110">
        <f>X172/(X172+Y172)</f>
        <v>0.54021727363835526</v>
      </c>
    </row>
    <row r="173" spans="1:26" ht="14.25" x14ac:dyDescent="0.3">
      <c r="A173" s="49"/>
      <c r="B173" s="39"/>
      <c r="C173" s="40"/>
      <c r="D173" s="12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4"/>
    </row>
    <row r="174" spans="1:26" ht="14.25" x14ac:dyDescent="0.3">
      <c r="A174" s="74">
        <v>8</v>
      </c>
      <c r="B174" s="83" t="s">
        <v>72</v>
      </c>
      <c r="C174" s="76"/>
      <c r="D174" s="117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77"/>
      <c r="R174" s="29"/>
      <c r="S174" s="29"/>
      <c r="T174" s="29"/>
      <c r="U174" s="76"/>
      <c r="V174" s="76"/>
      <c r="X174" s="76"/>
      <c r="Y174" s="76"/>
      <c r="Z174" s="108"/>
    </row>
    <row r="175" spans="1:26" ht="14.25" x14ac:dyDescent="0.3">
      <c r="A175" s="93">
        <v>8.1</v>
      </c>
      <c r="B175" s="94" t="s">
        <v>105</v>
      </c>
      <c r="C175" s="128" t="str">
        <f>'3. Staff Loading'!C175</f>
        <v>BenefitsCal Cloud Support Lead - On</v>
      </c>
      <c r="D175" s="129" t="str">
        <f>'3. Staff Loading'!D175</f>
        <v>N</v>
      </c>
      <c r="E175" s="43">
        <v>150.92649583333332</v>
      </c>
      <c r="F175" s="43">
        <v>150.92649583333332</v>
      </c>
      <c r="G175" s="43">
        <v>150.92649583333332</v>
      </c>
      <c r="H175" s="43">
        <v>150.92649583333332</v>
      </c>
      <c r="I175" s="43">
        <v>150.92649583333332</v>
      </c>
      <c r="J175" s="43">
        <v>150.92649583333332</v>
      </c>
      <c r="K175" s="43">
        <v>150.92649583333332</v>
      </c>
      <c r="L175" s="43">
        <v>150.92649583333332</v>
      </c>
      <c r="M175" s="43">
        <v>150.92649583333332</v>
      </c>
      <c r="N175" s="43">
        <v>150.92649583333332</v>
      </c>
      <c r="O175" s="43">
        <v>150.92649583333332</v>
      </c>
      <c r="P175" s="43">
        <v>150.92649583333332</v>
      </c>
      <c r="Q175" s="100">
        <f t="shared" ref="Q175:Q179" si="141">SUM(E175:P175)</f>
        <v>1811.1179499999998</v>
      </c>
      <c r="R175" s="29"/>
      <c r="S175" s="29"/>
      <c r="T175" s="29"/>
      <c r="U175" s="131">
        <f>V175/$S$7</f>
        <v>0.90555897499999993</v>
      </c>
      <c r="V175" s="131">
        <f>Q175/12</f>
        <v>150.92649583333332</v>
      </c>
      <c r="X175" s="131">
        <f>IF($D175="Y",$Q175,0)</f>
        <v>0</v>
      </c>
      <c r="Y175" s="131">
        <f>IF($D175="N",$Q175,0)</f>
        <v>1811.1179499999998</v>
      </c>
      <c r="Z175" s="132">
        <f>X175/(Y175+X175)</f>
        <v>0</v>
      </c>
    </row>
    <row r="176" spans="1:26" s="32" customFormat="1" ht="14.25" x14ac:dyDescent="0.3">
      <c r="A176" s="93"/>
      <c r="B176" s="94"/>
      <c r="C176" s="128" t="str">
        <f>'3. Staff Loading'!C176</f>
        <v>BenefitsCal Lead Cloud Platform Engineer - Off</v>
      </c>
      <c r="D176" s="129" t="str">
        <f>'3. Staff Loading'!D176</f>
        <v>Y</v>
      </c>
      <c r="E176" s="43">
        <v>165.9629166666667</v>
      </c>
      <c r="F176" s="43">
        <v>165.9629166666667</v>
      </c>
      <c r="G176" s="43">
        <v>165.9629166666667</v>
      </c>
      <c r="H176" s="43">
        <v>165.9629166666667</v>
      </c>
      <c r="I176" s="43">
        <v>165.9629166666667</v>
      </c>
      <c r="J176" s="43">
        <v>165.9629166666667</v>
      </c>
      <c r="K176" s="43">
        <v>165.9629166666667</v>
      </c>
      <c r="L176" s="43">
        <v>165.9629166666667</v>
      </c>
      <c r="M176" s="43">
        <v>165.9629166666667</v>
      </c>
      <c r="N176" s="43">
        <v>165.9629166666667</v>
      </c>
      <c r="O176" s="43">
        <v>165.9629166666667</v>
      </c>
      <c r="P176" s="43">
        <v>165.9629166666667</v>
      </c>
      <c r="Q176" s="100">
        <f t="shared" si="141"/>
        <v>1991.5550000000001</v>
      </c>
      <c r="R176" s="29"/>
      <c r="S176" s="29"/>
      <c r="T176" s="29"/>
      <c r="U176" s="131">
        <f t="shared" ref="U176:U179" si="142">V176/$S$7</f>
        <v>0.99577750000000009</v>
      </c>
      <c r="V176" s="131">
        <f>Q176/12</f>
        <v>165.96291666666667</v>
      </c>
      <c r="X176" s="131">
        <f t="shared" ref="X176:X179" si="143">IF($D176="Y",$Q176,0)</f>
        <v>1991.5550000000001</v>
      </c>
      <c r="Y176" s="131">
        <f t="shared" ref="Y176:Y179" si="144">IF($D176="N",$Q176,0)</f>
        <v>0</v>
      </c>
      <c r="Z176" s="132">
        <f t="shared" ref="Z176:Z179" si="145">X176/(Y176+X176)</f>
        <v>1</v>
      </c>
    </row>
    <row r="177" spans="1:26" s="32" customFormat="1" ht="14.25" x14ac:dyDescent="0.3">
      <c r="A177" s="93"/>
      <c r="B177" s="94"/>
      <c r="C177" s="128">
        <f>'3. Staff Loading'!C177</f>
        <v>0</v>
      </c>
      <c r="D177" s="129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0">
        <f t="shared" si="141"/>
        <v>0</v>
      </c>
      <c r="R177" s="29"/>
      <c r="S177" s="29"/>
      <c r="T177" s="29"/>
      <c r="U177" s="131">
        <f t="shared" si="142"/>
        <v>0</v>
      </c>
      <c r="V177" s="131">
        <f>Q177/12</f>
        <v>0</v>
      </c>
      <c r="X177" s="131">
        <f t="shared" si="143"/>
        <v>0</v>
      </c>
      <c r="Y177" s="131">
        <f t="shared" si="144"/>
        <v>0</v>
      </c>
      <c r="Z177" s="132" t="e">
        <f t="shared" si="145"/>
        <v>#DIV/0!</v>
      </c>
    </row>
    <row r="178" spans="1:26" ht="14.25" x14ac:dyDescent="0.3">
      <c r="A178" s="93"/>
      <c r="B178" s="94"/>
      <c r="C178" s="128">
        <f>'3. Staff Loading'!C178</f>
        <v>0</v>
      </c>
      <c r="D178" s="129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0">
        <f t="shared" si="141"/>
        <v>0</v>
      </c>
      <c r="R178" s="29"/>
      <c r="S178" s="29"/>
      <c r="T178" s="29"/>
      <c r="U178" s="131">
        <f t="shared" si="142"/>
        <v>0</v>
      </c>
      <c r="V178" s="131">
        <f>Q178/12</f>
        <v>0</v>
      </c>
      <c r="X178" s="131">
        <f t="shared" si="143"/>
        <v>0</v>
      </c>
      <c r="Y178" s="131">
        <f t="shared" si="144"/>
        <v>0</v>
      </c>
      <c r="Z178" s="132" t="e">
        <f t="shared" si="145"/>
        <v>#DIV/0!</v>
      </c>
    </row>
    <row r="179" spans="1:26" ht="14.25" x14ac:dyDescent="0.3">
      <c r="A179" s="93"/>
      <c r="B179" s="94"/>
      <c r="C179" s="128">
        <f>'3. Staff Loading'!C179</f>
        <v>0</v>
      </c>
      <c r="D179" s="129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0">
        <f t="shared" si="141"/>
        <v>0</v>
      </c>
      <c r="R179" s="29"/>
      <c r="S179" s="29"/>
      <c r="T179" s="29"/>
      <c r="U179" s="131">
        <f t="shared" si="142"/>
        <v>0</v>
      </c>
      <c r="V179" s="131">
        <f>Q179/12</f>
        <v>0</v>
      </c>
      <c r="X179" s="131">
        <f t="shared" si="143"/>
        <v>0</v>
      </c>
      <c r="Y179" s="131">
        <f t="shared" si="144"/>
        <v>0</v>
      </c>
      <c r="Z179" s="132" t="e">
        <f t="shared" si="145"/>
        <v>#DIV/0!</v>
      </c>
    </row>
    <row r="180" spans="1:26" ht="15" thickBot="1" x14ac:dyDescent="0.35">
      <c r="A180" s="65"/>
      <c r="B180" s="66" t="s">
        <v>74</v>
      </c>
      <c r="C180" s="67"/>
      <c r="D180" s="119"/>
      <c r="E180" s="70">
        <f>SUM(E175:E179)</f>
        <v>316.88941250000005</v>
      </c>
      <c r="F180" s="70">
        <f t="shared" ref="F180:Q180" si="146">SUM(F175:F179)</f>
        <v>316.88941250000005</v>
      </c>
      <c r="G180" s="70">
        <f t="shared" si="146"/>
        <v>316.88941250000005</v>
      </c>
      <c r="H180" s="70">
        <f t="shared" si="146"/>
        <v>316.88941250000005</v>
      </c>
      <c r="I180" s="70">
        <f t="shared" si="146"/>
        <v>316.88941250000005</v>
      </c>
      <c r="J180" s="70">
        <f t="shared" si="146"/>
        <v>316.88941250000005</v>
      </c>
      <c r="K180" s="70">
        <f t="shared" si="146"/>
        <v>316.88941250000005</v>
      </c>
      <c r="L180" s="70">
        <f t="shared" si="146"/>
        <v>316.88941250000005</v>
      </c>
      <c r="M180" s="70">
        <f t="shared" si="146"/>
        <v>316.88941250000005</v>
      </c>
      <c r="N180" s="70">
        <f t="shared" si="146"/>
        <v>316.88941250000005</v>
      </c>
      <c r="O180" s="70">
        <f t="shared" si="146"/>
        <v>316.88941250000005</v>
      </c>
      <c r="P180" s="70">
        <f t="shared" si="146"/>
        <v>316.88941250000005</v>
      </c>
      <c r="Q180" s="70">
        <f t="shared" si="146"/>
        <v>3802.6729500000001</v>
      </c>
      <c r="R180" s="29"/>
      <c r="S180" s="29"/>
      <c r="T180" s="29"/>
      <c r="U180" s="72">
        <f>SUM(U175:U179)</f>
        <v>1.9013364749999999</v>
      </c>
      <c r="V180" s="72">
        <f>SUM(V175:V179)</f>
        <v>316.88941249999999</v>
      </c>
      <c r="X180" s="68">
        <f>SUM(X175:X179)</f>
        <v>1991.5550000000001</v>
      </c>
      <c r="Y180" s="68">
        <f>SUM(Y175:Y179)</f>
        <v>1811.1179499999998</v>
      </c>
      <c r="Z180" s="105">
        <f>X180/(X180+Y180)</f>
        <v>0.52372502873274973</v>
      </c>
    </row>
    <row r="181" spans="1:26" ht="14.25" x14ac:dyDescent="0.3">
      <c r="A181" s="93">
        <v>8.1999999999999993</v>
      </c>
      <c r="B181" s="94" t="s">
        <v>75</v>
      </c>
      <c r="C181" s="128" t="str">
        <f>'3. Staff Loading'!C181</f>
        <v>BenefitsCal Lead Cloud Platform Analyst - On</v>
      </c>
      <c r="D181" s="129" t="str">
        <f>'3. Staff Loading'!D181</f>
        <v>N</v>
      </c>
      <c r="E181" s="43">
        <v>122.20498964165999</v>
      </c>
      <c r="F181" s="43">
        <v>122.20498964165999</v>
      </c>
      <c r="G181" s="43">
        <v>122.20498964165999</v>
      </c>
      <c r="H181" s="43">
        <v>122.20498964165999</v>
      </c>
      <c r="I181" s="43">
        <v>122.20498964165999</v>
      </c>
      <c r="J181" s="43">
        <v>122.20498964165999</v>
      </c>
      <c r="K181" s="43">
        <v>122.20498964165999</v>
      </c>
      <c r="L181" s="43">
        <v>122.20498964165999</v>
      </c>
      <c r="M181" s="43">
        <v>122.20498964165999</v>
      </c>
      <c r="N181" s="43">
        <v>122.20498964165999</v>
      </c>
      <c r="O181" s="43">
        <v>122.20498964165999</v>
      </c>
      <c r="P181" s="43">
        <v>122.20498964165999</v>
      </c>
      <c r="Q181" s="100">
        <f t="shared" ref="Q181:Q185" si="147">SUM(E181:P181)</f>
        <v>1466.4598756999196</v>
      </c>
      <c r="R181" s="29"/>
      <c r="S181" s="29"/>
      <c r="T181" s="29"/>
      <c r="U181" s="131">
        <f>V181/$S$7</f>
        <v>0.73322993784995982</v>
      </c>
      <c r="V181" s="131">
        <f>Q181/12</f>
        <v>122.20498964165996</v>
      </c>
      <c r="X181" s="131">
        <f>IF($D181="Y",$Q181,0)</f>
        <v>0</v>
      </c>
      <c r="Y181" s="131">
        <f>IF($D181="N",$Q181,0)</f>
        <v>1466.4598756999196</v>
      </c>
      <c r="Z181" s="132">
        <f>X181/(Y181+X181)</f>
        <v>0</v>
      </c>
    </row>
    <row r="182" spans="1:26" s="32" customFormat="1" ht="14.25" x14ac:dyDescent="0.3">
      <c r="A182" s="93"/>
      <c r="B182" s="94"/>
      <c r="C182" s="128" t="str">
        <f>'3. Staff Loading'!C182</f>
        <v>BenefitsCal Cloud Platform FinOps - Off</v>
      </c>
      <c r="D182" s="129" t="str">
        <f>'3. Staff Loading'!D182</f>
        <v>Y</v>
      </c>
      <c r="E182" s="43">
        <v>165.96291666665999</v>
      </c>
      <c r="F182" s="43">
        <v>165.96291666665999</v>
      </c>
      <c r="G182" s="43">
        <v>165.96291666665999</v>
      </c>
      <c r="H182" s="43">
        <v>165.96291666665999</v>
      </c>
      <c r="I182" s="43">
        <v>165.96291666665999</v>
      </c>
      <c r="J182" s="43">
        <v>165.96291666665999</v>
      </c>
      <c r="K182" s="43">
        <v>165.96291666665999</v>
      </c>
      <c r="L182" s="43">
        <v>165.96291666665999</v>
      </c>
      <c r="M182" s="43">
        <v>165.96291666665999</v>
      </c>
      <c r="N182" s="43">
        <v>165.96291666665999</v>
      </c>
      <c r="O182" s="43">
        <v>165.96291666665999</v>
      </c>
      <c r="P182" s="43">
        <v>165.96291666665999</v>
      </c>
      <c r="Q182" s="100">
        <f t="shared" si="147"/>
        <v>1991.55499999992</v>
      </c>
      <c r="R182" s="29"/>
      <c r="S182" s="29"/>
      <c r="T182" s="29"/>
      <c r="U182" s="131">
        <f t="shared" ref="U182:U185" si="148">V182/$S$7</f>
        <v>0.99577749999996001</v>
      </c>
      <c r="V182" s="131">
        <f>Q182/12</f>
        <v>165.96291666665999</v>
      </c>
      <c r="X182" s="131">
        <f t="shared" ref="X182:X185" si="149">IF($D182="Y",$Q182,0)</f>
        <v>1991.55499999992</v>
      </c>
      <c r="Y182" s="131">
        <f t="shared" ref="Y182:Y185" si="150">IF($D182="N",$Q182,0)</f>
        <v>0</v>
      </c>
      <c r="Z182" s="132">
        <f t="shared" ref="Z182:Z185" si="151">X182/(Y182+X182)</f>
        <v>1</v>
      </c>
    </row>
    <row r="183" spans="1:26" ht="14.25" x14ac:dyDescent="0.3">
      <c r="A183" s="93"/>
      <c r="B183" s="94"/>
      <c r="C183" s="128">
        <f>'3. Staff Loading'!C183</f>
        <v>0</v>
      </c>
      <c r="D183" s="129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0">
        <f t="shared" si="147"/>
        <v>0</v>
      </c>
      <c r="R183" s="29"/>
      <c r="S183" s="29"/>
      <c r="T183" s="29"/>
      <c r="U183" s="131">
        <f t="shared" si="148"/>
        <v>0</v>
      </c>
      <c r="V183" s="131">
        <f>Q183/12</f>
        <v>0</v>
      </c>
      <c r="X183" s="131">
        <f t="shared" si="149"/>
        <v>0</v>
      </c>
      <c r="Y183" s="131">
        <f t="shared" si="150"/>
        <v>0</v>
      </c>
      <c r="Z183" s="132" t="e">
        <f t="shared" si="151"/>
        <v>#DIV/0!</v>
      </c>
    </row>
    <row r="184" spans="1:26" ht="14.25" x14ac:dyDescent="0.3">
      <c r="A184" s="93"/>
      <c r="B184" s="94"/>
      <c r="C184" s="128">
        <f>'3. Staff Loading'!C184</f>
        <v>0</v>
      </c>
      <c r="D184" s="129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0">
        <f t="shared" si="147"/>
        <v>0</v>
      </c>
      <c r="R184" s="29"/>
      <c r="S184" s="29"/>
      <c r="T184" s="29"/>
      <c r="U184" s="131">
        <f t="shared" si="148"/>
        <v>0</v>
      </c>
      <c r="V184" s="131">
        <f>Q184/12</f>
        <v>0</v>
      </c>
      <c r="X184" s="131">
        <f t="shared" si="149"/>
        <v>0</v>
      </c>
      <c r="Y184" s="131">
        <f t="shared" si="150"/>
        <v>0</v>
      </c>
      <c r="Z184" s="132" t="e">
        <f t="shared" si="151"/>
        <v>#DIV/0!</v>
      </c>
    </row>
    <row r="185" spans="1:26" ht="14.25" x14ac:dyDescent="0.3">
      <c r="A185" s="93"/>
      <c r="B185" s="94"/>
      <c r="C185" s="128">
        <f>'3. Staff Loading'!C185</f>
        <v>0</v>
      </c>
      <c r="D185" s="129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0">
        <f t="shared" si="147"/>
        <v>0</v>
      </c>
      <c r="R185" s="29"/>
      <c r="S185" s="29"/>
      <c r="T185" s="29"/>
      <c r="U185" s="131">
        <f t="shared" si="148"/>
        <v>0</v>
      </c>
      <c r="V185" s="131">
        <f>Q185/12</f>
        <v>0</v>
      </c>
      <c r="X185" s="131">
        <f t="shared" si="149"/>
        <v>0</v>
      </c>
      <c r="Y185" s="131">
        <f t="shared" si="150"/>
        <v>0</v>
      </c>
      <c r="Z185" s="132" t="e">
        <f t="shared" si="151"/>
        <v>#DIV/0!</v>
      </c>
    </row>
    <row r="186" spans="1:26" ht="15" thickBot="1" x14ac:dyDescent="0.35">
      <c r="A186" s="65"/>
      <c r="B186" s="66" t="s">
        <v>76</v>
      </c>
      <c r="C186" s="67"/>
      <c r="D186" s="119"/>
      <c r="E186" s="70">
        <f>SUM(E181:E185)</f>
        <v>288.16790630831997</v>
      </c>
      <c r="F186" s="70">
        <f t="shared" ref="F186:Q186" si="152">SUM(F181:F185)</f>
        <v>288.16790630831997</v>
      </c>
      <c r="G186" s="70">
        <f t="shared" si="152"/>
        <v>288.16790630831997</v>
      </c>
      <c r="H186" s="70">
        <f t="shared" si="152"/>
        <v>288.16790630831997</v>
      </c>
      <c r="I186" s="70">
        <f t="shared" si="152"/>
        <v>288.16790630831997</v>
      </c>
      <c r="J186" s="70">
        <f t="shared" si="152"/>
        <v>288.16790630831997</v>
      </c>
      <c r="K186" s="70">
        <f t="shared" si="152"/>
        <v>288.16790630831997</v>
      </c>
      <c r="L186" s="70">
        <f t="shared" si="152"/>
        <v>288.16790630831997</v>
      </c>
      <c r="M186" s="70">
        <f t="shared" si="152"/>
        <v>288.16790630831997</v>
      </c>
      <c r="N186" s="70">
        <f t="shared" si="152"/>
        <v>288.16790630831997</v>
      </c>
      <c r="O186" s="70">
        <f t="shared" si="152"/>
        <v>288.16790630831997</v>
      </c>
      <c r="P186" s="70">
        <f t="shared" si="152"/>
        <v>288.16790630831997</v>
      </c>
      <c r="Q186" s="70">
        <f t="shared" si="152"/>
        <v>3458.0148756998396</v>
      </c>
      <c r="R186" s="29"/>
      <c r="S186" s="29"/>
      <c r="T186" s="29"/>
      <c r="U186" s="72">
        <f>SUM(U181:U185)</f>
        <v>1.7290074378499198</v>
      </c>
      <c r="V186" s="72">
        <f>SUM(V181:V185)</f>
        <v>288.16790630831997</v>
      </c>
      <c r="X186" s="68">
        <f>SUM(X181:X185)</f>
        <v>1991.55499999992</v>
      </c>
      <c r="Y186" s="68">
        <f>SUM(Y181:Y185)</f>
        <v>1466.4598756999196</v>
      </c>
      <c r="Z186" s="105">
        <f>X186/(X186+Y186)</f>
        <v>0.57592435879757897</v>
      </c>
    </row>
    <row r="187" spans="1:26" ht="14.25" x14ac:dyDescent="0.3">
      <c r="A187" s="93">
        <v>8.3000000000000007</v>
      </c>
      <c r="B187" s="94" t="s">
        <v>77</v>
      </c>
      <c r="C187" s="128" t="str">
        <f>'3. Staff Loading'!C187</f>
        <v>BenefitsCal Lead Cloud Platform Engineer - On</v>
      </c>
      <c r="D187" s="129" t="str">
        <f>'3. Staff Loading'!D187</f>
        <v>N</v>
      </c>
      <c r="E187" s="43">
        <v>75.46324791666666</v>
      </c>
      <c r="F187" s="43">
        <v>75.463247916660009</v>
      </c>
      <c r="G187" s="43">
        <v>75.463247916660009</v>
      </c>
      <c r="H187" s="43">
        <v>75.463247916660009</v>
      </c>
      <c r="I187" s="43">
        <v>75.463247916660009</v>
      </c>
      <c r="J187" s="43">
        <v>75.463247916660009</v>
      </c>
      <c r="K187" s="43">
        <v>75.463247916660009</v>
      </c>
      <c r="L187" s="43">
        <v>75.463247916660009</v>
      </c>
      <c r="M187" s="43">
        <v>75.463247916660009</v>
      </c>
      <c r="N187" s="43">
        <v>75.463247916660009</v>
      </c>
      <c r="O187" s="43">
        <v>75.463247916660009</v>
      </c>
      <c r="P187" s="43">
        <v>75.463247916660009</v>
      </c>
      <c r="Q187" s="100">
        <f t="shared" ref="Q187:Q191" si="153">SUM(E187:P187)</f>
        <v>905.55897499992693</v>
      </c>
      <c r="R187" s="29"/>
      <c r="S187" s="29"/>
      <c r="T187" s="29"/>
      <c r="U187" s="131">
        <f>V187/$S$7</f>
        <v>0.4527794874999635</v>
      </c>
      <c r="V187" s="131">
        <f>Q187/12</f>
        <v>75.463247916660578</v>
      </c>
      <c r="X187" s="131">
        <f>IF($D187="Y",$Q187,0)</f>
        <v>0</v>
      </c>
      <c r="Y187" s="131">
        <f>IF($D187="N",$Q187,0)</f>
        <v>905.55897499992693</v>
      </c>
      <c r="Z187" s="132">
        <f>X187/(Y187+X187)</f>
        <v>0</v>
      </c>
    </row>
    <row r="188" spans="1:26" s="32" customFormat="1" ht="14.25" x14ac:dyDescent="0.3">
      <c r="A188" s="93"/>
      <c r="B188" s="94"/>
      <c r="C188" s="128">
        <f>'3. Staff Loading'!C188</f>
        <v>0</v>
      </c>
      <c r="D188" s="129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0">
        <f t="shared" si="153"/>
        <v>0</v>
      </c>
      <c r="R188" s="29"/>
      <c r="S188" s="29"/>
      <c r="T188" s="29"/>
      <c r="U188" s="131">
        <f t="shared" ref="U188:U191" si="154">V188/$S$7</f>
        <v>0</v>
      </c>
      <c r="V188" s="131">
        <f>Q188/12</f>
        <v>0</v>
      </c>
      <c r="X188" s="131">
        <f t="shared" ref="X188:X191" si="155">IF($D188="Y",$Q188,0)</f>
        <v>0</v>
      </c>
      <c r="Y188" s="131">
        <f t="shared" ref="Y188:Y191" si="156">IF($D188="N",$Q188,0)</f>
        <v>0</v>
      </c>
      <c r="Z188" s="132" t="e">
        <f t="shared" ref="Z188:Z191" si="157">X188/(Y188+X188)</f>
        <v>#DIV/0!</v>
      </c>
    </row>
    <row r="189" spans="1:26" s="32" customFormat="1" ht="14.25" x14ac:dyDescent="0.3">
      <c r="A189" s="93"/>
      <c r="B189" s="94"/>
      <c r="C189" s="128">
        <f>'3. Staff Loading'!C189</f>
        <v>0</v>
      </c>
      <c r="D189" s="129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0">
        <f t="shared" si="153"/>
        <v>0</v>
      </c>
      <c r="R189" s="29"/>
      <c r="S189" s="29"/>
      <c r="T189" s="29"/>
      <c r="U189" s="131">
        <f t="shared" si="154"/>
        <v>0</v>
      </c>
      <c r="V189" s="131">
        <f>Q189/12</f>
        <v>0</v>
      </c>
      <c r="X189" s="131">
        <f t="shared" si="155"/>
        <v>0</v>
      </c>
      <c r="Y189" s="131">
        <f t="shared" si="156"/>
        <v>0</v>
      </c>
      <c r="Z189" s="132" t="e">
        <f t="shared" si="157"/>
        <v>#DIV/0!</v>
      </c>
    </row>
    <row r="190" spans="1:26" ht="14.25" x14ac:dyDescent="0.3">
      <c r="A190" s="93"/>
      <c r="B190" s="94"/>
      <c r="C190" s="128">
        <f>'3. Staff Loading'!C190</f>
        <v>0</v>
      </c>
      <c r="D190" s="129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0">
        <f t="shared" si="153"/>
        <v>0</v>
      </c>
      <c r="R190" s="29"/>
      <c r="S190" s="29"/>
      <c r="T190" s="29"/>
      <c r="U190" s="131">
        <f t="shared" si="154"/>
        <v>0</v>
      </c>
      <c r="V190" s="131">
        <f>Q190/12</f>
        <v>0</v>
      </c>
      <c r="X190" s="131">
        <f t="shared" si="155"/>
        <v>0</v>
      </c>
      <c r="Y190" s="131">
        <f t="shared" si="156"/>
        <v>0</v>
      </c>
      <c r="Z190" s="132" t="e">
        <f t="shared" si="157"/>
        <v>#DIV/0!</v>
      </c>
    </row>
    <row r="191" spans="1:26" ht="14.25" x14ac:dyDescent="0.3">
      <c r="A191" s="93"/>
      <c r="B191" s="94"/>
      <c r="C191" s="128">
        <f>'3. Staff Loading'!C191</f>
        <v>0</v>
      </c>
      <c r="D191" s="129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0">
        <f t="shared" si="153"/>
        <v>0</v>
      </c>
      <c r="R191" s="29"/>
      <c r="S191" s="29"/>
      <c r="T191" s="29"/>
      <c r="U191" s="131">
        <f t="shared" si="154"/>
        <v>0</v>
      </c>
      <c r="V191" s="131">
        <f>Q191/12</f>
        <v>0</v>
      </c>
      <c r="X191" s="131">
        <f t="shared" si="155"/>
        <v>0</v>
      </c>
      <c r="Y191" s="131">
        <f t="shared" si="156"/>
        <v>0</v>
      </c>
      <c r="Z191" s="132" t="e">
        <f t="shared" si="157"/>
        <v>#DIV/0!</v>
      </c>
    </row>
    <row r="192" spans="1:26" ht="15" thickBot="1" x14ac:dyDescent="0.35">
      <c r="A192" s="65"/>
      <c r="B192" s="66" t="s">
        <v>78</v>
      </c>
      <c r="C192" s="67"/>
      <c r="D192" s="119"/>
      <c r="E192" s="70">
        <f>SUM(E187:E191)</f>
        <v>75.46324791666666</v>
      </c>
      <c r="F192" s="70">
        <f t="shared" ref="F192:Q192" si="158">SUM(F187:F191)</f>
        <v>75.463247916660009</v>
      </c>
      <c r="G192" s="70">
        <f t="shared" si="158"/>
        <v>75.463247916660009</v>
      </c>
      <c r="H192" s="70">
        <f t="shared" si="158"/>
        <v>75.463247916660009</v>
      </c>
      <c r="I192" s="70">
        <f t="shared" si="158"/>
        <v>75.463247916660009</v>
      </c>
      <c r="J192" s="70">
        <f t="shared" si="158"/>
        <v>75.463247916660009</v>
      </c>
      <c r="K192" s="70">
        <f t="shared" si="158"/>
        <v>75.463247916660009</v>
      </c>
      <c r="L192" s="70">
        <f t="shared" si="158"/>
        <v>75.463247916660009</v>
      </c>
      <c r="M192" s="70">
        <f t="shared" si="158"/>
        <v>75.463247916660009</v>
      </c>
      <c r="N192" s="70">
        <f t="shared" si="158"/>
        <v>75.463247916660009</v>
      </c>
      <c r="O192" s="70">
        <f t="shared" si="158"/>
        <v>75.463247916660009</v>
      </c>
      <c r="P192" s="70">
        <f t="shared" si="158"/>
        <v>75.463247916660009</v>
      </c>
      <c r="Q192" s="70">
        <f t="shared" si="158"/>
        <v>905.55897499992693</v>
      </c>
      <c r="R192" s="29"/>
      <c r="S192" s="29"/>
      <c r="T192" s="29"/>
      <c r="U192" s="72">
        <f>SUM(U187:U191)</f>
        <v>0.4527794874999635</v>
      </c>
      <c r="V192" s="72">
        <f>SUM(V187:V191)</f>
        <v>75.463247916660578</v>
      </c>
      <c r="X192" s="68">
        <f>SUM(X187:X191)</f>
        <v>0</v>
      </c>
      <c r="Y192" s="68">
        <f>SUM(Y187:Y191)</f>
        <v>905.55897499992693</v>
      </c>
      <c r="Z192" s="105">
        <f>X192/(X192+Y192)</f>
        <v>0</v>
      </c>
    </row>
    <row r="193" spans="1:26" ht="14.25" x14ac:dyDescent="0.3">
      <c r="A193" s="93">
        <v>8.4</v>
      </c>
      <c r="B193" s="94" t="s">
        <v>79</v>
      </c>
      <c r="C193" s="128" t="str">
        <f>'3. Staff Loading'!C193</f>
        <v>BenefitsCal Lead Cloud Platform Engineer - On</v>
      </c>
      <c r="D193" s="129" t="str">
        <f>'3. Staff Loading'!D193</f>
        <v>N</v>
      </c>
      <c r="E193" s="43">
        <v>75.46324791666666</v>
      </c>
      <c r="F193" s="43">
        <v>75.463247916660009</v>
      </c>
      <c r="G193" s="43">
        <v>75.463247916660009</v>
      </c>
      <c r="H193" s="43">
        <v>75.463247916660009</v>
      </c>
      <c r="I193" s="43">
        <v>75.463247916660009</v>
      </c>
      <c r="J193" s="43">
        <v>75.463247916660009</v>
      </c>
      <c r="K193" s="43">
        <v>75.463247916660009</v>
      </c>
      <c r="L193" s="43">
        <v>75.463247916660009</v>
      </c>
      <c r="M193" s="43">
        <v>75.463247916660009</v>
      </c>
      <c r="N193" s="43">
        <v>75.463247916660009</v>
      </c>
      <c r="O193" s="43">
        <v>75.463247916660009</v>
      </c>
      <c r="P193" s="43">
        <v>75.463247916660009</v>
      </c>
      <c r="Q193" s="100">
        <f t="shared" ref="Q193:Q197" si="159">SUM(E193:P193)</f>
        <v>905.55897499992693</v>
      </c>
      <c r="R193" s="29"/>
      <c r="S193" s="29"/>
      <c r="T193" s="29"/>
      <c r="U193" s="131">
        <f>V193/$S$7</f>
        <v>0.4527794874999635</v>
      </c>
      <c r="V193" s="131">
        <f>Q193/12</f>
        <v>75.463247916660578</v>
      </c>
      <c r="X193" s="131">
        <f>IF($D193="Y",$Q193,0)</f>
        <v>0</v>
      </c>
      <c r="Y193" s="131">
        <f>IF($D193="N",$Q193,0)</f>
        <v>905.55897499992693</v>
      </c>
      <c r="Z193" s="132">
        <f>X193/(Y193+X193)</f>
        <v>0</v>
      </c>
    </row>
    <row r="194" spans="1:26" s="32" customFormat="1" ht="14.25" x14ac:dyDescent="0.3">
      <c r="A194" s="93"/>
      <c r="B194" s="94"/>
      <c r="C194" s="128">
        <f>'3. Staff Loading'!C194</f>
        <v>0</v>
      </c>
      <c r="D194" s="129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0">
        <f t="shared" si="159"/>
        <v>0</v>
      </c>
      <c r="R194" s="29"/>
      <c r="S194" s="29"/>
      <c r="T194" s="29"/>
      <c r="U194" s="131">
        <f t="shared" ref="U194:U197" si="160">V194/$S$7</f>
        <v>0</v>
      </c>
      <c r="V194" s="131">
        <f>Q194/12</f>
        <v>0</v>
      </c>
      <c r="X194" s="131">
        <f t="shared" ref="X194:X197" si="161">IF($D194="Y",$Q194,0)</f>
        <v>0</v>
      </c>
      <c r="Y194" s="131">
        <f t="shared" ref="Y194:Y197" si="162">IF($D194="N",$Q194,0)</f>
        <v>0</v>
      </c>
      <c r="Z194" s="132" t="e">
        <f t="shared" ref="Z194:Z197" si="163">X194/(Y194+X194)</f>
        <v>#DIV/0!</v>
      </c>
    </row>
    <row r="195" spans="1:26" s="32" customFormat="1" ht="14.25" x14ac:dyDescent="0.3">
      <c r="A195" s="93"/>
      <c r="B195" s="94"/>
      <c r="C195" s="128">
        <f>'3. Staff Loading'!C195</f>
        <v>0</v>
      </c>
      <c r="D195" s="129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0">
        <f t="shared" si="159"/>
        <v>0</v>
      </c>
      <c r="R195" s="29"/>
      <c r="S195" s="29"/>
      <c r="T195" s="29"/>
      <c r="U195" s="131">
        <f t="shared" si="160"/>
        <v>0</v>
      </c>
      <c r="V195" s="131">
        <f>Q195/12</f>
        <v>0</v>
      </c>
      <c r="X195" s="131">
        <f t="shared" si="161"/>
        <v>0</v>
      </c>
      <c r="Y195" s="131">
        <f t="shared" si="162"/>
        <v>0</v>
      </c>
      <c r="Z195" s="132" t="e">
        <f t="shared" si="163"/>
        <v>#DIV/0!</v>
      </c>
    </row>
    <row r="196" spans="1:26" ht="14.25" x14ac:dyDescent="0.3">
      <c r="A196" s="93"/>
      <c r="B196" s="94"/>
      <c r="C196" s="128">
        <f>'3. Staff Loading'!C196</f>
        <v>0</v>
      </c>
      <c r="D196" s="129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0">
        <f t="shared" si="159"/>
        <v>0</v>
      </c>
      <c r="R196" s="29"/>
      <c r="S196" s="29"/>
      <c r="T196" s="29"/>
      <c r="U196" s="131">
        <f t="shared" si="160"/>
        <v>0</v>
      </c>
      <c r="V196" s="131">
        <f>Q196/12</f>
        <v>0</v>
      </c>
      <c r="X196" s="131">
        <f t="shared" si="161"/>
        <v>0</v>
      </c>
      <c r="Y196" s="131">
        <f t="shared" si="162"/>
        <v>0</v>
      </c>
      <c r="Z196" s="132" t="e">
        <f t="shared" si="163"/>
        <v>#DIV/0!</v>
      </c>
    </row>
    <row r="197" spans="1:26" ht="14.25" x14ac:dyDescent="0.3">
      <c r="A197" s="93"/>
      <c r="B197" s="94"/>
      <c r="C197" s="128">
        <f>'3. Staff Loading'!C197</f>
        <v>0</v>
      </c>
      <c r="D197" s="129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0">
        <f t="shared" si="159"/>
        <v>0</v>
      </c>
      <c r="R197" s="29"/>
      <c r="S197" s="29"/>
      <c r="T197" s="29"/>
      <c r="U197" s="131">
        <f t="shared" si="160"/>
        <v>0</v>
      </c>
      <c r="V197" s="131">
        <f>Q197/12</f>
        <v>0</v>
      </c>
      <c r="X197" s="131">
        <f t="shared" si="161"/>
        <v>0</v>
      </c>
      <c r="Y197" s="131">
        <f t="shared" si="162"/>
        <v>0</v>
      </c>
      <c r="Z197" s="132" t="e">
        <f t="shared" si="163"/>
        <v>#DIV/0!</v>
      </c>
    </row>
    <row r="198" spans="1:26" ht="15" thickBot="1" x14ac:dyDescent="0.35">
      <c r="A198" s="65"/>
      <c r="B198" s="66" t="s">
        <v>80</v>
      </c>
      <c r="C198" s="67"/>
      <c r="D198" s="119"/>
      <c r="E198" s="70">
        <f>SUM(E193:E197)</f>
        <v>75.46324791666666</v>
      </c>
      <c r="F198" s="70">
        <f t="shared" ref="F198:Q198" si="164">SUM(F193:F197)</f>
        <v>75.463247916660009</v>
      </c>
      <c r="G198" s="70">
        <f t="shared" si="164"/>
        <v>75.463247916660009</v>
      </c>
      <c r="H198" s="70">
        <f t="shared" si="164"/>
        <v>75.463247916660009</v>
      </c>
      <c r="I198" s="70">
        <f t="shared" si="164"/>
        <v>75.463247916660009</v>
      </c>
      <c r="J198" s="70">
        <f t="shared" si="164"/>
        <v>75.463247916660009</v>
      </c>
      <c r="K198" s="70">
        <f t="shared" si="164"/>
        <v>75.463247916660009</v>
      </c>
      <c r="L198" s="70">
        <f t="shared" si="164"/>
        <v>75.463247916660009</v>
      </c>
      <c r="M198" s="70">
        <f t="shared" si="164"/>
        <v>75.463247916660009</v>
      </c>
      <c r="N198" s="70">
        <f t="shared" si="164"/>
        <v>75.463247916660009</v>
      </c>
      <c r="O198" s="70">
        <f t="shared" si="164"/>
        <v>75.463247916660009</v>
      </c>
      <c r="P198" s="70">
        <f t="shared" si="164"/>
        <v>75.463247916660009</v>
      </c>
      <c r="Q198" s="70">
        <f t="shared" si="164"/>
        <v>905.55897499992693</v>
      </c>
      <c r="R198" s="29"/>
      <c r="S198" s="29"/>
      <c r="T198" s="29"/>
      <c r="U198" s="72">
        <f>SUM(U193:U197)</f>
        <v>0.4527794874999635</v>
      </c>
      <c r="V198" s="72">
        <f>SUM(V193:V197)</f>
        <v>75.463247916660578</v>
      </c>
      <c r="X198" s="68">
        <f>SUM(X193:X197)</f>
        <v>0</v>
      </c>
      <c r="Y198" s="68">
        <f>SUM(Y193:Y197)</f>
        <v>905.55897499992693</v>
      </c>
      <c r="Z198" s="105">
        <f>X198/(X198+Y198)</f>
        <v>0</v>
      </c>
    </row>
    <row r="199" spans="1:26" ht="14.25" x14ac:dyDescent="0.3">
      <c r="A199" s="93">
        <v>8.5</v>
      </c>
      <c r="B199" s="94" t="s">
        <v>81</v>
      </c>
      <c r="C199" s="128" t="str">
        <f>'3. Staff Loading'!C199</f>
        <v>BenefitsCal Lead Cloud Platform Engineer - On</v>
      </c>
      <c r="D199" s="129" t="str">
        <f>'3. Staff Loading'!D199</f>
        <v>N</v>
      </c>
      <c r="E199" s="43">
        <v>150.92649583332002</v>
      </c>
      <c r="F199" s="43">
        <v>150.92649583332002</v>
      </c>
      <c r="G199" s="43">
        <v>150.92649583332002</v>
      </c>
      <c r="H199" s="43">
        <v>150.92649583332002</v>
      </c>
      <c r="I199" s="43">
        <v>150.92649583332002</v>
      </c>
      <c r="J199" s="43">
        <v>150.92649583332002</v>
      </c>
      <c r="K199" s="43">
        <v>150.92649583332002</v>
      </c>
      <c r="L199" s="43">
        <v>150.92649583332002</v>
      </c>
      <c r="M199" s="43">
        <v>150.92649583332002</v>
      </c>
      <c r="N199" s="43">
        <v>150.92649583332002</v>
      </c>
      <c r="O199" s="43">
        <v>150.92649583332002</v>
      </c>
      <c r="P199" s="43">
        <v>150.92649583332002</v>
      </c>
      <c r="Q199" s="100">
        <f t="shared" ref="Q199:Q203" si="165">SUM(E199:P199)</f>
        <v>1811.1179499998407</v>
      </c>
      <c r="R199" s="29"/>
      <c r="S199" s="29"/>
      <c r="T199" s="29"/>
      <c r="U199" s="131">
        <f>V199/$S$7</f>
        <v>0.90555897499992033</v>
      </c>
      <c r="V199" s="131">
        <f>Q199/12</f>
        <v>150.92649583332005</v>
      </c>
      <c r="X199" s="131">
        <f>IF($D199="Y",$Q199,0)</f>
        <v>0</v>
      </c>
      <c r="Y199" s="131">
        <f>IF($D199="N",$Q199,0)</f>
        <v>1811.1179499998407</v>
      </c>
      <c r="Z199" s="132">
        <f>X199/(Y199+X199)</f>
        <v>0</v>
      </c>
    </row>
    <row r="200" spans="1:26" s="32" customFormat="1" ht="14.25" x14ac:dyDescent="0.3">
      <c r="A200" s="93"/>
      <c r="B200" s="94"/>
      <c r="C200" s="128" t="str">
        <f>'3. Staff Loading'!C200</f>
        <v>BenefitsCal Lead Cloud Platform Analyst - Off</v>
      </c>
      <c r="D200" s="129" t="str">
        <f>'3. Staff Loading'!D200</f>
        <v>Y</v>
      </c>
      <c r="E200" s="43">
        <v>58.08702083331</v>
      </c>
      <c r="F200" s="43">
        <v>58.08702083331</v>
      </c>
      <c r="G200" s="43">
        <v>58.08702083331</v>
      </c>
      <c r="H200" s="43">
        <v>58.08702083331</v>
      </c>
      <c r="I200" s="43">
        <v>58.08702083331</v>
      </c>
      <c r="J200" s="43">
        <v>58.08702083331</v>
      </c>
      <c r="K200" s="43">
        <v>58.08702083331</v>
      </c>
      <c r="L200" s="43">
        <v>58.08702083331</v>
      </c>
      <c r="M200" s="43">
        <v>58.08702083331</v>
      </c>
      <c r="N200" s="43">
        <v>58.08702083331</v>
      </c>
      <c r="O200" s="43">
        <v>58.08702083331</v>
      </c>
      <c r="P200" s="43">
        <v>58.08702083331</v>
      </c>
      <c r="Q200" s="100">
        <f t="shared" si="165"/>
        <v>697.04424999972014</v>
      </c>
      <c r="R200" s="29"/>
      <c r="S200" s="29"/>
      <c r="T200" s="29"/>
      <c r="U200" s="131">
        <f t="shared" ref="U200:U203" si="166">V200/$S$7</f>
        <v>0.34852212499986013</v>
      </c>
      <c r="V200" s="131">
        <f>Q200/12</f>
        <v>58.087020833310014</v>
      </c>
      <c r="X200" s="131">
        <f t="shared" ref="X200:X203" si="167">IF($D200="Y",$Q200,0)</f>
        <v>697.04424999972014</v>
      </c>
      <c r="Y200" s="131">
        <f t="shared" ref="Y200:Y203" si="168">IF($D200="N",$Q200,0)</f>
        <v>0</v>
      </c>
      <c r="Z200" s="132">
        <f t="shared" ref="Z200:Z203" si="169">X200/(Y200+X200)</f>
        <v>1</v>
      </c>
    </row>
    <row r="201" spans="1:26" s="32" customFormat="1" ht="14.25" x14ac:dyDescent="0.3">
      <c r="A201" s="93"/>
      <c r="B201" s="94"/>
      <c r="C201" s="128">
        <f>'3. Staff Loading'!C201</f>
        <v>0</v>
      </c>
      <c r="D201" s="129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0">
        <f t="shared" si="165"/>
        <v>0</v>
      </c>
      <c r="R201" s="29"/>
      <c r="S201" s="29"/>
      <c r="T201" s="29"/>
      <c r="U201" s="131">
        <f t="shared" si="166"/>
        <v>0</v>
      </c>
      <c r="V201" s="131">
        <f>Q201/12</f>
        <v>0</v>
      </c>
      <c r="X201" s="131">
        <f t="shared" si="167"/>
        <v>0</v>
      </c>
      <c r="Y201" s="131">
        <f t="shared" si="168"/>
        <v>0</v>
      </c>
      <c r="Z201" s="132" t="e">
        <f t="shared" si="169"/>
        <v>#DIV/0!</v>
      </c>
    </row>
    <row r="202" spans="1:26" s="32" customFormat="1" ht="14.25" x14ac:dyDescent="0.3">
      <c r="A202" s="93"/>
      <c r="B202" s="94"/>
      <c r="C202" s="128">
        <f>'3. Staff Loading'!C202</f>
        <v>0</v>
      </c>
      <c r="D202" s="129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0">
        <f t="shared" si="165"/>
        <v>0</v>
      </c>
      <c r="R202" s="29"/>
      <c r="S202" s="29"/>
      <c r="T202" s="29"/>
      <c r="U202" s="131">
        <f t="shared" si="166"/>
        <v>0</v>
      </c>
      <c r="V202" s="131">
        <f>Q202/12</f>
        <v>0</v>
      </c>
      <c r="X202" s="131">
        <f t="shared" si="167"/>
        <v>0</v>
      </c>
      <c r="Y202" s="131">
        <f t="shared" si="168"/>
        <v>0</v>
      </c>
      <c r="Z202" s="132" t="e">
        <f t="shared" si="169"/>
        <v>#DIV/0!</v>
      </c>
    </row>
    <row r="203" spans="1:26" ht="14.25" x14ac:dyDescent="0.3">
      <c r="A203" s="93"/>
      <c r="B203" s="94"/>
      <c r="C203" s="128">
        <f>'3. Staff Loading'!C203</f>
        <v>0</v>
      </c>
      <c r="D203" s="129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0">
        <f t="shared" si="165"/>
        <v>0</v>
      </c>
      <c r="R203" s="29"/>
      <c r="S203" s="29"/>
      <c r="T203" s="29"/>
      <c r="U203" s="131">
        <f t="shared" si="166"/>
        <v>0</v>
      </c>
      <c r="V203" s="131">
        <f>Q203/12</f>
        <v>0</v>
      </c>
      <c r="X203" s="131">
        <f t="shared" si="167"/>
        <v>0</v>
      </c>
      <c r="Y203" s="131">
        <f t="shared" si="168"/>
        <v>0</v>
      </c>
      <c r="Z203" s="132" t="e">
        <f t="shared" si="169"/>
        <v>#DIV/0!</v>
      </c>
    </row>
    <row r="204" spans="1:26" s="35" customFormat="1" ht="15" thickBot="1" x14ac:dyDescent="0.35">
      <c r="A204" s="65"/>
      <c r="B204" s="66" t="s">
        <v>82</v>
      </c>
      <c r="C204" s="67"/>
      <c r="D204" s="119"/>
      <c r="E204" s="70">
        <f>SUM(E199:E203)</f>
        <v>209.01351666663001</v>
      </c>
      <c r="F204" s="70">
        <f t="shared" ref="F204:Q204" si="170">SUM(F199:F203)</f>
        <v>209.01351666663001</v>
      </c>
      <c r="G204" s="70">
        <f t="shared" si="170"/>
        <v>209.01351666663001</v>
      </c>
      <c r="H204" s="70">
        <f t="shared" si="170"/>
        <v>209.01351666663001</v>
      </c>
      <c r="I204" s="70">
        <f t="shared" si="170"/>
        <v>209.01351666663001</v>
      </c>
      <c r="J204" s="70">
        <f t="shared" si="170"/>
        <v>209.01351666663001</v>
      </c>
      <c r="K204" s="70">
        <f t="shared" si="170"/>
        <v>209.01351666663001</v>
      </c>
      <c r="L204" s="70">
        <f t="shared" si="170"/>
        <v>209.01351666663001</v>
      </c>
      <c r="M204" s="70">
        <f t="shared" si="170"/>
        <v>209.01351666663001</v>
      </c>
      <c r="N204" s="70">
        <f t="shared" si="170"/>
        <v>209.01351666663001</v>
      </c>
      <c r="O204" s="70">
        <f t="shared" si="170"/>
        <v>209.01351666663001</v>
      </c>
      <c r="P204" s="70">
        <f t="shared" si="170"/>
        <v>209.01351666663001</v>
      </c>
      <c r="Q204" s="70">
        <f t="shared" si="170"/>
        <v>2508.1621999995609</v>
      </c>
      <c r="R204" s="29"/>
      <c r="S204" s="29"/>
      <c r="T204" s="29"/>
      <c r="U204" s="72">
        <f>SUM(U199:U203)</f>
        <v>1.2540810999997805</v>
      </c>
      <c r="V204" s="72">
        <f>SUM(V199:V203)</f>
        <v>209.01351666663007</v>
      </c>
      <c r="X204" s="68">
        <f>SUM(X199:X203)</f>
        <v>697.04424999972014</v>
      </c>
      <c r="Y204" s="68">
        <f>SUM(Y199:Y203)</f>
        <v>1811.1179499998407</v>
      </c>
      <c r="Z204" s="105">
        <f>X204/(X204+Y204)</f>
        <v>0.27791035603671971</v>
      </c>
    </row>
    <row r="205" spans="1:26" ht="9.9499999999999993" customHeight="1" x14ac:dyDescent="0.3">
      <c r="A205" s="38"/>
      <c r="B205" s="39"/>
      <c r="C205" s="47"/>
      <c r="D205" s="118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4"/>
    </row>
    <row r="206" spans="1:26" ht="15" thickBot="1" x14ac:dyDescent="0.35">
      <c r="A206" s="88"/>
      <c r="B206" s="89" t="s">
        <v>83</v>
      </c>
      <c r="C206" s="90"/>
      <c r="D206" s="121"/>
      <c r="E206" s="91">
        <f>SUM(E180,E186,E192,E204,E198)</f>
        <v>964.99733130828338</v>
      </c>
      <c r="F206" s="91">
        <f t="shared" ref="F206:Q206" si="171">SUM(F180,F186,F192,F204,F198)</f>
        <v>964.99733130827008</v>
      </c>
      <c r="G206" s="91">
        <f t="shared" si="171"/>
        <v>964.99733130827008</v>
      </c>
      <c r="H206" s="91">
        <f t="shared" si="171"/>
        <v>964.99733130827008</v>
      </c>
      <c r="I206" s="91">
        <f t="shared" si="171"/>
        <v>964.99733130827008</v>
      </c>
      <c r="J206" s="91">
        <f t="shared" si="171"/>
        <v>964.99733130827008</v>
      </c>
      <c r="K206" s="91">
        <f t="shared" si="171"/>
        <v>964.99733130827008</v>
      </c>
      <c r="L206" s="91">
        <f t="shared" si="171"/>
        <v>964.99733130827008</v>
      </c>
      <c r="M206" s="91">
        <f t="shared" si="171"/>
        <v>964.99733130827008</v>
      </c>
      <c r="N206" s="91">
        <f t="shared" si="171"/>
        <v>964.99733130827008</v>
      </c>
      <c r="O206" s="91">
        <f t="shared" si="171"/>
        <v>964.99733130827008</v>
      </c>
      <c r="P206" s="91">
        <f t="shared" si="171"/>
        <v>964.99733130827008</v>
      </c>
      <c r="Q206" s="91">
        <f t="shared" si="171"/>
        <v>11579.967975699255</v>
      </c>
      <c r="R206" s="29"/>
      <c r="S206" s="29"/>
      <c r="T206" s="29"/>
      <c r="U206" s="91">
        <f t="shared" ref="U206:V206" si="172">SUM(U180,U186,U192,U204,U198)</f>
        <v>5.7899839878496273</v>
      </c>
      <c r="V206" s="91">
        <f t="shared" si="172"/>
        <v>964.99733130827099</v>
      </c>
      <c r="X206" s="91">
        <f t="shared" ref="X206:Y206" si="173">SUM(X180,X186,X192,X204,X198)</f>
        <v>4680.1542499996403</v>
      </c>
      <c r="Y206" s="91">
        <f t="shared" si="173"/>
        <v>6899.8137256996142</v>
      </c>
      <c r="Z206" s="110">
        <f>X206/(X206+Y206)</f>
        <v>0.4041595157966773</v>
      </c>
    </row>
    <row r="207" spans="1:26" ht="14.25" x14ac:dyDescent="0.3">
      <c r="A207" s="49"/>
      <c r="B207" s="39"/>
      <c r="C207" s="50"/>
      <c r="D207" s="124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4"/>
    </row>
    <row r="208" spans="1:26" ht="14.25" x14ac:dyDescent="0.3">
      <c r="A208" s="84"/>
      <c r="B208" s="85" t="s">
        <v>84</v>
      </c>
      <c r="C208" s="86"/>
      <c r="D208" s="125"/>
      <c r="E208" s="87">
        <f t="shared" ref="E208:Q208" si="174">SUM(E28,E74,E84,E144,E122,E94,E206,E172)</f>
        <v>6365.9378278504055</v>
      </c>
      <c r="F208" s="87">
        <f t="shared" si="174"/>
        <v>6364.9378278503918</v>
      </c>
      <c r="G208" s="87">
        <f t="shared" si="174"/>
        <v>6364.9378278503918</v>
      </c>
      <c r="H208" s="87">
        <f t="shared" si="174"/>
        <v>6365.9378278503918</v>
      </c>
      <c r="I208" s="87">
        <f t="shared" si="174"/>
        <v>6364.9378278503918</v>
      </c>
      <c r="J208" s="87">
        <f t="shared" si="174"/>
        <v>6364.9378278503918</v>
      </c>
      <c r="K208" s="87">
        <f t="shared" si="174"/>
        <v>6365.9378278503918</v>
      </c>
      <c r="L208" s="87">
        <f t="shared" si="174"/>
        <v>6364.9378278503918</v>
      </c>
      <c r="M208" s="87">
        <f t="shared" si="174"/>
        <v>6364.9378278503918</v>
      </c>
      <c r="N208" s="87">
        <f t="shared" si="174"/>
        <v>6365.9378278503918</v>
      </c>
      <c r="O208" s="87">
        <f t="shared" si="174"/>
        <v>6364.9378278503918</v>
      </c>
      <c r="P208" s="87">
        <f t="shared" si="174"/>
        <v>6364.9378278503918</v>
      </c>
      <c r="Q208" s="87">
        <f t="shared" si="174"/>
        <v>76383.253934204724</v>
      </c>
      <c r="R208" s="29"/>
      <c r="S208" s="29"/>
      <c r="T208" s="29"/>
      <c r="U208" s="87">
        <f>SUM(U28,U74,U84,U144,U122,U94,U206,U172)</f>
        <v>38.191626967102358</v>
      </c>
      <c r="V208" s="87">
        <f>SUM(V28,V74,V84,V144,V122,V94,V206,V172)</f>
        <v>6365.2711611837258</v>
      </c>
      <c r="X208" s="87">
        <f>SUM(X28,X74,X84,X144,X122,X94,X206,X172)</f>
        <v>30494.901688425107</v>
      </c>
      <c r="Y208" s="87">
        <f>SUM(Y28,Y74,Y84,Y144,Y122,Y94,Y206,Y172)</f>
        <v>45888.352245779613</v>
      </c>
      <c r="Z208" s="186">
        <f>X208/(X208+Y208)</f>
        <v>0.39923543601183725</v>
      </c>
    </row>
    <row r="209" spans="1:25" ht="14.25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246" t="s">
        <v>85</v>
      </c>
      <c r="Q210" s="247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4.25" x14ac:dyDescent="0.3">
      <c r="A212" s="10"/>
      <c r="B212" s="216" t="s">
        <v>3</v>
      </c>
      <c r="C212" s="217"/>
      <c r="D212" s="248"/>
    </row>
    <row r="213" spans="1:25" x14ac:dyDescent="0.3">
      <c r="A213" s="12">
        <v>1</v>
      </c>
      <c r="B213" s="243"/>
      <c r="C213" s="244"/>
      <c r="D213" s="245"/>
    </row>
    <row r="214" spans="1:25" x14ac:dyDescent="0.3">
      <c r="A214" s="13">
        <v>2</v>
      </c>
      <c r="B214" s="240"/>
      <c r="C214" s="241"/>
      <c r="D214" s="242"/>
    </row>
    <row r="215" spans="1:25" x14ac:dyDescent="0.3">
      <c r="A215" s="13">
        <v>3</v>
      </c>
      <c r="B215" s="240"/>
      <c r="C215" s="241"/>
      <c r="D215" s="242"/>
    </row>
    <row r="216" spans="1:25" x14ac:dyDescent="0.3">
      <c r="A216" s="13">
        <v>4</v>
      </c>
      <c r="B216" s="240"/>
      <c r="C216" s="241"/>
      <c r="D216" s="242"/>
    </row>
    <row r="217" spans="1:25" x14ac:dyDescent="0.3">
      <c r="A217" s="13">
        <v>5</v>
      </c>
      <c r="B217" s="240"/>
      <c r="C217" s="241"/>
      <c r="D217" s="242"/>
    </row>
    <row r="218" spans="1:25" x14ac:dyDescent="0.3">
      <c r="A218" s="13">
        <v>6</v>
      </c>
      <c r="B218" s="240"/>
      <c r="C218" s="241"/>
      <c r="D218" s="242"/>
    </row>
    <row r="219" spans="1:25" x14ac:dyDescent="0.3">
      <c r="A219" s="13">
        <v>7</v>
      </c>
      <c r="B219" s="243"/>
      <c r="C219" s="244"/>
      <c r="D219" s="245"/>
    </row>
    <row r="220" spans="1:25" x14ac:dyDescent="0.3">
      <c r="A220" s="13">
        <v>8</v>
      </c>
      <c r="B220" s="240"/>
      <c r="C220" s="241"/>
      <c r="D220" s="242"/>
    </row>
    <row r="221" spans="1:25" x14ac:dyDescent="0.3">
      <c r="A221" s="13">
        <v>9</v>
      </c>
      <c r="B221" s="240"/>
      <c r="C221" s="241"/>
      <c r="D221" s="242"/>
    </row>
    <row r="222" spans="1:25" x14ac:dyDescent="0.3">
      <c r="A222" s="13">
        <v>10</v>
      </c>
      <c r="B222" s="240"/>
      <c r="C222" s="241"/>
      <c r="D222" s="242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 Q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EE08-C0FB-4052-BDE6-5CC408249B68}">
  <dimension ref="A1:T222"/>
  <sheetViews>
    <sheetView zoomScale="120" zoomScaleNormal="120" zoomScaleSheetLayoutView="100" workbookViewId="0">
      <pane xSplit="3" ySplit="7" topLeftCell="K205" activePane="bottomRight" state="frozen"/>
      <selection pane="topRight" activeCell="E4" sqref="E4:E7"/>
      <selection pane="bottomLeft" activeCell="E4" sqref="E4:E7"/>
      <selection pane="bottomRight" activeCell="I123" sqref="E123:I123"/>
    </sheetView>
  </sheetViews>
  <sheetFormatPr defaultColWidth="9.140625" defaultRowHeight="13.5" x14ac:dyDescent="0.3"/>
  <cols>
    <col min="1" max="1" width="6.42578125" style="27" customWidth="1"/>
    <col min="2" max="2" width="35.7109375" style="28" customWidth="1"/>
    <col min="3" max="3" width="40.85546875" style="34" bestFit="1" customWidth="1"/>
    <col min="4" max="4" width="12.7109375" style="34" customWidth="1"/>
    <col min="5" max="9" width="10.28515625" style="29" customWidth="1"/>
    <col min="10" max="10" width="10.28515625" style="29" hidden="1" customWidth="1"/>
    <col min="11" max="11" width="13.7109375" style="29" customWidth="1"/>
    <col min="12" max="12" width="6" style="28" customWidth="1"/>
    <col min="13" max="13" width="10.7109375" style="28" customWidth="1"/>
    <col min="14" max="14" width="5.28515625" style="28" customWidth="1"/>
    <col min="15" max="16" width="18.7109375" style="28" customWidth="1"/>
    <col min="17" max="17" width="5.42578125" style="28" customWidth="1"/>
    <col min="18" max="19" width="15.7109375" style="28" customWidth="1"/>
    <col min="20" max="20" width="10.7109375" style="106" customWidth="1"/>
    <col min="21" max="16384" width="9.140625" style="28"/>
  </cols>
  <sheetData>
    <row r="1" spans="1:20" ht="18.75" x14ac:dyDescent="0.3">
      <c r="A1" s="200" t="s">
        <v>121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20" ht="18.75" x14ac:dyDescent="0.3">
      <c r="A2" s="200" t="s">
        <v>122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20" ht="20.100000000000001" customHeight="1" x14ac:dyDescent="0.3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M3" s="219" t="s">
        <v>9</v>
      </c>
    </row>
    <row r="4" spans="1:20" ht="20.100000000000001" customHeight="1" x14ac:dyDescent="0.3">
      <c r="B4" s="27"/>
      <c r="C4" s="27"/>
      <c r="D4" s="212" t="s">
        <v>6</v>
      </c>
      <c r="E4" s="204" t="s">
        <v>7</v>
      </c>
      <c r="F4" s="226"/>
      <c r="G4" s="226"/>
      <c r="H4" s="226"/>
      <c r="I4" s="226"/>
      <c r="J4" s="227"/>
      <c r="K4" s="138"/>
      <c r="M4" s="219"/>
      <c r="O4" s="27"/>
      <c r="P4" s="27"/>
      <c r="R4" s="27"/>
      <c r="S4" s="27"/>
      <c r="T4" s="107"/>
    </row>
    <row r="5" spans="1:20" s="31" customFormat="1" ht="23.25" customHeight="1" x14ac:dyDescent="0.25">
      <c r="A5" s="206" t="s">
        <v>10</v>
      </c>
      <c r="B5" s="206" t="s">
        <v>11</v>
      </c>
      <c r="C5" s="206" t="s">
        <v>12</v>
      </c>
      <c r="D5" s="21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/>
      <c r="K5" s="224" t="s">
        <v>123</v>
      </c>
      <c r="M5" s="219"/>
      <c r="O5" s="206" t="s">
        <v>13</v>
      </c>
      <c r="P5" s="206" t="s">
        <v>14</v>
      </c>
      <c r="R5" s="206" t="s">
        <v>15</v>
      </c>
      <c r="S5" s="206" t="s">
        <v>16</v>
      </c>
      <c r="T5" s="221" t="s">
        <v>96</v>
      </c>
    </row>
    <row r="6" spans="1:20" ht="15.95" customHeight="1" x14ac:dyDescent="0.3">
      <c r="A6" s="207"/>
      <c r="B6" s="207"/>
      <c r="C6" s="207"/>
      <c r="D6" s="213"/>
      <c r="E6" s="55">
        <v>47908</v>
      </c>
      <c r="F6" s="55">
        <v>47939</v>
      </c>
      <c r="G6" s="55">
        <v>47969</v>
      </c>
      <c r="H6" s="55">
        <v>48000</v>
      </c>
      <c r="I6" s="55">
        <v>48030</v>
      </c>
      <c r="J6" s="55"/>
      <c r="K6" s="225"/>
      <c r="M6" s="220"/>
      <c r="O6" s="207"/>
      <c r="P6" s="207"/>
      <c r="R6" s="207"/>
      <c r="S6" s="207"/>
      <c r="T6" s="222"/>
    </row>
    <row r="7" spans="1:20" ht="20.25" customHeight="1" x14ac:dyDescent="0.3">
      <c r="A7" s="208"/>
      <c r="B7" s="208"/>
      <c r="C7" s="208"/>
      <c r="D7" s="214"/>
      <c r="E7" s="37">
        <v>168</v>
      </c>
      <c r="F7" s="37">
        <v>176</v>
      </c>
      <c r="G7" s="37">
        <v>168</v>
      </c>
      <c r="H7" s="37">
        <v>168</v>
      </c>
      <c r="I7" s="37">
        <v>176</v>
      </c>
      <c r="J7" s="37"/>
      <c r="K7" s="102">
        <f>SUM(E7:J7)</f>
        <v>856</v>
      </c>
      <c r="M7" s="103">
        <f>AVERAGE(E7:J7)</f>
        <v>171.2</v>
      </c>
      <c r="O7" s="208"/>
      <c r="P7" s="208"/>
      <c r="R7" s="208"/>
      <c r="S7" s="208"/>
      <c r="T7" s="223"/>
    </row>
    <row r="8" spans="1:20" s="31" customFormat="1" ht="13.5" customHeight="1" x14ac:dyDescent="0.25">
      <c r="A8" s="74">
        <v>1</v>
      </c>
      <c r="B8" s="75" t="s">
        <v>18</v>
      </c>
      <c r="C8" s="76"/>
      <c r="D8" s="117"/>
      <c r="E8" s="77"/>
      <c r="F8" s="77"/>
      <c r="G8" s="77"/>
      <c r="H8" s="77"/>
      <c r="I8" s="77"/>
      <c r="J8" s="77"/>
      <c r="K8" s="77"/>
      <c r="O8" s="76"/>
      <c r="P8" s="76"/>
      <c r="R8" s="76"/>
      <c r="S8" s="76"/>
      <c r="T8" s="108"/>
    </row>
    <row r="9" spans="1:20" ht="14.25" x14ac:dyDescent="0.3">
      <c r="A9" s="93">
        <v>1.1000000000000001</v>
      </c>
      <c r="B9" s="94" t="s">
        <v>18</v>
      </c>
      <c r="C9" s="128" t="str">
        <f>'3. Staff Loading'!C9</f>
        <v>BenefitsCal Project Manager</v>
      </c>
      <c r="D9" s="129" t="str">
        <f>'3. Staff Loading'!D9</f>
        <v>N</v>
      </c>
      <c r="E9" s="152">
        <v>150</v>
      </c>
      <c r="F9" s="152">
        <v>150</v>
      </c>
      <c r="G9" s="152">
        <v>150</v>
      </c>
      <c r="H9" s="152">
        <v>150</v>
      </c>
      <c r="I9" s="152">
        <v>150</v>
      </c>
      <c r="J9" s="43"/>
      <c r="K9" s="100">
        <f>SUM(E9:J9)</f>
        <v>750</v>
      </c>
      <c r="O9" s="131">
        <f>P9/$M$7</f>
        <v>0.87616822429906549</v>
      </c>
      <c r="P9" s="131">
        <f>K9/5</f>
        <v>150</v>
      </c>
      <c r="R9" s="131">
        <f>IF($D9="Y",$K9,0)</f>
        <v>0</v>
      </c>
      <c r="S9" s="131">
        <f>IF($D9="N",$K9,0)</f>
        <v>750</v>
      </c>
      <c r="T9" s="132">
        <f>R9/(S9+R9)</f>
        <v>0</v>
      </c>
    </row>
    <row r="10" spans="1:20" ht="14.25" x14ac:dyDescent="0.3">
      <c r="A10" s="93"/>
      <c r="B10" s="94"/>
      <c r="C10" s="128">
        <f>'3. Staff Loading'!C10</f>
        <v>0</v>
      </c>
      <c r="D10" s="129">
        <f>'3. Staff Loading'!D10</f>
        <v>0</v>
      </c>
      <c r="E10" s="43"/>
      <c r="F10" s="43"/>
      <c r="G10" s="43"/>
      <c r="H10" s="43"/>
      <c r="I10" s="43"/>
      <c r="J10" s="43"/>
      <c r="K10" s="100">
        <f>SUM(E10:J10)</f>
        <v>0</v>
      </c>
      <c r="O10" s="131">
        <f t="shared" ref="O10:O13" si="0">P10/$M$7</f>
        <v>0</v>
      </c>
      <c r="P10" s="131">
        <f t="shared" ref="P10:P13" si="1">K10/5</f>
        <v>0</v>
      </c>
      <c r="R10" s="131">
        <f>IF($D10="Y",$K10,0)</f>
        <v>0</v>
      </c>
      <c r="S10" s="131">
        <f>IF($D10="N",$K10,0)</f>
        <v>0</v>
      </c>
      <c r="T10" s="132" t="e">
        <f t="shared" ref="T10:T14" si="2">R10/(S10+R10)</f>
        <v>#DIV/0!</v>
      </c>
    </row>
    <row r="11" spans="1:20" ht="14.25" x14ac:dyDescent="0.3">
      <c r="A11" s="93"/>
      <c r="B11" s="94"/>
      <c r="C11" s="128">
        <f>'3. Staff Loading'!C11</f>
        <v>0</v>
      </c>
      <c r="D11" s="129">
        <f>'3. Staff Loading'!D11</f>
        <v>0</v>
      </c>
      <c r="E11" s="43"/>
      <c r="F11" s="43"/>
      <c r="G11" s="43"/>
      <c r="H11" s="43"/>
      <c r="I11" s="43"/>
      <c r="J11" s="43"/>
      <c r="K11" s="100">
        <f>SUM(E11:J11)</f>
        <v>0</v>
      </c>
      <c r="O11" s="131">
        <f t="shared" si="0"/>
        <v>0</v>
      </c>
      <c r="P11" s="131">
        <f t="shared" si="1"/>
        <v>0</v>
      </c>
      <c r="R11" s="131">
        <f>IF($D11="Y",$K11,0)</f>
        <v>0</v>
      </c>
      <c r="S11" s="131">
        <f>IF($D11="N",$K11,0)</f>
        <v>0</v>
      </c>
      <c r="T11" s="132" t="e">
        <f t="shared" si="2"/>
        <v>#DIV/0!</v>
      </c>
    </row>
    <row r="12" spans="1:20" ht="14.25" x14ac:dyDescent="0.3">
      <c r="A12" s="93"/>
      <c r="B12" s="94"/>
      <c r="C12" s="128">
        <f>'3. Staff Loading'!C12</f>
        <v>0</v>
      </c>
      <c r="D12" s="129">
        <f>'3. Staff Loading'!D12</f>
        <v>0</v>
      </c>
      <c r="E12" s="43"/>
      <c r="F12" s="43"/>
      <c r="G12" s="43"/>
      <c r="H12" s="43"/>
      <c r="I12" s="43"/>
      <c r="J12" s="43"/>
      <c r="K12" s="100">
        <f>SUM(E12:J12)</f>
        <v>0</v>
      </c>
      <c r="O12" s="131">
        <f t="shared" si="0"/>
        <v>0</v>
      </c>
      <c r="P12" s="131">
        <f t="shared" si="1"/>
        <v>0</v>
      </c>
      <c r="R12" s="131">
        <f>IF($D12="Y",$K12,0)</f>
        <v>0</v>
      </c>
      <c r="S12" s="131">
        <f>IF($D12="N",$K12,0)</f>
        <v>0</v>
      </c>
      <c r="T12" s="132" t="e">
        <f t="shared" si="2"/>
        <v>#DIV/0!</v>
      </c>
    </row>
    <row r="13" spans="1:20" ht="14.25" x14ac:dyDescent="0.3">
      <c r="A13" s="93"/>
      <c r="B13" s="94"/>
      <c r="C13" s="128">
        <f>'3. Staff Loading'!C13</f>
        <v>0</v>
      </c>
      <c r="D13" s="129">
        <f>'3. Staff Loading'!D13</f>
        <v>0</v>
      </c>
      <c r="E13" s="43"/>
      <c r="F13" s="43"/>
      <c r="G13" s="43"/>
      <c r="H13" s="43"/>
      <c r="I13" s="43"/>
      <c r="J13" s="43"/>
      <c r="K13" s="100">
        <f>SUM(E13:J13)</f>
        <v>0</v>
      </c>
      <c r="O13" s="131">
        <f t="shared" si="0"/>
        <v>0</v>
      </c>
      <c r="P13" s="131">
        <f t="shared" si="1"/>
        <v>0</v>
      </c>
      <c r="R13" s="131">
        <f>IF($D13="Y",$K13,0)</f>
        <v>0</v>
      </c>
      <c r="S13" s="131">
        <f>IF($D13="N",$K13,0)</f>
        <v>0</v>
      </c>
      <c r="T13" s="132" t="e">
        <f t="shared" si="2"/>
        <v>#DIV/0!</v>
      </c>
    </row>
    <row r="14" spans="1:20" s="32" customFormat="1" ht="14.25" thickBot="1" x14ac:dyDescent="0.3">
      <c r="A14" s="65"/>
      <c r="B14" s="66" t="s">
        <v>19</v>
      </c>
      <c r="C14" s="67"/>
      <c r="D14" s="119"/>
      <c r="E14" s="70">
        <f>SUM(E9:E13)</f>
        <v>150</v>
      </c>
      <c r="F14" s="70">
        <f t="shared" ref="F14:K14" si="3">SUM(F9:F13)</f>
        <v>150</v>
      </c>
      <c r="G14" s="70">
        <f t="shared" si="3"/>
        <v>150</v>
      </c>
      <c r="H14" s="70">
        <f t="shared" si="3"/>
        <v>150</v>
      </c>
      <c r="I14" s="70">
        <f t="shared" si="3"/>
        <v>150</v>
      </c>
      <c r="J14" s="70">
        <f t="shared" si="3"/>
        <v>0</v>
      </c>
      <c r="K14" s="70">
        <f t="shared" si="3"/>
        <v>750</v>
      </c>
      <c r="O14" s="68">
        <f>SUM(O9:O13)</f>
        <v>0.87616822429906549</v>
      </c>
      <c r="P14" s="68">
        <f>SUM(P9:P13)</f>
        <v>150</v>
      </c>
      <c r="R14" s="68">
        <f>SUM(R9:R13)</f>
        <v>0</v>
      </c>
      <c r="S14" s="68">
        <f>SUM(S9:S13)</f>
        <v>750</v>
      </c>
      <c r="T14" s="105">
        <f t="shared" si="2"/>
        <v>0</v>
      </c>
    </row>
    <row r="15" spans="1:20" ht="14.25" customHeight="1" x14ac:dyDescent="0.3">
      <c r="A15" s="95">
        <v>1.2</v>
      </c>
      <c r="B15" s="96" t="s">
        <v>20</v>
      </c>
      <c r="C15" s="128" t="str">
        <f>'3. Staff Loading'!C15</f>
        <v>BenefitsCal Project Management Office (PMO) Lead</v>
      </c>
      <c r="D15" s="129" t="str">
        <f>'3. Staff Loading'!D15</f>
        <v>N</v>
      </c>
      <c r="E15" s="152">
        <v>150</v>
      </c>
      <c r="F15" s="152">
        <v>150</v>
      </c>
      <c r="G15" s="152">
        <v>150</v>
      </c>
      <c r="H15" s="152">
        <v>150</v>
      </c>
      <c r="I15" s="152">
        <v>150</v>
      </c>
      <c r="J15" s="43"/>
      <c r="K15" s="101">
        <f>SUM(E15:J15)</f>
        <v>750</v>
      </c>
      <c r="O15" s="131">
        <f>P15/$M$7</f>
        <v>0.87616822429906549</v>
      </c>
      <c r="P15" s="131">
        <f t="shared" ref="P15:P19" si="4">K15/5</f>
        <v>150</v>
      </c>
      <c r="R15" s="131">
        <f>IF($D15="Y",$K15,0)</f>
        <v>0</v>
      </c>
      <c r="S15" s="131">
        <f>IF($D15="N",$K15,0)</f>
        <v>750</v>
      </c>
      <c r="T15" s="132">
        <f>R15/(S15+R15)</f>
        <v>0</v>
      </c>
    </row>
    <row r="16" spans="1:20" ht="12.75" customHeight="1" x14ac:dyDescent="0.3">
      <c r="A16" s="93"/>
      <c r="B16" s="97"/>
      <c r="C16" s="128">
        <f>'3. Staff Loading'!C16</f>
        <v>0</v>
      </c>
      <c r="D16" s="129">
        <f>'3. Staff Loading'!D16</f>
        <v>0</v>
      </c>
      <c r="E16" s="43"/>
      <c r="F16" s="43"/>
      <c r="G16" s="43"/>
      <c r="H16" s="43"/>
      <c r="I16" s="43"/>
      <c r="J16" s="43"/>
      <c r="K16" s="101">
        <f>SUM(E16:J16)</f>
        <v>0</v>
      </c>
      <c r="O16" s="131">
        <f t="shared" ref="O16:O19" si="5">P16/$M$7</f>
        <v>0</v>
      </c>
      <c r="P16" s="131">
        <f t="shared" si="4"/>
        <v>0</v>
      </c>
      <c r="R16" s="131">
        <f>IF($D16="Y",$K16,0)</f>
        <v>0</v>
      </c>
      <c r="S16" s="131">
        <f>IF($D16="N",$K16,0)</f>
        <v>0</v>
      </c>
      <c r="T16" s="132" t="e">
        <f t="shared" ref="T16:T19" si="6">R16/(S16+R16)</f>
        <v>#DIV/0!</v>
      </c>
    </row>
    <row r="17" spans="1:20" ht="12.75" customHeight="1" x14ac:dyDescent="0.3">
      <c r="A17" s="93"/>
      <c r="B17" s="97"/>
      <c r="C17" s="128">
        <f>'3. Staff Loading'!C17</f>
        <v>0</v>
      </c>
      <c r="D17" s="129">
        <f>'3. Staff Loading'!D17</f>
        <v>0</v>
      </c>
      <c r="E17" s="43"/>
      <c r="F17" s="43"/>
      <c r="G17" s="43"/>
      <c r="H17" s="43"/>
      <c r="I17" s="43"/>
      <c r="J17" s="43"/>
      <c r="K17" s="101">
        <f>SUM(E17:J17)</f>
        <v>0</v>
      </c>
      <c r="O17" s="131">
        <f t="shared" si="5"/>
        <v>0</v>
      </c>
      <c r="P17" s="131">
        <f t="shared" si="4"/>
        <v>0</v>
      </c>
      <c r="R17" s="131">
        <f>IF($D17="Y",$K17,0)</f>
        <v>0</v>
      </c>
      <c r="S17" s="131">
        <f>IF($D17="N",$K17,0)</f>
        <v>0</v>
      </c>
      <c r="T17" s="132" t="e">
        <f t="shared" si="6"/>
        <v>#DIV/0!</v>
      </c>
    </row>
    <row r="18" spans="1:20" ht="12.75" customHeight="1" x14ac:dyDescent="0.3">
      <c r="A18" s="93"/>
      <c r="B18" s="97"/>
      <c r="C18" s="128">
        <f>'3. Staff Loading'!C18</f>
        <v>0</v>
      </c>
      <c r="D18" s="129">
        <f>'3. Staff Loading'!D18</f>
        <v>0</v>
      </c>
      <c r="E18" s="43"/>
      <c r="F18" s="43"/>
      <c r="G18" s="43"/>
      <c r="H18" s="43"/>
      <c r="I18" s="43"/>
      <c r="J18" s="43"/>
      <c r="K18" s="101">
        <f>SUM(E18:J18)</f>
        <v>0</v>
      </c>
      <c r="O18" s="131">
        <f t="shared" si="5"/>
        <v>0</v>
      </c>
      <c r="P18" s="131">
        <f t="shared" si="4"/>
        <v>0</v>
      </c>
      <c r="R18" s="131">
        <f>IF($D18="Y",$K18,0)</f>
        <v>0</v>
      </c>
      <c r="S18" s="131">
        <f>IF($D18="N",$K18,0)</f>
        <v>0</v>
      </c>
      <c r="T18" s="132" t="e">
        <f t="shared" si="6"/>
        <v>#DIV/0!</v>
      </c>
    </row>
    <row r="19" spans="1:20" ht="12.75" customHeight="1" x14ac:dyDescent="0.3">
      <c r="A19" s="93"/>
      <c r="B19" s="97"/>
      <c r="C19" s="128">
        <f>'3. Staff Loading'!C19</f>
        <v>0</v>
      </c>
      <c r="D19" s="129">
        <f>'3. Staff Loading'!D19</f>
        <v>0</v>
      </c>
      <c r="E19" s="43"/>
      <c r="F19" s="43"/>
      <c r="G19" s="43"/>
      <c r="H19" s="43"/>
      <c r="I19" s="43"/>
      <c r="J19" s="43"/>
      <c r="K19" s="101">
        <f>SUM(E19:J19)</f>
        <v>0</v>
      </c>
      <c r="O19" s="131">
        <f t="shared" si="5"/>
        <v>0</v>
      </c>
      <c r="P19" s="131">
        <f t="shared" si="4"/>
        <v>0</v>
      </c>
      <c r="R19" s="131">
        <f>IF($D19="Y",$K19,0)</f>
        <v>0</v>
      </c>
      <c r="S19" s="131">
        <f>IF($D19="N",$K19,0)</f>
        <v>0</v>
      </c>
      <c r="T19" s="132" t="e">
        <f t="shared" si="6"/>
        <v>#DIV/0!</v>
      </c>
    </row>
    <row r="20" spans="1:20" ht="14.25" customHeight="1" thickBot="1" x14ac:dyDescent="0.35">
      <c r="A20" s="65"/>
      <c r="B20" s="66" t="s">
        <v>21</v>
      </c>
      <c r="C20" s="71"/>
      <c r="D20" s="120"/>
      <c r="E20" s="70">
        <f>SUM(E15:E19)</f>
        <v>150</v>
      </c>
      <c r="F20" s="70">
        <f t="shared" ref="F20:K20" si="7">SUM(F15:F19)</f>
        <v>150</v>
      </c>
      <c r="G20" s="70">
        <f t="shared" si="7"/>
        <v>150</v>
      </c>
      <c r="H20" s="70">
        <f t="shared" si="7"/>
        <v>150</v>
      </c>
      <c r="I20" s="70">
        <f t="shared" si="7"/>
        <v>150</v>
      </c>
      <c r="J20" s="70">
        <f t="shared" si="7"/>
        <v>0</v>
      </c>
      <c r="K20" s="70">
        <f t="shared" si="7"/>
        <v>750</v>
      </c>
      <c r="O20" s="72">
        <f>SUM(O15:O19)</f>
        <v>0.87616822429906549</v>
      </c>
      <c r="P20" s="72">
        <f>SUM(P15:P19)</f>
        <v>150</v>
      </c>
      <c r="R20" s="68">
        <f>SUM(R15:R19)</f>
        <v>0</v>
      </c>
      <c r="S20" s="68">
        <f>SUM(S15:S19)</f>
        <v>750</v>
      </c>
      <c r="T20" s="105">
        <f>R20/(R20+S20)</f>
        <v>0</v>
      </c>
    </row>
    <row r="21" spans="1:20" ht="14.25" x14ac:dyDescent="0.3">
      <c r="A21" s="95">
        <v>1.3</v>
      </c>
      <c r="B21" s="96" t="s">
        <v>22</v>
      </c>
      <c r="C21" s="128" t="str">
        <f>'3. Staff Loading'!C21</f>
        <v>BenefitsCal PMO Support Sr. - Off</v>
      </c>
      <c r="D21" s="129" t="str">
        <f>'3. Staff Loading'!D21</f>
        <v>Y</v>
      </c>
      <c r="E21" s="43">
        <v>173.16422366666669</v>
      </c>
      <c r="F21" s="43">
        <v>173.16422366666669</v>
      </c>
      <c r="G21" s="43">
        <v>173.16422366666669</v>
      </c>
      <c r="H21" s="43">
        <v>173.16422366666669</v>
      </c>
      <c r="I21" s="43">
        <v>173.16422366666669</v>
      </c>
      <c r="J21" s="43"/>
      <c r="K21" s="101">
        <f>SUM(E21:J21)</f>
        <v>865.8211183333334</v>
      </c>
      <c r="O21" s="131">
        <f>P21/$M$7</f>
        <v>1.0114732690809971</v>
      </c>
      <c r="P21" s="131">
        <f t="shared" ref="P21:P25" si="8">K21/5</f>
        <v>173.16422366666669</v>
      </c>
      <c r="R21" s="131">
        <f>IF($D21="Y",$K21,0)</f>
        <v>865.8211183333334</v>
      </c>
      <c r="S21" s="131">
        <f>IF($D21="N",$K21,0)</f>
        <v>0</v>
      </c>
      <c r="T21" s="132">
        <f>R21/(S21+R21)</f>
        <v>1</v>
      </c>
    </row>
    <row r="22" spans="1:20" ht="14.25" x14ac:dyDescent="0.3">
      <c r="A22" s="93"/>
      <c r="B22" s="97"/>
      <c r="C22" s="128">
        <f>'3. Staff Loading'!C22</f>
        <v>0</v>
      </c>
      <c r="D22" s="129">
        <v>0</v>
      </c>
      <c r="E22" s="43"/>
      <c r="F22" s="43"/>
      <c r="G22" s="43"/>
      <c r="H22" s="43"/>
      <c r="I22" s="43"/>
      <c r="J22" s="43"/>
      <c r="K22" s="101">
        <f>SUM(E22:J22)</f>
        <v>0</v>
      </c>
      <c r="O22" s="131">
        <f t="shared" ref="O22:O25" si="9">P22/$M$7</f>
        <v>0</v>
      </c>
      <c r="P22" s="131">
        <f t="shared" si="8"/>
        <v>0</v>
      </c>
      <c r="R22" s="131">
        <f>IF($D22="Y",$K22,0)</f>
        <v>0</v>
      </c>
      <c r="S22" s="131">
        <f>IF($D22="N",$K22,0)</f>
        <v>0</v>
      </c>
      <c r="T22" s="132" t="e">
        <f t="shared" ref="T22:T25" si="10">R22/(S22+R22)</f>
        <v>#DIV/0!</v>
      </c>
    </row>
    <row r="23" spans="1:20" ht="14.25" x14ac:dyDescent="0.3">
      <c r="A23" s="93"/>
      <c r="B23" s="97"/>
      <c r="C23" s="128">
        <f>'3. Staff Loading'!C23</f>
        <v>0</v>
      </c>
      <c r="D23" s="129">
        <f>'3. Staff Loading'!D23</f>
        <v>0</v>
      </c>
      <c r="E23" s="43"/>
      <c r="F23" s="43"/>
      <c r="G23" s="43"/>
      <c r="H23" s="43"/>
      <c r="I23" s="43"/>
      <c r="J23" s="43"/>
      <c r="K23" s="101">
        <f>SUM(E23:J23)</f>
        <v>0</v>
      </c>
      <c r="O23" s="131">
        <f t="shared" si="9"/>
        <v>0</v>
      </c>
      <c r="P23" s="131">
        <f t="shared" si="8"/>
        <v>0</v>
      </c>
      <c r="R23" s="131">
        <f>IF($D23="Y",$K23,0)</f>
        <v>0</v>
      </c>
      <c r="S23" s="131">
        <f>IF($D23="N",$K23,0)</f>
        <v>0</v>
      </c>
      <c r="T23" s="132" t="e">
        <f t="shared" si="10"/>
        <v>#DIV/0!</v>
      </c>
    </row>
    <row r="24" spans="1:20" ht="14.25" x14ac:dyDescent="0.3">
      <c r="A24" s="93"/>
      <c r="B24" s="97"/>
      <c r="C24" s="128">
        <f>'3. Staff Loading'!C24</f>
        <v>0</v>
      </c>
      <c r="D24" s="129">
        <f>'3. Staff Loading'!D24</f>
        <v>0</v>
      </c>
      <c r="E24" s="43"/>
      <c r="F24" s="43"/>
      <c r="G24" s="43"/>
      <c r="H24" s="43"/>
      <c r="I24" s="43"/>
      <c r="J24" s="43"/>
      <c r="K24" s="101">
        <f>SUM(E24:J24)</f>
        <v>0</v>
      </c>
      <c r="O24" s="131">
        <f t="shared" si="9"/>
        <v>0</v>
      </c>
      <c r="P24" s="131">
        <f t="shared" si="8"/>
        <v>0</v>
      </c>
      <c r="R24" s="131">
        <f>IF($D24="Y",$K24,0)</f>
        <v>0</v>
      </c>
      <c r="S24" s="131">
        <f>IF($D24="N",$K24,0)</f>
        <v>0</v>
      </c>
      <c r="T24" s="132" t="e">
        <f t="shared" si="10"/>
        <v>#DIV/0!</v>
      </c>
    </row>
    <row r="25" spans="1:20" ht="14.25" x14ac:dyDescent="0.3">
      <c r="A25" s="93"/>
      <c r="B25" s="97"/>
      <c r="C25" s="128">
        <f>'3. Staff Loading'!C25</f>
        <v>0</v>
      </c>
      <c r="D25" s="129">
        <f>'3. Staff Loading'!D25</f>
        <v>0</v>
      </c>
      <c r="E25" s="43"/>
      <c r="F25" s="43"/>
      <c r="G25" s="43"/>
      <c r="H25" s="43"/>
      <c r="I25" s="43"/>
      <c r="J25" s="43"/>
      <c r="K25" s="101">
        <f>SUM(E25:J25)</f>
        <v>0</v>
      </c>
      <c r="O25" s="131">
        <f t="shared" si="9"/>
        <v>0</v>
      </c>
      <c r="P25" s="131">
        <f t="shared" si="8"/>
        <v>0</v>
      </c>
      <c r="R25" s="131">
        <f>IF($D25="Y",$K25,0)</f>
        <v>0</v>
      </c>
      <c r="S25" s="131">
        <f>IF($D25="N",$K25,0)</f>
        <v>0</v>
      </c>
      <c r="T25" s="132" t="e">
        <f t="shared" si="10"/>
        <v>#DIV/0!</v>
      </c>
    </row>
    <row r="26" spans="1:20" ht="15" thickBot="1" x14ac:dyDescent="0.35">
      <c r="A26" s="65"/>
      <c r="B26" s="66" t="s">
        <v>23</v>
      </c>
      <c r="C26" s="71"/>
      <c r="D26" s="120"/>
      <c r="E26" s="70">
        <f>SUM(E21:E25)</f>
        <v>173.16422366666669</v>
      </c>
      <c r="F26" s="70">
        <f t="shared" ref="F26:K26" si="11">SUM(F21:F25)</f>
        <v>173.16422366666669</v>
      </c>
      <c r="G26" s="70">
        <f t="shared" si="11"/>
        <v>173.16422366666669</v>
      </c>
      <c r="H26" s="70">
        <f t="shared" si="11"/>
        <v>173.16422366666669</v>
      </c>
      <c r="I26" s="70">
        <f t="shared" si="11"/>
        <v>173.16422366666669</v>
      </c>
      <c r="J26" s="70">
        <f t="shared" si="11"/>
        <v>0</v>
      </c>
      <c r="K26" s="70">
        <f t="shared" si="11"/>
        <v>865.8211183333334</v>
      </c>
      <c r="O26" s="72">
        <f>SUM(O21:O25)</f>
        <v>1.0114732690809971</v>
      </c>
      <c r="P26" s="72">
        <f>SUM(P21:P25)</f>
        <v>173.16422366666669</v>
      </c>
      <c r="R26" s="68">
        <f>SUM(R21:R25)</f>
        <v>865.8211183333334</v>
      </c>
      <c r="S26" s="68">
        <f>SUM(S21:S25)</f>
        <v>0</v>
      </c>
      <c r="T26" s="105">
        <f>R26/(R26+S26)</f>
        <v>1</v>
      </c>
    </row>
    <row r="27" spans="1:20" ht="9.9499999999999993" customHeight="1" thickBot="1" x14ac:dyDescent="0.35">
      <c r="A27" s="38"/>
      <c r="B27" s="39"/>
      <c r="C27" s="40"/>
      <c r="D27" s="118"/>
      <c r="E27" s="43"/>
      <c r="F27" s="43"/>
      <c r="G27" s="43"/>
      <c r="H27" s="43"/>
      <c r="I27" s="43"/>
      <c r="J27" s="43"/>
      <c r="K27" s="43"/>
      <c r="O27" s="115"/>
      <c r="P27" s="115"/>
      <c r="R27" s="115"/>
      <c r="S27" s="115"/>
      <c r="T27" s="116"/>
    </row>
    <row r="28" spans="1:20" s="32" customFormat="1" ht="14.25" thickBot="1" x14ac:dyDescent="0.3">
      <c r="A28" s="88"/>
      <c r="B28" s="89" t="s">
        <v>19</v>
      </c>
      <c r="C28" s="90"/>
      <c r="D28" s="121"/>
      <c r="E28" s="91">
        <f t="shared" ref="E28:K28" si="12">SUM(E14,E20,E26)</f>
        <v>473.16422366666666</v>
      </c>
      <c r="F28" s="91">
        <f t="shared" si="12"/>
        <v>473.16422366666666</v>
      </c>
      <c r="G28" s="91">
        <f t="shared" si="12"/>
        <v>473.16422366666666</v>
      </c>
      <c r="H28" s="91">
        <f t="shared" si="12"/>
        <v>473.16422366666666</v>
      </c>
      <c r="I28" s="91">
        <f t="shared" si="12"/>
        <v>473.16422366666666</v>
      </c>
      <c r="J28" s="91">
        <f t="shared" si="12"/>
        <v>0</v>
      </c>
      <c r="K28" s="91">
        <f t="shared" si="12"/>
        <v>2365.8211183333333</v>
      </c>
      <c r="O28" s="91">
        <f>SUM(O14,O20,O26)</f>
        <v>2.7638097176791279</v>
      </c>
      <c r="P28" s="91">
        <f>SUM(P14,P20,P26)</f>
        <v>473.16422366666666</v>
      </c>
      <c r="R28" s="91">
        <f>SUM(R14,R20,R26)</f>
        <v>865.8211183333334</v>
      </c>
      <c r="S28" s="91">
        <f>SUM(S14,S20,S26)</f>
        <v>1500</v>
      </c>
      <c r="T28" s="110">
        <f>R28/(R28+S28)</f>
        <v>0.36597066093622688</v>
      </c>
    </row>
    <row r="29" spans="1:20" ht="9.9499999999999993" customHeight="1" x14ac:dyDescent="0.3">
      <c r="A29" s="61"/>
      <c r="B29" s="62"/>
      <c r="C29" s="63"/>
      <c r="D29" s="122"/>
      <c r="E29" s="64"/>
      <c r="F29" s="64"/>
      <c r="G29" s="64"/>
      <c r="H29" s="64"/>
      <c r="I29" s="64"/>
      <c r="J29" s="64"/>
      <c r="K29" s="64"/>
      <c r="O29" s="63"/>
      <c r="P29" s="63"/>
      <c r="R29" s="63"/>
      <c r="S29" s="63"/>
      <c r="T29" s="111"/>
    </row>
    <row r="30" spans="1:20" s="31" customFormat="1" ht="13.5" customHeight="1" x14ac:dyDescent="0.3">
      <c r="A30" s="78">
        <v>2</v>
      </c>
      <c r="B30" s="79" t="s">
        <v>24</v>
      </c>
      <c r="C30" s="80"/>
      <c r="D30" s="117"/>
      <c r="E30" s="81"/>
      <c r="F30" s="81"/>
      <c r="G30" s="81"/>
      <c r="H30" s="81"/>
      <c r="I30" s="81"/>
      <c r="J30" s="81"/>
      <c r="K30" s="77"/>
      <c r="L30" s="28"/>
      <c r="M30" s="28"/>
      <c r="N30" s="28"/>
      <c r="O30" s="80"/>
      <c r="P30" s="80"/>
      <c r="R30" s="80"/>
      <c r="S30" s="80"/>
      <c r="T30" s="112"/>
    </row>
    <row r="31" spans="1:20" ht="13.5" customHeight="1" x14ac:dyDescent="0.3">
      <c r="A31" s="93">
        <v>2.1</v>
      </c>
      <c r="B31" s="94" t="s">
        <v>25</v>
      </c>
      <c r="C31" s="128" t="str">
        <f>'3. Staff Loading'!C31</f>
        <v>BenefitsCal Application Manager</v>
      </c>
      <c r="D31" s="129" t="str">
        <f>'3. Staff Loading'!D31</f>
        <v>N</v>
      </c>
      <c r="E31" s="43">
        <v>100.40094308333335</v>
      </c>
      <c r="F31" s="43">
        <v>100.40094308333335</v>
      </c>
      <c r="G31" s="43">
        <v>100.40094308333335</v>
      </c>
      <c r="H31" s="43">
        <v>100.40094308333335</v>
      </c>
      <c r="I31" s="43">
        <v>100.40094308333335</v>
      </c>
      <c r="J31" s="43"/>
      <c r="K31" s="100">
        <f>SUM(E31:J31)</f>
        <v>502.00471541666673</v>
      </c>
      <c r="O31" s="131">
        <f>P31/$M$7</f>
        <v>0.5864541067951714</v>
      </c>
      <c r="P31" s="131">
        <f t="shared" ref="P31:P35" si="13">K31/5</f>
        <v>100.40094308333335</v>
      </c>
      <c r="R31" s="131">
        <f>IF($D31="Y",$K31,0)</f>
        <v>0</v>
      </c>
      <c r="S31" s="131">
        <f>IF($D31="N",$K31,0)</f>
        <v>502.00471541666673</v>
      </c>
      <c r="T31" s="132">
        <f>R31/(S31+R31)</f>
        <v>0</v>
      </c>
    </row>
    <row r="32" spans="1:20" ht="14.25" x14ac:dyDescent="0.3">
      <c r="A32" s="93"/>
      <c r="B32" s="94"/>
      <c r="C32" s="128" t="str">
        <f>'3. Staff Loading'!C32</f>
        <v>BenefitsCal Scrum Master - Off</v>
      </c>
      <c r="D32" s="129" t="str">
        <f>'3. Staff Loading'!D32</f>
        <v>Y</v>
      </c>
      <c r="E32" s="43">
        <v>163.47347291666668</v>
      </c>
      <c r="F32" s="43">
        <v>163.47347291666668</v>
      </c>
      <c r="G32" s="43">
        <v>163.47347291666668</v>
      </c>
      <c r="H32" s="43">
        <v>163.47347291666668</v>
      </c>
      <c r="I32" s="43">
        <v>163.47347291666668</v>
      </c>
      <c r="J32" s="43"/>
      <c r="K32" s="100">
        <f>SUM(E32:J32)</f>
        <v>817.36736458333337</v>
      </c>
      <c r="O32" s="131">
        <f t="shared" ref="O32:O35" si="14">P32/$M$7</f>
        <v>0.95486841656931476</v>
      </c>
      <c r="P32" s="131">
        <f t="shared" si="13"/>
        <v>163.47347291666668</v>
      </c>
      <c r="R32" s="131">
        <f>IF($D32="Y",$K32,0)</f>
        <v>817.36736458333337</v>
      </c>
      <c r="S32" s="131">
        <f>IF($D32="N",$K32,0)</f>
        <v>0</v>
      </c>
      <c r="T32" s="132">
        <f t="shared" ref="T32:T35" si="15">R32/(S32+R32)</f>
        <v>1</v>
      </c>
    </row>
    <row r="33" spans="1:20" ht="14.25" x14ac:dyDescent="0.3">
      <c r="A33" s="93"/>
      <c r="B33" s="94"/>
      <c r="C33" s="128">
        <f>'3. Staff Loading'!C33</f>
        <v>0</v>
      </c>
      <c r="D33" s="129">
        <f>'3. Staff Loading'!D33</f>
        <v>0</v>
      </c>
      <c r="E33" s="43"/>
      <c r="F33" s="43"/>
      <c r="G33" s="43"/>
      <c r="H33" s="43"/>
      <c r="I33" s="43"/>
      <c r="J33" s="43"/>
      <c r="K33" s="100">
        <f>SUM(E33:J33)</f>
        <v>0</v>
      </c>
      <c r="O33" s="131">
        <f t="shared" si="14"/>
        <v>0</v>
      </c>
      <c r="P33" s="131">
        <f t="shared" si="13"/>
        <v>0</v>
      </c>
      <c r="R33" s="131">
        <f>IF($D33="Y",$K33,0)</f>
        <v>0</v>
      </c>
      <c r="S33" s="131">
        <f>IF($D33="N",$K33,0)</f>
        <v>0</v>
      </c>
      <c r="T33" s="132" t="e">
        <f t="shared" si="15"/>
        <v>#DIV/0!</v>
      </c>
    </row>
    <row r="34" spans="1:20" ht="14.25" x14ac:dyDescent="0.3">
      <c r="A34" s="93"/>
      <c r="B34" s="94"/>
      <c r="C34" s="128">
        <f>'3. Staff Loading'!C34</f>
        <v>0</v>
      </c>
      <c r="D34" s="129">
        <f>'3. Staff Loading'!D34</f>
        <v>0</v>
      </c>
      <c r="E34" s="43"/>
      <c r="F34" s="43"/>
      <c r="G34" s="43"/>
      <c r="H34" s="43"/>
      <c r="I34" s="43"/>
      <c r="J34" s="43"/>
      <c r="K34" s="100">
        <f>SUM(E34:J34)</f>
        <v>0</v>
      </c>
      <c r="O34" s="131">
        <f t="shared" si="14"/>
        <v>0</v>
      </c>
      <c r="P34" s="131">
        <f t="shared" si="13"/>
        <v>0</v>
      </c>
      <c r="R34" s="131">
        <f>IF($D34="Y",$K34,0)</f>
        <v>0</v>
      </c>
      <c r="S34" s="131">
        <f>IF($D34="N",$K34,0)</f>
        <v>0</v>
      </c>
      <c r="T34" s="132" t="e">
        <f t="shared" si="15"/>
        <v>#DIV/0!</v>
      </c>
    </row>
    <row r="35" spans="1:20" ht="14.25" x14ac:dyDescent="0.3">
      <c r="A35" s="93"/>
      <c r="B35" s="94"/>
      <c r="C35" s="128">
        <f>'3. Staff Loading'!C35</f>
        <v>0</v>
      </c>
      <c r="D35" s="129">
        <f>'3. Staff Loading'!D35</f>
        <v>0</v>
      </c>
      <c r="E35" s="43"/>
      <c r="F35" s="43"/>
      <c r="G35" s="43"/>
      <c r="H35" s="43"/>
      <c r="I35" s="43"/>
      <c r="J35" s="43"/>
      <c r="K35" s="100">
        <f>SUM(E35:J35)</f>
        <v>0</v>
      </c>
      <c r="L35" s="32"/>
      <c r="M35" s="32"/>
      <c r="N35" s="32"/>
      <c r="O35" s="131">
        <f t="shared" si="14"/>
        <v>0</v>
      </c>
      <c r="P35" s="131">
        <f t="shared" si="13"/>
        <v>0</v>
      </c>
      <c r="R35" s="131">
        <f>IF($D35="Y",$K35,0)</f>
        <v>0</v>
      </c>
      <c r="S35" s="131">
        <f>IF($D35="N",$K35,0)</f>
        <v>0</v>
      </c>
      <c r="T35" s="132" t="e">
        <f t="shared" si="15"/>
        <v>#DIV/0!</v>
      </c>
    </row>
    <row r="36" spans="1:20" s="32" customFormat="1" ht="15" thickBot="1" x14ac:dyDescent="0.35">
      <c r="A36" s="65"/>
      <c r="B36" s="66" t="s">
        <v>103</v>
      </c>
      <c r="C36" s="67"/>
      <c r="D36" s="119"/>
      <c r="E36" s="70">
        <f>SUM(E31:E35)</f>
        <v>263.874416</v>
      </c>
      <c r="F36" s="70">
        <f t="shared" ref="F36:K36" si="16">SUM(F31:F35)</f>
        <v>263.874416</v>
      </c>
      <c r="G36" s="70">
        <f t="shared" si="16"/>
        <v>263.874416</v>
      </c>
      <c r="H36" s="70">
        <f t="shared" si="16"/>
        <v>263.874416</v>
      </c>
      <c r="I36" s="70">
        <f t="shared" si="16"/>
        <v>263.874416</v>
      </c>
      <c r="J36" s="70">
        <f t="shared" si="16"/>
        <v>0</v>
      </c>
      <c r="K36" s="70">
        <f t="shared" si="16"/>
        <v>1319.3720800000001</v>
      </c>
      <c r="O36" s="72">
        <f>SUM(O31:O35)</f>
        <v>1.5413225233644861</v>
      </c>
      <c r="P36" s="72">
        <f>SUM(P31:P35)</f>
        <v>263.874416</v>
      </c>
      <c r="R36" s="68">
        <f>SUM(R31:R35)</f>
        <v>817.36736458333337</v>
      </c>
      <c r="S36" s="68">
        <f>SUM(S31:S35)</f>
        <v>502.00471541666673</v>
      </c>
      <c r="T36" s="105">
        <f>R36/(R36+S36)</f>
        <v>0.6195124006135807</v>
      </c>
    </row>
    <row r="37" spans="1:20" ht="14.25" x14ac:dyDescent="0.3">
      <c r="A37" s="93">
        <v>2.2000000000000002</v>
      </c>
      <c r="B37" s="98" t="s">
        <v>27</v>
      </c>
      <c r="C37" s="128" t="str">
        <f>'3. Staff Loading'!C37</f>
        <v>BenefitsCal Product Manager</v>
      </c>
      <c r="D37" s="129" t="str">
        <f>'3. Staff Loading'!D37</f>
        <v>N</v>
      </c>
      <c r="E37" s="43">
        <v>70.00500000000001</v>
      </c>
      <c r="F37" s="43">
        <v>70.00500000000001</v>
      </c>
      <c r="G37" s="43">
        <v>70.00500000000001</v>
      </c>
      <c r="H37" s="43">
        <v>70.00500000000001</v>
      </c>
      <c r="I37" s="43">
        <v>70.00500000000001</v>
      </c>
      <c r="J37" s="43"/>
      <c r="K37" s="100">
        <f>SUM(E37:J37)</f>
        <v>350.02500000000003</v>
      </c>
      <c r="L37" s="32"/>
      <c r="M37" s="32"/>
      <c r="N37" s="32"/>
      <c r="O37" s="131">
        <f>P37/$M$7</f>
        <v>0.40890771028037393</v>
      </c>
      <c r="P37" s="131">
        <f t="shared" ref="P37:P41" si="17">K37/5</f>
        <v>70.00500000000001</v>
      </c>
      <c r="R37" s="131">
        <f>IF($D37="Y",$K37,0)</f>
        <v>0</v>
      </c>
      <c r="S37" s="131">
        <f>IF($D37="N",$K37,0)</f>
        <v>350.02500000000003</v>
      </c>
      <c r="T37" s="132">
        <f>R37/(S37+R37)</f>
        <v>0</v>
      </c>
    </row>
    <row r="38" spans="1:20" ht="14.25" x14ac:dyDescent="0.3">
      <c r="A38" s="93"/>
      <c r="B38" s="94"/>
      <c r="C38" s="128" t="str">
        <f>'3. Staff Loading'!C38</f>
        <v>BenefitsCal Business Analyst - On</v>
      </c>
      <c r="D38" s="129" t="str">
        <f>'3. Staff Loading'!D38</f>
        <v>N</v>
      </c>
      <c r="E38" s="43">
        <v>149.61333333333332</v>
      </c>
      <c r="F38" s="43">
        <v>149.61333333333332</v>
      </c>
      <c r="G38" s="43">
        <v>149.61333333333332</v>
      </c>
      <c r="H38" s="43">
        <v>149.61333333333332</v>
      </c>
      <c r="I38" s="43">
        <v>149.61333333333332</v>
      </c>
      <c r="J38" s="43"/>
      <c r="K38" s="100">
        <f>SUM(E38:J38)</f>
        <v>748.06666666666661</v>
      </c>
      <c r="L38" s="32"/>
      <c r="M38" s="32"/>
      <c r="N38" s="32"/>
      <c r="O38" s="131">
        <f t="shared" ref="O38:O41" si="18">P38/$M$7</f>
        <v>0.87390965732087222</v>
      </c>
      <c r="P38" s="131">
        <f t="shared" si="17"/>
        <v>149.61333333333332</v>
      </c>
      <c r="R38" s="131">
        <f>IF($D38="Y",$K38,0)</f>
        <v>0</v>
      </c>
      <c r="S38" s="131">
        <f>IF($D38="N",$K38,0)</f>
        <v>748.06666666666661</v>
      </c>
      <c r="T38" s="132">
        <f t="shared" ref="T38:T41" si="19">R38/(S38+R38)</f>
        <v>0</v>
      </c>
    </row>
    <row r="39" spans="1:20" ht="14.25" x14ac:dyDescent="0.3">
      <c r="A39" s="93"/>
      <c r="B39" s="94"/>
      <c r="C39" s="128" t="str">
        <f>'3. Staff Loading'!C39</f>
        <v>BenefitsCal User Centered Design Lead</v>
      </c>
      <c r="D39" s="129" t="str">
        <f>'3. Staff Loading'!D39</f>
        <v>N</v>
      </c>
      <c r="E39" s="152">
        <v>150</v>
      </c>
      <c r="F39" s="152">
        <v>150</v>
      </c>
      <c r="G39" s="152">
        <v>150</v>
      </c>
      <c r="H39" s="152">
        <v>150</v>
      </c>
      <c r="I39" s="152">
        <v>150</v>
      </c>
      <c r="J39" s="43"/>
      <c r="K39" s="100">
        <f>SUM(E39:J39)</f>
        <v>750</v>
      </c>
      <c r="L39" s="32"/>
      <c r="M39" s="32"/>
      <c r="N39" s="32"/>
      <c r="O39" s="131">
        <f t="shared" si="18"/>
        <v>0.87616822429906549</v>
      </c>
      <c r="P39" s="131">
        <f t="shared" si="17"/>
        <v>150</v>
      </c>
      <c r="R39" s="131">
        <f>IF($D39="Y",$K39,0)</f>
        <v>0</v>
      </c>
      <c r="S39" s="131">
        <f>IF($D39="N",$K39,0)</f>
        <v>750</v>
      </c>
      <c r="T39" s="132">
        <f t="shared" si="19"/>
        <v>0</v>
      </c>
    </row>
    <row r="40" spans="1:20" ht="14.25" x14ac:dyDescent="0.3">
      <c r="A40" s="93"/>
      <c r="B40" s="94"/>
      <c r="C40" s="128" t="str">
        <f>'3. Staff Loading'!C40</f>
        <v>BenefitsCal UX Designer Jr. - On</v>
      </c>
      <c r="D40" s="129" t="str">
        <f>'3. Staff Loading'!D40</f>
        <v>N</v>
      </c>
      <c r="E40" s="152">
        <v>120</v>
      </c>
      <c r="F40" s="152">
        <v>120</v>
      </c>
      <c r="G40" s="152">
        <v>120</v>
      </c>
      <c r="H40" s="152">
        <v>120</v>
      </c>
      <c r="I40" s="152">
        <v>120</v>
      </c>
      <c r="J40" s="43"/>
      <c r="K40" s="100">
        <f>SUM(E40:J40)</f>
        <v>600</v>
      </c>
      <c r="L40" s="32"/>
      <c r="M40" s="32"/>
      <c r="N40" s="32"/>
      <c r="O40" s="131">
        <f t="shared" si="18"/>
        <v>0.70093457943925241</v>
      </c>
      <c r="P40" s="131">
        <f t="shared" si="17"/>
        <v>120</v>
      </c>
      <c r="R40" s="131">
        <f>IF($D40="Y",$K40,0)</f>
        <v>0</v>
      </c>
      <c r="S40" s="131">
        <f>IF($D40="N",$K40,0)</f>
        <v>600</v>
      </c>
      <c r="T40" s="132">
        <f t="shared" si="19"/>
        <v>0</v>
      </c>
    </row>
    <row r="41" spans="1:20" ht="14.25" x14ac:dyDescent="0.3">
      <c r="A41" s="93"/>
      <c r="B41" s="94"/>
      <c r="C41" s="128" t="str">
        <f>'3. Staff Loading'!C41</f>
        <v>BenefitsCal UX Designer Jr. - Off</v>
      </c>
      <c r="D41" s="129" t="str">
        <f>'3. Staff Loading'!D41</f>
        <v>Y</v>
      </c>
      <c r="E41" s="43">
        <v>165.96291666666667</v>
      </c>
      <c r="F41" s="43">
        <v>165.96291666666667</v>
      </c>
      <c r="G41" s="43">
        <v>165.96291666666667</v>
      </c>
      <c r="H41" s="43">
        <v>165.96291666666667</v>
      </c>
      <c r="I41" s="43">
        <v>165.96291666666667</v>
      </c>
      <c r="J41" s="43"/>
      <c r="K41" s="100">
        <f>SUM(E41:J41)</f>
        <v>829.8145833333333</v>
      </c>
      <c r="L41" s="56"/>
      <c r="M41" s="32"/>
      <c r="N41" s="32"/>
      <c r="O41" s="131">
        <f t="shared" si="18"/>
        <v>0.96940955996884748</v>
      </c>
      <c r="P41" s="131">
        <f t="shared" si="17"/>
        <v>165.96291666666667</v>
      </c>
      <c r="R41" s="131">
        <f>IF($D41="Y",$K41,0)</f>
        <v>829.8145833333333</v>
      </c>
      <c r="S41" s="131">
        <f>IF($D41="N",$K41,0)</f>
        <v>0</v>
      </c>
      <c r="T41" s="132">
        <f t="shared" si="19"/>
        <v>1</v>
      </c>
    </row>
    <row r="42" spans="1:20" s="32" customFormat="1" ht="15" thickBot="1" x14ac:dyDescent="0.35">
      <c r="A42" s="65"/>
      <c r="B42" s="66" t="s">
        <v>28</v>
      </c>
      <c r="C42" s="67"/>
      <c r="D42" s="119"/>
      <c r="E42" s="70">
        <f>SUM(E37:E41)</f>
        <v>655.58124999999995</v>
      </c>
      <c r="F42" s="70">
        <f t="shared" ref="F42:K42" si="20">SUM(F37:F41)</f>
        <v>655.58124999999995</v>
      </c>
      <c r="G42" s="70">
        <f t="shared" si="20"/>
        <v>655.58124999999995</v>
      </c>
      <c r="H42" s="70">
        <f t="shared" si="20"/>
        <v>655.58124999999995</v>
      </c>
      <c r="I42" s="70">
        <f t="shared" si="20"/>
        <v>655.58124999999995</v>
      </c>
      <c r="J42" s="70">
        <f t="shared" si="20"/>
        <v>0</v>
      </c>
      <c r="K42" s="70">
        <f t="shared" si="20"/>
        <v>3277.90625</v>
      </c>
      <c r="L42" s="28"/>
      <c r="M42" s="28"/>
      <c r="N42" s="28"/>
      <c r="O42" s="72">
        <f>SUM(O37:O41)</f>
        <v>3.8293297313084116</v>
      </c>
      <c r="P42" s="72">
        <f>SUM(P37:P41)</f>
        <v>655.58124999999995</v>
      </c>
      <c r="R42" s="68">
        <f>SUM(R37:R41)</f>
        <v>829.8145833333333</v>
      </c>
      <c r="S42" s="68">
        <f>SUM(S37:S41)</f>
        <v>2448.0916666666667</v>
      </c>
      <c r="T42" s="105">
        <f>R42/(R42+S42)</f>
        <v>0.25315384884278896</v>
      </c>
    </row>
    <row r="43" spans="1:20" ht="14.25" x14ac:dyDescent="0.3">
      <c r="A43" s="93">
        <v>2.2999999999999998</v>
      </c>
      <c r="B43" s="98" t="s">
        <v>29</v>
      </c>
      <c r="C43" s="128" t="str">
        <f>'3. Staff Loading'!C43</f>
        <v>BenefitsCal Lead Developer - On</v>
      </c>
      <c r="D43" s="129" t="str">
        <f>'3. Staff Loading'!D43</f>
        <v>N</v>
      </c>
      <c r="E43" s="43">
        <v>122.13333333333334</v>
      </c>
      <c r="F43" s="43">
        <v>122.13333333333334</v>
      </c>
      <c r="G43" s="43">
        <v>122.13333333333334</v>
      </c>
      <c r="H43" s="43">
        <v>122.13333333333334</v>
      </c>
      <c r="I43" s="43">
        <v>122.13333333333334</v>
      </c>
      <c r="J43" s="43"/>
      <c r="K43" s="100">
        <f>SUM(E43:J43)</f>
        <v>610.66666666666674</v>
      </c>
      <c r="O43" s="131">
        <f>P43/$M$7</f>
        <v>0.71339563862928368</v>
      </c>
      <c r="P43" s="131">
        <f t="shared" ref="P43:P46" si="21">K43/5</f>
        <v>122.13333333333335</v>
      </c>
      <c r="R43" s="131">
        <f>IF($D43="Y",$K43,0)</f>
        <v>0</v>
      </c>
      <c r="S43" s="131">
        <f>IF($D43="N",$K43,0)</f>
        <v>610.66666666666674</v>
      </c>
      <c r="T43" s="132">
        <f>R43/(S43+R43)</f>
        <v>0</v>
      </c>
    </row>
    <row r="44" spans="1:20" ht="14.25" x14ac:dyDescent="0.3">
      <c r="A44" s="93"/>
      <c r="B44" s="94"/>
      <c r="C44" s="128" t="str">
        <f>'3. Staff Loading'!C44</f>
        <v>BenefitsCal Translation Consultant - On</v>
      </c>
      <c r="D44" s="129" t="str">
        <f>'3. Staff Loading'!D44</f>
        <v>N</v>
      </c>
      <c r="E44" s="43">
        <v>150</v>
      </c>
      <c r="F44" s="43">
        <v>150</v>
      </c>
      <c r="G44" s="43">
        <v>150</v>
      </c>
      <c r="H44" s="43">
        <v>150</v>
      </c>
      <c r="I44" s="43">
        <v>150</v>
      </c>
      <c r="J44" s="43"/>
      <c r="K44" s="100">
        <f>SUM(E44:J44)</f>
        <v>750</v>
      </c>
      <c r="O44" s="131">
        <f t="shared" ref="O44:O47" si="22">P44/$M$7</f>
        <v>0.87616822429906549</v>
      </c>
      <c r="P44" s="131">
        <f t="shared" si="21"/>
        <v>150</v>
      </c>
      <c r="R44" s="131">
        <f>IF($D44="Y",$K44,0)</f>
        <v>0</v>
      </c>
      <c r="S44" s="131">
        <f>IF($D44="N",$K44,0)</f>
        <v>750</v>
      </c>
      <c r="T44" s="132">
        <f t="shared" ref="T44:T47" si="23">R44/(S44+R44)</f>
        <v>0</v>
      </c>
    </row>
    <row r="45" spans="1:20" ht="14.25" x14ac:dyDescent="0.3">
      <c r="A45" s="93"/>
      <c r="B45" s="94"/>
      <c r="C45" s="128" t="str">
        <f>'3. Staff Loading'!C45</f>
        <v>BenefitsCal Developer Sr. - Off</v>
      </c>
      <c r="D45" s="129" t="str">
        <f>'3. Staff Loading'!D45</f>
        <v>Y</v>
      </c>
      <c r="E45" s="43">
        <v>200.68413833333332</v>
      </c>
      <c r="F45" s="43">
        <v>200.68413833333332</v>
      </c>
      <c r="G45" s="43">
        <v>200.68413833333332</v>
      </c>
      <c r="H45" s="43">
        <v>200.68413833333332</v>
      </c>
      <c r="I45" s="43">
        <v>200.68413833333332</v>
      </c>
      <c r="J45" s="43"/>
      <c r="K45" s="100">
        <f>SUM(E45:J45)</f>
        <v>1003.4206916666666</v>
      </c>
      <c r="L45" s="32"/>
      <c r="M45" s="32"/>
      <c r="N45" s="32"/>
      <c r="O45" s="131">
        <f t="shared" si="22"/>
        <v>1.1722204341900311</v>
      </c>
      <c r="P45" s="131">
        <f t="shared" si="21"/>
        <v>200.68413833333332</v>
      </c>
      <c r="R45" s="131">
        <f>IF($D45="Y",$K45,0)</f>
        <v>1003.4206916666666</v>
      </c>
      <c r="S45" s="131">
        <f>IF($D45="N",$K45,0)</f>
        <v>0</v>
      </c>
      <c r="T45" s="132">
        <f t="shared" si="23"/>
        <v>1</v>
      </c>
    </row>
    <row r="46" spans="1:20" ht="14.25" x14ac:dyDescent="0.3">
      <c r="A46" s="93"/>
      <c r="B46" s="94"/>
      <c r="C46" s="128" t="str">
        <f>'3. Staff Loading'!C46</f>
        <v>BenefitsCal Developer Jr. - Off</v>
      </c>
      <c r="D46" s="129" t="str">
        <f>'3. Staff Loading'!D46</f>
        <v>Y</v>
      </c>
      <c r="E46" s="43">
        <v>331</v>
      </c>
      <c r="F46" s="43">
        <v>331</v>
      </c>
      <c r="G46" s="43">
        <v>331</v>
      </c>
      <c r="H46" s="43">
        <v>331</v>
      </c>
      <c r="I46" s="43">
        <v>331</v>
      </c>
      <c r="J46" s="43"/>
      <c r="K46" s="100">
        <f>SUM(E46:J46)</f>
        <v>1655</v>
      </c>
      <c r="L46" s="32"/>
      <c r="M46" s="32"/>
      <c r="N46" s="32"/>
      <c r="O46" s="131">
        <f t="shared" si="22"/>
        <v>1.9334112149532712</v>
      </c>
      <c r="P46" s="131">
        <f t="shared" si="21"/>
        <v>331</v>
      </c>
      <c r="R46" s="131">
        <f>IF($D46="Y",$K46,0)</f>
        <v>1655</v>
      </c>
      <c r="S46" s="131">
        <f>IF($D46="N",$K46,0)</f>
        <v>0</v>
      </c>
      <c r="T46" s="132">
        <f t="shared" si="23"/>
        <v>1</v>
      </c>
    </row>
    <row r="47" spans="1:20" ht="14.25" x14ac:dyDescent="0.3">
      <c r="A47" s="93"/>
      <c r="B47" s="94"/>
      <c r="C47" s="128">
        <f>'3. Staff Loading'!C47</f>
        <v>0</v>
      </c>
      <c r="D47" s="129">
        <f>'3. Staff Loading'!D47</f>
        <v>0</v>
      </c>
      <c r="E47" s="43"/>
      <c r="F47" s="43"/>
      <c r="G47" s="43"/>
      <c r="H47" s="43"/>
      <c r="I47" s="43"/>
      <c r="J47" s="43"/>
      <c r="K47" s="100">
        <f>SUM(E47:J47)</f>
        <v>0</v>
      </c>
      <c r="L47" s="32"/>
      <c r="M47" s="32"/>
      <c r="N47" s="32"/>
      <c r="O47" s="131">
        <f t="shared" si="22"/>
        <v>0</v>
      </c>
      <c r="P47" s="131">
        <f>K47/12</f>
        <v>0</v>
      </c>
      <c r="R47" s="131">
        <f>IF($D47="Y",$K47,0)</f>
        <v>0</v>
      </c>
      <c r="S47" s="131">
        <f>IF($D47="N",$K47,0)</f>
        <v>0</v>
      </c>
      <c r="T47" s="132" t="e">
        <f t="shared" si="23"/>
        <v>#DIV/0!</v>
      </c>
    </row>
    <row r="48" spans="1:20" s="32" customFormat="1" ht="15" thickBot="1" x14ac:dyDescent="0.35">
      <c r="A48" s="65"/>
      <c r="B48" s="66" t="s">
        <v>30</v>
      </c>
      <c r="C48" s="67"/>
      <c r="D48" s="119"/>
      <c r="E48" s="70">
        <f>SUM(E43:E47)</f>
        <v>803.81747166666662</v>
      </c>
      <c r="F48" s="70">
        <f t="shared" ref="F48:K48" si="24">SUM(F43:F47)</f>
        <v>803.81747166666662</v>
      </c>
      <c r="G48" s="70">
        <f t="shared" si="24"/>
        <v>803.81747166666662</v>
      </c>
      <c r="H48" s="70">
        <f t="shared" si="24"/>
        <v>803.81747166666662</v>
      </c>
      <c r="I48" s="70">
        <f t="shared" si="24"/>
        <v>803.81747166666662</v>
      </c>
      <c r="J48" s="70">
        <f t="shared" si="24"/>
        <v>0</v>
      </c>
      <c r="K48" s="70">
        <f t="shared" si="24"/>
        <v>4019.0873583333332</v>
      </c>
      <c r="L48" s="28"/>
      <c r="M48" s="28"/>
      <c r="N48" s="28"/>
      <c r="O48" s="72">
        <f>SUM(O43:O47)</f>
        <v>4.6951955120716509</v>
      </c>
      <c r="P48" s="72">
        <f>SUM(P43:P47)</f>
        <v>803.81747166666662</v>
      </c>
      <c r="R48" s="68">
        <f>SUM(R43:R47)</f>
        <v>2658.4206916666667</v>
      </c>
      <c r="S48" s="68">
        <f>SUM(S43:S47)</f>
        <v>1360.6666666666667</v>
      </c>
      <c r="T48" s="105">
        <f>R48/(R48+S48)</f>
        <v>0.66144884513510094</v>
      </c>
    </row>
    <row r="49" spans="1:20" s="32" customFormat="1" ht="14.25" x14ac:dyDescent="0.3">
      <c r="A49" s="93">
        <v>2.4</v>
      </c>
      <c r="B49" s="98" t="s">
        <v>31</v>
      </c>
      <c r="C49" s="128" t="str">
        <f>'3. Staff Loading'!C49</f>
        <v>BenefitsCal Test Manager</v>
      </c>
      <c r="D49" s="129" t="str">
        <f>'3. Staff Loading'!D49</f>
        <v>N</v>
      </c>
      <c r="E49" s="43">
        <v>88.199999999999989</v>
      </c>
      <c r="F49" s="43">
        <v>88.199999999999989</v>
      </c>
      <c r="G49" s="43">
        <v>88.199999999999989</v>
      </c>
      <c r="H49" s="43">
        <v>88.199999999999989</v>
      </c>
      <c r="I49" s="43">
        <v>88.199999999999989</v>
      </c>
      <c r="J49" s="43"/>
      <c r="K49" s="100">
        <f>SUM(E49:J49)</f>
        <v>440.99999999999994</v>
      </c>
      <c r="L49" s="28"/>
      <c r="M49" s="28"/>
      <c r="N49" s="28"/>
      <c r="O49" s="131">
        <f>P49/$M$7</f>
        <v>0.51518691588785048</v>
      </c>
      <c r="P49" s="131">
        <f t="shared" ref="P49:P51" si="25">K49/5</f>
        <v>88.199999999999989</v>
      </c>
      <c r="Q49" s="28"/>
      <c r="R49" s="131">
        <f>IF($D49="Y",$K49,0)</f>
        <v>0</v>
      </c>
      <c r="S49" s="131">
        <f>IF($D49="N",$K49,0)</f>
        <v>440.99999999999994</v>
      </c>
      <c r="T49" s="132">
        <f>R49/(S49+R49)</f>
        <v>0</v>
      </c>
    </row>
    <row r="50" spans="1:20" s="32" customFormat="1" ht="14.25" x14ac:dyDescent="0.3">
      <c r="A50" s="93"/>
      <c r="B50" s="94"/>
      <c r="C50" s="128" t="str">
        <f>'3. Staff Loading'!C50</f>
        <v>BenefitsCal Test Engineer Jr. - On</v>
      </c>
      <c r="D50" s="129" t="str">
        <f>'3. Staff Loading'!D50</f>
        <v>N</v>
      </c>
      <c r="E50" s="43">
        <v>147.9016</v>
      </c>
      <c r="F50" s="43">
        <v>147.9016</v>
      </c>
      <c r="G50" s="43">
        <v>147.9016</v>
      </c>
      <c r="H50" s="43">
        <v>147.9016</v>
      </c>
      <c r="I50" s="43">
        <v>147.9016</v>
      </c>
      <c r="J50" s="43"/>
      <c r="K50" s="100">
        <f>SUM(E50:J50)</f>
        <v>739.50800000000004</v>
      </c>
      <c r="L50" s="28"/>
      <c r="M50" s="28"/>
      <c r="N50" s="28"/>
      <c r="O50" s="131">
        <f t="shared" ref="O50:O53" si="26">P50/$M$7</f>
        <v>0.86391121495327106</v>
      </c>
      <c r="P50" s="131">
        <f t="shared" si="25"/>
        <v>147.9016</v>
      </c>
      <c r="Q50" s="28"/>
      <c r="R50" s="131">
        <f>IF($D50="Y",$K50,0)</f>
        <v>0</v>
      </c>
      <c r="S50" s="131">
        <f>IF($D50="N",$K50,0)</f>
        <v>739.50800000000004</v>
      </c>
      <c r="T50" s="132">
        <f t="shared" ref="T50:T53" si="27">R50/(S50+R50)</f>
        <v>0</v>
      </c>
    </row>
    <row r="51" spans="1:20" s="32" customFormat="1" ht="14.25" x14ac:dyDescent="0.3">
      <c r="A51" s="93"/>
      <c r="B51" s="94"/>
      <c r="C51" s="128" t="str">
        <f>'3. Staff Loading'!C51</f>
        <v>BenefitsCal Automation Engineer - Off</v>
      </c>
      <c r="D51" s="129" t="str">
        <f>'3. Staff Loading'!D51</f>
        <v>Y</v>
      </c>
      <c r="E51" s="43">
        <v>165.5</v>
      </c>
      <c r="F51" s="43">
        <v>165.5</v>
      </c>
      <c r="G51" s="43">
        <v>165.5</v>
      </c>
      <c r="H51" s="43">
        <v>165.5</v>
      </c>
      <c r="I51" s="43">
        <v>165.5</v>
      </c>
      <c r="J51" s="43"/>
      <c r="K51" s="100">
        <f>SUM(E51:J51)</f>
        <v>827.5</v>
      </c>
      <c r="O51" s="131">
        <f t="shared" si="26"/>
        <v>0.96670560747663559</v>
      </c>
      <c r="P51" s="131">
        <f t="shared" si="25"/>
        <v>165.5</v>
      </c>
      <c r="Q51" s="28"/>
      <c r="R51" s="131">
        <f>IF($D51="Y",$K51,0)</f>
        <v>827.5</v>
      </c>
      <c r="S51" s="131">
        <f>IF($D51="N",$K51,0)</f>
        <v>0</v>
      </c>
      <c r="T51" s="132">
        <f t="shared" si="27"/>
        <v>1</v>
      </c>
    </row>
    <row r="52" spans="1:20" s="32" customFormat="1" ht="14.25" x14ac:dyDescent="0.3">
      <c r="A52" s="93"/>
      <c r="B52" s="94"/>
      <c r="C52" s="128">
        <f>'3. Staff Loading'!C52</f>
        <v>0</v>
      </c>
      <c r="D52" s="129">
        <f>'3. Staff Loading'!D52</f>
        <v>0</v>
      </c>
      <c r="E52" s="43"/>
      <c r="F52" s="43"/>
      <c r="G52" s="43"/>
      <c r="H52" s="43"/>
      <c r="I52" s="43"/>
      <c r="J52" s="43"/>
      <c r="K52" s="100">
        <f>SUM(E52:J52)</f>
        <v>0</v>
      </c>
      <c r="O52" s="131">
        <f t="shared" si="26"/>
        <v>0</v>
      </c>
      <c r="P52" s="131">
        <f>K52/12</f>
        <v>0</v>
      </c>
      <c r="Q52" s="28"/>
      <c r="R52" s="131">
        <f>IF($D52="Y",$K52,0)</f>
        <v>0</v>
      </c>
      <c r="S52" s="131">
        <f>IF($D52="N",$K52,0)</f>
        <v>0</v>
      </c>
      <c r="T52" s="132" t="e">
        <f t="shared" si="27"/>
        <v>#DIV/0!</v>
      </c>
    </row>
    <row r="53" spans="1:20" s="32" customFormat="1" ht="14.25" x14ac:dyDescent="0.3">
      <c r="A53" s="93"/>
      <c r="B53" s="94"/>
      <c r="C53" s="128">
        <f>'3. Staff Loading'!C53</f>
        <v>0</v>
      </c>
      <c r="D53" s="129">
        <f>'3. Staff Loading'!D53</f>
        <v>0</v>
      </c>
      <c r="E53" s="43"/>
      <c r="F53" s="43"/>
      <c r="G53" s="43"/>
      <c r="H53" s="43"/>
      <c r="I53" s="43"/>
      <c r="J53" s="43"/>
      <c r="K53" s="100">
        <f>SUM(E53:J53)</f>
        <v>0</v>
      </c>
      <c r="O53" s="131">
        <f t="shared" si="26"/>
        <v>0</v>
      </c>
      <c r="P53" s="131">
        <f>K53/12</f>
        <v>0</v>
      </c>
      <c r="Q53" s="28"/>
      <c r="R53" s="131">
        <f>IF($D53="Y",$K53,0)</f>
        <v>0</v>
      </c>
      <c r="S53" s="131">
        <f>IF($D53="N",$K53,0)</f>
        <v>0</v>
      </c>
      <c r="T53" s="132" t="e">
        <f t="shared" si="27"/>
        <v>#DIV/0!</v>
      </c>
    </row>
    <row r="54" spans="1:20" s="32" customFormat="1" ht="15" thickBot="1" x14ac:dyDescent="0.35">
      <c r="A54" s="65"/>
      <c r="B54" s="66" t="s">
        <v>32</v>
      </c>
      <c r="C54" s="67"/>
      <c r="D54" s="119"/>
      <c r="E54" s="70">
        <f>SUM(E49:E53)</f>
        <v>401.60159999999996</v>
      </c>
      <c r="F54" s="70">
        <f t="shared" ref="F54:K54" si="28">SUM(F49:F53)</f>
        <v>401.60159999999996</v>
      </c>
      <c r="G54" s="70">
        <f t="shared" si="28"/>
        <v>401.60159999999996</v>
      </c>
      <c r="H54" s="70">
        <f t="shared" si="28"/>
        <v>401.60159999999996</v>
      </c>
      <c r="I54" s="70">
        <f t="shared" si="28"/>
        <v>401.60159999999996</v>
      </c>
      <c r="J54" s="70">
        <f t="shared" si="28"/>
        <v>0</v>
      </c>
      <c r="K54" s="70">
        <f t="shared" si="28"/>
        <v>2008.008</v>
      </c>
      <c r="L54" s="28"/>
      <c r="M54" s="28"/>
      <c r="N54" s="28"/>
      <c r="O54" s="72">
        <f>SUM(O49:O53)</f>
        <v>2.3458037383177572</v>
      </c>
      <c r="P54" s="72">
        <f>SUM(P49:P53)</f>
        <v>401.60159999999996</v>
      </c>
      <c r="R54" s="68">
        <f>SUM(R49:R53)</f>
        <v>827.5</v>
      </c>
      <c r="S54" s="68">
        <f>SUM(S49:S53)</f>
        <v>1180.508</v>
      </c>
      <c r="T54" s="105">
        <f>R54/(R54+S54)</f>
        <v>0.41209995179302072</v>
      </c>
    </row>
    <row r="55" spans="1:20" s="32" customFormat="1" ht="14.25" x14ac:dyDescent="0.3">
      <c r="A55" s="93">
        <v>2.5</v>
      </c>
      <c r="B55" s="98" t="s">
        <v>33</v>
      </c>
      <c r="C55" s="128" t="str">
        <f>'3. Staff Loading'!C55</f>
        <v>BenefitsCal Test Engineer Jr. - On</v>
      </c>
      <c r="D55" s="129" t="str">
        <f>'3. Staff Loading'!D55</f>
        <v>N</v>
      </c>
      <c r="E55" s="152">
        <v>117.327</v>
      </c>
      <c r="F55" s="152">
        <v>117.327</v>
      </c>
      <c r="G55" s="152">
        <v>117.327</v>
      </c>
      <c r="H55" s="152">
        <v>117.327</v>
      </c>
      <c r="I55" s="152">
        <v>117.327</v>
      </c>
      <c r="J55" s="43"/>
      <c r="K55" s="100">
        <f>SUM(E55:J55)</f>
        <v>586.63499999999999</v>
      </c>
      <c r="L55" s="28"/>
      <c r="M55" s="28"/>
      <c r="N55" s="28"/>
      <c r="O55" s="131">
        <f>P55/$M$7</f>
        <v>0.68532126168224305</v>
      </c>
      <c r="P55" s="131">
        <f t="shared" ref="P55:P59" si="29">K55/5</f>
        <v>117.327</v>
      </c>
      <c r="Q55" s="28"/>
      <c r="R55" s="131">
        <f>IF($D55="Y",$K55,0)</f>
        <v>0</v>
      </c>
      <c r="S55" s="131">
        <f>IF($D55="N",$K55,0)</f>
        <v>586.63499999999999</v>
      </c>
      <c r="T55" s="132">
        <f>R55/(S55+R55)</f>
        <v>0</v>
      </c>
    </row>
    <row r="56" spans="1:20" s="32" customFormat="1" ht="14.25" x14ac:dyDescent="0.3">
      <c r="A56" s="93"/>
      <c r="B56" s="94"/>
      <c r="C56" s="128" t="str">
        <f>'3. Staff Loading'!C56</f>
        <v>BenefitsCal Test Manager</v>
      </c>
      <c r="D56" s="129" t="str">
        <f>'3. Staff Loading'!D56</f>
        <v>N</v>
      </c>
      <c r="E56" s="152">
        <f>150-E49</f>
        <v>61.800000000000011</v>
      </c>
      <c r="F56" s="152">
        <f>150-F49</f>
        <v>61.800000000000011</v>
      </c>
      <c r="G56" s="152">
        <f>150-G49</f>
        <v>61.800000000000011</v>
      </c>
      <c r="H56" s="152">
        <f>150-H49</f>
        <v>61.800000000000011</v>
      </c>
      <c r="I56" s="152">
        <f>150-I49</f>
        <v>61.800000000000011</v>
      </c>
      <c r="J56" s="43"/>
      <c r="K56" s="100">
        <f>SUM(E56:J56)</f>
        <v>309.00000000000006</v>
      </c>
      <c r="L56" s="28"/>
      <c r="M56" s="28"/>
      <c r="N56" s="28"/>
      <c r="O56" s="131">
        <f t="shared" ref="O56:O59" si="30">P56/$M$7</f>
        <v>0.36098130841121506</v>
      </c>
      <c r="P56" s="131">
        <f t="shared" si="29"/>
        <v>61.800000000000011</v>
      </c>
      <c r="Q56" s="28"/>
      <c r="R56" s="131">
        <f>IF($D56="Y",$K56,0)</f>
        <v>0</v>
      </c>
      <c r="S56" s="131">
        <f>IF($D56="N",$K56,0)</f>
        <v>309.00000000000006</v>
      </c>
      <c r="T56" s="132">
        <f t="shared" ref="T56:T59" si="31">R56/(S56+R56)</f>
        <v>0</v>
      </c>
    </row>
    <row r="57" spans="1:20" s="32" customFormat="1" ht="14.25" x14ac:dyDescent="0.3">
      <c r="A57" s="93"/>
      <c r="B57" s="94"/>
      <c r="C57" s="128">
        <f>'3. Staff Loading'!C57</f>
        <v>0</v>
      </c>
      <c r="D57" s="129">
        <f>'3. Staff Loading'!D57</f>
        <v>0</v>
      </c>
      <c r="E57" s="43"/>
      <c r="F57" s="43"/>
      <c r="G57" s="43"/>
      <c r="H57" s="43"/>
      <c r="I57" s="43"/>
      <c r="J57" s="43"/>
      <c r="K57" s="100">
        <f>SUM(E57:J57)</f>
        <v>0</v>
      </c>
      <c r="O57" s="131">
        <f t="shared" si="30"/>
        <v>0</v>
      </c>
      <c r="P57" s="131">
        <f t="shared" si="29"/>
        <v>0</v>
      </c>
      <c r="Q57" s="28"/>
      <c r="R57" s="131">
        <f>IF($D57="Y",$K57,0)</f>
        <v>0</v>
      </c>
      <c r="S57" s="131">
        <f>IF($D57="N",$K57,0)</f>
        <v>0</v>
      </c>
      <c r="T57" s="132" t="e">
        <f t="shared" si="31"/>
        <v>#DIV/0!</v>
      </c>
    </row>
    <row r="58" spans="1:20" s="32" customFormat="1" ht="14.25" x14ac:dyDescent="0.3">
      <c r="A58" s="93"/>
      <c r="B58" s="94"/>
      <c r="C58" s="128">
        <f>'3. Staff Loading'!C58</f>
        <v>0</v>
      </c>
      <c r="D58" s="129">
        <f>'3. Staff Loading'!D58</f>
        <v>0</v>
      </c>
      <c r="E58" s="43"/>
      <c r="F58" s="43"/>
      <c r="G58" s="43"/>
      <c r="H58" s="43"/>
      <c r="I58" s="43"/>
      <c r="J58" s="43"/>
      <c r="K58" s="100">
        <f>SUM(E58:J58)</f>
        <v>0</v>
      </c>
      <c r="O58" s="131">
        <f t="shared" si="30"/>
        <v>0</v>
      </c>
      <c r="P58" s="131">
        <f t="shared" si="29"/>
        <v>0</v>
      </c>
      <c r="Q58" s="28"/>
      <c r="R58" s="131">
        <f>IF($D58="Y",$K58,0)</f>
        <v>0</v>
      </c>
      <c r="S58" s="131">
        <f>IF($D58="N",$K58,0)</f>
        <v>0</v>
      </c>
      <c r="T58" s="132" t="e">
        <f t="shared" si="31"/>
        <v>#DIV/0!</v>
      </c>
    </row>
    <row r="59" spans="1:20" s="32" customFormat="1" ht="14.25" x14ac:dyDescent="0.3">
      <c r="A59" s="93"/>
      <c r="B59" s="94"/>
      <c r="C59" s="128">
        <f>'3. Staff Loading'!C59</f>
        <v>0</v>
      </c>
      <c r="D59" s="129">
        <f>'3. Staff Loading'!D59</f>
        <v>0</v>
      </c>
      <c r="E59" s="43"/>
      <c r="F59" s="43"/>
      <c r="G59" s="43"/>
      <c r="H59" s="43"/>
      <c r="I59" s="43"/>
      <c r="J59" s="43"/>
      <c r="K59" s="100">
        <f>SUM(E59:J59)</f>
        <v>0</v>
      </c>
      <c r="O59" s="131">
        <f t="shared" si="30"/>
        <v>0</v>
      </c>
      <c r="P59" s="131">
        <f t="shared" si="29"/>
        <v>0</v>
      </c>
      <c r="Q59" s="28"/>
      <c r="R59" s="131">
        <f>IF($D59="Y",$K59,0)</f>
        <v>0</v>
      </c>
      <c r="S59" s="131">
        <f>IF($D59="N",$K59,0)</f>
        <v>0</v>
      </c>
      <c r="T59" s="132" t="e">
        <f t="shared" si="31"/>
        <v>#DIV/0!</v>
      </c>
    </row>
    <row r="60" spans="1:20" s="32" customFormat="1" ht="15" thickBot="1" x14ac:dyDescent="0.35">
      <c r="A60" s="65"/>
      <c r="B60" s="66" t="s">
        <v>34</v>
      </c>
      <c r="C60" s="67"/>
      <c r="D60" s="119"/>
      <c r="E60" s="70">
        <f>SUM(E55:E59)</f>
        <v>179.12700000000001</v>
      </c>
      <c r="F60" s="70">
        <f t="shared" ref="F60:K60" si="32">SUM(F55:F59)</f>
        <v>179.12700000000001</v>
      </c>
      <c r="G60" s="70">
        <f t="shared" si="32"/>
        <v>179.12700000000001</v>
      </c>
      <c r="H60" s="70">
        <f t="shared" si="32"/>
        <v>179.12700000000001</v>
      </c>
      <c r="I60" s="70">
        <f t="shared" si="32"/>
        <v>179.12700000000001</v>
      </c>
      <c r="J60" s="70">
        <f t="shared" si="32"/>
        <v>0</v>
      </c>
      <c r="K60" s="70">
        <f t="shared" si="32"/>
        <v>895.63499999999999</v>
      </c>
      <c r="L60" s="28"/>
      <c r="M60" s="28"/>
      <c r="N60" s="28"/>
      <c r="O60" s="72">
        <f>SUM(O55:O59)</f>
        <v>1.0463025700934581</v>
      </c>
      <c r="P60" s="72">
        <f>SUM(P55:P59)</f>
        <v>179.12700000000001</v>
      </c>
      <c r="R60" s="68">
        <f>SUM(R55:R59)</f>
        <v>0</v>
      </c>
      <c r="S60" s="68">
        <f>SUM(S55:S59)</f>
        <v>895.63499999999999</v>
      </c>
      <c r="T60" s="105">
        <f>R60/(R60+S60)</f>
        <v>0</v>
      </c>
    </row>
    <row r="61" spans="1:20" s="32" customFormat="1" ht="14.25" x14ac:dyDescent="0.3">
      <c r="A61" s="93">
        <v>2.6</v>
      </c>
      <c r="B61" s="98" t="s">
        <v>35</v>
      </c>
      <c r="C61" s="128" t="str">
        <f>'3. Staff Loading'!C61</f>
        <v>BenefitsCal Training Developer - Off</v>
      </c>
      <c r="D61" s="129" t="str">
        <f>'3. Staff Loading'!D61</f>
        <v>Y</v>
      </c>
      <c r="E61" s="43">
        <v>165.46448066666682</v>
      </c>
      <c r="F61" s="43">
        <v>165.46448066666682</v>
      </c>
      <c r="G61" s="43">
        <v>165.46448066666682</v>
      </c>
      <c r="H61" s="43">
        <v>165.46448066666682</v>
      </c>
      <c r="I61" s="43">
        <v>165.46448066666682</v>
      </c>
      <c r="J61" s="43"/>
      <c r="K61" s="100">
        <f>SUM(E61:J61)</f>
        <v>827.32240333333402</v>
      </c>
      <c r="L61" s="28"/>
      <c r="M61" s="28"/>
      <c r="N61" s="28"/>
      <c r="O61" s="131">
        <f>P61/$M$7</f>
        <v>0.96649813473520341</v>
      </c>
      <c r="P61" s="131">
        <f t="shared" ref="P61:P65" si="33">K61/5</f>
        <v>165.46448066666682</v>
      </c>
      <c r="R61" s="131">
        <f>IF($D61="Y",$K61,0)</f>
        <v>827.32240333333402</v>
      </c>
      <c r="S61" s="131">
        <f>IF($D61="N",$K61,0)</f>
        <v>0</v>
      </c>
      <c r="T61" s="132">
        <f>R61/(S61+R61)</f>
        <v>1</v>
      </c>
    </row>
    <row r="62" spans="1:20" ht="14.25" x14ac:dyDescent="0.3">
      <c r="A62" s="93"/>
      <c r="B62" s="94"/>
      <c r="C62" s="128">
        <f>'3. Staff Loading'!C62</f>
        <v>0</v>
      </c>
      <c r="D62" s="129">
        <f>'3. Staff Loading'!D62</f>
        <v>0</v>
      </c>
      <c r="E62" s="43"/>
      <c r="F62" s="43"/>
      <c r="G62" s="43"/>
      <c r="H62" s="43"/>
      <c r="I62" s="43"/>
      <c r="J62" s="43"/>
      <c r="K62" s="100">
        <f>SUM(E62:J62)</f>
        <v>0</v>
      </c>
      <c r="O62" s="131">
        <f t="shared" ref="O62:O65" si="34">P62/$M$7</f>
        <v>0</v>
      </c>
      <c r="P62" s="131">
        <f t="shared" si="33"/>
        <v>0</v>
      </c>
      <c r="R62" s="131">
        <f>IF($D62="Y",$K62,0)</f>
        <v>0</v>
      </c>
      <c r="S62" s="131">
        <f>IF($D62="N",$K62,0)</f>
        <v>0</v>
      </c>
      <c r="T62" s="132" t="e">
        <f t="shared" ref="T62:T65" si="35">R62/(S62+R62)</f>
        <v>#DIV/0!</v>
      </c>
    </row>
    <row r="63" spans="1:20" ht="14.25" x14ac:dyDescent="0.3">
      <c r="A63" s="93"/>
      <c r="B63" s="94"/>
      <c r="C63" s="128">
        <f>'3. Staff Loading'!C63</f>
        <v>0</v>
      </c>
      <c r="D63" s="129">
        <f>'3. Staff Loading'!D63</f>
        <v>0</v>
      </c>
      <c r="E63" s="43"/>
      <c r="F63" s="43"/>
      <c r="G63" s="43"/>
      <c r="H63" s="43"/>
      <c r="I63" s="43"/>
      <c r="J63" s="43"/>
      <c r="K63" s="100">
        <f>SUM(E63:J63)</f>
        <v>0</v>
      </c>
      <c r="O63" s="131">
        <f t="shared" si="34"/>
        <v>0</v>
      </c>
      <c r="P63" s="131">
        <f t="shared" si="33"/>
        <v>0</v>
      </c>
      <c r="R63" s="131">
        <f>IF($D63="Y",$K63,0)</f>
        <v>0</v>
      </c>
      <c r="S63" s="131">
        <f>IF($D63="N",$K63,0)</f>
        <v>0</v>
      </c>
      <c r="T63" s="132" t="e">
        <f t="shared" si="35"/>
        <v>#DIV/0!</v>
      </c>
    </row>
    <row r="64" spans="1:20" ht="14.25" x14ac:dyDescent="0.3">
      <c r="A64" s="93"/>
      <c r="B64" s="94"/>
      <c r="C64" s="128">
        <f>'3. Staff Loading'!C64</f>
        <v>0</v>
      </c>
      <c r="D64" s="129">
        <f>'3. Staff Loading'!D64</f>
        <v>0</v>
      </c>
      <c r="E64" s="43"/>
      <c r="F64" s="43"/>
      <c r="G64" s="43"/>
      <c r="H64" s="43"/>
      <c r="I64" s="43"/>
      <c r="J64" s="43"/>
      <c r="K64" s="100">
        <f>SUM(E64:J64)</f>
        <v>0</v>
      </c>
      <c r="L64" s="32"/>
      <c r="M64" s="32"/>
      <c r="N64" s="32"/>
      <c r="O64" s="131">
        <f t="shared" si="34"/>
        <v>0</v>
      </c>
      <c r="P64" s="131">
        <f t="shared" si="33"/>
        <v>0</v>
      </c>
      <c r="R64" s="131">
        <f>IF($D64="Y",$K64,0)</f>
        <v>0</v>
      </c>
      <c r="S64" s="131">
        <f>IF($D64="N",$K64,0)</f>
        <v>0</v>
      </c>
      <c r="T64" s="132" t="e">
        <f t="shared" si="35"/>
        <v>#DIV/0!</v>
      </c>
    </row>
    <row r="65" spans="1:20" ht="14.25" x14ac:dyDescent="0.3">
      <c r="A65" s="93"/>
      <c r="B65" s="94"/>
      <c r="C65" s="128">
        <f>'3. Staff Loading'!C65</f>
        <v>0</v>
      </c>
      <c r="D65" s="129">
        <f>'3. Staff Loading'!D65</f>
        <v>0</v>
      </c>
      <c r="E65" s="43"/>
      <c r="F65" s="43"/>
      <c r="G65" s="43"/>
      <c r="H65" s="43"/>
      <c r="I65" s="43"/>
      <c r="J65" s="43"/>
      <c r="K65" s="100">
        <f>SUM(E65:J65)</f>
        <v>0</v>
      </c>
      <c r="L65" s="32"/>
      <c r="M65" s="32"/>
      <c r="N65" s="32"/>
      <c r="O65" s="131">
        <f t="shared" si="34"/>
        <v>0</v>
      </c>
      <c r="P65" s="131">
        <f t="shared" si="33"/>
        <v>0</v>
      </c>
      <c r="R65" s="131">
        <f>IF($D65="Y",$K65,0)</f>
        <v>0</v>
      </c>
      <c r="S65" s="131">
        <f>IF($D65="N",$K65,0)</f>
        <v>0</v>
      </c>
      <c r="T65" s="132" t="e">
        <f t="shared" si="35"/>
        <v>#DIV/0!</v>
      </c>
    </row>
    <row r="66" spans="1:20" s="32" customFormat="1" ht="15" thickBot="1" x14ac:dyDescent="0.35">
      <c r="A66" s="65"/>
      <c r="B66" s="66" t="s">
        <v>36</v>
      </c>
      <c r="C66" s="67"/>
      <c r="D66" s="119"/>
      <c r="E66" s="70">
        <f>SUM(E61:E65)</f>
        <v>165.46448066666682</v>
      </c>
      <c r="F66" s="70">
        <f t="shared" ref="F66:K66" si="36">SUM(F61:F65)</f>
        <v>165.46448066666682</v>
      </c>
      <c r="G66" s="70">
        <f t="shared" si="36"/>
        <v>165.46448066666682</v>
      </c>
      <c r="H66" s="70">
        <f t="shared" si="36"/>
        <v>165.46448066666682</v>
      </c>
      <c r="I66" s="70">
        <f t="shared" si="36"/>
        <v>165.46448066666682</v>
      </c>
      <c r="J66" s="70">
        <f t="shared" si="36"/>
        <v>0</v>
      </c>
      <c r="K66" s="70">
        <f t="shared" si="36"/>
        <v>827.32240333333402</v>
      </c>
      <c r="O66" s="72">
        <f>SUM(O61:O65)</f>
        <v>0.96649813473520341</v>
      </c>
      <c r="P66" s="72">
        <f>SUM(P61:P65)</f>
        <v>165.46448066666682</v>
      </c>
      <c r="R66" s="68">
        <f>SUM(R61:R65)</f>
        <v>827.32240333333402</v>
      </c>
      <c r="S66" s="68">
        <f>SUM(S61:S65)</f>
        <v>0</v>
      </c>
      <c r="T66" s="105">
        <f>R66/(R66+S66)</f>
        <v>1</v>
      </c>
    </row>
    <row r="67" spans="1:20" s="32" customFormat="1" ht="14.25" x14ac:dyDescent="0.3">
      <c r="A67" s="93">
        <v>2.7</v>
      </c>
      <c r="B67" s="98" t="s">
        <v>37</v>
      </c>
      <c r="C67" s="128" t="str">
        <f>'3. Staff Loading'!C67</f>
        <v>BenefitsCal Lead Developer - On</v>
      </c>
      <c r="D67" s="129" t="str">
        <f>'3. Staff Loading'!D67</f>
        <v>N</v>
      </c>
      <c r="E67" s="43">
        <v>30.533333333333335</v>
      </c>
      <c r="F67" s="43">
        <v>30.533333333333335</v>
      </c>
      <c r="G67" s="43">
        <v>30.533333333333335</v>
      </c>
      <c r="H67" s="43">
        <v>30.533333333333335</v>
      </c>
      <c r="I67" s="43">
        <v>30.533333333333335</v>
      </c>
      <c r="J67" s="43"/>
      <c r="K67" s="100">
        <f>SUM(E67:J67)</f>
        <v>152.66666666666669</v>
      </c>
      <c r="L67" s="28"/>
      <c r="M67" s="28"/>
      <c r="N67" s="28"/>
      <c r="O67" s="131">
        <f>P67/$M$7</f>
        <v>0.17834890965732092</v>
      </c>
      <c r="P67" s="131">
        <f t="shared" ref="P67:P71" si="37">K67/5</f>
        <v>30.533333333333339</v>
      </c>
      <c r="R67" s="131">
        <f>IF($D67="Y",$K67,0)</f>
        <v>0</v>
      </c>
      <c r="S67" s="131">
        <f>IF($D67="N",$K67,0)</f>
        <v>152.66666666666669</v>
      </c>
      <c r="T67" s="132">
        <f>R67/(S67+R67)</f>
        <v>0</v>
      </c>
    </row>
    <row r="68" spans="1:20" ht="14.25" x14ac:dyDescent="0.3">
      <c r="A68" s="93"/>
      <c r="B68" s="94"/>
      <c r="C68" s="128">
        <f>'3. Staff Loading'!C68</f>
        <v>0</v>
      </c>
      <c r="D68" s="129">
        <f>'3. Staff Loading'!D68</f>
        <v>0</v>
      </c>
      <c r="E68" s="43"/>
      <c r="F68" s="43"/>
      <c r="G68" s="43"/>
      <c r="H68" s="43"/>
      <c r="I68" s="43"/>
      <c r="J68" s="43"/>
      <c r="K68" s="100">
        <f>SUM(E68:J68)</f>
        <v>0</v>
      </c>
      <c r="O68" s="131">
        <f t="shared" ref="O68:O71" si="38">P68/$M$7</f>
        <v>0</v>
      </c>
      <c r="P68" s="131">
        <f t="shared" si="37"/>
        <v>0</v>
      </c>
      <c r="R68" s="131">
        <f>IF($D68="Y",$K68,0)</f>
        <v>0</v>
      </c>
      <c r="S68" s="131">
        <f>IF($D68="N",$K68,0)</f>
        <v>0</v>
      </c>
      <c r="T68" s="132" t="e">
        <f t="shared" ref="T68:T71" si="39">R68/(S68+R68)</f>
        <v>#DIV/0!</v>
      </c>
    </row>
    <row r="69" spans="1:20" ht="14.25" x14ac:dyDescent="0.3">
      <c r="A69" s="93"/>
      <c r="B69" s="94"/>
      <c r="C69" s="128">
        <f>'3. Staff Loading'!C69</f>
        <v>0</v>
      </c>
      <c r="D69" s="129">
        <f>'3. Staff Loading'!D69</f>
        <v>0</v>
      </c>
      <c r="E69" s="43"/>
      <c r="F69" s="43"/>
      <c r="G69" s="43"/>
      <c r="H69" s="43"/>
      <c r="I69" s="43"/>
      <c r="J69" s="43"/>
      <c r="K69" s="100">
        <f>SUM(E69:J69)</f>
        <v>0</v>
      </c>
      <c r="O69" s="131">
        <f t="shared" si="38"/>
        <v>0</v>
      </c>
      <c r="P69" s="131">
        <f t="shared" si="37"/>
        <v>0</v>
      </c>
      <c r="R69" s="131">
        <f>IF($D69="Y",$K69,0)</f>
        <v>0</v>
      </c>
      <c r="S69" s="131">
        <f>IF($D69="N",$K69,0)</f>
        <v>0</v>
      </c>
      <c r="T69" s="132" t="e">
        <f t="shared" si="39"/>
        <v>#DIV/0!</v>
      </c>
    </row>
    <row r="70" spans="1:20" ht="14.25" x14ac:dyDescent="0.3">
      <c r="A70" s="93"/>
      <c r="B70" s="94"/>
      <c r="C70" s="128">
        <f>'3. Staff Loading'!C70</f>
        <v>0</v>
      </c>
      <c r="D70" s="129">
        <f>'3. Staff Loading'!D70</f>
        <v>0</v>
      </c>
      <c r="E70" s="43"/>
      <c r="F70" s="43"/>
      <c r="G70" s="43"/>
      <c r="H70" s="43"/>
      <c r="I70" s="43"/>
      <c r="J70" s="43"/>
      <c r="K70" s="100">
        <f>SUM(E70:J70)</f>
        <v>0</v>
      </c>
      <c r="O70" s="131">
        <f t="shared" si="38"/>
        <v>0</v>
      </c>
      <c r="P70" s="131">
        <f t="shared" si="37"/>
        <v>0</v>
      </c>
      <c r="R70" s="131">
        <f>IF($D70="Y",$K70,0)</f>
        <v>0</v>
      </c>
      <c r="S70" s="131">
        <f>IF($D70="N",$K70,0)</f>
        <v>0</v>
      </c>
      <c r="T70" s="132" t="e">
        <f t="shared" si="39"/>
        <v>#DIV/0!</v>
      </c>
    </row>
    <row r="71" spans="1:20" ht="14.25" x14ac:dyDescent="0.3">
      <c r="A71" s="93"/>
      <c r="B71" s="94"/>
      <c r="C71" s="128">
        <f>'3. Staff Loading'!C71</f>
        <v>0</v>
      </c>
      <c r="D71" s="129">
        <f>'3. Staff Loading'!D71</f>
        <v>0</v>
      </c>
      <c r="E71" s="43"/>
      <c r="F71" s="43"/>
      <c r="G71" s="43"/>
      <c r="H71" s="43"/>
      <c r="I71" s="43"/>
      <c r="J71" s="43"/>
      <c r="K71" s="100">
        <f>SUM(E71:J71)</f>
        <v>0</v>
      </c>
      <c r="O71" s="131">
        <f t="shared" si="38"/>
        <v>0</v>
      </c>
      <c r="P71" s="131">
        <f t="shared" si="37"/>
        <v>0</v>
      </c>
      <c r="R71" s="131">
        <f>IF($D71="Y",$K71,0)</f>
        <v>0</v>
      </c>
      <c r="S71" s="131">
        <f>IF($D71="N",$K71,0)</f>
        <v>0</v>
      </c>
      <c r="T71" s="132" t="e">
        <f t="shared" si="39"/>
        <v>#DIV/0!</v>
      </c>
    </row>
    <row r="72" spans="1:20" s="32" customFormat="1" ht="15" thickBot="1" x14ac:dyDescent="0.35">
      <c r="A72" s="65"/>
      <c r="B72" s="66" t="s">
        <v>38</v>
      </c>
      <c r="C72" s="67"/>
      <c r="D72" s="119"/>
      <c r="E72" s="70">
        <f>SUM(E67:E71)</f>
        <v>30.533333333333335</v>
      </c>
      <c r="F72" s="70">
        <f t="shared" ref="F72:K72" si="40">SUM(F67:F71)</f>
        <v>30.533333333333335</v>
      </c>
      <c r="G72" s="70">
        <f t="shared" si="40"/>
        <v>30.533333333333335</v>
      </c>
      <c r="H72" s="70">
        <f t="shared" si="40"/>
        <v>30.533333333333335</v>
      </c>
      <c r="I72" s="70">
        <f t="shared" si="40"/>
        <v>30.533333333333335</v>
      </c>
      <c r="J72" s="70">
        <f t="shared" si="40"/>
        <v>0</v>
      </c>
      <c r="K72" s="70">
        <f t="shared" si="40"/>
        <v>152.66666666666669</v>
      </c>
      <c r="L72" s="28"/>
      <c r="M72" s="28"/>
      <c r="N72" s="28"/>
      <c r="O72" s="72">
        <f>SUM(O67:O71)</f>
        <v>0.17834890965732092</v>
      </c>
      <c r="P72" s="72">
        <f>SUM(P67:P71)</f>
        <v>30.533333333333339</v>
      </c>
      <c r="R72" s="68">
        <f>SUM(R67:R71)</f>
        <v>0</v>
      </c>
      <c r="S72" s="68">
        <f>SUM(S67:S71)</f>
        <v>152.66666666666669</v>
      </c>
      <c r="T72" s="105">
        <f>R72/(R72+S72)</f>
        <v>0</v>
      </c>
    </row>
    <row r="73" spans="1:20" s="32" customFormat="1" ht="9.9499999999999993" customHeight="1" thickBot="1" x14ac:dyDescent="0.35">
      <c r="A73" s="38"/>
      <c r="B73" s="39"/>
      <c r="C73" s="40"/>
      <c r="D73" s="118"/>
      <c r="E73" s="43"/>
      <c r="F73" s="43"/>
      <c r="G73" s="43"/>
      <c r="H73" s="43"/>
      <c r="I73" s="43"/>
      <c r="J73" s="43"/>
      <c r="K73" s="43"/>
      <c r="L73" s="28"/>
      <c r="M73" s="28"/>
      <c r="N73" s="28"/>
      <c r="O73" s="115"/>
      <c r="P73" s="115"/>
      <c r="R73" s="115"/>
      <c r="S73" s="115"/>
      <c r="T73" s="109"/>
    </row>
    <row r="74" spans="1:20" s="32" customFormat="1" ht="14.25" thickBot="1" x14ac:dyDescent="0.3">
      <c r="A74" s="88"/>
      <c r="B74" s="89" t="s">
        <v>39</v>
      </c>
      <c r="C74" s="90"/>
      <c r="D74" s="121"/>
      <c r="E74" s="91">
        <f t="shared" ref="E74:I74" si="41">SUM(E36,E42,E48,E54,E60,E66,E72)</f>
        <v>2499.9995516666668</v>
      </c>
      <c r="F74" s="91">
        <f t="shared" si="41"/>
        <v>2499.9995516666668</v>
      </c>
      <c r="G74" s="91">
        <f t="shared" si="41"/>
        <v>2499.9995516666668</v>
      </c>
      <c r="H74" s="91">
        <f t="shared" si="41"/>
        <v>2499.9995516666668</v>
      </c>
      <c r="I74" s="91">
        <f t="shared" si="41"/>
        <v>2499.9995516666668</v>
      </c>
      <c r="J74" s="91">
        <f t="shared" ref="J74" si="42">SUM(J36,J42,J48,J66,J72)</f>
        <v>0</v>
      </c>
      <c r="K74" s="91">
        <f>SUM(K36,K42,K48,K54, K60,K66,K72)</f>
        <v>12499.997758333333</v>
      </c>
      <c r="O74" s="91">
        <f>SUM(O36,O42,O48,O66,O72,O54+O60)</f>
        <v>14.602801119548289</v>
      </c>
      <c r="P74" s="91">
        <f>SUM(P36,P42,P48,P54, P60, P66,P72)</f>
        <v>2499.9995516666668</v>
      </c>
      <c r="R74" s="91">
        <f t="shared" ref="R74:S74" si="43">SUM(R36,R42,R48,R54,R60,R66,R72)</f>
        <v>5960.4250429166677</v>
      </c>
      <c r="S74" s="91">
        <f t="shared" si="43"/>
        <v>6539.5727154166671</v>
      </c>
      <c r="T74" s="110">
        <f>R74/(R74+S74)</f>
        <v>0.47683408894557999</v>
      </c>
    </row>
    <row r="75" spans="1:20" ht="14.25" x14ac:dyDescent="0.3">
      <c r="A75" s="38"/>
      <c r="B75" s="44"/>
      <c r="C75" s="45"/>
      <c r="D75" s="123"/>
      <c r="E75" s="43"/>
      <c r="F75" s="43"/>
      <c r="G75" s="43"/>
      <c r="H75" s="43"/>
      <c r="I75" s="43"/>
      <c r="J75" s="43"/>
      <c r="K75" s="43"/>
      <c r="L75" s="32"/>
      <c r="M75" s="32"/>
      <c r="N75" s="32"/>
      <c r="O75" s="46"/>
      <c r="P75" s="46"/>
      <c r="R75" s="46"/>
      <c r="S75" s="46"/>
      <c r="T75" s="113"/>
    </row>
    <row r="76" spans="1:20" ht="14.25" x14ac:dyDescent="0.3">
      <c r="A76" s="74">
        <v>3</v>
      </c>
      <c r="B76" s="82" t="s">
        <v>40</v>
      </c>
      <c r="C76" s="76"/>
      <c r="D76" s="117"/>
      <c r="E76" s="81"/>
      <c r="F76" s="81"/>
      <c r="G76" s="81"/>
      <c r="H76" s="81"/>
      <c r="I76" s="81"/>
      <c r="J76" s="81"/>
      <c r="K76" s="77"/>
      <c r="L76" s="32"/>
      <c r="M76" s="32"/>
      <c r="N76" s="32"/>
      <c r="O76" s="76"/>
      <c r="P76" s="76"/>
      <c r="R76" s="76"/>
      <c r="S76" s="76"/>
      <c r="T76" s="108"/>
    </row>
    <row r="77" spans="1:20" ht="14.25" x14ac:dyDescent="0.3">
      <c r="A77" s="93">
        <v>3.1</v>
      </c>
      <c r="B77" s="98" t="s">
        <v>40</v>
      </c>
      <c r="C77" s="128" t="str">
        <f>'3. Staff Loading'!C77</f>
        <v>BenefitsCal Support Engineer Sr. - On</v>
      </c>
      <c r="D77" s="129" t="str">
        <f>'3. Staff Loading'!D77</f>
        <v>N</v>
      </c>
      <c r="E77" s="43">
        <v>161.82666666666668</v>
      </c>
      <c r="F77" s="43">
        <v>161.82666666666668</v>
      </c>
      <c r="G77" s="43">
        <v>161.82666666666668</v>
      </c>
      <c r="H77" s="43">
        <v>161.82666666666668</v>
      </c>
      <c r="I77" s="43">
        <v>161.82666666666668</v>
      </c>
      <c r="J77" s="43"/>
      <c r="K77" s="100">
        <f>SUM(E77:J77)</f>
        <v>809.13333333333344</v>
      </c>
      <c r="O77" s="131">
        <f>P77/$M$7</f>
        <v>0.94524922118380073</v>
      </c>
      <c r="P77" s="131">
        <f t="shared" ref="P77:P81" si="44">K77/5</f>
        <v>161.82666666666668</v>
      </c>
      <c r="R77" s="131">
        <f>IF($D77="Y",$K77,0)</f>
        <v>0</v>
      </c>
      <c r="S77" s="131">
        <f>IF($D77="N",$K77,0)</f>
        <v>809.13333333333344</v>
      </c>
      <c r="T77" s="132">
        <f>R77/(S77+R77)</f>
        <v>0</v>
      </c>
    </row>
    <row r="78" spans="1:20" ht="14.25" x14ac:dyDescent="0.3">
      <c r="A78" s="93"/>
      <c r="B78" s="94"/>
      <c r="C78" s="128" t="str">
        <f>'3. Staff Loading'!C78</f>
        <v>BenefitsCal Support Engineer Jr. - On</v>
      </c>
      <c r="D78" s="129" t="str">
        <f>'3. Staff Loading'!D78</f>
        <v>N</v>
      </c>
      <c r="E78" s="43">
        <v>159.9752</v>
      </c>
      <c r="F78" s="43">
        <v>159.9752</v>
      </c>
      <c r="G78" s="43">
        <v>159.9752</v>
      </c>
      <c r="H78" s="43">
        <v>159.9752</v>
      </c>
      <c r="I78" s="43">
        <v>159.9752</v>
      </c>
      <c r="J78" s="43"/>
      <c r="K78" s="100">
        <f>SUM(E78:J78)</f>
        <v>799.87599999999998</v>
      </c>
      <c r="O78" s="131">
        <f t="shared" ref="O78:O81" si="45">P78/$M$7</f>
        <v>0.93443457943925246</v>
      </c>
      <c r="P78" s="131">
        <f t="shared" si="44"/>
        <v>159.9752</v>
      </c>
      <c r="R78" s="131">
        <f>IF($D78="Y",$K78,0)</f>
        <v>0</v>
      </c>
      <c r="S78" s="131">
        <f>IF($D78="N",$K78,0)</f>
        <v>799.87599999999998</v>
      </c>
      <c r="T78" s="132">
        <f t="shared" ref="T78:T81" si="46">R78/(S78+R78)</f>
        <v>0</v>
      </c>
    </row>
    <row r="79" spans="1:20" s="32" customFormat="1" ht="14.25" x14ac:dyDescent="0.3">
      <c r="A79" s="93"/>
      <c r="B79" s="94"/>
      <c r="C79" s="128" t="str">
        <f>'3. Staff Loading'!C79</f>
        <v>BenefitsCal Production Support Analyst - On</v>
      </c>
      <c r="D79" s="129" t="str">
        <f>'3. Staff Loading'!D79</f>
        <v>N</v>
      </c>
      <c r="E79" s="43">
        <v>159.9752</v>
      </c>
      <c r="F79" s="43">
        <v>159.9752</v>
      </c>
      <c r="G79" s="43">
        <v>159.9752</v>
      </c>
      <c r="H79" s="43">
        <v>159.9752</v>
      </c>
      <c r="I79" s="43">
        <v>159.9752</v>
      </c>
      <c r="J79" s="43"/>
      <c r="K79" s="100">
        <f>SUM(E79:J79)</f>
        <v>799.87599999999998</v>
      </c>
      <c r="L79" s="28"/>
      <c r="M79" s="28"/>
      <c r="N79" s="28"/>
      <c r="O79" s="131">
        <f t="shared" si="45"/>
        <v>0.93443457943925246</v>
      </c>
      <c r="P79" s="131">
        <f t="shared" si="44"/>
        <v>159.9752</v>
      </c>
      <c r="R79" s="131">
        <f>IF($D79="Y",$K79,0)</f>
        <v>0</v>
      </c>
      <c r="S79" s="131">
        <f>IF($D79="N",$K79,0)</f>
        <v>799.87599999999998</v>
      </c>
      <c r="T79" s="132">
        <f t="shared" si="46"/>
        <v>0</v>
      </c>
    </row>
    <row r="80" spans="1:20" s="32" customFormat="1" ht="14.25" x14ac:dyDescent="0.3">
      <c r="A80" s="93"/>
      <c r="B80" s="94"/>
      <c r="C80" s="128">
        <f>'3. Staff Loading'!C80</f>
        <v>0</v>
      </c>
      <c r="D80" s="129">
        <f>'3. Staff Loading'!D80</f>
        <v>0</v>
      </c>
      <c r="E80" s="43"/>
      <c r="F80" s="43"/>
      <c r="G80" s="43"/>
      <c r="H80" s="43"/>
      <c r="I80" s="43"/>
      <c r="J80" s="43"/>
      <c r="K80" s="100">
        <f>SUM(E80:J80)</f>
        <v>0</v>
      </c>
      <c r="L80" s="28"/>
      <c r="M80" s="28"/>
      <c r="N80" s="28"/>
      <c r="O80" s="131">
        <f t="shared" si="45"/>
        <v>0</v>
      </c>
      <c r="P80" s="131">
        <f t="shared" si="44"/>
        <v>0</v>
      </c>
      <c r="R80" s="131">
        <f>IF($D80="Y",$K80,0)</f>
        <v>0</v>
      </c>
      <c r="S80" s="131">
        <f>IF($D80="N",$K80,0)</f>
        <v>0</v>
      </c>
      <c r="T80" s="132" t="e">
        <f t="shared" si="46"/>
        <v>#DIV/0!</v>
      </c>
    </row>
    <row r="81" spans="1:20" ht="14.25" customHeight="1" x14ac:dyDescent="0.3">
      <c r="A81" s="93"/>
      <c r="B81" s="94"/>
      <c r="C81" s="128">
        <f>'3. Staff Loading'!C81</f>
        <v>0</v>
      </c>
      <c r="D81" s="129">
        <f>'3. Staff Loading'!D81</f>
        <v>0</v>
      </c>
      <c r="E81" s="43"/>
      <c r="F81" s="43"/>
      <c r="G81" s="43"/>
      <c r="H81" s="43"/>
      <c r="I81" s="43"/>
      <c r="J81" s="43"/>
      <c r="K81" s="100">
        <f>SUM(E81:J81)</f>
        <v>0</v>
      </c>
      <c r="O81" s="131">
        <f t="shared" si="45"/>
        <v>0</v>
      </c>
      <c r="P81" s="131">
        <f t="shared" si="44"/>
        <v>0</v>
      </c>
      <c r="R81" s="131">
        <f>IF($D81="Y",$K81,0)</f>
        <v>0</v>
      </c>
      <c r="S81" s="131">
        <f>IF($D81="N",$K81,0)</f>
        <v>0</v>
      </c>
      <c r="T81" s="132" t="e">
        <f t="shared" si="46"/>
        <v>#DIV/0!</v>
      </c>
    </row>
    <row r="82" spans="1:20" s="31" customFormat="1" ht="15" thickBot="1" x14ac:dyDescent="0.35">
      <c r="A82" s="65"/>
      <c r="B82" s="66" t="s">
        <v>41</v>
      </c>
      <c r="C82" s="67"/>
      <c r="D82" s="119"/>
      <c r="E82" s="70">
        <f>SUM(E77:E81)</f>
        <v>481.77706666666666</v>
      </c>
      <c r="F82" s="70">
        <f t="shared" ref="F82:K82" si="47">SUM(F77:F81)</f>
        <v>481.77706666666666</v>
      </c>
      <c r="G82" s="70">
        <f t="shared" si="47"/>
        <v>481.77706666666666</v>
      </c>
      <c r="H82" s="70">
        <f t="shared" si="47"/>
        <v>481.77706666666666</v>
      </c>
      <c r="I82" s="70">
        <f t="shared" si="47"/>
        <v>481.77706666666666</v>
      </c>
      <c r="J82" s="70">
        <f t="shared" si="47"/>
        <v>0</v>
      </c>
      <c r="K82" s="70">
        <f t="shared" si="47"/>
        <v>2408.8853333333336</v>
      </c>
      <c r="L82" s="28"/>
      <c r="M82" s="28"/>
      <c r="N82" s="28"/>
      <c r="O82" s="72">
        <f>SUM(O77:O81)</f>
        <v>2.8141183800623057</v>
      </c>
      <c r="P82" s="72">
        <f>SUM(P77:P81)</f>
        <v>481.77706666666666</v>
      </c>
      <c r="R82" s="68">
        <f>SUM(R77:R81)</f>
        <v>0</v>
      </c>
      <c r="S82" s="68">
        <f>SUM(S77:S81)</f>
        <v>2408.8853333333336</v>
      </c>
      <c r="T82" s="105">
        <f>R82/(R82+S82)</f>
        <v>0</v>
      </c>
    </row>
    <row r="83" spans="1:20" ht="9.9499999999999993" customHeight="1" x14ac:dyDescent="0.3">
      <c r="A83" s="38"/>
      <c r="B83" s="39"/>
      <c r="C83" s="40"/>
      <c r="D83" s="118"/>
      <c r="E83" s="43"/>
      <c r="F83" s="43"/>
      <c r="G83" s="43"/>
      <c r="H83" s="43"/>
      <c r="I83" s="43"/>
      <c r="J83" s="43"/>
      <c r="K83" s="43"/>
      <c r="L83" s="32"/>
      <c r="M83" s="32"/>
      <c r="N83" s="32"/>
      <c r="O83" s="41"/>
      <c r="P83" s="41"/>
      <c r="R83" s="41"/>
      <c r="S83" s="41"/>
      <c r="T83" s="104"/>
    </row>
    <row r="84" spans="1:20" ht="15" thickBot="1" x14ac:dyDescent="0.35">
      <c r="A84" s="88"/>
      <c r="B84" s="89" t="s">
        <v>41</v>
      </c>
      <c r="C84" s="90"/>
      <c r="D84" s="121"/>
      <c r="E84" s="91">
        <f t="shared" ref="E84:K84" si="48">SUM(E82,)</f>
        <v>481.77706666666666</v>
      </c>
      <c r="F84" s="91">
        <f t="shared" si="48"/>
        <v>481.77706666666666</v>
      </c>
      <c r="G84" s="91">
        <f t="shared" si="48"/>
        <v>481.77706666666666</v>
      </c>
      <c r="H84" s="91">
        <f t="shared" si="48"/>
        <v>481.77706666666666</v>
      </c>
      <c r="I84" s="91">
        <f t="shared" si="48"/>
        <v>481.77706666666666</v>
      </c>
      <c r="J84" s="91">
        <f t="shared" si="48"/>
        <v>0</v>
      </c>
      <c r="K84" s="91">
        <f t="shared" si="48"/>
        <v>2408.8853333333336</v>
      </c>
      <c r="O84" s="91">
        <f>SUM(O82,)</f>
        <v>2.8141183800623057</v>
      </c>
      <c r="P84" s="91">
        <f>SUM(P82,)</f>
        <v>481.77706666666666</v>
      </c>
      <c r="R84" s="91">
        <f>SUM(R82,)</f>
        <v>0</v>
      </c>
      <c r="S84" s="91">
        <f>SUM(S82,)</f>
        <v>2408.8853333333336</v>
      </c>
      <c r="T84" s="110">
        <f>SUM(T82,)</f>
        <v>0</v>
      </c>
    </row>
    <row r="85" spans="1:20" ht="14.25" x14ac:dyDescent="0.3">
      <c r="A85" s="38"/>
      <c r="B85" s="44"/>
      <c r="C85" s="45"/>
      <c r="D85" s="123"/>
      <c r="E85" s="43"/>
      <c r="F85" s="43"/>
      <c r="G85" s="43"/>
      <c r="H85" s="43"/>
      <c r="I85" s="43"/>
      <c r="J85" s="43"/>
      <c r="K85" s="43"/>
      <c r="L85" s="32"/>
      <c r="M85" s="32"/>
      <c r="N85" s="32"/>
      <c r="O85" s="46"/>
      <c r="P85" s="46"/>
      <c r="R85" s="46"/>
      <c r="S85" s="46"/>
      <c r="T85" s="113"/>
    </row>
    <row r="86" spans="1:20" ht="14.25" x14ac:dyDescent="0.3">
      <c r="A86" s="74">
        <v>4</v>
      </c>
      <c r="B86" s="82" t="s">
        <v>43</v>
      </c>
      <c r="C86" s="76"/>
      <c r="D86" s="117"/>
      <c r="E86" s="81"/>
      <c r="F86" s="81"/>
      <c r="G86" s="81"/>
      <c r="H86" s="81"/>
      <c r="I86" s="81"/>
      <c r="J86" s="81"/>
      <c r="K86" s="77"/>
      <c r="L86" s="32"/>
      <c r="M86" s="32"/>
      <c r="N86" s="32"/>
      <c r="O86" s="76"/>
      <c r="P86" s="76"/>
      <c r="R86" s="76"/>
      <c r="S86" s="76"/>
      <c r="T86" s="108"/>
    </row>
    <row r="87" spans="1:20" ht="14.25" x14ac:dyDescent="0.3">
      <c r="A87" s="93">
        <v>4.0999999999999996</v>
      </c>
      <c r="B87" s="94" t="s">
        <v>43</v>
      </c>
      <c r="C87" s="128" t="str">
        <f>'3. Staff Loading'!C87</f>
        <v>BenefitsCal Public Communications Lead</v>
      </c>
      <c r="D87" s="129" t="str">
        <f>'3. Staff Loading'!D87</f>
        <v>N</v>
      </c>
      <c r="E87" s="152">
        <v>150</v>
      </c>
      <c r="F87" s="152">
        <v>150</v>
      </c>
      <c r="G87" s="152">
        <v>150</v>
      </c>
      <c r="H87" s="152">
        <v>150</v>
      </c>
      <c r="I87" s="152">
        <v>150</v>
      </c>
      <c r="J87" s="43"/>
      <c r="K87" s="100">
        <f>SUM(E87:J87)</f>
        <v>750</v>
      </c>
      <c r="L87" s="32"/>
      <c r="M87" s="32"/>
      <c r="N87" s="32"/>
      <c r="O87" s="131">
        <f>P87/$M$7</f>
        <v>0.87616822429906549</v>
      </c>
      <c r="P87" s="131">
        <f t="shared" ref="P87:P91" si="49">K87/5</f>
        <v>150</v>
      </c>
      <c r="R87" s="131">
        <f>IF($D87="Y",$K87,0)</f>
        <v>0</v>
      </c>
      <c r="S87" s="131">
        <f>IF($D87="N",$K87,0)</f>
        <v>750</v>
      </c>
      <c r="T87" s="132">
        <f>R87/(S87+R87)</f>
        <v>0</v>
      </c>
    </row>
    <row r="88" spans="1:20" s="32" customFormat="1" ht="14.25" x14ac:dyDescent="0.3">
      <c r="A88" s="93"/>
      <c r="B88" s="94"/>
      <c r="C88" s="128" t="str">
        <f>'3. Staff Loading'!C88</f>
        <v>BenefitsCal Business Analyst - On</v>
      </c>
      <c r="D88" s="129" t="str">
        <f>'3. Staff Loading'!D88</f>
        <v>N</v>
      </c>
      <c r="E88" s="152">
        <v>119.94</v>
      </c>
      <c r="F88" s="152">
        <v>119.94</v>
      </c>
      <c r="G88" s="152">
        <v>119.94</v>
      </c>
      <c r="H88" s="152">
        <v>119.94</v>
      </c>
      <c r="I88" s="152">
        <v>119.94</v>
      </c>
      <c r="J88" s="43"/>
      <c r="K88" s="100">
        <f>SUM(E88:J88)</f>
        <v>599.70000000000005</v>
      </c>
      <c r="O88" s="131">
        <f t="shared" ref="O88:O91" si="50">P88/$M$7</f>
        <v>0.70058411214953287</v>
      </c>
      <c r="P88" s="131">
        <f t="shared" si="49"/>
        <v>119.94000000000001</v>
      </c>
      <c r="R88" s="131">
        <f>IF($D88="Y",$K88,0)</f>
        <v>0</v>
      </c>
      <c r="S88" s="131">
        <f>IF($D88="N",$K88,0)</f>
        <v>599.70000000000005</v>
      </c>
      <c r="T88" s="132">
        <f t="shared" ref="T88:T91" si="51">R88/(S88+R88)</f>
        <v>0</v>
      </c>
    </row>
    <row r="89" spans="1:20" ht="14.25" customHeight="1" x14ac:dyDescent="0.3">
      <c r="A89" s="93"/>
      <c r="B89" s="94"/>
      <c r="C89" s="128" t="str">
        <f>'3. Staff Loading'!C89</f>
        <v>BenefitsCal UX Designer - Off</v>
      </c>
      <c r="D89" s="129" t="str">
        <f>'3. Staff Loading'!D89</f>
        <v>Y</v>
      </c>
      <c r="E89" s="43">
        <v>80.016773833333346</v>
      </c>
      <c r="F89" s="43">
        <v>80.016773833333346</v>
      </c>
      <c r="G89" s="43">
        <v>80.016773833333346</v>
      </c>
      <c r="H89" s="43">
        <v>80.016773833333346</v>
      </c>
      <c r="I89" s="43">
        <v>80.016773833333346</v>
      </c>
      <c r="J89" s="43"/>
      <c r="K89" s="100">
        <f>SUM(E89:J89)</f>
        <v>400.08386916666672</v>
      </c>
      <c r="L89" s="32"/>
      <c r="M89" s="32"/>
      <c r="N89" s="32"/>
      <c r="O89" s="131">
        <f t="shared" si="50"/>
        <v>0.46738769762461069</v>
      </c>
      <c r="P89" s="131">
        <f t="shared" si="49"/>
        <v>80.016773833333346</v>
      </c>
      <c r="R89" s="131">
        <f>IF($D89="Y",$K89,0)</f>
        <v>400.08386916666672</v>
      </c>
      <c r="S89" s="131">
        <f>IF($D89="N",$K89,0)</f>
        <v>0</v>
      </c>
      <c r="T89" s="132">
        <f t="shared" si="51"/>
        <v>1</v>
      </c>
    </row>
    <row r="90" spans="1:20" s="32" customFormat="1" ht="14.25" x14ac:dyDescent="0.3">
      <c r="A90" s="93"/>
      <c r="B90" s="94"/>
      <c r="C90" s="128" t="str">
        <f>'3. Staff Loading'!C90</f>
        <v>BenefitsCal Copywriter / Editor - On</v>
      </c>
      <c r="D90" s="129" t="str">
        <f>'3. Staff Loading'!D90</f>
        <v>N</v>
      </c>
      <c r="E90" s="43">
        <v>59.983527500000001</v>
      </c>
      <c r="F90" s="43">
        <v>59.983527500000001</v>
      </c>
      <c r="G90" s="43">
        <v>59.983527500000001</v>
      </c>
      <c r="H90" s="43">
        <v>59.983527500000001</v>
      </c>
      <c r="I90" s="43">
        <v>59.983527500000001</v>
      </c>
      <c r="J90" s="43"/>
      <c r="K90" s="100">
        <f>SUM(E90:J90)</f>
        <v>299.91763750000001</v>
      </c>
      <c r="O90" s="131">
        <f t="shared" si="50"/>
        <v>0.35037107184579441</v>
      </c>
      <c r="P90" s="131">
        <f t="shared" si="49"/>
        <v>59.983527500000001</v>
      </c>
      <c r="R90" s="131">
        <f>IF($D90="Y",$K90,0)</f>
        <v>0</v>
      </c>
      <c r="S90" s="131">
        <f>IF($D90="N",$K90,0)</f>
        <v>299.91763750000001</v>
      </c>
      <c r="T90" s="132">
        <f t="shared" si="51"/>
        <v>0</v>
      </c>
    </row>
    <row r="91" spans="1:20" ht="14.25" customHeight="1" x14ac:dyDescent="0.3">
      <c r="A91" s="93"/>
      <c r="B91" s="94"/>
      <c r="C91" s="128" t="str">
        <f>'3. Staff Loading'!C91</f>
        <v>BenefitsCal PR Team (Paid Social and Media) - On</v>
      </c>
      <c r="D91" s="129" t="str">
        <f>'3. Staff Loading'!D91</f>
        <v>N</v>
      </c>
      <c r="E91" s="43">
        <v>60</v>
      </c>
      <c r="F91" s="43">
        <v>60</v>
      </c>
      <c r="G91" s="43">
        <v>60</v>
      </c>
      <c r="H91" s="43">
        <v>60</v>
      </c>
      <c r="I91" s="43">
        <v>60</v>
      </c>
      <c r="J91" s="43"/>
      <c r="K91" s="100">
        <f>SUM(E91:J91)</f>
        <v>300</v>
      </c>
      <c r="L91" s="32"/>
      <c r="M91" s="32"/>
      <c r="N91" s="32"/>
      <c r="O91" s="131">
        <f t="shared" si="50"/>
        <v>0.35046728971962621</v>
      </c>
      <c r="P91" s="131">
        <f t="shared" si="49"/>
        <v>60</v>
      </c>
      <c r="R91" s="131">
        <f>IF($D91="Y",$K91,0)</f>
        <v>0</v>
      </c>
      <c r="S91" s="131">
        <f>IF($D91="N",$K91,0)</f>
        <v>300</v>
      </c>
      <c r="T91" s="132">
        <f t="shared" si="51"/>
        <v>0</v>
      </c>
    </row>
    <row r="92" spans="1:20" s="31" customFormat="1" ht="15" thickBot="1" x14ac:dyDescent="0.35">
      <c r="A92" s="65"/>
      <c r="B92" s="66" t="s">
        <v>44</v>
      </c>
      <c r="C92" s="67"/>
      <c r="D92" s="119"/>
      <c r="E92" s="70">
        <f>SUM(E87:E91)</f>
        <v>469.94030133333331</v>
      </c>
      <c r="F92" s="70">
        <f t="shared" ref="F92:K92" si="52">SUM(F87:F91)</f>
        <v>469.94030133333331</v>
      </c>
      <c r="G92" s="70">
        <f t="shared" si="52"/>
        <v>469.94030133333331</v>
      </c>
      <c r="H92" s="70">
        <f t="shared" si="52"/>
        <v>469.94030133333331</v>
      </c>
      <c r="I92" s="70">
        <f t="shared" si="52"/>
        <v>469.94030133333331</v>
      </c>
      <c r="J92" s="70">
        <f t="shared" si="52"/>
        <v>0</v>
      </c>
      <c r="K92" s="70">
        <f t="shared" si="52"/>
        <v>2349.7015066666668</v>
      </c>
      <c r="L92" s="28"/>
      <c r="M92" s="28"/>
      <c r="N92" s="28"/>
      <c r="O92" s="72">
        <f>SUM(O87:O91)</f>
        <v>2.7449783956386291</v>
      </c>
      <c r="P92" s="72">
        <f>SUM(P87:P91)</f>
        <v>469.94030133333331</v>
      </c>
      <c r="R92" s="68">
        <f>SUM(R87:R91)</f>
        <v>400.08386916666672</v>
      </c>
      <c r="S92" s="68">
        <f>SUM(S87:S91)</f>
        <v>1949.6176375</v>
      </c>
      <c r="T92" s="105">
        <f>R92/(R92+S92)</f>
        <v>0.17027008240473643</v>
      </c>
    </row>
    <row r="93" spans="1:20" ht="9.9499999999999993" customHeight="1" x14ac:dyDescent="0.3">
      <c r="A93" s="38"/>
      <c r="B93" s="39"/>
      <c r="C93" s="40"/>
      <c r="D93" s="118"/>
      <c r="E93" s="43"/>
      <c r="F93" s="43"/>
      <c r="G93" s="43"/>
      <c r="H93" s="43"/>
      <c r="I93" s="43"/>
      <c r="J93" s="43"/>
      <c r="K93" s="43"/>
      <c r="O93" s="41"/>
      <c r="P93" s="41"/>
      <c r="R93" s="41"/>
      <c r="S93" s="41"/>
      <c r="T93" s="104"/>
    </row>
    <row r="94" spans="1:20" ht="15" thickBot="1" x14ac:dyDescent="0.35">
      <c r="A94" s="88"/>
      <c r="B94" s="89" t="s">
        <v>44</v>
      </c>
      <c r="C94" s="90"/>
      <c r="D94" s="121"/>
      <c r="E94" s="91">
        <f t="shared" ref="E94:K94" si="53">SUM(E92,)</f>
        <v>469.94030133333331</v>
      </c>
      <c r="F94" s="91">
        <f t="shared" si="53"/>
        <v>469.94030133333331</v>
      </c>
      <c r="G94" s="91">
        <f t="shared" si="53"/>
        <v>469.94030133333331</v>
      </c>
      <c r="H94" s="91">
        <f t="shared" si="53"/>
        <v>469.94030133333331</v>
      </c>
      <c r="I94" s="91">
        <f t="shared" si="53"/>
        <v>469.94030133333331</v>
      </c>
      <c r="J94" s="91">
        <f t="shared" si="53"/>
        <v>0</v>
      </c>
      <c r="K94" s="91">
        <f t="shared" si="53"/>
        <v>2349.7015066666668</v>
      </c>
      <c r="O94" s="91">
        <f>SUM(O92,)</f>
        <v>2.7449783956386291</v>
      </c>
      <c r="P94" s="91">
        <f>SUM(P92,)</f>
        <v>469.94030133333331</v>
      </c>
      <c r="R94" s="91">
        <f>SUM(R92,)</f>
        <v>400.08386916666672</v>
      </c>
      <c r="S94" s="91">
        <f>SUM(S92,)</f>
        <v>1949.6176375</v>
      </c>
      <c r="T94" s="110">
        <f>R94/(R94+S94)</f>
        <v>0.17027008240473643</v>
      </c>
    </row>
    <row r="95" spans="1:20" ht="14.25" x14ac:dyDescent="0.3">
      <c r="A95" s="49"/>
      <c r="B95" s="39"/>
      <c r="C95" s="40"/>
      <c r="D95" s="124"/>
      <c r="E95" s="43"/>
      <c r="F95" s="43"/>
      <c r="G95" s="43"/>
      <c r="H95" s="43"/>
      <c r="I95" s="43"/>
      <c r="J95" s="43"/>
      <c r="K95" s="43"/>
      <c r="O95" s="40"/>
      <c r="P95" s="40"/>
      <c r="R95" s="40"/>
      <c r="S95" s="40"/>
      <c r="T95" s="104"/>
    </row>
    <row r="96" spans="1:20" ht="14.25" x14ac:dyDescent="0.3">
      <c r="A96" s="74">
        <v>5</v>
      </c>
      <c r="B96" s="82" t="s">
        <v>45</v>
      </c>
      <c r="C96" s="76"/>
      <c r="D96" s="117"/>
      <c r="E96" s="81"/>
      <c r="F96" s="81"/>
      <c r="G96" s="81"/>
      <c r="H96" s="81"/>
      <c r="I96" s="81"/>
      <c r="J96" s="81"/>
      <c r="K96" s="77"/>
      <c r="O96" s="76"/>
      <c r="P96" s="76"/>
      <c r="R96" s="76"/>
      <c r="S96" s="76"/>
      <c r="T96" s="108"/>
    </row>
    <row r="97" spans="1:20" ht="14.25" x14ac:dyDescent="0.3">
      <c r="A97" s="93">
        <v>5.0999999999999996</v>
      </c>
      <c r="B97" s="94" t="s">
        <v>46</v>
      </c>
      <c r="C97" s="128" t="str">
        <f>'3. Staff Loading'!C97</f>
        <v>BenefitsCal Security Manager</v>
      </c>
      <c r="D97" s="129" t="str">
        <f>'3. Staff Loading'!D97</f>
        <v>N</v>
      </c>
      <c r="E97" s="152">
        <v>150</v>
      </c>
      <c r="F97" s="152">
        <v>150</v>
      </c>
      <c r="G97" s="152">
        <v>150</v>
      </c>
      <c r="H97" s="152">
        <v>150</v>
      </c>
      <c r="I97" s="152">
        <v>150</v>
      </c>
      <c r="J97" s="43"/>
      <c r="K97" s="100">
        <f>SUM(E97:J97)</f>
        <v>750</v>
      </c>
      <c r="O97" s="131">
        <f>P97/$M$7</f>
        <v>0.87616822429906549</v>
      </c>
      <c r="P97" s="131">
        <f t="shared" ref="P97:P101" si="54">K97/5</f>
        <v>150</v>
      </c>
      <c r="R97" s="131">
        <f>IF($D97="Y",$K97,0)</f>
        <v>0</v>
      </c>
      <c r="S97" s="131">
        <f>IF($D97="N",$K97,0)</f>
        <v>750</v>
      </c>
      <c r="T97" s="132">
        <f>R97/(S97+R97)</f>
        <v>0</v>
      </c>
    </row>
    <row r="98" spans="1:20" s="32" customFormat="1" ht="14.25" x14ac:dyDescent="0.3">
      <c r="A98" s="93"/>
      <c r="B98" s="94"/>
      <c r="C98" s="128">
        <f>'3. Staff Loading'!C98</f>
        <v>0</v>
      </c>
      <c r="D98" s="129">
        <v>0</v>
      </c>
      <c r="E98" s="152"/>
      <c r="F98" s="152"/>
      <c r="G98" s="152"/>
      <c r="H98" s="152"/>
      <c r="I98" s="152"/>
      <c r="J98" s="43"/>
      <c r="K98" s="100">
        <f>SUM(E98:J98)</f>
        <v>0</v>
      </c>
      <c r="L98" s="28"/>
      <c r="M98" s="28"/>
      <c r="N98" s="28"/>
      <c r="O98" s="131">
        <f t="shared" ref="O98:O101" si="55">P98/$M$7</f>
        <v>0</v>
      </c>
      <c r="P98" s="131">
        <f t="shared" si="54"/>
        <v>0</v>
      </c>
      <c r="R98" s="131">
        <f>IF($D98="Y",$K98,0)</f>
        <v>0</v>
      </c>
      <c r="S98" s="131">
        <f>IF($D98="N",$K98,0)</f>
        <v>0</v>
      </c>
      <c r="T98" s="132" t="e">
        <f t="shared" ref="T98:T101" si="56">R98/(S98+R98)</f>
        <v>#DIV/0!</v>
      </c>
    </row>
    <row r="99" spans="1:20" ht="14.25" x14ac:dyDescent="0.3">
      <c r="A99" s="93"/>
      <c r="B99" s="94"/>
      <c r="C99" s="128">
        <f>'3. Staff Loading'!C99</f>
        <v>0</v>
      </c>
      <c r="D99" s="129">
        <f>'3. Staff Loading'!D99</f>
        <v>0</v>
      </c>
      <c r="E99" s="43"/>
      <c r="F99" s="43"/>
      <c r="G99" s="43"/>
      <c r="H99" s="43"/>
      <c r="I99" s="43"/>
      <c r="J99" s="43"/>
      <c r="K99" s="100">
        <f>SUM(E99:J99)</f>
        <v>0</v>
      </c>
      <c r="O99" s="131">
        <f t="shared" si="55"/>
        <v>0</v>
      </c>
      <c r="P99" s="131">
        <f t="shared" si="54"/>
        <v>0</v>
      </c>
      <c r="R99" s="131">
        <f>IF($D99="Y",$K99,0)</f>
        <v>0</v>
      </c>
      <c r="S99" s="131">
        <f>IF($D99="N",$K99,0)</f>
        <v>0</v>
      </c>
      <c r="T99" s="132" t="e">
        <f t="shared" si="56"/>
        <v>#DIV/0!</v>
      </c>
    </row>
    <row r="100" spans="1:20" s="32" customFormat="1" ht="14.25" x14ac:dyDescent="0.3">
      <c r="A100" s="93"/>
      <c r="B100" s="94"/>
      <c r="C100" s="128">
        <f>'3. Staff Loading'!C100</f>
        <v>0</v>
      </c>
      <c r="D100" s="129">
        <f>'3. Staff Loading'!D100</f>
        <v>0</v>
      </c>
      <c r="E100" s="43"/>
      <c r="F100" s="43"/>
      <c r="G100" s="43"/>
      <c r="H100" s="43"/>
      <c r="I100" s="43"/>
      <c r="J100" s="43"/>
      <c r="K100" s="100">
        <f>SUM(E100:J100)</f>
        <v>0</v>
      </c>
      <c r="L100" s="28"/>
      <c r="M100" s="28"/>
      <c r="N100" s="28"/>
      <c r="O100" s="131">
        <f t="shared" si="55"/>
        <v>0</v>
      </c>
      <c r="P100" s="131">
        <f t="shared" si="54"/>
        <v>0</v>
      </c>
      <c r="R100" s="131">
        <f>IF($D100="Y",$K100,0)</f>
        <v>0</v>
      </c>
      <c r="S100" s="131">
        <f>IF($D100="N",$K100,0)</f>
        <v>0</v>
      </c>
      <c r="T100" s="132" t="e">
        <f t="shared" si="56"/>
        <v>#DIV/0!</v>
      </c>
    </row>
    <row r="101" spans="1:20" ht="14.25" x14ac:dyDescent="0.3">
      <c r="A101" s="93"/>
      <c r="B101" s="94"/>
      <c r="C101" s="128">
        <f>'3. Staff Loading'!C101</f>
        <v>0</v>
      </c>
      <c r="D101" s="129">
        <f>'3. Staff Loading'!D101</f>
        <v>0</v>
      </c>
      <c r="E101" s="43"/>
      <c r="F101" s="43"/>
      <c r="G101" s="43"/>
      <c r="H101" s="43"/>
      <c r="I101" s="43"/>
      <c r="J101" s="43"/>
      <c r="K101" s="100">
        <f>SUM(E101:J101)</f>
        <v>0</v>
      </c>
      <c r="O101" s="131">
        <f t="shared" si="55"/>
        <v>0</v>
      </c>
      <c r="P101" s="131">
        <f t="shared" si="54"/>
        <v>0</v>
      </c>
      <c r="R101" s="131">
        <f>IF($D101="Y",$K101,0)</f>
        <v>0</v>
      </c>
      <c r="S101" s="131">
        <f>IF($D101="N",$K101,0)</f>
        <v>0</v>
      </c>
      <c r="T101" s="132" t="e">
        <f t="shared" si="56"/>
        <v>#DIV/0!</v>
      </c>
    </row>
    <row r="102" spans="1:20" ht="15" thickBot="1" x14ac:dyDescent="0.35">
      <c r="A102" s="65"/>
      <c r="B102" s="66" t="s">
        <v>104</v>
      </c>
      <c r="C102" s="67"/>
      <c r="D102" s="119"/>
      <c r="E102" s="70">
        <f>SUM(E97:E101)</f>
        <v>150</v>
      </c>
      <c r="F102" s="70">
        <f t="shared" ref="F102:K102" si="57">SUM(F97:F101)</f>
        <v>150</v>
      </c>
      <c r="G102" s="70">
        <f t="shared" si="57"/>
        <v>150</v>
      </c>
      <c r="H102" s="70">
        <f t="shared" si="57"/>
        <v>150</v>
      </c>
      <c r="I102" s="70">
        <f t="shared" si="57"/>
        <v>150</v>
      </c>
      <c r="J102" s="70">
        <f t="shared" si="57"/>
        <v>0</v>
      </c>
      <c r="K102" s="70">
        <f t="shared" si="57"/>
        <v>750</v>
      </c>
      <c r="O102" s="72">
        <f>SUM(O97:O101)</f>
        <v>0.87616822429906549</v>
      </c>
      <c r="P102" s="72">
        <f>SUM(P97:P101)</f>
        <v>150</v>
      </c>
      <c r="R102" s="68">
        <f>SUM(R97:R101)</f>
        <v>0</v>
      </c>
      <c r="S102" s="68">
        <f>SUM(S97:S101)</f>
        <v>750</v>
      </c>
      <c r="T102" s="105">
        <f>R102/(R102+S102)</f>
        <v>0</v>
      </c>
    </row>
    <row r="103" spans="1:20" ht="14.25" x14ac:dyDescent="0.3">
      <c r="A103" s="93">
        <v>5.2</v>
      </c>
      <c r="B103" s="94" t="s">
        <v>48</v>
      </c>
      <c r="C103" s="128" t="str">
        <f>'3. Staff Loading'!C103</f>
        <v>BenefitsCal Applications Security Engineer Sr. - Off</v>
      </c>
      <c r="D103" s="129" t="str">
        <f>'3. Staff Loading'!D103</f>
        <v>Y</v>
      </c>
      <c r="E103" s="43">
        <v>165.96291666666667</v>
      </c>
      <c r="F103" s="43">
        <v>165.96291666666667</v>
      </c>
      <c r="G103" s="43">
        <v>165.96291666666667</v>
      </c>
      <c r="H103" s="43">
        <v>165.96291666666667</v>
      </c>
      <c r="I103" s="43">
        <v>165.96291666666667</v>
      </c>
      <c r="J103" s="43"/>
      <c r="K103" s="100">
        <f>SUM(E103:J103)</f>
        <v>829.8145833333333</v>
      </c>
      <c r="L103" s="32"/>
      <c r="M103" s="32"/>
      <c r="N103" s="32"/>
      <c r="O103" s="131">
        <f>P103/$M$7</f>
        <v>0.96940955996884748</v>
      </c>
      <c r="P103" s="131">
        <f t="shared" ref="P103:P107" si="58">K103/5</f>
        <v>165.96291666666667</v>
      </c>
      <c r="R103" s="131">
        <f>IF($D103="Y",$K103,0)</f>
        <v>829.8145833333333</v>
      </c>
      <c r="S103" s="131">
        <f>IF($D103="N",$K103,0)</f>
        <v>0</v>
      </c>
      <c r="T103" s="132">
        <f>R103/(S103+R103)</f>
        <v>1</v>
      </c>
    </row>
    <row r="104" spans="1:20" s="32" customFormat="1" ht="14.25" x14ac:dyDescent="0.3">
      <c r="A104" s="93"/>
      <c r="B104" s="94"/>
      <c r="C104" s="128">
        <f>'3. Staff Loading'!C104</f>
        <v>0</v>
      </c>
      <c r="D104" s="129">
        <f>'3. Staff Loading'!D104</f>
        <v>0</v>
      </c>
      <c r="E104" s="43"/>
      <c r="F104" s="43"/>
      <c r="G104" s="43"/>
      <c r="H104" s="43"/>
      <c r="I104" s="43"/>
      <c r="J104" s="43"/>
      <c r="K104" s="100">
        <f>SUM(E104:J104)</f>
        <v>0</v>
      </c>
      <c r="O104" s="131">
        <f t="shared" ref="O104:O107" si="59">P104/$M$7</f>
        <v>0</v>
      </c>
      <c r="P104" s="131">
        <f t="shared" si="58"/>
        <v>0</v>
      </c>
      <c r="R104" s="131">
        <f>IF($D104="Y",$K104,0)</f>
        <v>0</v>
      </c>
      <c r="S104" s="131">
        <f>IF($D104="N",$K104,0)</f>
        <v>0</v>
      </c>
      <c r="T104" s="132" t="e">
        <f t="shared" ref="T104:T107" si="60">R104/(S104+R104)</f>
        <v>#DIV/0!</v>
      </c>
    </row>
    <row r="105" spans="1:20" s="32" customFormat="1" ht="14.25" x14ac:dyDescent="0.3">
      <c r="A105" s="93"/>
      <c r="B105" s="94"/>
      <c r="C105" s="128">
        <f>'3. Staff Loading'!C105</f>
        <v>0</v>
      </c>
      <c r="D105" s="129">
        <f>'3. Staff Loading'!D105</f>
        <v>0</v>
      </c>
      <c r="E105" s="43"/>
      <c r="F105" s="43"/>
      <c r="G105" s="43"/>
      <c r="H105" s="43"/>
      <c r="I105" s="43"/>
      <c r="J105" s="43"/>
      <c r="K105" s="100">
        <f>SUM(E105:J105)</f>
        <v>0</v>
      </c>
      <c r="O105" s="131">
        <f t="shared" si="59"/>
        <v>0</v>
      </c>
      <c r="P105" s="131">
        <f t="shared" si="58"/>
        <v>0</v>
      </c>
      <c r="R105" s="131">
        <f>IF($D105="Y",$K105,0)</f>
        <v>0</v>
      </c>
      <c r="S105" s="131">
        <f>IF($D105="N",$K105,0)</f>
        <v>0</v>
      </c>
      <c r="T105" s="132" t="e">
        <f t="shared" si="60"/>
        <v>#DIV/0!</v>
      </c>
    </row>
    <row r="106" spans="1:20" ht="14.25" x14ac:dyDescent="0.3">
      <c r="A106" s="93"/>
      <c r="B106" s="94"/>
      <c r="C106" s="128">
        <f>'3. Staff Loading'!C106</f>
        <v>0</v>
      </c>
      <c r="D106" s="129">
        <f>'3. Staff Loading'!D106</f>
        <v>0</v>
      </c>
      <c r="E106" s="43"/>
      <c r="F106" s="43"/>
      <c r="G106" s="43"/>
      <c r="H106" s="43"/>
      <c r="I106" s="43"/>
      <c r="J106" s="43"/>
      <c r="K106" s="100">
        <f>SUM(E106:J106)</f>
        <v>0</v>
      </c>
      <c r="O106" s="131">
        <f t="shared" si="59"/>
        <v>0</v>
      </c>
      <c r="P106" s="131">
        <f t="shared" si="58"/>
        <v>0</v>
      </c>
      <c r="R106" s="131">
        <f>IF($D106="Y",$K106,0)</f>
        <v>0</v>
      </c>
      <c r="S106" s="131">
        <f>IF($D106="N",$K106,0)</f>
        <v>0</v>
      </c>
      <c r="T106" s="132" t="e">
        <f t="shared" si="60"/>
        <v>#DIV/0!</v>
      </c>
    </row>
    <row r="107" spans="1:20" ht="14.25" x14ac:dyDescent="0.3">
      <c r="A107" s="93"/>
      <c r="B107" s="94"/>
      <c r="C107" s="128">
        <f>'3. Staff Loading'!C107</f>
        <v>0</v>
      </c>
      <c r="D107" s="129">
        <f>'3. Staff Loading'!D107</f>
        <v>0</v>
      </c>
      <c r="E107" s="43"/>
      <c r="F107" s="43"/>
      <c r="G107" s="43"/>
      <c r="H107" s="43"/>
      <c r="I107" s="43"/>
      <c r="J107" s="43"/>
      <c r="K107" s="100">
        <f>SUM(E107:J107)</f>
        <v>0</v>
      </c>
      <c r="O107" s="131">
        <f t="shared" si="59"/>
        <v>0</v>
      </c>
      <c r="P107" s="131">
        <f t="shared" si="58"/>
        <v>0</v>
      </c>
      <c r="R107" s="131">
        <f>IF($D107="Y",$K107,0)</f>
        <v>0</v>
      </c>
      <c r="S107" s="131">
        <f>IF($D107="N",$K107,0)</f>
        <v>0</v>
      </c>
      <c r="T107" s="132" t="e">
        <f t="shared" si="60"/>
        <v>#DIV/0!</v>
      </c>
    </row>
    <row r="108" spans="1:20" ht="15" thickBot="1" x14ac:dyDescent="0.35">
      <c r="A108" s="65"/>
      <c r="B108" s="66" t="s">
        <v>49</v>
      </c>
      <c r="C108" s="67"/>
      <c r="D108" s="119"/>
      <c r="E108" s="70">
        <f>SUM(E103:E107)</f>
        <v>165.96291666666667</v>
      </c>
      <c r="F108" s="70">
        <f t="shared" ref="F108:K108" si="61">SUM(F103:F107)</f>
        <v>165.96291666666667</v>
      </c>
      <c r="G108" s="70">
        <f t="shared" si="61"/>
        <v>165.96291666666667</v>
      </c>
      <c r="H108" s="70">
        <f t="shared" si="61"/>
        <v>165.96291666666667</v>
      </c>
      <c r="I108" s="70">
        <f t="shared" si="61"/>
        <v>165.96291666666667</v>
      </c>
      <c r="J108" s="70">
        <f t="shared" si="61"/>
        <v>0</v>
      </c>
      <c r="K108" s="70">
        <f t="shared" si="61"/>
        <v>829.8145833333333</v>
      </c>
      <c r="O108" s="72">
        <f>SUM(O103:O107)</f>
        <v>0.96940955996884748</v>
      </c>
      <c r="P108" s="72">
        <f>SUM(P103:P107)</f>
        <v>165.96291666666667</v>
      </c>
      <c r="R108" s="68">
        <f>SUM(R103:R107)</f>
        <v>829.8145833333333</v>
      </c>
      <c r="S108" s="68">
        <f>SUM(S103:S107)</f>
        <v>0</v>
      </c>
      <c r="T108" s="105">
        <f>R108/(R108+S108)</f>
        <v>1</v>
      </c>
    </row>
    <row r="109" spans="1:20" ht="14.25" x14ac:dyDescent="0.3">
      <c r="A109" s="93">
        <v>5.3</v>
      </c>
      <c r="B109" s="94" t="s">
        <v>50</v>
      </c>
      <c r="C109" s="128" t="str">
        <f>'3. Staff Loading'!C109</f>
        <v>BenefitsCal Security Support Engineer - On</v>
      </c>
      <c r="D109" s="129" t="str">
        <f>'3. Staff Loading'!D109</f>
        <v>N</v>
      </c>
      <c r="E109" s="152">
        <v>77.930000000000007</v>
      </c>
      <c r="F109" s="152">
        <v>77.930000000000007</v>
      </c>
      <c r="G109" s="152">
        <v>77.930000000000007</v>
      </c>
      <c r="H109" s="152">
        <v>77.930000000000007</v>
      </c>
      <c r="I109" s="152">
        <v>77.930000000000007</v>
      </c>
      <c r="J109" s="43"/>
      <c r="K109" s="100">
        <f>SUM(E109:J109)</f>
        <v>389.65000000000003</v>
      </c>
      <c r="O109" s="131">
        <f>P109/$M$7</f>
        <v>0.45519859813084118</v>
      </c>
      <c r="P109" s="131">
        <f t="shared" ref="P109:P113" si="62">K109/5</f>
        <v>77.930000000000007</v>
      </c>
      <c r="R109" s="131">
        <f>IF($D109="Y",$K109,0)</f>
        <v>0</v>
      </c>
      <c r="S109" s="131">
        <f>IF($D109="N",$K109,0)</f>
        <v>389.65000000000003</v>
      </c>
      <c r="T109" s="132">
        <f>R109/(S109+R109)</f>
        <v>0</v>
      </c>
    </row>
    <row r="110" spans="1:20" s="32" customFormat="1" ht="14.25" x14ac:dyDescent="0.3">
      <c r="A110" s="93"/>
      <c r="B110" s="94"/>
      <c r="C110" s="128">
        <f>'3. Staff Loading'!C110</f>
        <v>0</v>
      </c>
      <c r="D110" s="129">
        <f>'3. Staff Loading'!D110</f>
        <v>0</v>
      </c>
      <c r="E110" s="43"/>
      <c r="F110" s="43"/>
      <c r="G110" s="43"/>
      <c r="H110" s="43"/>
      <c r="I110" s="43"/>
      <c r="J110" s="43"/>
      <c r="K110" s="100">
        <f>SUM(E110:J110)</f>
        <v>0</v>
      </c>
      <c r="L110" s="33"/>
      <c r="M110" s="33"/>
      <c r="N110" s="33"/>
      <c r="O110" s="131">
        <f t="shared" ref="O110:O113" si="63">P110/$M$7</f>
        <v>0</v>
      </c>
      <c r="P110" s="131">
        <f t="shared" si="62"/>
        <v>0</v>
      </c>
      <c r="R110" s="131">
        <f>IF($D110="Y",$K110,0)</f>
        <v>0</v>
      </c>
      <c r="S110" s="131">
        <f>IF($D110="N",$K110,0)</f>
        <v>0</v>
      </c>
      <c r="T110" s="132" t="e">
        <f t="shared" ref="T110:T113" si="64">R110/(S110+R110)</f>
        <v>#DIV/0!</v>
      </c>
    </row>
    <row r="111" spans="1:20" ht="14.25" x14ac:dyDescent="0.3">
      <c r="A111" s="93"/>
      <c r="B111" s="94"/>
      <c r="C111" s="128">
        <f>'3. Staff Loading'!C111</f>
        <v>0</v>
      </c>
      <c r="D111" s="129">
        <f>'3. Staff Loading'!D111</f>
        <v>0</v>
      </c>
      <c r="E111" s="43"/>
      <c r="F111" s="43"/>
      <c r="G111" s="43"/>
      <c r="H111" s="43"/>
      <c r="I111" s="43"/>
      <c r="J111" s="43"/>
      <c r="K111" s="100">
        <f>SUM(E111:J111)</f>
        <v>0</v>
      </c>
      <c r="O111" s="131">
        <f t="shared" si="63"/>
        <v>0</v>
      </c>
      <c r="P111" s="131">
        <f t="shared" si="62"/>
        <v>0</v>
      </c>
      <c r="R111" s="131">
        <f>IF($D111="Y",$K111,0)</f>
        <v>0</v>
      </c>
      <c r="S111" s="131">
        <f>IF($D111="N",$K111,0)</f>
        <v>0</v>
      </c>
      <c r="T111" s="132" t="e">
        <f t="shared" si="64"/>
        <v>#DIV/0!</v>
      </c>
    </row>
    <row r="112" spans="1:20" s="32" customFormat="1" ht="14.25" x14ac:dyDescent="0.3">
      <c r="A112" s="93"/>
      <c r="B112" s="94"/>
      <c r="C112" s="128">
        <f>'3. Staff Loading'!C112</f>
        <v>0</v>
      </c>
      <c r="D112" s="129">
        <f>'3. Staff Loading'!D112</f>
        <v>0</v>
      </c>
      <c r="E112" s="43"/>
      <c r="F112" s="43"/>
      <c r="G112" s="43"/>
      <c r="H112" s="43"/>
      <c r="I112" s="43"/>
      <c r="J112" s="43"/>
      <c r="K112" s="100">
        <f>SUM(E112:J112)</f>
        <v>0</v>
      </c>
      <c r="L112" s="28"/>
      <c r="M112" s="28"/>
      <c r="N112" s="28"/>
      <c r="O112" s="131">
        <f t="shared" si="63"/>
        <v>0</v>
      </c>
      <c r="P112" s="131">
        <f t="shared" si="62"/>
        <v>0</v>
      </c>
      <c r="R112" s="131">
        <f>IF($D112="Y",$K112,0)</f>
        <v>0</v>
      </c>
      <c r="S112" s="131">
        <f>IF($D112="N",$K112,0)</f>
        <v>0</v>
      </c>
      <c r="T112" s="132" t="e">
        <f t="shared" si="64"/>
        <v>#DIV/0!</v>
      </c>
    </row>
    <row r="113" spans="1:20" ht="14.25" x14ac:dyDescent="0.3">
      <c r="A113" s="93"/>
      <c r="B113" s="94"/>
      <c r="C113" s="128">
        <f>'3. Staff Loading'!C113</f>
        <v>0</v>
      </c>
      <c r="D113" s="129">
        <f>'3. Staff Loading'!D113</f>
        <v>0</v>
      </c>
      <c r="E113" s="43"/>
      <c r="F113" s="43"/>
      <c r="G113" s="43"/>
      <c r="H113" s="43"/>
      <c r="I113" s="43"/>
      <c r="J113" s="43"/>
      <c r="K113" s="100">
        <f>SUM(E113:J113)</f>
        <v>0</v>
      </c>
      <c r="O113" s="131">
        <f t="shared" si="63"/>
        <v>0</v>
      </c>
      <c r="P113" s="131">
        <f t="shared" si="62"/>
        <v>0</v>
      </c>
      <c r="R113" s="131">
        <f>IF($D113="Y",$K113,0)</f>
        <v>0</v>
      </c>
      <c r="S113" s="131">
        <f>IF($D113="N",$K113,0)</f>
        <v>0</v>
      </c>
      <c r="T113" s="132" t="e">
        <f t="shared" si="64"/>
        <v>#DIV/0!</v>
      </c>
    </row>
    <row r="114" spans="1:20" ht="15" thickBot="1" x14ac:dyDescent="0.35">
      <c r="A114" s="65"/>
      <c r="B114" s="66" t="s">
        <v>51</v>
      </c>
      <c r="C114" s="67"/>
      <c r="D114" s="119"/>
      <c r="E114" s="70">
        <f>SUM(E109:E113)</f>
        <v>77.930000000000007</v>
      </c>
      <c r="F114" s="70">
        <f t="shared" ref="F114:K114" si="65">SUM(F109:F113)</f>
        <v>77.930000000000007</v>
      </c>
      <c r="G114" s="70">
        <f t="shared" si="65"/>
        <v>77.930000000000007</v>
      </c>
      <c r="H114" s="70">
        <f t="shared" si="65"/>
        <v>77.930000000000007</v>
      </c>
      <c r="I114" s="70">
        <f t="shared" si="65"/>
        <v>77.930000000000007</v>
      </c>
      <c r="J114" s="70">
        <f t="shared" si="65"/>
        <v>0</v>
      </c>
      <c r="K114" s="70">
        <f t="shared" si="65"/>
        <v>389.65000000000003</v>
      </c>
      <c r="O114" s="72">
        <f>SUM(O109:O113)</f>
        <v>0.45519859813084118</v>
      </c>
      <c r="P114" s="72">
        <f>SUM(P109:P113)</f>
        <v>77.930000000000007</v>
      </c>
      <c r="R114" s="68">
        <f>SUM(R109:R113)</f>
        <v>0</v>
      </c>
      <c r="S114" s="68">
        <f>SUM(S109:S113)</f>
        <v>389.65000000000003</v>
      </c>
      <c r="T114" s="105">
        <f>R114/(R114+S114)</f>
        <v>0</v>
      </c>
    </row>
    <row r="115" spans="1:20" ht="14.25" x14ac:dyDescent="0.3">
      <c r="A115" s="93">
        <v>5.4</v>
      </c>
      <c r="B115" s="94" t="s">
        <v>52</v>
      </c>
      <c r="C115" s="128" t="str">
        <f>'3. Staff Loading'!C115</f>
        <v>BenefitsCal Security Support Engineer - On</v>
      </c>
      <c r="D115" s="129" t="str">
        <f>'3. Staff Loading'!D115</f>
        <v>N</v>
      </c>
      <c r="E115" s="43">
        <v>151.17053333333334</v>
      </c>
      <c r="F115" s="43">
        <v>151.17053333333334</v>
      </c>
      <c r="G115" s="43">
        <v>151.17053333333334</v>
      </c>
      <c r="H115" s="43">
        <v>151.17053333333334</v>
      </c>
      <c r="I115" s="43">
        <v>151.17053333333334</v>
      </c>
      <c r="J115" s="43"/>
      <c r="K115" s="100">
        <f>SUM(E115:J115)</f>
        <v>755.85266666666666</v>
      </c>
      <c r="O115" s="131">
        <f>P115/$M$7</f>
        <v>0.88300545171339573</v>
      </c>
      <c r="P115" s="131">
        <f t="shared" ref="P115:P119" si="66">K115/5</f>
        <v>151.17053333333334</v>
      </c>
      <c r="R115" s="131">
        <f>IF($D115="Y",$K115,0)</f>
        <v>0</v>
      </c>
      <c r="S115" s="131">
        <f>IF($D115="N",$K115,0)</f>
        <v>755.85266666666666</v>
      </c>
      <c r="T115" s="132">
        <f>R115/(S115+R115)</f>
        <v>0</v>
      </c>
    </row>
    <row r="116" spans="1:20" s="32" customFormat="1" ht="14.25" x14ac:dyDescent="0.3">
      <c r="A116" s="93"/>
      <c r="B116" s="94"/>
      <c r="C116" s="128">
        <f>'3. Staff Loading'!C116</f>
        <v>0</v>
      </c>
      <c r="D116" s="129">
        <f>'3. Staff Loading'!D116</f>
        <v>0</v>
      </c>
      <c r="E116" s="43"/>
      <c r="F116" s="43"/>
      <c r="G116" s="43"/>
      <c r="H116" s="43"/>
      <c r="I116" s="43"/>
      <c r="J116" s="43"/>
      <c r="K116" s="100">
        <f>SUM(E116:J116)</f>
        <v>0</v>
      </c>
      <c r="L116" s="28"/>
      <c r="M116" s="28"/>
      <c r="N116" s="28"/>
      <c r="O116" s="131">
        <f t="shared" ref="O116:O119" si="67">P116/$M$7</f>
        <v>0</v>
      </c>
      <c r="P116" s="131">
        <f t="shared" si="66"/>
        <v>0</v>
      </c>
      <c r="R116" s="131">
        <f>IF($D116="Y",$K116,0)</f>
        <v>0</v>
      </c>
      <c r="S116" s="131">
        <f>IF($D116="N",$K116,0)</f>
        <v>0</v>
      </c>
      <c r="T116" s="132" t="e">
        <f t="shared" ref="T116:T119" si="68">R116/(S116+R116)</f>
        <v>#DIV/0!</v>
      </c>
    </row>
    <row r="117" spans="1:20" s="32" customFormat="1" ht="14.25" x14ac:dyDescent="0.3">
      <c r="A117" s="93"/>
      <c r="B117" s="94"/>
      <c r="C117" s="128">
        <f>'3. Staff Loading'!C117</f>
        <v>0</v>
      </c>
      <c r="D117" s="129">
        <f>'3. Staff Loading'!D117</f>
        <v>0</v>
      </c>
      <c r="E117" s="43"/>
      <c r="F117" s="43"/>
      <c r="G117" s="43"/>
      <c r="H117" s="43"/>
      <c r="I117" s="43"/>
      <c r="J117" s="43"/>
      <c r="K117" s="100">
        <f>SUM(E117:J117)</f>
        <v>0</v>
      </c>
      <c r="L117" s="28"/>
      <c r="M117" s="28"/>
      <c r="N117" s="28"/>
      <c r="O117" s="131">
        <f t="shared" si="67"/>
        <v>0</v>
      </c>
      <c r="P117" s="131">
        <f t="shared" si="66"/>
        <v>0</v>
      </c>
      <c r="R117" s="131">
        <f>IF($D117="Y",$K117,0)</f>
        <v>0</v>
      </c>
      <c r="S117" s="131">
        <f>IF($D117="N",$K117,0)</f>
        <v>0</v>
      </c>
      <c r="T117" s="132" t="e">
        <f t="shared" si="68"/>
        <v>#DIV/0!</v>
      </c>
    </row>
    <row r="118" spans="1:20" s="32" customFormat="1" ht="14.25" x14ac:dyDescent="0.3">
      <c r="A118" s="93"/>
      <c r="B118" s="94"/>
      <c r="C118" s="128">
        <f>'3. Staff Loading'!C118</f>
        <v>0</v>
      </c>
      <c r="D118" s="129">
        <f>'3. Staff Loading'!D118</f>
        <v>0</v>
      </c>
      <c r="E118" s="43"/>
      <c r="F118" s="43"/>
      <c r="G118" s="43"/>
      <c r="H118" s="43"/>
      <c r="I118" s="43"/>
      <c r="J118" s="43"/>
      <c r="K118" s="100">
        <f>SUM(E118:J118)</f>
        <v>0</v>
      </c>
      <c r="L118" s="28"/>
      <c r="M118" s="28"/>
      <c r="N118" s="28"/>
      <c r="O118" s="131">
        <f t="shared" si="67"/>
        <v>0</v>
      </c>
      <c r="P118" s="131">
        <f t="shared" si="66"/>
        <v>0</v>
      </c>
      <c r="R118" s="131">
        <f>IF($D118="Y",$K118,0)</f>
        <v>0</v>
      </c>
      <c r="S118" s="131">
        <f>IF($D118="N",$K118,0)</f>
        <v>0</v>
      </c>
      <c r="T118" s="132" t="e">
        <f t="shared" si="68"/>
        <v>#DIV/0!</v>
      </c>
    </row>
    <row r="119" spans="1:20" ht="14.25" customHeight="1" x14ac:dyDescent="0.3">
      <c r="A119" s="93"/>
      <c r="B119" s="94"/>
      <c r="C119" s="128">
        <f>'3. Staff Loading'!C119</f>
        <v>0</v>
      </c>
      <c r="D119" s="129">
        <f>'3. Staff Loading'!D119</f>
        <v>0</v>
      </c>
      <c r="E119" s="43"/>
      <c r="F119" s="43"/>
      <c r="G119" s="43"/>
      <c r="H119" s="43"/>
      <c r="I119" s="43"/>
      <c r="J119" s="43"/>
      <c r="K119" s="100">
        <f>SUM(E119:J119)</f>
        <v>0</v>
      </c>
      <c r="O119" s="131">
        <f t="shared" si="67"/>
        <v>0</v>
      </c>
      <c r="P119" s="131">
        <f t="shared" si="66"/>
        <v>0</v>
      </c>
      <c r="R119" s="131">
        <f>IF($D119="Y",$K119,0)</f>
        <v>0</v>
      </c>
      <c r="S119" s="131">
        <f>IF($D119="N",$K119,0)</f>
        <v>0</v>
      </c>
      <c r="T119" s="132" t="e">
        <f t="shared" si="68"/>
        <v>#DIV/0!</v>
      </c>
    </row>
    <row r="120" spans="1:20" s="31" customFormat="1" ht="15" thickBot="1" x14ac:dyDescent="0.35">
      <c r="A120" s="65"/>
      <c r="B120" s="66" t="s">
        <v>53</v>
      </c>
      <c r="C120" s="67"/>
      <c r="D120" s="119"/>
      <c r="E120" s="70">
        <f>SUM(E115:E119)</f>
        <v>151.17053333333334</v>
      </c>
      <c r="F120" s="70">
        <f t="shared" ref="F120:K120" si="69">SUM(F115:F119)</f>
        <v>151.17053333333334</v>
      </c>
      <c r="G120" s="70">
        <f t="shared" si="69"/>
        <v>151.17053333333334</v>
      </c>
      <c r="H120" s="70">
        <f t="shared" si="69"/>
        <v>151.17053333333334</v>
      </c>
      <c r="I120" s="70">
        <f t="shared" si="69"/>
        <v>151.17053333333334</v>
      </c>
      <c r="J120" s="70">
        <f t="shared" si="69"/>
        <v>0</v>
      </c>
      <c r="K120" s="70">
        <f t="shared" si="69"/>
        <v>755.85266666666666</v>
      </c>
      <c r="L120" s="28"/>
      <c r="M120" s="28"/>
      <c r="N120" s="28"/>
      <c r="O120" s="72">
        <f>SUM(O115:O119)</f>
        <v>0.88300545171339573</v>
      </c>
      <c r="P120" s="72">
        <f>SUM(P115:P119)</f>
        <v>151.17053333333334</v>
      </c>
      <c r="R120" s="68">
        <f>SUM(R115:R119)</f>
        <v>0</v>
      </c>
      <c r="S120" s="68">
        <f>SUM(S115:S119)</f>
        <v>755.85266666666666</v>
      </c>
      <c r="T120" s="105">
        <f>R120/(R120+S120)</f>
        <v>0</v>
      </c>
    </row>
    <row r="121" spans="1:20" ht="9.9499999999999993" customHeight="1" x14ac:dyDescent="0.3">
      <c r="A121" s="38"/>
      <c r="B121" s="39"/>
      <c r="C121" s="47"/>
      <c r="D121" s="118"/>
      <c r="E121" s="43"/>
      <c r="F121" s="43"/>
      <c r="G121" s="43"/>
      <c r="H121" s="43"/>
      <c r="I121" s="43"/>
      <c r="J121" s="43"/>
      <c r="K121" s="43"/>
      <c r="O121" s="41"/>
      <c r="P121" s="41"/>
      <c r="R121" s="41"/>
      <c r="S121" s="41"/>
      <c r="T121" s="104"/>
    </row>
    <row r="122" spans="1:20" ht="15" thickBot="1" x14ac:dyDescent="0.35">
      <c r="A122" s="88"/>
      <c r="B122" s="89" t="s">
        <v>47</v>
      </c>
      <c r="C122" s="90"/>
      <c r="D122" s="121"/>
      <c r="E122" s="91">
        <f t="shared" ref="E122:K122" si="70">SUM(E102,E108,E114,E120)</f>
        <v>545.06344999999999</v>
      </c>
      <c r="F122" s="91">
        <f t="shared" si="70"/>
        <v>545.06344999999999</v>
      </c>
      <c r="G122" s="91">
        <f t="shared" si="70"/>
        <v>545.06344999999999</v>
      </c>
      <c r="H122" s="91">
        <f t="shared" si="70"/>
        <v>545.06344999999999</v>
      </c>
      <c r="I122" s="91">
        <f t="shared" si="70"/>
        <v>545.06344999999999</v>
      </c>
      <c r="J122" s="91">
        <f t="shared" si="70"/>
        <v>0</v>
      </c>
      <c r="K122" s="91">
        <f t="shared" si="70"/>
        <v>2725.3172500000001</v>
      </c>
      <c r="O122" s="91">
        <f>SUM(O102,O108,O114,O120)</f>
        <v>3.1837818341121498</v>
      </c>
      <c r="P122" s="91">
        <f>SUM(P102,P108,P114,P120)</f>
        <v>545.06344999999999</v>
      </c>
      <c r="R122" s="91">
        <f>SUM(R102,R108,R114,R120)</f>
        <v>829.8145833333333</v>
      </c>
      <c r="S122" s="91">
        <f>SUM(S102,S108,S114,S120)</f>
        <v>1895.5026666666668</v>
      </c>
      <c r="T122" s="110">
        <f>R122/(R122+S122)</f>
        <v>0.30448366454706632</v>
      </c>
    </row>
    <row r="123" spans="1:20" ht="14.25" x14ac:dyDescent="0.3">
      <c r="A123" s="49"/>
      <c r="B123" s="39"/>
      <c r="C123" s="40"/>
      <c r="D123" s="124"/>
      <c r="E123" s="43"/>
      <c r="F123" s="43"/>
      <c r="G123" s="43"/>
      <c r="H123" s="43"/>
      <c r="I123" s="43"/>
      <c r="J123" s="43"/>
      <c r="K123" s="43"/>
      <c r="O123" s="40"/>
      <c r="P123" s="40"/>
      <c r="R123" s="40"/>
      <c r="S123" s="40"/>
      <c r="T123" s="104"/>
    </row>
    <row r="124" spans="1:20" ht="14.25" x14ac:dyDescent="0.3">
      <c r="A124" s="74">
        <v>6</v>
      </c>
      <c r="B124" s="92" t="s">
        <v>54</v>
      </c>
      <c r="C124" s="76"/>
      <c r="D124" s="117"/>
      <c r="E124" s="81"/>
      <c r="F124" s="81"/>
      <c r="G124" s="81"/>
      <c r="H124" s="81"/>
      <c r="I124" s="81"/>
      <c r="J124" s="81"/>
      <c r="K124" s="77"/>
      <c r="O124" s="76"/>
      <c r="P124" s="76"/>
      <c r="R124" s="76"/>
      <c r="S124" s="76"/>
      <c r="T124" s="108"/>
    </row>
    <row r="125" spans="1:20" ht="14.25" x14ac:dyDescent="0.3">
      <c r="A125" s="93">
        <v>6.1</v>
      </c>
      <c r="B125" s="98" t="s">
        <v>55</v>
      </c>
      <c r="C125" s="128" t="str">
        <f>'3. Staff Loading'!C125</f>
        <v>BenefitsCal Application Manager</v>
      </c>
      <c r="D125" s="129" t="str">
        <f>'3. Staff Loading'!D125</f>
        <v>N</v>
      </c>
      <c r="E125" s="191">
        <v>24.799528458333327</v>
      </c>
      <c r="F125" s="191">
        <v>24.799528458333327</v>
      </c>
      <c r="G125" s="191">
        <v>24.799528458333327</v>
      </c>
      <c r="H125" s="191">
        <v>24.799528458333327</v>
      </c>
      <c r="I125" s="191">
        <v>24.799528458333327</v>
      </c>
      <c r="J125" s="43"/>
      <c r="K125" s="100">
        <f>SUM(E125:J125)</f>
        <v>123.99764229166664</v>
      </c>
      <c r="O125" s="131">
        <f>P125/$M$7</f>
        <v>0.14485705875194702</v>
      </c>
      <c r="P125" s="131">
        <f t="shared" ref="P125:P129" si="71">K125/5</f>
        <v>24.799528458333327</v>
      </c>
      <c r="R125" s="131">
        <f>IF($D125="Y",$K125,0)</f>
        <v>0</v>
      </c>
      <c r="S125" s="131">
        <f>IF($D125="N",$K125,0)</f>
        <v>123.99764229166664</v>
      </c>
      <c r="T125" s="132">
        <f>R125/(S125+R125)</f>
        <v>0</v>
      </c>
    </row>
    <row r="126" spans="1:20" s="32" customFormat="1" ht="14.25" x14ac:dyDescent="0.3">
      <c r="A126" s="93"/>
      <c r="B126" s="94"/>
      <c r="C126" s="128" t="str">
        <f>'3. Staff Loading'!C126</f>
        <v>BenefitsCal Product Manager</v>
      </c>
      <c r="D126" s="129" t="str">
        <f>'3. Staff Loading'!D126</f>
        <v>N</v>
      </c>
      <c r="E126" s="191">
        <v>39.997499999999995</v>
      </c>
      <c r="F126" s="191">
        <v>39.997499999999995</v>
      </c>
      <c r="G126" s="191">
        <v>39.997499999999995</v>
      </c>
      <c r="H126" s="191">
        <v>39.997499999999995</v>
      </c>
      <c r="I126" s="191">
        <v>39.997499999999995</v>
      </c>
      <c r="J126" s="43"/>
      <c r="K126" s="100">
        <f>SUM(E126:J126)</f>
        <v>199.98749999999998</v>
      </c>
      <c r="L126" s="28"/>
      <c r="M126" s="28"/>
      <c r="N126" s="28"/>
      <c r="O126" s="131">
        <f t="shared" ref="O126:O129" si="72">P126/$M$7</f>
        <v>0.23363025700934578</v>
      </c>
      <c r="P126" s="131">
        <f t="shared" si="71"/>
        <v>39.997499999999995</v>
      </c>
      <c r="R126" s="131">
        <f>IF($D126="Y",$K126,0)</f>
        <v>0</v>
      </c>
      <c r="S126" s="131">
        <f>IF($D126="N",$K126,0)</f>
        <v>199.98749999999998</v>
      </c>
      <c r="T126" s="132">
        <f t="shared" ref="T126:T129" si="73">R126/(S126+R126)</f>
        <v>0</v>
      </c>
    </row>
    <row r="127" spans="1:20" ht="14.25" x14ac:dyDescent="0.3">
      <c r="A127" s="93"/>
      <c r="B127" s="94"/>
      <c r="C127" s="128">
        <f>'3. Staff Loading'!C127</f>
        <v>0</v>
      </c>
      <c r="D127" s="129">
        <f>'3. Staff Loading'!D127</f>
        <v>0</v>
      </c>
      <c r="E127" s="43"/>
      <c r="F127" s="43"/>
      <c r="G127" s="43"/>
      <c r="H127" s="43"/>
      <c r="I127" s="43"/>
      <c r="J127" s="43"/>
      <c r="K127" s="100">
        <f>SUM(E127:J127)</f>
        <v>0</v>
      </c>
      <c r="O127" s="131">
        <f t="shared" si="72"/>
        <v>0</v>
      </c>
      <c r="P127" s="131">
        <f t="shared" si="71"/>
        <v>0</v>
      </c>
      <c r="R127" s="131">
        <f>IF($D127="Y",$K127,0)</f>
        <v>0</v>
      </c>
      <c r="S127" s="131">
        <f>IF($D127="N",$K127,0)</f>
        <v>0</v>
      </c>
      <c r="T127" s="132" t="e">
        <f t="shared" si="73"/>
        <v>#DIV/0!</v>
      </c>
    </row>
    <row r="128" spans="1:20" ht="14.25" x14ac:dyDescent="0.3">
      <c r="A128" s="93"/>
      <c r="B128" s="94"/>
      <c r="C128" s="128">
        <f>'3. Staff Loading'!C128</f>
        <v>0</v>
      </c>
      <c r="D128" s="129">
        <f>'3. Staff Loading'!D128</f>
        <v>0</v>
      </c>
      <c r="E128" s="43"/>
      <c r="F128" s="43"/>
      <c r="G128" s="43"/>
      <c r="H128" s="43"/>
      <c r="I128" s="43"/>
      <c r="J128" s="43"/>
      <c r="K128" s="100">
        <f>SUM(E128:J128)</f>
        <v>0</v>
      </c>
      <c r="O128" s="131">
        <f t="shared" si="72"/>
        <v>0</v>
      </c>
      <c r="P128" s="131">
        <f t="shared" si="71"/>
        <v>0</v>
      </c>
      <c r="R128" s="131">
        <f>IF($D128="Y",$K128,0)</f>
        <v>0</v>
      </c>
      <c r="S128" s="131">
        <f>IF($D128="N",$K128,0)</f>
        <v>0</v>
      </c>
      <c r="T128" s="132" t="e">
        <f t="shared" si="73"/>
        <v>#DIV/0!</v>
      </c>
    </row>
    <row r="129" spans="1:20" ht="14.25" x14ac:dyDescent="0.3">
      <c r="A129" s="93"/>
      <c r="B129" s="94"/>
      <c r="C129" s="128">
        <f>'3. Staff Loading'!C129</f>
        <v>0</v>
      </c>
      <c r="D129" s="129">
        <f>'3. Staff Loading'!D129</f>
        <v>0</v>
      </c>
      <c r="E129" s="43"/>
      <c r="F129" s="43"/>
      <c r="G129" s="43"/>
      <c r="H129" s="43"/>
      <c r="I129" s="43"/>
      <c r="J129" s="43"/>
      <c r="K129" s="100">
        <f>SUM(E129:J129)</f>
        <v>0</v>
      </c>
      <c r="O129" s="131">
        <f t="shared" si="72"/>
        <v>0</v>
      </c>
      <c r="P129" s="131">
        <f t="shared" si="71"/>
        <v>0</v>
      </c>
      <c r="R129" s="131">
        <f>IF($D129="Y",$K129,0)</f>
        <v>0</v>
      </c>
      <c r="S129" s="131">
        <f>IF($D129="N",$K129,0)</f>
        <v>0</v>
      </c>
      <c r="T129" s="132" t="e">
        <f t="shared" si="73"/>
        <v>#DIV/0!</v>
      </c>
    </row>
    <row r="130" spans="1:20" ht="15" thickBot="1" x14ac:dyDescent="0.35">
      <c r="A130" s="65"/>
      <c r="B130" s="66" t="s">
        <v>56</v>
      </c>
      <c r="C130" s="67"/>
      <c r="D130" s="119"/>
      <c r="E130" s="70">
        <f>SUM(E125:E129)</f>
        <v>64.79702845833333</v>
      </c>
      <c r="F130" s="70">
        <f t="shared" ref="F130:K130" si="74">SUM(F125:F129)</f>
        <v>64.79702845833333</v>
      </c>
      <c r="G130" s="70">
        <f t="shared" si="74"/>
        <v>64.79702845833333</v>
      </c>
      <c r="H130" s="70">
        <f t="shared" si="74"/>
        <v>64.79702845833333</v>
      </c>
      <c r="I130" s="70">
        <f t="shared" si="74"/>
        <v>64.79702845833333</v>
      </c>
      <c r="J130" s="70">
        <f t="shared" si="74"/>
        <v>0</v>
      </c>
      <c r="K130" s="70">
        <f t="shared" si="74"/>
        <v>323.98514229166665</v>
      </c>
      <c r="O130" s="72">
        <f>SUM(O125:O129)</f>
        <v>0.3784873157612928</v>
      </c>
      <c r="P130" s="72">
        <f>SUM(P125:P129)</f>
        <v>64.79702845833333</v>
      </c>
      <c r="R130" s="68">
        <f>SUM(R125:R129)</f>
        <v>0</v>
      </c>
      <c r="S130" s="68">
        <f>SUM(S125:S129)</f>
        <v>323.98514229166665</v>
      </c>
      <c r="T130" s="105">
        <f>R130/(R130+S130)</f>
        <v>0</v>
      </c>
    </row>
    <row r="131" spans="1:20" ht="14.25" x14ac:dyDescent="0.3">
      <c r="A131" s="93">
        <v>6.2</v>
      </c>
      <c r="B131" s="98" t="s">
        <v>57</v>
      </c>
      <c r="C131" s="128" t="str">
        <f>'3. Staff Loading'!C131</f>
        <v>BenefitsCal Lead Innovation Consultant - On</v>
      </c>
      <c r="D131" s="129" t="str">
        <f>'3. Staff Loading'!D131</f>
        <v>N</v>
      </c>
      <c r="E131" s="152">
        <v>70.2</v>
      </c>
      <c r="F131" s="152">
        <v>70.2</v>
      </c>
      <c r="G131" s="152">
        <v>70.2</v>
      </c>
      <c r="H131" s="152">
        <v>70.2</v>
      </c>
      <c r="I131" s="152">
        <v>70.2</v>
      </c>
      <c r="J131" s="43"/>
      <c r="K131" s="100">
        <f>SUM(E131:J131)</f>
        <v>351</v>
      </c>
      <c r="O131" s="131">
        <f>P131/$M$7</f>
        <v>0.41004672897196265</v>
      </c>
      <c r="P131" s="131">
        <f t="shared" ref="P131:P135" si="75">K131/5</f>
        <v>70.2</v>
      </c>
      <c r="R131" s="131">
        <f>IF($D131="Y",$K131,0)</f>
        <v>0</v>
      </c>
      <c r="S131" s="131">
        <f>IF($D131="N",$K131,0)</f>
        <v>351</v>
      </c>
      <c r="T131" s="132">
        <f>R131/(S131+R131)</f>
        <v>0</v>
      </c>
    </row>
    <row r="132" spans="1:20" s="32" customFormat="1" ht="14.25" x14ac:dyDescent="0.3">
      <c r="A132" s="93"/>
      <c r="B132" s="94"/>
      <c r="C132" s="128" t="str">
        <f>'3. Staff Loading'!C132</f>
        <v>BenefitsCal Developer Sr. - Off</v>
      </c>
      <c r="D132" s="129" t="str">
        <f>'3. Staff Loading'!D132</f>
        <v>Y</v>
      </c>
      <c r="E132" s="43">
        <v>130.00026137878788</v>
      </c>
      <c r="F132" s="43">
        <v>130.00026137878788</v>
      </c>
      <c r="G132" s="43">
        <v>130.00026137878788</v>
      </c>
      <c r="H132" s="43">
        <v>130.00026137878788</v>
      </c>
      <c r="I132" s="43">
        <v>130.00026137878788</v>
      </c>
      <c r="J132" s="43"/>
      <c r="K132" s="100">
        <f>SUM(E132:J132)</f>
        <v>650.00130689393939</v>
      </c>
      <c r="L132" s="28"/>
      <c r="M132" s="28"/>
      <c r="N132" s="28"/>
      <c r="O132" s="131">
        <f t="shared" ref="O132:O135" si="76">P132/$M$7</f>
        <v>0.7593473211377797</v>
      </c>
      <c r="P132" s="131">
        <f t="shared" si="75"/>
        <v>130.00026137878788</v>
      </c>
      <c r="R132" s="131">
        <f>IF($D132="Y",$K132,0)</f>
        <v>650.00130689393939</v>
      </c>
      <c r="S132" s="131">
        <f>IF($D132="N",$K132,0)</f>
        <v>0</v>
      </c>
      <c r="T132" s="132">
        <f t="shared" ref="T132:T135" si="77">R132/(S132+R132)</f>
        <v>1</v>
      </c>
    </row>
    <row r="133" spans="1:20" ht="14.25" x14ac:dyDescent="0.3">
      <c r="A133" s="93"/>
      <c r="B133" s="94"/>
      <c r="C133" s="128" t="str">
        <f>'3. Staff Loading'!C133</f>
        <v>BenefitsCal Automation Engineer - Off</v>
      </c>
      <c r="D133" s="129" t="str">
        <f>'3. Staff Loading'!D133</f>
        <v>Y</v>
      </c>
      <c r="E133" s="43">
        <v>40.000080424242356</v>
      </c>
      <c r="F133" s="43">
        <v>40.000080424242356</v>
      </c>
      <c r="G133" s="43">
        <v>40.000080424242356</v>
      </c>
      <c r="H133" s="43">
        <v>40.000080424242356</v>
      </c>
      <c r="I133" s="43">
        <v>40.000080424242356</v>
      </c>
      <c r="J133" s="43"/>
      <c r="K133" s="100">
        <f>SUM(E133:J133)</f>
        <v>200.00040212121178</v>
      </c>
      <c r="O133" s="131">
        <f t="shared" si="76"/>
        <v>0.2336453295808549</v>
      </c>
      <c r="P133" s="131">
        <f t="shared" si="75"/>
        <v>40.000080424242356</v>
      </c>
      <c r="R133" s="131">
        <f>IF($D133="Y",$K133,0)</f>
        <v>200.00040212121178</v>
      </c>
      <c r="S133" s="131">
        <f>IF($D133="N",$K133,0)</f>
        <v>0</v>
      </c>
      <c r="T133" s="132">
        <f t="shared" si="77"/>
        <v>1</v>
      </c>
    </row>
    <row r="134" spans="1:20" s="32" customFormat="1" ht="14.25" x14ac:dyDescent="0.3">
      <c r="A134" s="93"/>
      <c r="B134" s="94"/>
      <c r="C134" s="128" t="str">
        <f>'3. Staff Loading'!C134</f>
        <v>BenefitsCal UX Designer - Off</v>
      </c>
      <c r="D134" s="129" t="str">
        <f>'3. Staff Loading'!D134</f>
        <v>Y</v>
      </c>
      <c r="E134" s="43">
        <v>39.999552586666717</v>
      </c>
      <c r="F134" s="43">
        <v>39.999552586666717</v>
      </c>
      <c r="G134" s="43">
        <v>39.999552586666717</v>
      </c>
      <c r="H134" s="43">
        <v>39.999552586666717</v>
      </c>
      <c r="I134" s="43">
        <v>39.999552586666717</v>
      </c>
      <c r="J134" s="43"/>
      <c r="K134" s="100">
        <f>SUM(E134:J134)</f>
        <v>199.99776293333358</v>
      </c>
      <c r="L134" s="28"/>
      <c r="M134" s="28"/>
      <c r="N134" s="28"/>
      <c r="O134" s="131">
        <f t="shared" si="76"/>
        <v>0.2336422464174458</v>
      </c>
      <c r="P134" s="131">
        <f t="shared" si="75"/>
        <v>39.999552586666717</v>
      </c>
      <c r="R134" s="131">
        <f>IF($D134="Y",$K134,0)</f>
        <v>199.99776293333358</v>
      </c>
      <c r="S134" s="131">
        <f>IF($D134="N",$K134,0)</f>
        <v>0</v>
      </c>
      <c r="T134" s="132">
        <f t="shared" si="77"/>
        <v>1</v>
      </c>
    </row>
    <row r="135" spans="1:20" ht="14.25" x14ac:dyDescent="0.3">
      <c r="A135" s="93"/>
      <c r="B135" s="94"/>
      <c r="C135" s="128">
        <f>'3. Staff Loading'!C135</f>
        <v>0</v>
      </c>
      <c r="D135" s="129">
        <f>'3. Staff Loading'!D135</f>
        <v>0</v>
      </c>
      <c r="E135" s="43"/>
      <c r="F135" s="43"/>
      <c r="G135" s="43"/>
      <c r="H135" s="43"/>
      <c r="I135" s="43"/>
      <c r="J135" s="43"/>
      <c r="K135" s="100">
        <f>SUM(E135:J135)</f>
        <v>0</v>
      </c>
      <c r="O135" s="131">
        <f t="shared" si="76"/>
        <v>0</v>
      </c>
      <c r="P135" s="131">
        <f t="shared" si="75"/>
        <v>0</v>
      </c>
      <c r="R135" s="131">
        <f>IF($D135="Y",$K135,0)</f>
        <v>0</v>
      </c>
      <c r="S135" s="131">
        <f>IF($D135="N",$K135,0)</f>
        <v>0</v>
      </c>
      <c r="T135" s="132" t="e">
        <f t="shared" si="77"/>
        <v>#DIV/0!</v>
      </c>
    </row>
    <row r="136" spans="1:20" ht="15" thickBot="1" x14ac:dyDescent="0.35">
      <c r="A136" s="65"/>
      <c r="B136" s="66" t="s">
        <v>58</v>
      </c>
      <c r="C136" s="67"/>
      <c r="D136" s="119"/>
      <c r="E136" s="70">
        <f>SUM(E131:E135)</f>
        <v>280.19989438969696</v>
      </c>
      <c r="F136" s="70">
        <f t="shared" ref="F136:K136" si="78">SUM(F131:F135)</f>
        <v>280.19989438969696</v>
      </c>
      <c r="G136" s="70">
        <f t="shared" si="78"/>
        <v>280.19989438969696</v>
      </c>
      <c r="H136" s="70">
        <f t="shared" si="78"/>
        <v>280.19989438969696</v>
      </c>
      <c r="I136" s="70">
        <f t="shared" si="78"/>
        <v>280.19989438969696</v>
      </c>
      <c r="J136" s="70">
        <f t="shared" si="78"/>
        <v>0</v>
      </c>
      <c r="K136" s="70">
        <f t="shared" si="78"/>
        <v>1400.9994719484848</v>
      </c>
      <c r="O136" s="72">
        <f>SUM(O131:O135)</f>
        <v>1.636681626108043</v>
      </c>
      <c r="P136" s="72">
        <f>SUM(P131:P135)</f>
        <v>280.19989438969696</v>
      </c>
      <c r="R136" s="68">
        <f>SUM(R131:R135)</f>
        <v>1049.9994719484848</v>
      </c>
      <c r="S136" s="68">
        <f>SUM(S131:S135)</f>
        <v>351</v>
      </c>
      <c r="T136" s="105">
        <f>R136/(R136+S136)</f>
        <v>0.74946457366480268</v>
      </c>
    </row>
    <row r="137" spans="1:20" ht="14.25" x14ac:dyDescent="0.3">
      <c r="A137" s="93">
        <v>6.3</v>
      </c>
      <c r="B137" s="98" t="s">
        <v>59</v>
      </c>
      <c r="C137" s="128" t="str">
        <f>'3. Staff Loading'!C137</f>
        <v>BenefitsCal Automation Engineer - Off</v>
      </c>
      <c r="D137" s="129" t="str">
        <f>'3. Staff Loading'!D137</f>
        <v>Y</v>
      </c>
      <c r="E137" s="43">
        <v>30.000060018181216</v>
      </c>
      <c r="F137" s="43">
        <v>30.000060018181216</v>
      </c>
      <c r="G137" s="43">
        <v>30.000060018181216</v>
      </c>
      <c r="H137" s="43">
        <v>30.000060018181216</v>
      </c>
      <c r="I137" s="43">
        <v>30.000060018181216</v>
      </c>
      <c r="J137" s="43"/>
      <c r="K137" s="100">
        <f>SUM(E137:J137)</f>
        <v>150.00030009090608</v>
      </c>
      <c r="O137" s="131">
        <f>P137/$M$7</f>
        <v>0.17523399543330151</v>
      </c>
      <c r="P137" s="131">
        <f t="shared" ref="P137:P141" si="79">K137/5</f>
        <v>30.000060018181216</v>
      </c>
      <c r="R137" s="131">
        <f>IF($D137="Y",$K137,0)</f>
        <v>150.00030009090608</v>
      </c>
      <c r="S137" s="131">
        <f>IF($D137="N",$K137,0)</f>
        <v>0</v>
      </c>
      <c r="T137" s="132">
        <f>R137/(S137+R137)</f>
        <v>1</v>
      </c>
    </row>
    <row r="138" spans="1:20" s="32" customFormat="1" ht="14.25" x14ac:dyDescent="0.3">
      <c r="A138" s="93"/>
      <c r="B138" s="94"/>
      <c r="C138" s="128">
        <f>'3. Staff Loading'!C138</f>
        <v>0</v>
      </c>
      <c r="D138" s="129">
        <f>'3. Staff Loading'!D138</f>
        <v>0</v>
      </c>
      <c r="E138" s="43"/>
      <c r="F138" s="43"/>
      <c r="G138" s="43"/>
      <c r="H138" s="43"/>
      <c r="I138" s="43"/>
      <c r="J138" s="43"/>
      <c r="K138" s="100">
        <f>SUM(E138:J138)</f>
        <v>0</v>
      </c>
      <c r="L138" s="28"/>
      <c r="M138" s="28"/>
      <c r="N138" s="28"/>
      <c r="O138" s="131">
        <f t="shared" ref="O138:O141" si="80">P138/$M$7</f>
        <v>0</v>
      </c>
      <c r="P138" s="131">
        <f t="shared" si="79"/>
        <v>0</v>
      </c>
      <c r="R138" s="131">
        <f>IF($D138="Y",$K138,0)</f>
        <v>0</v>
      </c>
      <c r="S138" s="131">
        <f>IF($D138="N",$K138,0)</f>
        <v>0</v>
      </c>
      <c r="T138" s="132" t="e">
        <f t="shared" ref="T138:T141" si="81">R138/(S138+R138)</f>
        <v>#DIV/0!</v>
      </c>
    </row>
    <row r="139" spans="1:20" s="32" customFormat="1" ht="14.25" x14ac:dyDescent="0.3">
      <c r="A139" s="93"/>
      <c r="B139" s="94"/>
      <c r="C139" s="128">
        <f>'3. Staff Loading'!C139</f>
        <v>0</v>
      </c>
      <c r="D139" s="129">
        <f>'3. Staff Loading'!D139</f>
        <v>0</v>
      </c>
      <c r="E139" s="43"/>
      <c r="F139" s="43"/>
      <c r="G139" s="43"/>
      <c r="H139" s="43"/>
      <c r="I139" s="43"/>
      <c r="J139" s="43"/>
      <c r="K139" s="100">
        <f>SUM(E139:J139)</f>
        <v>0</v>
      </c>
      <c r="L139" s="28"/>
      <c r="M139" s="28"/>
      <c r="N139" s="28"/>
      <c r="O139" s="131">
        <f t="shared" si="80"/>
        <v>0</v>
      </c>
      <c r="P139" s="131">
        <f t="shared" si="79"/>
        <v>0</v>
      </c>
      <c r="R139" s="131">
        <f>IF($D139="Y",$K139,0)</f>
        <v>0</v>
      </c>
      <c r="S139" s="131">
        <f>IF($D139="N",$K139,0)</f>
        <v>0</v>
      </c>
      <c r="T139" s="132" t="e">
        <f t="shared" si="81"/>
        <v>#DIV/0!</v>
      </c>
    </row>
    <row r="140" spans="1:20" s="32" customFormat="1" ht="14.25" x14ac:dyDescent="0.3">
      <c r="A140" s="93"/>
      <c r="B140" s="94"/>
      <c r="C140" s="128">
        <f>'3. Staff Loading'!C140</f>
        <v>0</v>
      </c>
      <c r="D140" s="129">
        <f>'3. Staff Loading'!D140</f>
        <v>0</v>
      </c>
      <c r="E140" s="43"/>
      <c r="F140" s="43"/>
      <c r="G140" s="43"/>
      <c r="H140" s="43"/>
      <c r="I140" s="43"/>
      <c r="J140" s="43"/>
      <c r="K140" s="100">
        <f>SUM(E140:J140)</f>
        <v>0</v>
      </c>
      <c r="L140" s="28"/>
      <c r="M140" s="28"/>
      <c r="N140" s="28"/>
      <c r="O140" s="131">
        <f t="shared" si="80"/>
        <v>0</v>
      </c>
      <c r="P140" s="131">
        <f t="shared" si="79"/>
        <v>0</v>
      </c>
      <c r="R140" s="131">
        <f>IF($D140="Y",$K140,0)</f>
        <v>0</v>
      </c>
      <c r="S140" s="131">
        <f>IF($D140="N",$K140,0)</f>
        <v>0</v>
      </c>
      <c r="T140" s="132" t="e">
        <f t="shared" si="81"/>
        <v>#DIV/0!</v>
      </c>
    </row>
    <row r="141" spans="1:20" ht="14.25" customHeight="1" x14ac:dyDescent="0.3">
      <c r="A141" s="93"/>
      <c r="B141" s="94"/>
      <c r="C141" s="128">
        <f>'3. Staff Loading'!C141</f>
        <v>0</v>
      </c>
      <c r="D141" s="129">
        <f>'3. Staff Loading'!D141</f>
        <v>0</v>
      </c>
      <c r="E141" s="43"/>
      <c r="F141" s="43"/>
      <c r="G141" s="43"/>
      <c r="H141" s="43"/>
      <c r="I141" s="43"/>
      <c r="J141" s="43"/>
      <c r="K141" s="100">
        <f>SUM(E141:J141)</f>
        <v>0</v>
      </c>
      <c r="O141" s="131">
        <f t="shared" si="80"/>
        <v>0</v>
      </c>
      <c r="P141" s="131">
        <f t="shared" si="79"/>
        <v>0</v>
      </c>
      <c r="R141" s="131">
        <f>IF($D141="Y",$K141,0)</f>
        <v>0</v>
      </c>
      <c r="S141" s="131">
        <f>IF($D141="N",$K141,0)</f>
        <v>0</v>
      </c>
      <c r="T141" s="132" t="e">
        <f t="shared" si="81"/>
        <v>#DIV/0!</v>
      </c>
    </row>
    <row r="142" spans="1:20" s="31" customFormat="1" ht="15" thickBot="1" x14ac:dyDescent="0.35">
      <c r="A142" s="65"/>
      <c r="B142" s="66" t="s">
        <v>60</v>
      </c>
      <c r="C142" s="67"/>
      <c r="D142" s="119"/>
      <c r="E142" s="70">
        <f>SUM(E137:E141)</f>
        <v>30.000060018181216</v>
      </c>
      <c r="F142" s="70">
        <f t="shared" ref="F142:K142" si="82">SUM(F137:F141)</f>
        <v>30.000060018181216</v>
      </c>
      <c r="G142" s="70">
        <f t="shared" si="82"/>
        <v>30.000060018181216</v>
      </c>
      <c r="H142" s="70">
        <f t="shared" si="82"/>
        <v>30.000060018181216</v>
      </c>
      <c r="I142" s="70">
        <f t="shared" si="82"/>
        <v>30.000060018181216</v>
      </c>
      <c r="J142" s="70">
        <f t="shared" si="82"/>
        <v>0</v>
      </c>
      <c r="K142" s="70">
        <f t="shared" si="82"/>
        <v>150.00030009090608</v>
      </c>
      <c r="L142" s="28"/>
      <c r="M142" s="28"/>
      <c r="N142" s="28"/>
      <c r="O142" s="72">
        <f>SUM(O137:O141)</f>
        <v>0.17523399543330151</v>
      </c>
      <c r="P142" s="72">
        <f>SUM(P137:P141)</f>
        <v>30.000060018181216</v>
      </c>
      <c r="R142" s="68">
        <f>SUM(R137:R141)</f>
        <v>150.00030009090608</v>
      </c>
      <c r="S142" s="68">
        <f>SUM(S137:S141)</f>
        <v>0</v>
      </c>
      <c r="T142" s="105">
        <f>R142/(R142+S142)</f>
        <v>1</v>
      </c>
    </row>
    <row r="143" spans="1:20" ht="9.9499999999999993" customHeight="1" x14ac:dyDescent="0.3">
      <c r="A143" s="38"/>
      <c r="B143" s="39"/>
      <c r="C143" s="47"/>
      <c r="D143" s="118"/>
      <c r="E143" s="43"/>
      <c r="F143" s="43"/>
      <c r="G143" s="43"/>
      <c r="H143" s="43"/>
      <c r="I143" s="43"/>
      <c r="J143" s="43"/>
      <c r="K143" s="43"/>
      <c r="O143" s="41"/>
      <c r="P143" s="41"/>
      <c r="R143" s="41"/>
      <c r="S143" s="41"/>
      <c r="T143" s="104"/>
    </row>
    <row r="144" spans="1:20" ht="15" thickBot="1" x14ac:dyDescent="0.35">
      <c r="A144" s="88"/>
      <c r="B144" s="141" t="s">
        <v>61</v>
      </c>
      <c r="C144" s="142"/>
      <c r="D144" s="121"/>
      <c r="E144" s="91">
        <f t="shared" ref="E144:K144" si="83">SUM(E130,E136,E142)</f>
        <v>374.99698286621151</v>
      </c>
      <c r="F144" s="91">
        <f t="shared" si="83"/>
        <v>374.99698286621151</v>
      </c>
      <c r="G144" s="91">
        <f t="shared" si="83"/>
        <v>374.99698286621151</v>
      </c>
      <c r="H144" s="91">
        <f t="shared" si="83"/>
        <v>374.99698286621151</v>
      </c>
      <c r="I144" s="91">
        <f t="shared" si="83"/>
        <v>374.99698286621151</v>
      </c>
      <c r="J144" s="91">
        <f t="shared" si="83"/>
        <v>0</v>
      </c>
      <c r="K144" s="91">
        <f t="shared" si="83"/>
        <v>1874.9849143310576</v>
      </c>
      <c r="O144" s="91">
        <f>SUM(O130,O136,O142)</f>
        <v>2.1904029373026375</v>
      </c>
      <c r="P144" s="91">
        <f>SUM(P130,P136,P142)</f>
        <v>374.99698286621151</v>
      </c>
      <c r="R144" s="91">
        <f>SUM(R130,R136,R142)</f>
        <v>1199.9997720393908</v>
      </c>
      <c r="S144" s="91">
        <f>SUM(S130,S136,S142)</f>
        <v>674.98514229166665</v>
      </c>
      <c r="T144" s="110">
        <f>R144/(R144+S144)</f>
        <v>0.64000502770312551</v>
      </c>
    </row>
    <row r="145" spans="1:20" ht="14.25" x14ac:dyDescent="0.3">
      <c r="A145" s="49"/>
      <c r="B145" s="39"/>
      <c r="C145" s="40"/>
      <c r="D145" s="124"/>
      <c r="E145" s="43"/>
      <c r="F145" s="43"/>
      <c r="G145" s="43"/>
      <c r="H145" s="43"/>
      <c r="I145" s="43"/>
      <c r="J145" s="43"/>
      <c r="K145" s="43"/>
      <c r="O145" s="40"/>
      <c r="P145" s="40"/>
      <c r="R145" s="40"/>
      <c r="S145" s="40"/>
      <c r="T145" s="104"/>
    </row>
    <row r="146" spans="1:20" ht="14.25" x14ac:dyDescent="0.3">
      <c r="A146" s="74">
        <v>7</v>
      </c>
      <c r="B146" s="83" t="s">
        <v>62</v>
      </c>
      <c r="C146" s="76"/>
      <c r="D146" s="117"/>
      <c r="E146" s="81"/>
      <c r="F146" s="81"/>
      <c r="G146" s="81"/>
      <c r="H146" s="81"/>
      <c r="I146" s="81"/>
      <c r="J146" s="81"/>
      <c r="K146" s="77"/>
      <c r="O146" s="76"/>
      <c r="P146" s="76"/>
      <c r="R146" s="76"/>
      <c r="S146" s="76"/>
      <c r="T146" s="108"/>
    </row>
    <row r="147" spans="1:20" ht="14.25" x14ac:dyDescent="0.3">
      <c r="A147" s="99">
        <v>7.1</v>
      </c>
      <c r="B147" s="94" t="s">
        <v>63</v>
      </c>
      <c r="C147" s="128" t="str">
        <f>'3. Staff Loading'!C147</f>
        <v>BenefitsCal Application Manager</v>
      </c>
      <c r="D147" s="129" t="str">
        <f>'3. Staff Loading'!D147</f>
        <v>N</v>
      </c>
      <c r="E147" s="191">
        <v>24.799528458333327</v>
      </c>
      <c r="F147" s="191">
        <v>24.799528458333327</v>
      </c>
      <c r="G147" s="191">
        <v>24.799528458333327</v>
      </c>
      <c r="H147" s="191">
        <v>24.799528458333327</v>
      </c>
      <c r="I147" s="191">
        <v>24.799528458333327</v>
      </c>
      <c r="J147" s="43"/>
      <c r="K147" s="100">
        <f>SUM(E147:J147)</f>
        <v>123.99764229166664</v>
      </c>
      <c r="O147" s="131">
        <f>P147/$M$7</f>
        <v>0.14485705875194702</v>
      </c>
      <c r="P147" s="131">
        <f t="shared" ref="P147:P151" si="84">K147/5</f>
        <v>24.799528458333327</v>
      </c>
      <c r="R147" s="131">
        <f>IF($D147="Y",$K147,0)</f>
        <v>0</v>
      </c>
      <c r="S147" s="131">
        <f>IF($D147="N",$K147,0)</f>
        <v>123.99764229166664</v>
      </c>
      <c r="T147" s="132">
        <f>R147/(S147+R147)</f>
        <v>0</v>
      </c>
    </row>
    <row r="148" spans="1:20" s="32" customFormat="1" ht="14.25" x14ac:dyDescent="0.3">
      <c r="A148" s="93"/>
      <c r="B148" s="94"/>
      <c r="C148" s="128" t="str">
        <f>'3. Staff Loading'!C148</f>
        <v>BenefitsCal Lead Innovation Consultant - On</v>
      </c>
      <c r="D148" s="129" t="str">
        <f>'3. Staff Loading'!D148</f>
        <v>N</v>
      </c>
      <c r="E148" s="191">
        <v>30.2</v>
      </c>
      <c r="F148" s="191">
        <v>30.2</v>
      </c>
      <c r="G148" s="191">
        <v>30.2</v>
      </c>
      <c r="H148" s="191">
        <v>30.2</v>
      </c>
      <c r="I148" s="191">
        <v>30.2</v>
      </c>
      <c r="J148" s="43"/>
      <c r="K148" s="100">
        <f>SUM(E148:J148)</f>
        <v>151</v>
      </c>
      <c r="L148" s="29"/>
      <c r="M148" s="29"/>
      <c r="N148" s="29"/>
      <c r="O148" s="131">
        <f t="shared" ref="O148:O151" si="85">P148/$M$7</f>
        <v>0.17640186915887851</v>
      </c>
      <c r="P148" s="131">
        <f t="shared" si="84"/>
        <v>30.2</v>
      </c>
      <c r="R148" s="131">
        <f>IF($D148="Y",$K148,0)</f>
        <v>0</v>
      </c>
      <c r="S148" s="131">
        <f>IF($D148="N",$K148,0)</f>
        <v>151</v>
      </c>
      <c r="T148" s="132">
        <f t="shared" ref="T148:T151" si="86">R148/(S148+R148)</f>
        <v>0</v>
      </c>
    </row>
    <row r="149" spans="1:20" s="32" customFormat="1" ht="14.25" x14ac:dyDescent="0.3">
      <c r="A149" s="93"/>
      <c r="B149" s="94"/>
      <c r="C149" s="128">
        <f>'3. Staff Loading'!C149</f>
        <v>0</v>
      </c>
      <c r="D149" s="129">
        <f>'3. Staff Loading'!D149</f>
        <v>0</v>
      </c>
      <c r="E149" s="43"/>
      <c r="F149" s="43"/>
      <c r="G149" s="43"/>
      <c r="H149" s="43"/>
      <c r="I149" s="43"/>
      <c r="J149" s="43"/>
      <c r="K149" s="100">
        <f>SUM(E149:J149)</f>
        <v>0</v>
      </c>
      <c r="L149" s="29"/>
      <c r="M149" s="29"/>
      <c r="N149" s="29"/>
      <c r="O149" s="131">
        <f t="shared" si="85"/>
        <v>0</v>
      </c>
      <c r="P149" s="131">
        <f t="shared" si="84"/>
        <v>0</v>
      </c>
      <c r="R149" s="131">
        <f>IF($D149="Y",$K149,0)</f>
        <v>0</v>
      </c>
      <c r="S149" s="131">
        <f>IF($D149="N",$K149,0)</f>
        <v>0</v>
      </c>
      <c r="T149" s="132" t="e">
        <f t="shared" si="86"/>
        <v>#DIV/0!</v>
      </c>
    </row>
    <row r="150" spans="1:20" ht="14.25" x14ac:dyDescent="0.3">
      <c r="A150" s="93"/>
      <c r="B150" s="94"/>
      <c r="C150" s="128">
        <f>'3. Staff Loading'!C150</f>
        <v>0</v>
      </c>
      <c r="D150" s="129">
        <f>'3. Staff Loading'!D150</f>
        <v>0</v>
      </c>
      <c r="E150" s="43"/>
      <c r="F150" s="43"/>
      <c r="G150" s="43"/>
      <c r="H150" s="43"/>
      <c r="I150" s="43"/>
      <c r="J150" s="43"/>
      <c r="K150" s="100">
        <f>SUM(E150:J150)</f>
        <v>0</v>
      </c>
      <c r="L150" s="29"/>
      <c r="M150" s="29"/>
      <c r="N150" s="29"/>
      <c r="O150" s="131">
        <f t="shared" si="85"/>
        <v>0</v>
      </c>
      <c r="P150" s="131">
        <f t="shared" si="84"/>
        <v>0</v>
      </c>
      <c r="R150" s="131">
        <f>IF($D150="Y",$K150,0)</f>
        <v>0</v>
      </c>
      <c r="S150" s="131">
        <f>IF($D150="N",$K150,0)</f>
        <v>0</v>
      </c>
      <c r="T150" s="132" t="e">
        <f t="shared" si="86"/>
        <v>#DIV/0!</v>
      </c>
    </row>
    <row r="151" spans="1:20" ht="14.25" x14ac:dyDescent="0.3">
      <c r="A151" s="93"/>
      <c r="B151" s="94"/>
      <c r="C151" s="128">
        <f>'3. Staff Loading'!C151</f>
        <v>0</v>
      </c>
      <c r="D151" s="129">
        <f>'3. Staff Loading'!D151</f>
        <v>0</v>
      </c>
      <c r="E151" s="43"/>
      <c r="F151" s="43"/>
      <c r="G151" s="43"/>
      <c r="H151" s="43"/>
      <c r="I151" s="43"/>
      <c r="J151" s="43"/>
      <c r="K151" s="100">
        <f>SUM(E151:J151)</f>
        <v>0</v>
      </c>
      <c r="L151" s="29"/>
      <c r="M151" s="29"/>
      <c r="N151" s="29"/>
      <c r="O151" s="131">
        <f t="shared" si="85"/>
        <v>0</v>
      </c>
      <c r="P151" s="131">
        <f t="shared" si="84"/>
        <v>0</v>
      </c>
      <c r="R151" s="131">
        <f>IF($D151="Y",$K151,0)</f>
        <v>0</v>
      </c>
      <c r="S151" s="131">
        <f>IF($D151="N",$K151,0)</f>
        <v>0</v>
      </c>
      <c r="T151" s="132" t="e">
        <f t="shared" si="86"/>
        <v>#DIV/0!</v>
      </c>
    </row>
    <row r="152" spans="1:20" ht="15" thickBot="1" x14ac:dyDescent="0.35">
      <c r="A152" s="65"/>
      <c r="B152" s="66" t="s">
        <v>64</v>
      </c>
      <c r="C152" s="67"/>
      <c r="D152" s="119"/>
      <c r="E152" s="70">
        <f>SUM(E147:E151)</f>
        <v>54.99952845833333</v>
      </c>
      <c r="F152" s="70">
        <f t="shared" ref="F152:K152" si="87">SUM(F147:F151)</f>
        <v>54.99952845833333</v>
      </c>
      <c r="G152" s="70">
        <f t="shared" si="87"/>
        <v>54.99952845833333</v>
      </c>
      <c r="H152" s="70">
        <f t="shared" si="87"/>
        <v>54.99952845833333</v>
      </c>
      <c r="I152" s="70">
        <f t="shared" si="87"/>
        <v>54.99952845833333</v>
      </c>
      <c r="J152" s="70">
        <f t="shared" si="87"/>
        <v>0</v>
      </c>
      <c r="K152" s="70">
        <f t="shared" si="87"/>
        <v>274.99764229166664</v>
      </c>
      <c r="L152" s="29"/>
      <c r="M152" s="29"/>
      <c r="N152" s="29"/>
      <c r="O152" s="72">
        <f>SUM(O147:O151)</f>
        <v>0.32125892791082555</v>
      </c>
      <c r="P152" s="72">
        <f>SUM(P147:P151)</f>
        <v>54.99952845833333</v>
      </c>
      <c r="R152" s="68">
        <f>SUM(R147:R151)</f>
        <v>0</v>
      </c>
      <c r="S152" s="68">
        <f>SUM(S147:S151)</f>
        <v>274.99764229166664</v>
      </c>
      <c r="T152" s="105">
        <f>R152/(R152+S152)</f>
        <v>0</v>
      </c>
    </row>
    <row r="153" spans="1:20" ht="14.25" x14ac:dyDescent="0.3">
      <c r="A153" s="99">
        <v>7.2</v>
      </c>
      <c r="B153" s="94" t="s">
        <v>65</v>
      </c>
      <c r="C153" s="128" t="str">
        <f>'3. Staff Loading'!C153</f>
        <v>BenefitsCal Product Manager</v>
      </c>
      <c r="D153" s="129" t="str">
        <f>'3. Staff Loading'!D153</f>
        <v>N</v>
      </c>
      <c r="E153" s="152">
        <v>39.997499999999995</v>
      </c>
      <c r="F153" s="152">
        <v>39.997499999999995</v>
      </c>
      <c r="G153" s="152">
        <v>39.997499999999995</v>
      </c>
      <c r="H153" s="152">
        <v>39.997499999999995</v>
      </c>
      <c r="I153" s="152">
        <v>39.997499999999995</v>
      </c>
      <c r="J153" s="43"/>
      <c r="K153" s="100">
        <f>SUM(E153:J153)</f>
        <v>199.98749999999998</v>
      </c>
      <c r="L153" s="29"/>
      <c r="M153" s="29"/>
      <c r="N153" s="29"/>
      <c r="O153" s="131">
        <f>P153/$M$7</f>
        <v>0.23363025700934578</v>
      </c>
      <c r="P153" s="131">
        <f t="shared" ref="P153:P157" si="88">K153/5</f>
        <v>39.997499999999995</v>
      </c>
      <c r="R153" s="131">
        <f>IF($D153="Y",$K153,0)</f>
        <v>0</v>
      </c>
      <c r="S153" s="131">
        <f>IF($D153="N",$K153,0)</f>
        <v>199.98749999999998</v>
      </c>
      <c r="T153" s="132">
        <f>R153/(S153+R153)</f>
        <v>0</v>
      </c>
    </row>
    <row r="154" spans="1:20" s="32" customFormat="1" ht="14.25" x14ac:dyDescent="0.3">
      <c r="A154" s="93"/>
      <c r="B154" s="94"/>
      <c r="C154" s="128" t="str">
        <f>'3. Staff Loading'!C154</f>
        <v>BenefitsCal UX Designer - Off</v>
      </c>
      <c r="D154" s="129" t="str">
        <f>'3. Staff Loading'!D154</f>
        <v>Y</v>
      </c>
      <c r="E154" s="43">
        <v>39.999552586666717</v>
      </c>
      <c r="F154" s="43">
        <v>39.999552586666717</v>
      </c>
      <c r="G154" s="43">
        <v>39.999552586666717</v>
      </c>
      <c r="H154" s="43">
        <v>39.999552586666717</v>
      </c>
      <c r="I154" s="43">
        <v>39.999552586666717</v>
      </c>
      <c r="J154" s="43"/>
      <c r="K154" s="100">
        <f>SUM(E154:J154)</f>
        <v>199.99776293333358</v>
      </c>
      <c r="L154" s="29"/>
      <c r="M154" s="29"/>
      <c r="N154" s="29"/>
      <c r="O154" s="131">
        <f t="shared" ref="O154:O157" si="89">P154/$M$7</f>
        <v>0.2336422464174458</v>
      </c>
      <c r="P154" s="131">
        <f t="shared" si="88"/>
        <v>39.999552586666717</v>
      </c>
      <c r="R154" s="131">
        <f>IF($D154="Y",$K154,0)</f>
        <v>199.99776293333358</v>
      </c>
      <c r="S154" s="131">
        <f>IF($D154="N",$K154,0)</f>
        <v>0</v>
      </c>
      <c r="T154" s="132">
        <f t="shared" ref="T154:T157" si="90">R154/(S154+R154)</f>
        <v>1</v>
      </c>
    </row>
    <row r="155" spans="1:20" ht="14.25" x14ac:dyDescent="0.3">
      <c r="A155" s="93"/>
      <c r="B155" s="94"/>
      <c r="C155" s="128">
        <f>'3. Staff Loading'!C155</f>
        <v>0</v>
      </c>
      <c r="D155" s="129">
        <f>'3. Staff Loading'!D155</f>
        <v>0</v>
      </c>
      <c r="E155" s="43"/>
      <c r="F155" s="43"/>
      <c r="G155" s="43"/>
      <c r="H155" s="43"/>
      <c r="I155" s="43"/>
      <c r="J155" s="43"/>
      <c r="K155" s="100">
        <f>SUM(E155:J155)</f>
        <v>0</v>
      </c>
      <c r="L155" s="29"/>
      <c r="M155" s="29"/>
      <c r="N155" s="29"/>
      <c r="O155" s="131">
        <f t="shared" si="89"/>
        <v>0</v>
      </c>
      <c r="P155" s="131">
        <f t="shared" si="88"/>
        <v>0</v>
      </c>
      <c r="R155" s="131">
        <f>IF($D155="Y",$K155,0)</f>
        <v>0</v>
      </c>
      <c r="S155" s="131">
        <f>IF($D155="N",$K155,0)</f>
        <v>0</v>
      </c>
      <c r="T155" s="132" t="e">
        <f t="shared" si="90"/>
        <v>#DIV/0!</v>
      </c>
    </row>
    <row r="156" spans="1:20" ht="14.25" x14ac:dyDescent="0.3">
      <c r="A156" s="93"/>
      <c r="B156" s="94"/>
      <c r="C156" s="128">
        <f>'3. Staff Loading'!C156</f>
        <v>0</v>
      </c>
      <c r="D156" s="129">
        <f>'3. Staff Loading'!D156</f>
        <v>0</v>
      </c>
      <c r="E156" s="43"/>
      <c r="F156" s="43"/>
      <c r="G156" s="43"/>
      <c r="H156" s="43"/>
      <c r="I156" s="43"/>
      <c r="J156" s="43"/>
      <c r="K156" s="100">
        <f>SUM(E156:J156)</f>
        <v>0</v>
      </c>
      <c r="L156" s="29"/>
      <c r="M156" s="29"/>
      <c r="N156" s="29"/>
      <c r="O156" s="131">
        <f t="shared" si="89"/>
        <v>0</v>
      </c>
      <c r="P156" s="131">
        <f t="shared" si="88"/>
        <v>0</v>
      </c>
      <c r="R156" s="131">
        <f>IF($D156="Y",$K156,0)</f>
        <v>0</v>
      </c>
      <c r="S156" s="131">
        <f>IF($D156="N",$K156,0)</f>
        <v>0</v>
      </c>
      <c r="T156" s="132" t="e">
        <f t="shared" si="90"/>
        <v>#DIV/0!</v>
      </c>
    </row>
    <row r="157" spans="1:20" ht="14.25" x14ac:dyDescent="0.3">
      <c r="A157" s="93"/>
      <c r="B157" s="94"/>
      <c r="C157" s="128">
        <f>'3. Staff Loading'!C157</f>
        <v>0</v>
      </c>
      <c r="D157" s="129">
        <f>'3. Staff Loading'!D157</f>
        <v>0</v>
      </c>
      <c r="E157" s="43"/>
      <c r="F157" s="43"/>
      <c r="G157" s="43"/>
      <c r="H157" s="43"/>
      <c r="I157" s="43"/>
      <c r="J157" s="43"/>
      <c r="K157" s="100">
        <f>SUM(E157:J157)</f>
        <v>0</v>
      </c>
      <c r="L157" s="29"/>
      <c r="M157" s="29"/>
      <c r="N157" s="29"/>
      <c r="O157" s="131">
        <f t="shared" si="89"/>
        <v>0</v>
      </c>
      <c r="P157" s="131">
        <f t="shared" si="88"/>
        <v>0</v>
      </c>
      <c r="R157" s="131">
        <f>IF($D157="Y",$K157,0)</f>
        <v>0</v>
      </c>
      <c r="S157" s="131">
        <f>IF($D157="N",$K157,0)</f>
        <v>0</v>
      </c>
      <c r="T157" s="132" t="e">
        <f t="shared" si="90"/>
        <v>#DIV/0!</v>
      </c>
    </row>
    <row r="158" spans="1:20" ht="15" thickBot="1" x14ac:dyDescent="0.35">
      <c r="A158" s="65"/>
      <c r="B158" s="66" t="s">
        <v>66</v>
      </c>
      <c r="C158" s="67"/>
      <c r="D158" s="119"/>
      <c r="E158" s="70">
        <f>SUM(E153:E157)</f>
        <v>79.997052586666712</v>
      </c>
      <c r="F158" s="70">
        <f t="shared" ref="F158:K158" si="91">SUM(F153:F157)</f>
        <v>79.997052586666712</v>
      </c>
      <c r="G158" s="70">
        <f t="shared" si="91"/>
        <v>79.997052586666712</v>
      </c>
      <c r="H158" s="70">
        <f t="shared" si="91"/>
        <v>79.997052586666712</v>
      </c>
      <c r="I158" s="70">
        <f t="shared" si="91"/>
        <v>79.997052586666712</v>
      </c>
      <c r="J158" s="70">
        <f t="shared" si="91"/>
        <v>0</v>
      </c>
      <c r="K158" s="70">
        <f t="shared" si="91"/>
        <v>399.98526293333356</v>
      </c>
      <c r="L158" s="29"/>
      <c r="M158" s="29"/>
      <c r="N158" s="29"/>
      <c r="O158" s="72">
        <f>SUM(O153:O157)</f>
        <v>0.46727250342679161</v>
      </c>
      <c r="P158" s="72">
        <f>SUM(P153:P157)</f>
        <v>79.997052586666712</v>
      </c>
      <c r="R158" s="68">
        <f>SUM(R153:R157)</f>
        <v>199.99776293333358</v>
      </c>
      <c r="S158" s="68">
        <f>SUM(S153:S157)</f>
        <v>199.98749999999998</v>
      </c>
      <c r="T158" s="105">
        <f>R158/(R158+S158)</f>
        <v>0.50001282913932665</v>
      </c>
    </row>
    <row r="159" spans="1:20" ht="14.25" x14ac:dyDescent="0.3">
      <c r="A159" s="99">
        <v>7.3</v>
      </c>
      <c r="B159" s="94" t="s">
        <v>67</v>
      </c>
      <c r="C159" s="128" t="str">
        <f>'3. Staff Loading'!C159</f>
        <v>BenefitsCal Innovation POC Analyst Sr. - On</v>
      </c>
      <c r="D159" s="129" t="str">
        <f>'3. Staff Loading'!D159</f>
        <v>N</v>
      </c>
      <c r="E159" s="43">
        <v>44</v>
      </c>
      <c r="F159" s="43">
        <v>43</v>
      </c>
      <c r="G159" s="43">
        <v>43</v>
      </c>
      <c r="H159" s="43">
        <v>44</v>
      </c>
      <c r="I159" s="43">
        <v>43</v>
      </c>
      <c r="J159" s="43"/>
      <c r="K159" s="100">
        <f>SUM(E159:J159)</f>
        <v>217</v>
      </c>
      <c r="L159" s="29"/>
      <c r="M159" s="29"/>
      <c r="N159" s="29"/>
      <c r="O159" s="131">
        <f>P159/$M$7</f>
        <v>0.25350467289719625</v>
      </c>
      <c r="P159" s="131">
        <f t="shared" ref="P159:P163" si="92">K159/5</f>
        <v>43.4</v>
      </c>
      <c r="R159" s="131">
        <f>IF($D159="Y",$K159,0)</f>
        <v>0</v>
      </c>
      <c r="S159" s="131">
        <f>IF($D159="N",$K159,0)</f>
        <v>217</v>
      </c>
      <c r="T159" s="132">
        <f>R159/(S159+R159)</f>
        <v>0</v>
      </c>
    </row>
    <row r="160" spans="1:20" s="32" customFormat="1" ht="14.25" x14ac:dyDescent="0.3">
      <c r="A160" s="93"/>
      <c r="B160" s="94"/>
      <c r="C160" s="128" t="str">
        <f>'3. Staff Loading'!C160</f>
        <v xml:space="preserve">BenefitsCal Innovation POC Analyst Sr. - Off </v>
      </c>
      <c r="D160" s="129" t="str">
        <f>'3. Staff Loading'!D160</f>
        <v>Y</v>
      </c>
      <c r="E160" s="43">
        <v>165.00033175000002</v>
      </c>
      <c r="F160" s="43">
        <v>165.00033175000002</v>
      </c>
      <c r="G160" s="43">
        <v>165.00033175000002</v>
      </c>
      <c r="H160" s="43">
        <v>165.00033175000002</v>
      </c>
      <c r="I160" s="43">
        <v>165.00033175000002</v>
      </c>
      <c r="J160" s="43"/>
      <c r="K160" s="100">
        <f>SUM(E160:J160)</f>
        <v>825.00165875000005</v>
      </c>
      <c r="L160" s="29"/>
      <c r="M160" s="29"/>
      <c r="N160" s="29"/>
      <c r="O160" s="131">
        <f t="shared" ref="O160:O163" si="93">P160/$M$7</f>
        <v>0.96378698452102818</v>
      </c>
      <c r="P160" s="131">
        <f t="shared" si="92"/>
        <v>165.00033175000002</v>
      </c>
      <c r="R160" s="131">
        <f>IF($D160="Y",$K160,0)</f>
        <v>825.00165875000005</v>
      </c>
      <c r="S160" s="131">
        <f>IF($D160="N",$K160,0)</f>
        <v>0</v>
      </c>
      <c r="T160" s="132">
        <f t="shared" ref="T160:T163" si="94">R160/(S160+R160)</f>
        <v>1</v>
      </c>
    </row>
    <row r="161" spans="1:20" s="32" customFormat="1" ht="14.25" x14ac:dyDescent="0.3">
      <c r="A161" s="93"/>
      <c r="B161" s="94"/>
      <c r="C161" s="128">
        <f>'3. Staff Loading'!C161</f>
        <v>0</v>
      </c>
      <c r="D161" s="129">
        <f>'3. Staff Loading'!D161</f>
        <v>0</v>
      </c>
      <c r="E161" s="43"/>
      <c r="F161" s="43"/>
      <c r="G161" s="43"/>
      <c r="H161" s="43"/>
      <c r="I161" s="43"/>
      <c r="J161" s="43"/>
      <c r="K161" s="100">
        <f>SUM(E161:J161)</f>
        <v>0</v>
      </c>
      <c r="L161" s="29"/>
      <c r="M161" s="29"/>
      <c r="N161" s="29"/>
      <c r="O161" s="131">
        <f t="shared" si="93"/>
        <v>0</v>
      </c>
      <c r="P161" s="131">
        <f t="shared" si="92"/>
        <v>0</v>
      </c>
      <c r="R161" s="131">
        <f>IF($D161="Y",$K161,0)</f>
        <v>0</v>
      </c>
      <c r="S161" s="131">
        <f>IF($D161="N",$K161,0)</f>
        <v>0</v>
      </c>
      <c r="T161" s="132" t="e">
        <f t="shared" si="94"/>
        <v>#DIV/0!</v>
      </c>
    </row>
    <row r="162" spans="1:20" ht="14.25" x14ac:dyDescent="0.3">
      <c r="A162" s="93"/>
      <c r="B162" s="94"/>
      <c r="C162" s="128">
        <f>'3. Staff Loading'!C162</f>
        <v>0</v>
      </c>
      <c r="D162" s="129">
        <f>'3. Staff Loading'!D162</f>
        <v>0</v>
      </c>
      <c r="E162" s="43"/>
      <c r="F162" s="43"/>
      <c r="G162" s="43"/>
      <c r="H162" s="43"/>
      <c r="I162" s="43"/>
      <c r="J162" s="43"/>
      <c r="K162" s="100">
        <f>SUM(E162:J162)</f>
        <v>0</v>
      </c>
      <c r="L162" s="29"/>
      <c r="M162" s="29"/>
      <c r="N162" s="29"/>
      <c r="O162" s="131">
        <f t="shared" si="93"/>
        <v>0</v>
      </c>
      <c r="P162" s="131">
        <f t="shared" si="92"/>
        <v>0</v>
      </c>
      <c r="R162" s="131">
        <f>IF($D162="Y",$K162,0)</f>
        <v>0</v>
      </c>
      <c r="S162" s="131">
        <f>IF($D162="N",$K162,0)</f>
        <v>0</v>
      </c>
      <c r="T162" s="132" t="e">
        <f t="shared" si="94"/>
        <v>#DIV/0!</v>
      </c>
    </row>
    <row r="163" spans="1:20" ht="14.25" x14ac:dyDescent="0.3">
      <c r="A163" s="93"/>
      <c r="B163" s="94"/>
      <c r="C163" s="128">
        <f>'3. Staff Loading'!C163</f>
        <v>0</v>
      </c>
      <c r="D163" s="129">
        <f>'3. Staff Loading'!D163</f>
        <v>0</v>
      </c>
      <c r="E163" s="43"/>
      <c r="F163" s="43"/>
      <c r="G163" s="43"/>
      <c r="H163" s="43"/>
      <c r="I163" s="43"/>
      <c r="J163" s="43"/>
      <c r="K163" s="100">
        <f>SUM(E163:J163)</f>
        <v>0</v>
      </c>
      <c r="L163" s="29"/>
      <c r="M163" s="29"/>
      <c r="N163" s="29"/>
      <c r="O163" s="131">
        <f t="shared" si="93"/>
        <v>0</v>
      </c>
      <c r="P163" s="131">
        <f t="shared" si="92"/>
        <v>0</v>
      </c>
      <c r="R163" s="131">
        <f>IF($D163="Y",$K163,0)</f>
        <v>0</v>
      </c>
      <c r="S163" s="131">
        <f>IF($D163="N",$K163,0)</f>
        <v>0</v>
      </c>
      <c r="T163" s="132" t="e">
        <f t="shared" si="94"/>
        <v>#DIV/0!</v>
      </c>
    </row>
    <row r="164" spans="1:20" ht="15" thickBot="1" x14ac:dyDescent="0.35">
      <c r="A164" s="65"/>
      <c r="B164" s="66" t="s">
        <v>68</v>
      </c>
      <c r="C164" s="67"/>
      <c r="D164" s="119"/>
      <c r="E164" s="70">
        <f>SUM(E159:E163)</f>
        <v>209.00033175000002</v>
      </c>
      <c r="F164" s="70">
        <f t="shared" ref="F164:K164" si="95">SUM(F159:F163)</f>
        <v>208.00033175000002</v>
      </c>
      <c r="G164" s="70">
        <f t="shared" si="95"/>
        <v>208.00033175000002</v>
      </c>
      <c r="H164" s="70">
        <f t="shared" si="95"/>
        <v>209.00033175000002</v>
      </c>
      <c r="I164" s="70">
        <f t="shared" si="95"/>
        <v>208.00033175000002</v>
      </c>
      <c r="J164" s="70">
        <f t="shared" si="95"/>
        <v>0</v>
      </c>
      <c r="K164" s="70">
        <f t="shared" si="95"/>
        <v>1042.0016587499999</v>
      </c>
      <c r="L164" s="29"/>
      <c r="M164" s="29"/>
      <c r="N164" s="29"/>
      <c r="O164" s="72">
        <f>SUM(O159:O163)</f>
        <v>1.2172916574182244</v>
      </c>
      <c r="P164" s="72">
        <f>SUM(P159:P163)</f>
        <v>208.40033175000002</v>
      </c>
      <c r="R164" s="68">
        <f>SUM(R159:R163)</f>
        <v>825.00165875000005</v>
      </c>
      <c r="S164" s="68">
        <f>SUM(S159:S163)</f>
        <v>217</v>
      </c>
      <c r="T164" s="105">
        <f>R164/(R164+S164)</f>
        <v>0.79174697259089188</v>
      </c>
    </row>
    <row r="165" spans="1:20" ht="14.25" x14ac:dyDescent="0.3">
      <c r="A165" s="93">
        <v>7.4</v>
      </c>
      <c r="B165" s="94" t="s">
        <v>69</v>
      </c>
      <c r="C165" s="128" t="str">
        <f>'3. Staff Loading'!C165</f>
        <v>BenefitsCal Lead Innovation Consultant - On</v>
      </c>
      <c r="D165" s="129" t="str">
        <f>'3. Staff Loading'!D165</f>
        <v>N</v>
      </c>
      <c r="E165" s="43">
        <v>117.00181583999999</v>
      </c>
      <c r="F165" s="43">
        <v>117.00181583999999</v>
      </c>
      <c r="G165" s="43">
        <v>117.00181583999999</v>
      </c>
      <c r="H165" s="43">
        <v>117.00181583999999</v>
      </c>
      <c r="I165" s="43">
        <v>117.00181583999999</v>
      </c>
      <c r="J165" s="43"/>
      <c r="K165" s="100">
        <f>SUM(E165:J165)</f>
        <v>585.00907919999997</v>
      </c>
      <c r="L165" s="29"/>
      <c r="M165" s="29"/>
      <c r="N165" s="29"/>
      <c r="O165" s="131">
        <f>P165/$M$7</f>
        <v>0.68342182149532715</v>
      </c>
      <c r="P165" s="131">
        <f t="shared" ref="P165:P169" si="96">K165/5</f>
        <v>117.00181583999999</v>
      </c>
      <c r="R165" s="131">
        <f>IF($D165="Y",$K165,0)</f>
        <v>0</v>
      </c>
      <c r="S165" s="131">
        <f>IF($D165="N",$K165,0)</f>
        <v>585.00907919999997</v>
      </c>
      <c r="T165" s="132">
        <f>R165/(S165+R165)</f>
        <v>0</v>
      </c>
    </row>
    <row r="166" spans="1:20" s="32" customFormat="1" ht="14.25" x14ac:dyDescent="0.3">
      <c r="A166" s="93"/>
      <c r="B166" s="94"/>
      <c r="C166" s="128" t="str">
        <f>'3. Staff Loading'!C166</f>
        <v>BenefitsCal Automation Engineer - Off</v>
      </c>
      <c r="D166" s="129" t="str">
        <f>'3. Staff Loading'!D166</f>
        <v>Y</v>
      </c>
      <c r="E166" s="43">
        <v>95.000191707577144</v>
      </c>
      <c r="F166" s="43">
        <v>95.000191707577144</v>
      </c>
      <c r="G166" s="43">
        <v>95.000191707577144</v>
      </c>
      <c r="H166" s="43">
        <v>95.000191707577144</v>
      </c>
      <c r="I166" s="43">
        <v>95.000191707577144</v>
      </c>
      <c r="J166" s="43"/>
      <c r="K166" s="100">
        <f>SUM(E166:J166)</f>
        <v>475.00095853788571</v>
      </c>
      <c r="L166" s="29"/>
      <c r="M166" s="29"/>
      <c r="N166" s="29"/>
      <c r="O166" s="131">
        <f t="shared" ref="O166:O169" si="97">P166/$M$7</f>
        <v>0.55490766184332452</v>
      </c>
      <c r="P166" s="131">
        <f t="shared" si="96"/>
        <v>95.000191707577144</v>
      </c>
      <c r="R166" s="131">
        <f>IF($D166="Y",$K166,0)</f>
        <v>475.00095853788571</v>
      </c>
      <c r="S166" s="131">
        <f>IF($D166="N",$K166,0)</f>
        <v>0</v>
      </c>
      <c r="T166" s="132">
        <f t="shared" ref="T166:T169" si="98">R166/(S166+R166)</f>
        <v>1</v>
      </c>
    </row>
    <row r="167" spans="1:20" s="32" customFormat="1" ht="14.25" x14ac:dyDescent="0.3">
      <c r="A167" s="93"/>
      <c r="B167" s="94"/>
      <c r="C167" s="128">
        <f>'3. Staff Loading'!C167</f>
        <v>0</v>
      </c>
      <c r="D167" s="129">
        <f>'3. Staff Loading'!D167</f>
        <v>0</v>
      </c>
      <c r="E167" s="43"/>
      <c r="F167" s="43"/>
      <c r="G167" s="43"/>
      <c r="H167" s="43"/>
      <c r="I167" s="43"/>
      <c r="J167" s="43"/>
      <c r="K167" s="100">
        <f>SUM(E167:J167)</f>
        <v>0</v>
      </c>
      <c r="L167" s="29"/>
      <c r="M167" s="29"/>
      <c r="N167" s="29"/>
      <c r="O167" s="131">
        <f t="shared" si="97"/>
        <v>0</v>
      </c>
      <c r="P167" s="131">
        <f t="shared" si="96"/>
        <v>0</v>
      </c>
      <c r="R167" s="131">
        <f>IF($D167="Y",$K167,0)</f>
        <v>0</v>
      </c>
      <c r="S167" s="131">
        <f>IF($D167="N",$K167,0)</f>
        <v>0</v>
      </c>
      <c r="T167" s="132" t="e">
        <f t="shared" si="98"/>
        <v>#DIV/0!</v>
      </c>
    </row>
    <row r="168" spans="1:20" s="32" customFormat="1" ht="14.25" x14ac:dyDescent="0.3">
      <c r="A168" s="93"/>
      <c r="B168" s="94"/>
      <c r="C168" s="128">
        <f>'3. Staff Loading'!C168</f>
        <v>0</v>
      </c>
      <c r="D168" s="129">
        <f>'3. Staff Loading'!D168</f>
        <v>0</v>
      </c>
      <c r="E168" s="43"/>
      <c r="F168" s="43"/>
      <c r="G168" s="43"/>
      <c r="H168" s="43"/>
      <c r="I168" s="43"/>
      <c r="J168" s="43"/>
      <c r="K168" s="100">
        <f>SUM(E168:J168)</f>
        <v>0</v>
      </c>
      <c r="L168" s="29"/>
      <c r="M168" s="29"/>
      <c r="N168" s="29"/>
      <c r="O168" s="131">
        <f t="shared" si="97"/>
        <v>0</v>
      </c>
      <c r="P168" s="131">
        <f t="shared" si="96"/>
        <v>0</v>
      </c>
      <c r="R168" s="131">
        <f>IF($D168="Y",$K168,0)</f>
        <v>0</v>
      </c>
      <c r="S168" s="131">
        <f>IF($D168="N",$K168,0)</f>
        <v>0</v>
      </c>
      <c r="T168" s="132" t="e">
        <f t="shared" si="98"/>
        <v>#DIV/0!</v>
      </c>
    </row>
    <row r="169" spans="1:20" ht="9.9499999999999993" customHeight="1" x14ac:dyDescent="0.3">
      <c r="A169" s="93"/>
      <c r="B169" s="94"/>
      <c r="C169" s="128">
        <f>'3. Staff Loading'!C169</f>
        <v>0</v>
      </c>
      <c r="D169" s="129">
        <f>'3. Staff Loading'!D169</f>
        <v>0</v>
      </c>
      <c r="E169" s="43"/>
      <c r="F169" s="43"/>
      <c r="G169" s="43"/>
      <c r="H169" s="43"/>
      <c r="I169" s="43"/>
      <c r="J169" s="43"/>
      <c r="K169" s="100">
        <f>SUM(E169:J169)</f>
        <v>0</v>
      </c>
      <c r="L169" s="29"/>
      <c r="M169" s="29"/>
      <c r="N169" s="29"/>
      <c r="O169" s="131">
        <f t="shared" si="97"/>
        <v>0</v>
      </c>
      <c r="P169" s="131">
        <f t="shared" si="96"/>
        <v>0</v>
      </c>
      <c r="R169" s="131">
        <f>IF($D169="Y",$K169,0)</f>
        <v>0</v>
      </c>
      <c r="S169" s="131">
        <f>IF($D169="N",$K169,0)</f>
        <v>0</v>
      </c>
      <c r="T169" s="132" t="e">
        <f t="shared" si="98"/>
        <v>#DIV/0!</v>
      </c>
    </row>
    <row r="170" spans="1:20" s="31" customFormat="1" ht="15" thickBot="1" x14ac:dyDescent="0.35">
      <c r="A170" s="65"/>
      <c r="B170" s="66" t="s">
        <v>70</v>
      </c>
      <c r="C170" s="67"/>
      <c r="D170" s="119"/>
      <c r="E170" s="70">
        <f>SUM(E165:E169)</f>
        <v>212.00200754757714</v>
      </c>
      <c r="F170" s="70">
        <f t="shared" ref="F170:K170" si="99">SUM(F165:F169)</f>
        <v>212.00200754757714</v>
      </c>
      <c r="G170" s="70">
        <f t="shared" si="99"/>
        <v>212.00200754757714</v>
      </c>
      <c r="H170" s="70">
        <f t="shared" si="99"/>
        <v>212.00200754757714</v>
      </c>
      <c r="I170" s="70">
        <f t="shared" si="99"/>
        <v>212.00200754757714</v>
      </c>
      <c r="J170" s="70">
        <f t="shared" si="99"/>
        <v>0</v>
      </c>
      <c r="K170" s="70">
        <f t="shared" si="99"/>
        <v>1060.0100377378858</v>
      </c>
      <c r="L170" s="29"/>
      <c r="M170" s="29"/>
      <c r="N170" s="29"/>
      <c r="O170" s="72">
        <f>SUM(O165:O169)</f>
        <v>1.2383294833386516</v>
      </c>
      <c r="P170" s="72">
        <f>SUM(P165:P169)</f>
        <v>212.00200754757714</v>
      </c>
      <c r="R170" s="68">
        <f>SUM(R165:R169)</f>
        <v>475.00095853788571</v>
      </c>
      <c r="S170" s="68">
        <f>SUM(S165:S169)</f>
        <v>585.00907919999997</v>
      </c>
      <c r="T170" s="105">
        <f>R170/(R170+S170)</f>
        <v>0.44810986842309664</v>
      </c>
    </row>
    <row r="171" spans="1:20" ht="9.9499999999999993" customHeight="1" x14ac:dyDescent="0.3">
      <c r="A171" s="38"/>
      <c r="B171" s="39"/>
      <c r="C171" s="47"/>
      <c r="D171" s="118"/>
      <c r="E171" s="43"/>
      <c r="F171" s="43"/>
      <c r="G171" s="43"/>
      <c r="H171" s="43"/>
      <c r="I171" s="43"/>
      <c r="J171" s="43"/>
      <c r="K171" s="43"/>
      <c r="L171" s="29"/>
      <c r="M171" s="29"/>
      <c r="N171" s="29"/>
      <c r="O171" s="41"/>
      <c r="P171" s="41"/>
      <c r="R171" s="41"/>
      <c r="S171" s="41"/>
      <c r="T171" s="104"/>
    </row>
    <row r="172" spans="1:20" ht="15" thickBot="1" x14ac:dyDescent="0.35">
      <c r="A172" s="88"/>
      <c r="B172" s="89" t="s">
        <v>71</v>
      </c>
      <c r="C172" s="90"/>
      <c r="D172" s="121"/>
      <c r="E172" s="91">
        <f t="shared" ref="E172:K172" si="100">SUM(E152,E158,E164,E170)</f>
        <v>555.99892034257721</v>
      </c>
      <c r="F172" s="91">
        <f t="shared" si="100"/>
        <v>554.99892034257721</v>
      </c>
      <c r="G172" s="91">
        <f t="shared" si="100"/>
        <v>554.99892034257721</v>
      </c>
      <c r="H172" s="91">
        <f t="shared" si="100"/>
        <v>555.99892034257721</v>
      </c>
      <c r="I172" s="91">
        <f t="shared" si="100"/>
        <v>554.99892034257721</v>
      </c>
      <c r="J172" s="91">
        <f t="shared" si="100"/>
        <v>0</v>
      </c>
      <c r="K172" s="91">
        <f t="shared" si="100"/>
        <v>2776.9946017128859</v>
      </c>
      <c r="L172" s="29"/>
      <c r="M172" s="29"/>
      <c r="N172" s="29"/>
      <c r="O172" s="91">
        <f>SUM(O152,O158,O164,O170)</f>
        <v>3.2441525720944933</v>
      </c>
      <c r="P172" s="91">
        <f>SUM(P152,P158,P164,P170)</f>
        <v>555.39892034257718</v>
      </c>
      <c r="R172" s="91">
        <f>SUM(R152,R158,R164,R170)</f>
        <v>1500.0003802212193</v>
      </c>
      <c r="S172" s="91">
        <f>SUM(S152,S158,S164,S170)</f>
        <v>1276.9942214916666</v>
      </c>
      <c r="T172" s="110">
        <f>R172/(R172+S172)</f>
        <v>0.54015242928308171</v>
      </c>
    </row>
    <row r="173" spans="1:20" ht="14.25" x14ac:dyDescent="0.3">
      <c r="A173" s="49"/>
      <c r="B173" s="39"/>
      <c r="C173" s="40"/>
      <c r="D173" s="124"/>
      <c r="E173" s="43"/>
      <c r="F173" s="43"/>
      <c r="G173" s="43"/>
      <c r="H173" s="43"/>
      <c r="I173" s="43"/>
      <c r="J173" s="43"/>
      <c r="K173" s="43"/>
      <c r="L173" s="29"/>
      <c r="M173" s="29"/>
      <c r="N173" s="29"/>
      <c r="O173" s="40"/>
      <c r="P173" s="40"/>
      <c r="R173" s="40"/>
      <c r="S173" s="40"/>
      <c r="T173" s="104"/>
    </row>
    <row r="174" spans="1:20" ht="14.25" x14ac:dyDescent="0.3">
      <c r="A174" s="74">
        <v>8</v>
      </c>
      <c r="B174" s="83" t="s">
        <v>72</v>
      </c>
      <c r="C174" s="76"/>
      <c r="D174" s="117"/>
      <c r="E174" s="81"/>
      <c r="F174" s="81"/>
      <c r="G174" s="81"/>
      <c r="H174" s="81"/>
      <c r="I174" s="81"/>
      <c r="J174" s="81"/>
      <c r="K174" s="77"/>
      <c r="L174" s="29"/>
      <c r="M174" s="29"/>
      <c r="N174" s="29"/>
      <c r="O174" s="76"/>
      <c r="P174" s="76"/>
      <c r="R174" s="76"/>
      <c r="S174" s="76"/>
      <c r="T174" s="108"/>
    </row>
    <row r="175" spans="1:20" ht="14.25" x14ac:dyDescent="0.3">
      <c r="A175" s="93">
        <v>8.1</v>
      </c>
      <c r="B175" s="94" t="s">
        <v>105</v>
      </c>
      <c r="C175" s="128" t="str">
        <f>'3. Staff Loading'!C175</f>
        <v>BenefitsCal Cloud Support Lead - On</v>
      </c>
      <c r="D175" s="129" t="str">
        <f>'3. Staff Loading'!D175</f>
        <v>N</v>
      </c>
      <c r="E175" s="43">
        <v>150.92649583333332</v>
      </c>
      <c r="F175" s="43">
        <v>150.92649583333332</v>
      </c>
      <c r="G175" s="43">
        <v>150.92649583333332</v>
      </c>
      <c r="H175" s="43">
        <v>150.92649583333332</v>
      </c>
      <c r="I175" s="43">
        <v>150.92649583333332</v>
      </c>
      <c r="J175" s="43"/>
      <c r="K175" s="100">
        <f>SUM(E175:J175)</f>
        <v>754.6324791666666</v>
      </c>
      <c r="L175" s="29"/>
      <c r="M175" s="29"/>
      <c r="N175" s="29"/>
      <c r="O175" s="131">
        <f>P175/$M$7</f>
        <v>0.88157999902647977</v>
      </c>
      <c r="P175" s="131">
        <f t="shared" ref="P175:P179" si="101">K175/5</f>
        <v>150.92649583333332</v>
      </c>
      <c r="R175" s="131">
        <f>IF($D175="Y",$K175,0)</f>
        <v>0</v>
      </c>
      <c r="S175" s="131">
        <f>IF($D175="N",$K175,0)</f>
        <v>754.6324791666666</v>
      </c>
      <c r="T175" s="132">
        <f>R175/(S175+R175)</f>
        <v>0</v>
      </c>
    </row>
    <row r="176" spans="1:20" s="32" customFormat="1" ht="14.25" x14ac:dyDescent="0.3">
      <c r="A176" s="93"/>
      <c r="B176" s="94"/>
      <c r="C176" s="128" t="str">
        <f>'3. Staff Loading'!C176</f>
        <v>BenefitsCal Lead Cloud Platform Engineer - Off</v>
      </c>
      <c r="D176" s="129" t="str">
        <f>'3. Staff Loading'!D176</f>
        <v>Y</v>
      </c>
      <c r="E176" s="43">
        <v>165.9629166666667</v>
      </c>
      <c r="F176" s="43">
        <v>165.9629166666667</v>
      </c>
      <c r="G176" s="43">
        <v>165.9629166666667</v>
      </c>
      <c r="H176" s="43">
        <v>165.9629166666667</v>
      </c>
      <c r="I176" s="43">
        <v>165.9629166666667</v>
      </c>
      <c r="J176" s="43"/>
      <c r="K176" s="100">
        <f>SUM(E176:J176)</f>
        <v>829.81458333333353</v>
      </c>
      <c r="L176" s="29"/>
      <c r="M176" s="29"/>
      <c r="N176" s="29"/>
      <c r="O176" s="131">
        <f t="shared" ref="O176:O179" si="102">P176/$M$7</f>
        <v>0.96940955996884759</v>
      </c>
      <c r="P176" s="131">
        <f t="shared" si="101"/>
        <v>165.9629166666667</v>
      </c>
      <c r="R176" s="131">
        <f>IF($D176="Y",$K176,0)</f>
        <v>829.81458333333353</v>
      </c>
      <c r="S176" s="131">
        <f>IF($D176="N",$K176,0)</f>
        <v>0</v>
      </c>
      <c r="T176" s="132">
        <f t="shared" ref="T176:T179" si="103">R176/(S176+R176)</f>
        <v>1</v>
      </c>
    </row>
    <row r="177" spans="1:20" s="32" customFormat="1" ht="14.25" x14ac:dyDescent="0.3">
      <c r="A177" s="93"/>
      <c r="B177" s="94"/>
      <c r="C177" s="128">
        <f>'3. Staff Loading'!C177</f>
        <v>0</v>
      </c>
      <c r="D177" s="129">
        <f>'3. Staff Loading'!D177</f>
        <v>0</v>
      </c>
      <c r="E177" s="43"/>
      <c r="F177" s="43"/>
      <c r="G177" s="43"/>
      <c r="H177" s="43"/>
      <c r="I177" s="43"/>
      <c r="J177" s="43"/>
      <c r="K177" s="100">
        <f>SUM(E177:J177)</f>
        <v>0</v>
      </c>
      <c r="L177" s="29"/>
      <c r="M177" s="29"/>
      <c r="N177" s="29"/>
      <c r="O177" s="131">
        <f t="shared" si="102"/>
        <v>0</v>
      </c>
      <c r="P177" s="131">
        <f t="shared" si="101"/>
        <v>0</v>
      </c>
      <c r="R177" s="131">
        <f>IF($D177="Y",$K177,0)</f>
        <v>0</v>
      </c>
      <c r="S177" s="131">
        <f>IF($D177="N",$K177,0)</f>
        <v>0</v>
      </c>
      <c r="T177" s="132" t="e">
        <f t="shared" si="103"/>
        <v>#DIV/0!</v>
      </c>
    </row>
    <row r="178" spans="1:20" ht="14.25" x14ac:dyDescent="0.3">
      <c r="A178" s="93"/>
      <c r="B178" s="94"/>
      <c r="C178" s="128">
        <f>'3. Staff Loading'!C178</f>
        <v>0</v>
      </c>
      <c r="D178" s="129">
        <f>'3. Staff Loading'!D178</f>
        <v>0</v>
      </c>
      <c r="E178" s="43"/>
      <c r="F178" s="43"/>
      <c r="G178" s="43"/>
      <c r="H178" s="43"/>
      <c r="I178" s="43"/>
      <c r="J178" s="43"/>
      <c r="K178" s="100">
        <f>SUM(E178:J178)</f>
        <v>0</v>
      </c>
      <c r="L178" s="29"/>
      <c r="M178" s="29"/>
      <c r="N178" s="29"/>
      <c r="O178" s="131">
        <f t="shared" si="102"/>
        <v>0</v>
      </c>
      <c r="P178" s="131">
        <f t="shared" si="101"/>
        <v>0</v>
      </c>
      <c r="R178" s="131">
        <f>IF($D178="Y",$K178,0)</f>
        <v>0</v>
      </c>
      <c r="S178" s="131">
        <f>IF($D178="N",$K178,0)</f>
        <v>0</v>
      </c>
      <c r="T178" s="132" t="e">
        <f t="shared" si="103"/>
        <v>#DIV/0!</v>
      </c>
    </row>
    <row r="179" spans="1:20" ht="14.25" x14ac:dyDescent="0.3">
      <c r="A179" s="93"/>
      <c r="B179" s="94"/>
      <c r="C179" s="128">
        <f>'3. Staff Loading'!C179</f>
        <v>0</v>
      </c>
      <c r="D179" s="129">
        <f>'3. Staff Loading'!D179</f>
        <v>0</v>
      </c>
      <c r="E179" s="43"/>
      <c r="F179" s="43"/>
      <c r="G179" s="43"/>
      <c r="H179" s="43"/>
      <c r="I179" s="43"/>
      <c r="J179" s="43"/>
      <c r="K179" s="100">
        <f>SUM(E179:J179)</f>
        <v>0</v>
      </c>
      <c r="L179" s="29"/>
      <c r="M179" s="29"/>
      <c r="N179" s="29"/>
      <c r="O179" s="131">
        <f t="shared" si="102"/>
        <v>0</v>
      </c>
      <c r="P179" s="131">
        <f t="shared" si="101"/>
        <v>0</v>
      </c>
      <c r="R179" s="131">
        <f>IF($D179="Y",$K179,0)</f>
        <v>0</v>
      </c>
      <c r="S179" s="131">
        <f>IF($D179="N",$K179,0)</f>
        <v>0</v>
      </c>
      <c r="T179" s="132" t="e">
        <f t="shared" si="103"/>
        <v>#DIV/0!</v>
      </c>
    </row>
    <row r="180" spans="1:20" ht="15" thickBot="1" x14ac:dyDescent="0.35">
      <c r="A180" s="65"/>
      <c r="B180" s="66" t="s">
        <v>74</v>
      </c>
      <c r="C180" s="67"/>
      <c r="D180" s="119"/>
      <c r="E180" s="70">
        <f>SUM(E175:E179)</f>
        <v>316.88941250000005</v>
      </c>
      <c r="F180" s="70">
        <f t="shared" ref="F180:K180" si="104">SUM(F175:F179)</f>
        <v>316.88941250000005</v>
      </c>
      <c r="G180" s="70">
        <f t="shared" si="104"/>
        <v>316.88941250000005</v>
      </c>
      <c r="H180" s="70">
        <f t="shared" si="104"/>
        <v>316.88941250000005</v>
      </c>
      <c r="I180" s="70">
        <f t="shared" si="104"/>
        <v>316.88941250000005</v>
      </c>
      <c r="J180" s="70">
        <f t="shared" si="104"/>
        <v>0</v>
      </c>
      <c r="K180" s="70">
        <f t="shared" si="104"/>
        <v>1584.4470625000001</v>
      </c>
      <c r="L180" s="29"/>
      <c r="M180" s="29"/>
      <c r="N180" s="29"/>
      <c r="O180" s="72">
        <f>SUM(O175:O179)</f>
        <v>1.8509895589953274</v>
      </c>
      <c r="P180" s="72">
        <f>SUM(P175:P179)</f>
        <v>316.88941250000005</v>
      </c>
      <c r="R180" s="68">
        <f>SUM(R175:R179)</f>
        <v>829.81458333333353</v>
      </c>
      <c r="S180" s="68">
        <f>SUM(S175:S179)</f>
        <v>754.6324791666666</v>
      </c>
      <c r="T180" s="105">
        <f>R180/(R180+S180)</f>
        <v>0.52372502873274973</v>
      </c>
    </row>
    <row r="181" spans="1:20" ht="14.25" x14ac:dyDescent="0.3">
      <c r="A181" s="93">
        <v>8.1999999999999993</v>
      </c>
      <c r="B181" s="94" t="s">
        <v>75</v>
      </c>
      <c r="C181" s="128" t="str">
        <f>'3. Staff Loading'!C181</f>
        <v>BenefitsCal Lead Cloud Platform Analyst - On</v>
      </c>
      <c r="D181" s="129" t="str">
        <f>'3. Staff Loading'!D181</f>
        <v>N</v>
      </c>
      <c r="E181" s="43">
        <v>122.20498964165999</v>
      </c>
      <c r="F181" s="43">
        <v>122.20498964165999</v>
      </c>
      <c r="G181" s="43">
        <v>122.20498964165999</v>
      </c>
      <c r="H181" s="43">
        <v>122.20498964165999</v>
      </c>
      <c r="I181" s="43">
        <v>122.20498964165999</v>
      </c>
      <c r="J181" s="43"/>
      <c r="K181" s="100">
        <f>SUM(E181:J181)</f>
        <v>611.02494820829997</v>
      </c>
      <c r="L181" s="29"/>
      <c r="M181" s="29"/>
      <c r="N181" s="29"/>
      <c r="O181" s="131">
        <f>P181/$M$7</f>
        <v>0.71381419183212613</v>
      </c>
      <c r="P181" s="131">
        <f t="shared" ref="P181:P185" si="105">K181/5</f>
        <v>122.20498964165999</v>
      </c>
      <c r="R181" s="131">
        <f>IF($D181="Y",$K181,0)</f>
        <v>0</v>
      </c>
      <c r="S181" s="131">
        <f>IF($D181="N",$K181,0)</f>
        <v>611.02494820829997</v>
      </c>
      <c r="T181" s="132">
        <f>R181/(S181+R181)</f>
        <v>0</v>
      </c>
    </row>
    <row r="182" spans="1:20" s="32" customFormat="1" ht="14.25" x14ac:dyDescent="0.3">
      <c r="A182" s="93"/>
      <c r="B182" s="94"/>
      <c r="C182" s="128" t="str">
        <f>'3. Staff Loading'!C182</f>
        <v>BenefitsCal Cloud Platform FinOps - Off</v>
      </c>
      <c r="D182" s="129" t="str">
        <f>'3. Staff Loading'!D182</f>
        <v>Y</v>
      </c>
      <c r="E182" s="43">
        <v>165.96291666665999</v>
      </c>
      <c r="F182" s="43">
        <v>165.96291666665999</v>
      </c>
      <c r="G182" s="43">
        <v>165.96291666665999</v>
      </c>
      <c r="H182" s="43">
        <v>165.96291666665999</v>
      </c>
      <c r="I182" s="43">
        <v>165.96291666665999</v>
      </c>
      <c r="J182" s="43"/>
      <c r="K182" s="100">
        <f>SUM(E182:J182)</f>
        <v>829.81458333329999</v>
      </c>
      <c r="L182" s="29"/>
      <c r="M182" s="29"/>
      <c r="N182" s="29"/>
      <c r="O182" s="131">
        <f t="shared" ref="O182:O185" si="106">P182/$M$7</f>
        <v>0.9694095599688084</v>
      </c>
      <c r="P182" s="131">
        <f t="shared" si="105"/>
        <v>165.96291666665999</v>
      </c>
      <c r="R182" s="131">
        <f>IF($D182="Y",$K182,0)</f>
        <v>829.81458333329999</v>
      </c>
      <c r="S182" s="131">
        <f>IF($D182="N",$K182,0)</f>
        <v>0</v>
      </c>
      <c r="T182" s="132">
        <f t="shared" ref="T182:T185" si="107">R182/(S182+R182)</f>
        <v>1</v>
      </c>
    </row>
    <row r="183" spans="1:20" ht="14.25" x14ac:dyDescent="0.3">
      <c r="A183" s="93"/>
      <c r="B183" s="94"/>
      <c r="C183" s="128">
        <f>'3. Staff Loading'!C183</f>
        <v>0</v>
      </c>
      <c r="D183" s="129">
        <f>'3. Staff Loading'!D183</f>
        <v>0</v>
      </c>
      <c r="E183" s="43"/>
      <c r="F183" s="43"/>
      <c r="G183" s="43"/>
      <c r="H183" s="43"/>
      <c r="I183" s="43"/>
      <c r="J183" s="43"/>
      <c r="K183" s="100">
        <f>SUM(E183:J183)</f>
        <v>0</v>
      </c>
      <c r="L183" s="29"/>
      <c r="M183" s="29"/>
      <c r="N183" s="29"/>
      <c r="O183" s="131">
        <f t="shared" si="106"/>
        <v>0</v>
      </c>
      <c r="P183" s="131">
        <f t="shared" si="105"/>
        <v>0</v>
      </c>
      <c r="R183" s="131">
        <f>IF($D183="Y",$K183,0)</f>
        <v>0</v>
      </c>
      <c r="S183" s="131">
        <f>IF($D183="N",$K183,0)</f>
        <v>0</v>
      </c>
      <c r="T183" s="132" t="e">
        <f t="shared" si="107"/>
        <v>#DIV/0!</v>
      </c>
    </row>
    <row r="184" spans="1:20" ht="14.25" x14ac:dyDescent="0.3">
      <c r="A184" s="93"/>
      <c r="B184" s="94"/>
      <c r="C184" s="128">
        <f>'3. Staff Loading'!C184</f>
        <v>0</v>
      </c>
      <c r="D184" s="129">
        <f>'3. Staff Loading'!D184</f>
        <v>0</v>
      </c>
      <c r="E184" s="43"/>
      <c r="F184" s="43"/>
      <c r="G184" s="43"/>
      <c r="H184" s="43"/>
      <c r="I184" s="43"/>
      <c r="J184" s="43"/>
      <c r="K184" s="100">
        <f>SUM(E184:J184)</f>
        <v>0</v>
      </c>
      <c r="L184" s="29"/>
      <c r="M184" s="29"/>
      <c r="N184" s="29"/>
      <c r="O184" s="131">
        <f t="shared" si="106"/>
        <v>0</v>
      </c>
      <c r="P184" s="131">
        <f t="shared" si="105"/>
        <v>0</v>
      </c>
      <c r="R184" s="131">
        <f>IF($D184="Y",$K184,0)</f>
        <v>0</v>
      </c>
      <c r="S184" s="131">
        <f>IF($D184="N",$K184,0)</f>
        <v>0</v>
      </c>
      <c r="T184" s="132" t="e">
        <f t="shared" si="107"/>
        <v>#DIV/0!</v>
      </c>
    </row>
    <row r="185" spans="1:20" ht="14.25" x14ac:dyDescent="0.3">
      <c r="A185" s="93"/>
      <c r="B185" s="94"/>
      <c r="C185" s="128">
        <f>'3. Staff Loading'!C185</f>
        <v>0</v>
      </c>
      <c r="D185" s="129">
        <f>'3. Staff Loading'!D185</f>
        <v>0</v>
      </c>
      <c r="E185" s="43"/>
      <c r="F185" s="43"/>
      <c r="G185" s="43"/>
      <c r="H185" s="43"/>
      <c r="I185" s="43"/>
      <c r="J185" s="43"/>
      <c r="K185" s="100">
        <f>SUM(E185:J185)</f>
        <v>0</v>
      </c>
      <c r="L185" s="29"/>
      <c r="M185" s="29"/>
      <c r="N185" s="29"/>
      <c r="O185" s="131">
        <f t="shared" si="106"/>
        <v>0</v>
      </c>
      <c r="P185" s="131">
        <f t="shared" si="105"/>
        <v>0</v>
      </c>
      <c r="R185" s="131">
        <f>IF($D185="Y",$K185,0)</f>
        <v>0</v>
      </c>
      <c r="S185" s="131">
        <f>IF($D185="N",$K185,0)</f>
        <v>0</v>
      </c>
      <c r="T185" s="132" t="e">
        <f t="shared" si="107"/>
        <v>#DIV/0!</v>
      </c>
    </row>
    <row r="186" spans="1:20" ht="15" thickBot="1" x14ac:dyDescent="0.35">
      <c r="A186" s="65"/>
      <c r="B186" s="66" t="s">
        <v>76</v>
      </c>
      <c r="C186" s="67"/>
      <c r="D186" s="119"/>
      <c r="E186" s="70">
        <f>SUM(E181:E185)</f>
        <v>288.16790630831997</v>
      </c>
      <c r="F186" s="70">
        <f t="shared" ref="F186:K186" si="108">SUM(F181:F185)</f>
        <v>288.16790630831997</v>
      </c>
      <c r="G186" s="70">
        <f t="shared" si="108"/>
        <v>288.16790630831997</v>
      </c>
      <c r="H186" s="70">
        <f t="shared" si="108"/>
        <v>288.16790630831997</v>
      </c>
      <c r="I186" s="70">
        <f t="shared" si="108"/>
        <v>288.16790630831997</v>
      </c>
      <c r="J186" s="70">
        <f t="shared" si="108"/>
        <v>0</v>
      </c>
      <c r="K186" s="70">
        <f t="shared" si="108"/>
        <v>1440.8395315416001</v>
      </c>
      <c r="L186" s="29"/>
      <c r="M186" s="29"/>
      <c r="N186" s="29"/>
      <c r="O186" s="72">
        <f>SUM(O181:O185)</f>
        <v>1.6832237518009345</v>
      </c>
      <c r="P186" s="72">
        <f>SUM(P181:P185)</f>
        <v>288.16790630831997</v>
      </c>
      <c r="R186" s="68">
        <f>SUM(R181:R185)</f>
        <v>829.81458333329999</v>
      </c>
      <c r="S186" s="68">
        <f>SUM(S181:S185)</f>
        <v>611.02494820829997</v>
      </c>
      <c r="T186" s="105">
        <f>R186/(R186+S186)</f>
        <v>0.57592435879757886</v>
      </c>
    </row>
    <row r="187" spans="1:20" ht="14.25" x14ac:dyDescent="0.3">
      <c r="A187" s="93">
        <v>8.3000000000000007</v>
      </c>
      <c r="B187" s="94" t="s">
        <v>77</v>
      </c>
      <c r="C187" s="128" t="str">
        <f>'3. Staff Loading'!C187</f>
        <v>BenefitsCal Lead Cloud Platform Engineer - On</v>
      </c>
      <c r="D187" s="129" t="str">
        <f>'3. Staff Loading'!D187</f>
        <v>N</v>
      </c>
      <c r="E187" s="43">
        <v>75.463247916660009</v>
      </c>
      <c r="F187" s="43">
        <v>75.463247916660009</v>
      </c>
      <c r="G187" s="43">
        <v>75.463247916660009</v>
      </c>
      <c r="H187" s="43">
        <v>75.463247916660009</v>
      </c>
      <c r="I187" s="43">
        <v>75.463247916660009</v>
      </c>
      <c r="J187" s="43"/>
      <c r="K187" s="100">
        <f>SUM(E187:J187)</f>
        <v>377.31623958330005</v>
      </c>
      <c r="L187" s="29"/>
      <c r="M187" s="29"/>
      <c r="N187" s="29"/>
      <c r="O187" s="131">
        <f>P187/$M$7</f>
        <v>0.44078999951320103</v>
      </c>
      <c r="P187" s="131">
        <f t="shared" ref="P187:P191" si="109">K187/5</f>
        <v>75.463247916660009</v>
      </c>
      <c r="R187" s="131">
        <f>IF($D187="Y",$K187,0)</f>
        <v>0</v>
      </c>
      <c r="S187" s="131">
        <f>IF($D187="N",$K187,0)</f>
        <v>377.31623958330005</v>
      </c>
      <c r="T187" s="132">
        <f>R187/(S187+R187)</f>
        <v>0</v>
      </c>
    </row>
    <row r="188" spans="1:20" s="32" customFormat="1" ht="14.25" x14ac:dyDescent="0.3">
      <c r="A188" s="93"/>
      <c r="B188" s="94"/>
      <c r="C188" s="128">
        <f>'3. Staff Loading'!C188</f>
        <v>0</v>
      </c>
      <c r="D188" s="129">
        <f>'3. Staff Loading'!D188</f>
        <v>0</v>
      </c>
      <c r="E188" s="43"/>
      <c r="F188" s="43"/>
      <c r="G188" s="43"/>
      <c r="H188" s="43"/>
      <c r="I188" s="43"/>
      <c r="J188" s="43"/>
      <c r="K188" s="100">
        <f>SUM(E188:J188)</f>
        <v>0</v>
      </c>
      <c r="L188" s="29"/>
      <c r="M188" s="29"/>
      <c r="N188" s="29"/>
      <c r="O188" s="131">
        <f t="shared" ref="O188:O191" si="110">P188/$M$7</f>
        <v>0</v>
      </c>
      <c r="P188" s="131">
        <f t="shared" si="109"/>
        <v>0</v>
      </c>
      <c r="R188" s="131">
        <f>IF($D188="Y",$K188,0)</f>
        <v>0</v>
      </c>
      <c r="S188" s="131">
        <f>IF($D188="N",$K188,0)</f>
        <v>0</v>
      </c>
      <c r="T188" s="132" t="e">
        <f t="shared" ref="T188:T191" si="111">R188/(S188+R188)</f>
        <v>#DIV/0!</v>
      </c>
    </row>
    <row r="189" spans="1:20" s="32" customFormat="1" ht="14.25" x14ac:dyDescent="0.3">
      <c r="A189" s="93"/>
      <c r="B189" s="94"/>
      <c r="C189" s="128">
        <f>'3. Staff Loading'!C189</f>
        <v>0</v>
      </c>
      <c r="D189" s="129">
        <f>'3. Staff Loading'!D189</f>
        <v>0</v>
      </c>
      <c r="E189" s="43"/>
      <c r="F189" s="43"/>
      <c r="G189" s="43"/>
      <c r="H189" s="43"/>
      <c r="I189" s="43"/>
      <c r="J189" s="43"/>
      <c r="K189" s="100">
        <f>SUM(E189:J189)</f>
        <v>0</v>
      </c>
      <c r="L189" s="29"/>
      <c r="M189" s="29"/>
      <c r="N189" s="29"/>
      <c r="O189" s="131">
        <f t="shared" si="110"/>
        <v>0</v>
      </c>
      <c r="P189" s="131">
        <f t="shared" si="109"/>
        <v>0</v>
      </c>
      <c r="R189" s="131">
        <f>IF($D189="Y",$K189,0)</f>
        <v>0</v>
      </c>
      <c r="S189" s="131">
        <f>IF($D189="N",$K189,0)</f>
        <v>0</v>
      </c>
      <c r="T189" s="132" t="e">
        <f t="shared" si="111"/>
        <v>#DIV/0!</v>
      </c>
    </row>
    <row r="190" spans="1:20" ht="14.25" x14ac:dyDescent="0.3">
      <c r="A190" s="93"/>
      <c r="B190" s="94"/>
      <c r="C190" s="128">
        <f>'3. Staff Loading'!C190</f>
        <v>0</v>
      </c>
      <c r="D190" s="129">
        <f>'3. Staff Loading'!D190</f>
        <v>0</v>
      </c>
      <c r="E190" s="43"/>
      <c r="F190" s="43"/>
      <c r="G190" s="43"/>
      <c r="H190" s="43"/>
      <c r="I190" s="43"/>
      <c r="J190" s="43"/>
      <c r="K190" s="100">
        <f>SUM(E190:J190)</f>
        <v>0</v>
      </c>
      <c r="L190" s="29"/>
      <c r="M190" s="29"/>
      <c r="N190" s="29"/>
      <c r="O190" s="131">
        <f t="shared" si="110"/>
        <v>0</v>
      </c>
      <c r="P190" s="131">
        <f t="shared" si="109"/>
        <v>0</v>
      </c>
      <c r="R190" s="131">
        <f>IF($D190="Y",$K190,0)</f>
        <v>0</v>
      </c>
      <c r="S190" s="131">
        <f>IF($D190="N",$K190,0)</f>
        <v>0</v>
      </c>
      <c r="T190" s="132" t="e">
        <f t="shared" si="111"/>
        <v>#DIV/0!</v>
      </c>
    </row>
    <row r="191" spans="1:20" ht="14.25" x14ac:dyDescent="0.3">
      <c r="A191" s="93"/>
      <c r="B191" s="94"/>
      <c r="C191" s="128">
        <f>'3. Staff Loading'!C191</f>
        <v>0</v>
      </c>
      <c r="D191" s="129">
        <f>'3. Staff Loading'!D191</f>
        <v>0</v>
      </c>
      <c r="E191" s="43"/>
      <c r="F191" s="43"/>
      <c r="G191" s="43"/>
      <c r="H191" s="43"/>
      <c r="I191" s="43"/>
      <c r="J191" s="43"/>
      <c r="K191" s="100">
        <f>SUM(E191:J191)</f>
        <v>0</v>
      </c>
      <c r="L191" s="29"/>
      <c r="M191" s="29"/>
      <c r="N191" s="29"/>
      <c r="O191" s="131">
        <f t="shared" si="110"/>
        <v>0</v>
      </c>
      <c r="P191" s="131">
        <f t="shared" si="109"/>
        <v>0</v>
      </c>
      <c r="R191" s="131">
        <f>IF($D191="Y",$K191,0)</f>
        <v>0</v>
      </c>
      <c r="S191" s="131">
        <f>IF($D191="N",$K191,0)</f>
        <v>0</v>
      </c>
      <c r="T191" s="132" t="e">
        <f t="shared" si="111"/>
        <v>#DIV/0!</v>
      </c>
    </row>
    <row r="192" spans="1:20" ht="15" thickBot="1" x14ac:dyDescent="0.35">
      <c r="A192" s="65"/>
      <c r="B192" s="66" t="s">
        <v>78</v>
      </c>
      <c r="C192" s="67"/>
      <c r="D192" s="119"/>
      <c r="E192" s="70">
        <f>SUM(E187:E191)</f>
        <v>75.463247916660009</v>
      </c>
      <c r="F192" s="70">
        <f t="shared" ref="F192:K192" si="112">SUM(F187:F191)</f>
        <v>75.463247916660009</v>
      </c>
      <c r="G192" s="70">
        <f t="shared" si="112"/>
        <v>75.463247916660009</v>
      </c>
      <c r="H192" s="70">
        <f t="shared" si="112"/>
        <v>75.463247916660009</v>
      </c>
      <c r="I192" s="70">
        <f t="shared" si="112"/>
        <v>75.463247916660009</v>
      </c>
      <c r="J192" s="70">
        <f t="shared" si="112"/>
        <v>0</v>
      </c>
      <c r="K192" s="70">
        <f t="shared" si="112"/>
        <v>377.31623958330005</v>
      </c>
      <c r="L192" s="29"/>
      <c r="M192" s="29"/>
      <c r="N192" s="29"/>
      <c r="O192" s="72">
        <f>SUM(O187:O191)</f>
        <v>0.44078999951320103</v>
      </c>
      <c r="P192" s="72">
        <f>SUM(P187:P191)</f>
        <v>75.463247916660009</v>
      </c>
      <c r="R192" s="68">
        <f>SUM(R187:R191)</f>
        <v>0</v>
      </c>
      <c r="S192" s="68">
        <f>SUM(S187:S191)</f>
        <v>377.31623958330005</v>
      </c>
      <c r="T192" s="105">
        <f>R192/(R192+S192)</f>
        <v>0</v>
      </c>
    </row>
    <row r="193" spans="1:20" ht="14.25" x14ac:dyDescent="0.3">
      <c r="A193" s="93">
        <v>8.4</v>
      </c>
      <c r="B193" s="94" t="s">
        <v>79</v>
      </c>
      <c r="C193" s="128" t="str">
        <f>'3. Staff Loading'!C193</f>
        <v>BenefitsCal Lead Cloud Platform Engineer - On</v>
      </c>
      <c r="D193" s="129" t="str">
        <f>'3. Staff Loading'!D193</f>
        <v>N</v>
      </c>
      <c r="E193" s="43">
        <v>75.463247916660009</v>
      </c>
      <c r="F193" s="43">
        <v>75.463247916660009</v>
      </c>
      <c r="G193" s="43">
        <v>75.463247916660009</v>
      </c>
      <c r="H193" s="43">
        <v>75.463247916660009</v>
      </c>
      <c r="I193" s="43">
        <v>75.463247916660009</v>
      </c>
      <c r="J193" s="43"/>
      <c r="K193" s="100">
        <f>SUM(E193:J193)</f>
        <v>377.31623958330005</v>
      </c>
      <c r="L193" s="29"/>
      <c r="M193" s="29"/>
      <c r="N193" s="29"/>
      <c r="O193" s="131">
        <f>P193/$M$7</f>
        <v>0.44078999951320103</v>
      </c>
      <c r="P193" s="131">
        <f t="shared" ref="P193:P197" si="113">K193/5</f>
        <v>75.463247916660009</v>
      </c>
      <c r="R193" s="131">
        <f>IF($D193="Y",$K193,0)</f>
        <v>0</v>
      </c>
      <c r="S193" s="131">
        <f>IF($D193="N",$K193,0)</f>
        <v>377.31623958330005</v>
      </c>
      <c r="T193" s="132">
        <f>R193/(S193+R193)</f>
        <v>0</v>
      </c>
    </row>
    <row r="194" spans="1:20" s="32" customFormat="1" ht="14.25" x14ac:dyDescent="0.3">
      <c r="A194" s="93"/>
      <c r="B194" s="94"/>
      <c r="C194" s="128">
        <f>'3. Staff Loading'!C194</f>
        <v>0</v>
      </c>
      <c r="D194" s="129">
        <f>'3. Staff Loading'!D194</f>
        <v>0</v>
      </c>
      <c r="E194" s="43"/>
      <c r="F194" s="43"/>
      <c r="G194" s="43"/>
      <c r="H194" s="43"/>
      <c r="I194" s="43"/>
      <c r="J194" s="43"/>
      <c r="K194" s="100">
        <f>SUM(E194:J194)</f>
        <v>0</v>
      </c>
      <c r="L194" s="29"/>
      <c r="M194" s="29"/>
      <c r="N194" s="29"/>
      <c r="O194" s="131">
        <f t="shared" ref="O194:O197" si="114">P194/$M$7</f>
        <v>0</v>
      </c>
      <c r="P194" s="131">
        <f t="shared" si="113"/>
        <v>0</v>
      </c>
      <c r="R194" s="131">
        <f>IF($D194="Y",$K194,0)</f>
        <v>0</v>
      </c>
      <c r="S194" s="131">
        <f>IF($D194="N",$K194,0)</f>
        <v>0</v>
      </c>
      <c r="T194" s="132" t="e">
        <f t="shared" ref="T194:T197" si="115">R194/(S194+R194)</f>
        <v>#DIV/0!</v>
      </c>
    </row>
    <row r="195" spans="1:20" s="32" customFormat="1" ht="14.25" x14ac:dyDescent="0.3">
      <c r="A195" s="93"/>
      <c r="B195" s="94"/>
      <c r="C195" s="128">
        <f>'3. Staff Loading'!C195</f>
        <v>0</v>
      </c>
      <c r="D195" s="129">
        <f>'3. Staff Loading'!D195</f>
        <v>0</v>
      </c>
      <c r="E195" s="43"/>
      <c r="F195" s="43"/>
      <c r="G195" s="43"/>
      <c r="H195" s="43"/>
      <c r="I195" s="43"/>
      <c r="J195" s="43"/>
      <c r="K195" s="100">
        <f>SUM(E195:J195)</f>
        <v>0</v>
      </c>
      <c r="L195" s="29"/>
      <c r="M195" s="29"/>
      <c r="N195" s="29"/>
      <c r="O195" s="131">
        <f t="shared" si="114"/>
        <v>0</v>
      </c>
      <c r="P195" s="131">
        <f t="shared" si="113"/>
        <v>0</v>
      </c>
      <c r="R195" s="131">
        <f>IF($D195="Y",$K195,0)</f>
        <v>0</v>
      </c>
      <c r="S195" s="131">
        <f>IF($D195="N",$K195,0)</f>
        <v>0</v>
      </c>
      <c r="T195" s="132" t="e">
        <f t="shared" si="115"/>
        <v>#DIV/0!</v>
      </c>
    </row>
    <row r="196" spans="1:20" ht="14.25" x14ac:dyDescent="0.3">
      <c r="A196" s="93"/>
      <c r="B196" s="94"/>
      <c r="C196" s="128">
        <f>'3. Staff Loading'!C196</f>
        <v>0</v>
      </c>
      <c r="D196" s="129">
        <f>'3. Staff Loading'!D196</f>
        <v>0</v>
      </c>
      <c r="E196" s="43"/>
      <c r="F196" s="43"/>
      <c r="G196" s="43"/>
      <c r="H196" s="43"/>
      <c r="I196" s="43"/>
      <c r="J196" s="43"/>
      <c r="K196" s="100">
        <f>SUM(E196:J196)</f>
        <v>0</v>
      </c>
      <c r="L196" s="29"/>
      <c r="M196" s="29"/>
      <c r="N196" s="29"/>
      <c r="O196" s="131">
        <f t="shared" si="114"/>
        <v>0</v>
      </c>
      <c r="P196" s="131">
        <f t="shared" si="113"/>
        <v>0</v>
      </c>
      <c r="R196" s="131">
        <f>IF($D196="Y",$K196,0)</f>
        <v>0</v>
      </c>
      <c r="S196" s="131">
        <f>IF($D196="N",$K196,0)</f>
        <v>0</v>
      </c>
      <c r="T196" s="132" t="e">
        <f t="shared" si="115"/>
        <v>#DIV/0!</v>
      </c>
    </row>
    <row r="197" spans="1:20" ht="14.25" x14ac:dyDescent="0.3">
      <c r="A197" s="93"/>
      <c r="B197" s="94"/>
      <c r="C197" s="128">
        <f>'3. Staff Loading'!C197</f>
        <v>0</v>
      </c>
      <c r="D197" s="129">
        <f>'3. Staff Loading'!D197</f>
        <v>0</v>
      </c>
      <c r="E197" s="43"/>
      <c r="F197" s="43"/>
      <c r="G197" s="43"/>
      <c r="H197" s="43"/>
      <c r="I197" s="43"/>
      <c r="J197" s="43"/>
      <c r="K197" s="100">
        <f>SUM(E197:J197)</f>
        <v>0</v>
      </c>
      <c r="L197" s="29"/>
      <c r="M197" s="29"/>
      <c r="N197" s="29"/>
      <c r="O197" s="131">
        <f t="shared" si="114"/>
        <v>0</v>
      </c>
      <c r="P197" s="131">
        <f t="shared" si="113"/>
        <v>0</v>
      </c>
      <c r="R197" s="131">
        <f>IF($D197="Y",$K197,0)</f>
        <v>0</v>
      </c>
      <c r="S197" s="131">
        <f>IF($D197="N",$K197,0)</f>
        <v>0</v>
      </c>
      <c r="T197" s="132" t="e">
        <f t="shared" si="115"/>
        <v>#DIV/0!</v>
      </c>
    </row>
    <row r="198" spans="1:20" ht="15" thickBot="1" x14ac:dyDescent="0.35">
      <c r="A198" s="65"/>
      <c r="B198" s="66" t="s">
        <v>80</v>
      </c>
      <c r="C198" s="67"/>
      <c r="D198" s="119"/>
      <c r="E198" s="70">
        <f>SUM(E193:E197)</f>
        <v>75.463247916660009</v>
      </c>
      <c r="F198" s="70">
        <f t="shared" ref="F198:K198" si="116">SUM(F193:F197)</f>
        <v>75.463247916660009</v>
      </c>
      <c r="G198" s="70">
        <f t="shared" si="116"/>
        <v>75.463247916660009</v>
      </c>
      <c r="H198" s="70">
        <f t="shared" si="116"/>
        <v>75.463247916660009</v>
      </c>
      <c r="I198" s="70">
        <f t="shared" si="116"/>
        <v>75.463247916660009</v>
      </c>
      <c r="J198" s="70">
        <f t="shared" si="116"/>
        <v>0</v>
      </c>
      <c r="K198" s="70">
        <f t="shared" si="116"/>
        <v>377.31623958330005</v>
      </c>
      <c r="L198" s="29"/>
      <c r="M198" s="29"/>
      <c r="N198" s="29"/>
      <c r="O198" s="72">
        <f>SUM(O193:O197)</f>
        <v>0.44078999951320103</v>
      </c>
      <c r="P198" s="72">
        <f>SUM(P193:P197)</f>
        <v>75.463247916660009</v>
      </c>
      <c r="R198" s="68">
        <f>SUM(R193:R197)</f>
        <v>0</v>
      </c>
      <c r="S198" s="68">
        <f>SUM(S193:S197)</f>
        <v>377.31623958330005</v>
      </c>
      <c r="T198" s="105">
        <f>R198/(R198+S198)</f>
        <v>0</v>
      </c>
    </row>
    <row r="199" spans="1:20" ht="14.25" x14ac:dyDescent="0.3">
      <c r="A199" s="93">
        <v>8.5</v>
      </c>
      <c r="B199" s="94" t="s">
        <v>81</v>
      </c>
      <c r="C199" s="128" t="str">
        <f>'3. Staff Loading'!C199</f>
        <v>BenefitsCal Lead Cloud Platform Engineer - On</v>
      </c>
      <c r="D199" s="129" t="str">
        <f>'3. Staff Loading'!D199</f>
        <v>N</v>
      </c>
      <c r="E199" s="43">
        <v>150.92649583332002</v>
      </c>
      <c r="F199" s="43">
        <v>150.92649583332002</v>
      </c>
      <c r="G199" s="43">
        <v>150.92649583332002</v>
      </c>
      <c r="H199" s="43">
        <v>150.92649583332002</v>
      </c>
      <c r="I199" s="43">
        <v>150.92649583332002</v>
      </c>
      <c r="J199" s="43"/>
      <c r="K199" s="100">
        <f>SUM(E199:J199)</f>
        <v>754.63247916660009</v>
      </c>
      <c r="L199" s="29"/>
      <c r="M199" s="29"/>
      <c r="N199" s="29"/>
      <c r="O199" s="131">
        <f>P199/$M$7</f>
        <v>0.88157999902640205</v>
      </c>
      <c r="P199" s="131">
        <f t="shared" ref="P199:P203" si="117">K199/5</f>
        <v>150.92649583332002</v>
      </c>
      <c r="R199" s="131">
        <f>IF($D199="Y",$K199,0)</f>
        <v>0</v>
      </c>
      <c r="S199" s="131">
        <f>IF($D199="N",$K199,0)</f>
        <v>754.63247916660009</v>
      </c>
      <c r="T199" s="132">
        <f>R199/(S199+R199)</f>
        <v>0</v>
      </c>
    </row>
    <row r="200" spans="1:20" s="32" customFormat="1" ht="14.25" x14ac:dyDescent="0.3">
      <c r="A200" s="93"/>
      <c r="B200" s="94"/>
      <c r="C200" s="128" t="str">
        <f>'3. Staff Loading'!C200</f>
        <v>BenefitsCal Lead Cloud Platform Analyst - Off</v>
      </c>
      <c r="D200" s="129" t="str">
        <f>'3. Staff Loading'!D200</f>
        <v>Y</v>
      </c>
      <c r="E200" s="43">
        <v>58.08702083331</v>
      </c>
      <c r="F200" s="43">
        <v>58.08702083331</v>
      </c>
      <c r="G200" s="43">
        <v>58.08702083331</v>
      </c>
      <c r="H200" s="43">
        <v>58.08702083331</v>
      </c>
      <c r="I200" s="43">
        <v>58.08702083331</v>
      </c>
      <c r="J200" s="43"/>
      <c r="K200" s="100">
        <f>SUM(E200:J200)</f>
        <v>290.43510416654999</v>
      </c>
      <c r="L200" s="29"/>
      <c r="M200" s="29"/>
      <c r="N200" s="29"/>
      <c r="O200" s="131">
        <f t="shared" ref="O200:O203" si="118">P200/$M$7</f>
        <v>0.33929334598896033</v>
      </c>
      <c r="P200" s="131">
        <f t="shared" si="117"/>
        <v>58.08702083331</v>
      </c>
      <c r="R200" s="131">
        <f>IF($D200="Y",$K200,0)</f>
        <v>290.43510416654999</v>
      </c>
      <c r="S200" s="131">
        <f>IF($D200="N",$K200,0)</f>
        <v>0</v>
      </c>
      <c r="T200" s="132">
        <f t="shared" ref="T200:T203" si="119">R200/(S200+R200)</f>
        <v>1</v>
      </c>
    </row>
    <row r="201" spans="1:20" s="32" customFormat="1" ht="14.25" x14ac:dyDescent="0.3">
      <c r="A201" s="93"/>
      <c r="B201" s="94"/>
      <c r="C201" s="128">
        <f>'3. Staff Loading'!C201</f>
        <v>0</v>
      </c>
      <c r="D201" s="129">
        <f>'3. Staff Loading'!D201</f>
        <v>0</v>
      </c>
      <c r="E201" s="43"/>
      <c r="F201" s="43"/>
      <c r="G201" s="43"/>
      <c r="H201" s="43"/>
      <c r="I201" s="43"/>
      <c r="J201" s="43"/>
      <c r="K201" s="100">
        <f>SUM(E201:J201)</f>
        <v>0</v>
      </c>
      <c r="L201" s="29"/>
      <c r="M201" s="29"/>
      <c r="N201" s="29"/>
      <c r="O201" s="131">
        <f t="shared" si="118"/>
        <v>0</v>
      </c>
      <c r="P201" s="131">
        <f t="shared" si="117"/>
        <v>0</v>
      </c>
      <c r="R201" s="131">
        <f>IF($D201="Y",$K201,0)</f>
        <v>0</v>
      </c>
      <c r="S201" s="131">
        <f>IF($D201="N",$K201,0)</f>
        <v>0</v>
      </c>
      <c r="T201" s="132" t="e">
        <f t="shared" si="119"/>
        <v>#DIV/0!</v>
      </c>
    </row>
    <row r="202" spans="1:20" s="32" customFormat="1" ht="14.25" x14ac:dyDescent="0.3">
      <c r="A202" s="93"/>
      <c r="B202" s="94"/>
      <c r="C202" s="128">
        <f>'3. Staff Loading'!C202</f>
        <v>0</v>
      </c>
      <c r="D202" s="129">
        <f>'3. Staff Loading'!D202</f>
        <v>0</v>
      </c>
      <c r="E202" s="43"/>
      <c r="F202" s="43"/>
      <c r="G202" s="43"/>
      <c r="H202" s="43"/>
      <c r="I202" s="43"/>
      <c r="J202" s="43"/>
      <c r="K202" s="100">
        <f>SUM(E202:J202)</f>
        <v>0</v>
      </c>
      <c r="L202" s="29"/>
      <c r="M202" s="29"/>
      <c r="N202" s="29"/>
      <c r="O202" s="131">
        <f t="shared" si="118"/>
        <v>0</v>
      </c>
      <c r="P202" s="131">
        <f t="shared" si="117"/>
        <v>0</v>
      </c>
      <c r="R202" s="131">
        <f>IF($D202="Y",$K202,0)</f>
        <v>0</v>
      </c>
      <c r="S202" s="131">
        <f>IF($D202="N",$K202,0)</f>
        <v>0</v>
      </c>
      <c r="T202" s="132" t="e">
        <f t="shared" si="119"/>
        <v>#DIV/0!</v>
      </c>
    </row>
    <row r="203" spans="1:20" ht="14.25" x14ac:dyDescent="0.3">
      <c r="A203" s="93"/>
      <c r="B203" s="94"/>
      <c r="C203" s="128">
        <f>'3. Staff Loading'!C203</f>
        <v>0</v>
      </c>
      <c r="D203" s="129">
        <f>'3. Staff Loading'!D203</f>
        <v>0</v>
      </c>
      <c r="E203" s="43"/>
      <c r="F203" s="43"/>
      <c r="G203" s="43"/>
      <c r="H203" s="43"/>
      <c r="I203" s="43"/>
      <c r="J203" s="43"/>
      <c r="K203" s="100">
        <f>SUM(E203:J203)</f>
        <v>0</v>
      </c>
      <c r="L203" s="29"/>
      <c r="M203" s="29"/>
      <c r="N203" s="29"/>
      <c r="O203" s="131">
        <f t="shared" si="118"/>
        <v>0</v>
      </c>
      <c r="P203" s="131">
        <f t="shared" si="117"/>
        <v>0</v>
      </c>
      <c r="R203" s="131">
        <f>IF($D203="Y",$K203,0)</f>
        <v>0</v>
      </c>
      <c r="S203" s="131">
        <f>IF($D203="N",$K203,0)</f>
        <v>0</v>
      </c>
      <c r="T203" s="132" t="e">
        <f t="shared" si="119"/>
        <v>#DIV/0!</v>
      </c>
    </row>
    <row r="204" spans="1:20" s="35" customFormat="1" ht="15" thickBot="1" x14ac:dyDescent="0.35">
      <c r="A204" s="65"/>
      <c r="B204" s="66" t="s">
        <v>82</v>
      </c>
      <c r="C204" s="67"/>
      <c r="D204" s="119"/>
      <c r="E204" s="70">
        <f>SUM(E199:E203)</f>
        <v>209.01351666663001</v>
      </c>
      <c r="F204" s="70">
        <f t="shared" ref="F204:K204" si="120">SUM(F199:F203)</f>
        <v>209.01351666663001</v>
      </c>
      <c r="G204" s="70">
        <f t="shared" si="120"/>
        <v>209.01351666663001</v>
      </c>
      <c r="H204" s="70">
        <f t="shared" si="120"/>
        <v>209.01351666663001</v>
      </c>
      <c r="I204" s="70">
        <f t="shared" si="120"/>
        <v>209.01351666663001</v>
      </c>
      <c r="J204" s="70">
        <f t="shared" si="120"/>
        <v>0</v>
      </c>
      <c r="K204" s="70">
        <f t="shared" si="120"/>
        <v>1045.0675833331502</v>
      </c>
      <c r="L204" s="29"/>
      <c r="M204" s="29"/>
      <c r="N204" s="29"/>
      <c r="O204" s="72">
        <f>SUM(O199:O203)</f>
        <v>1.2208733450153624</v>
      </c>
      <c r="P204" s="72">
        <f>SUM(P199:P203)</f>
        <v>209.01351666663001</v>
      </c>
      <c r="R204" s="68">
        <f>SUM(R199:R203)</f>
        <v>290.43510416654999</v>
      </c>
      <c r="S204" s="68">
        <f>SUM(S199:S203)</f>
        <v>754.63247916660009</v>
      </c>
      <c r="T204" s="105">
        <f>R204/(R204+S204)</f>
        <v>0.27791035603671971</v>
      </c>
    </row>
    <row r="205" spans="1:20" ht="9.9499999999999993" customHeight="1" x14ac:dyDescent="0.3">
      <c r="A205" s="38"/>
      <c r="B205" s="39"/>
      <c r="C205" s="47"/>
      <c r="D205" s="118"/>
      <c r="E205" s="43"/>
      <c r="F205" s="43"/>
      <c r="G205" s="43"/>
      <c r="H205" s="43"/>
      <c r="I205" s="43"/>
      <c r="J205" s="43"/>
      <c r="K205" s="43"/>
      <c r="L205" s="29"/>
      <c r="M205" s="29"/>
      <c r="N205" s="29"/>
      <c r="O205" s="41"/>
      <c r="P205" s="41"/>
      <c r="R205" s="41"/>
      <c r="S205" s="41"/>
      <c r="T205" s="104"/>
    </row>
    <row r="206" spans="1:20" ht="15" thickBot="1" x14ac:dyDescent="0.35">
      <c r="A206" s="88"/>
      <c r="B206" s="89" t="s">
        <v>83</v>
      </c>
      <c r="C206" s="90"/>
      <c r="D206" s="121"/>
      <c r="E206" s="91">
        <f>SUM(E180,E186,E192,E204,E198)</f>
        <v>964.99733130827008</v>
      </c>
      <c r="F206" s="91">
        <f t="shared" ref="F206:K206" si="121">SUM(F180,F186,F192,F204,F198)</f>
        <v>964.99733130827008</v>
      </c>
      <c r="G206" s="91">
        <f t="shared" si="121"/>
        <v>964.99733130827008</v>
      </c>
      <c r="H206" s="91">
        <f t="shared" si="121"/>
        <v>964.99733130827008</v>
      </c>
      <c r="I206" s="91">
        <f t="shared" si="121"/>
        <v>964.99733130827008</v>
      </c>
      <c r="J206" s="91">
        <f t="shared" si="121"/>
        <v>0</v>
      </c>
      <c r="K206" s="91">
        <f t="shared" si="121"/>
        <v>4824.9866565413504</v>
      </c>
      <c r="L206" s="29"/>
      <c r="M206" s="29"/>
      <c r="N206" s="29"/>
      <c r="O206" s="91">
        <f t="shared" ref="O206:P206" si="122">SUM(O180,O186,O192,O204,O198)</f>
        <v>5.6366666548380264</v>
      </c>
      <c r="P206" s="91">
        <f t="shared" si="122"/>
        <v>964.99733130827008</v>
      </c>
      <c r="R206" s="91">
        <f t="shared" ref="R206:S206" si="123">SUM(R180,R186,R192,R204,R198)</f>
        <v>1950.0642708331834</v>
      </c>
      <c r="S206" s="91">
        <f t="shared" si="123"/>
        <v>2874.922385708167</v>
      </c>
      <c r="T206" s="110">
        <f>R206/(R206+S206)</f>
        <v>0.4041595157966778</v>
      </c>
    </row>
    <row r="207" spans="1:20" ht="14.25" x14ac:dyDescent="0.3">
      <c r="A207" s="49"/>
      <c r="B207" s="39"/>
      <c r="C207" s="50"/>
      <c r="D207" s="124"/>
      <c r="E207" s="43"/>
      <c r="F207" s="43"/>
      <c r="G207" s="43"/>
      <c r="H207" s="43"/>
      <c r="I207" s="43"/>
      <c r="J207" s="43"/>
      <c r="K207" s="43"/>
      <c r="L207" s="29"/>
      <c r="M207" s="29"/>
      <c r="N207" s="29"/>
      <c r="O207" s="40"/>
      <c r="P207" s="40"/>
      <c r="R207" s="40"/>
      <c r="S207" s="40"/>
      <c r="T207" s="104"/>
    </row>
    <row r="208" spans="1:20" ht="14.25" x14ac:dyDescent="0.3">
      <c r="A208" s="84"/>
      <c r="B208" s="85" t="s">
        <v>84</v>
      </c>
      <c r="C208" s="86"/>
      <c r="D208" s="125"/>
      <c r="E208" s="87">
        <f t="shared" ref="E208:K208" si="124">SUM(E28,E74,E84,E144,E122,E94,E206,E172)</f>
        <v>6365.9378278503918</v>
      </c>
      <c r="F208" s="87">
        <f t="shared" si="124"/>
        <v>6364.9378278503918</v>
      </c>
      <c r="G208" s="87">
        <f t="shared" si="124"/>
        <v>6364.9378278503918</v>
      </c>
      <c r="H208" s="87">
        <f t="shared" si="124"/>
        <v>6365.9378278503918</v>
      </c>
      <c r="I208" s="87">
        <f t="shared" si="124"/>
        <v>6364.9378278503918</v>
      </c>
      <c r="J208" s="87">
        <f t="shared" si="124"/>
        <v>0</v>
      </c>
      <c r="K208" s="87">
        <f t="shared" si="124"/>
        <v>31826.689139251961</v>
      </c>
      <c r="L208" s="29"/>
      <c r="M208" s="29"/>
      <c r="N208" s="29"/>
      <c r="O208" s="87">
        <f>SUM(O28,O74,O84,O144,O122,O94,O206,O172)</f>
        <v>37.180711611275655</v>
      </c>
      <c r="P208" s="87">
        <f>SUM(P28,P74,P84,P144,P122,P94,P206,P172)</f>
        <v>6365.3378278503915</v>
      </c>
      <c r="R208" s="87">
        <f>SUM(R28,R74,R84,R144,R122,R94,R206,R172)</f>
        <v>12706.209036843795</v>
      </c>
      <c r="S208" s="87">
        <f>SUM(S28,S74,S84,S144,S122,S94,S206,S172)</f>
        <v>19120.480102408168</v>
      </c>
      <c r="T208" s="186">
        <f>R208/(R208+S208)</f>
        <v>0.3992312546633443</v>
      </c>
    </row>
    <row r="209" spans="1:19" ht="14.25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29"/>
      <c r="M209" s="29"/>
      <c r="N209" s="29"/>
      <c r="O209" s="30"/>
      <c r="P209" s="30"/>
      <c r="R209" s="30"/>
      <c r="S209" s="30"/>
    </row>
    <row r="210" spans="1:19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246" t="s">
        <v>85</v>
      </c>
      <c r="K210" s="247"/>
      <c r="L210" s="29"/>
      <c r="M210" s="29"/>
      <c r="N210" s="29"/>
      <c r="O210" s="30"/>
      <c r="P210" s="30"/>
      <c r="R210" s="30"/>
      <c r="S210" s="30"/>
    </row>
    <row r="211" spans="1:19" x14ac:dyDescent="0.3">
      <c r="O211" s="34"/>
      <c r="P211" s="34"/>
      <c r="R211" s="34"/>
      <c r="S211" s="34"/>
    </row>
    <row r="212" spans="1:19" x14ac:dyDescent="0.3">
      <c r="A212" s="10"/>
      <c r="B212" s="249" t="s">
        <v>3</v>
      </c>
      <c r="C212" s="250"/>
      <c r="D212" s="251"/>
    </row>
    <row r="213" spans="1:19" x14ac:dyDescent="0.3">
      <c r="A213" s="12">
        <v>1</v>
      </c>
      <c r="B213" s="194" t="s">
        <v>218</v>
      </c>
      <c r="C213" s="195"/>
      <c r="D213" s="196"/>
    </row>
    <row r="214" spans="1:19" x14ac:dyDescent="0.3">
      <c r="A214" s="13">
        <v>2</v>
      </c>
      <c r="B214" s="197" t="s">
        <v>219</v>
      </c>
      <c r="C214" s="198"/>
      <c r="D214" s="199"/>
    </row>
    <row r="215" spans="1:19" x14ac:dyDescent="0.3">
      <c r="A215" s="13">
        <v>3</v>
      </c>
      <c r="B215" s="197" t="s">
        <v>224</v>
      </c>
      <c r="C215" s="198"/>
      <c r="D215" s="199"/>
    </row>
    <row r="216" spans="1:19" x14ac:dyDescent="0.3">
      <c r="A216" s="13">
        <v>4</v>
      </c>
      <c r="B216" s="240"/>
      <c r="C216" s="241"/>
      <c r="D216" s="242"/>
    </row>
    <row r="217" spans="1:19" x14ac:dyDescent="0.3">
      <c r="A217" s="13">
        <v>5</v>
      </c>
      <c r="B217" s="240"/>
      <c r="C217" s="241"/>
      <c r="D217" s="242"/>
    </row>
    <row r="218" spans="1:19" x14ac:dyDescent="0.3">
      <c r="A218" s="13">
        <v>6</v>
      </c>
      <c r="B218" s="240"/>
      <c r="C218" s="241"/>
      <c r="D218" s="242"/>
    </row>
    <row r="219" spans="1:19" x14ac:dyDescent="0.3">
      <c r="A219" s="13">
        <v>7</v>
      </c>
      <c r="B219" s="243"/>
      <c r="C219" s="244"/>
      <c r="D219" s="245"/>
    </row>
    <row r="220" spans="1:19" x14ac:dyDescent="0.3">
      <c r="A220" s="13">
        <v>8</v>
      </c>
      <c r="B220" s="240"/>
      <c r="C220" s="241"/>
      <c r="D220" s="242"/>
    </row>
    <row r="221" spans="1:19" x14ac:dyDescent="0.3">
      <c r="A221" s="13">
        <v>9</v>
      </c>
      <c r="B221" s="240"/>
      <c r="C221" s="241"/>
      <c r="D221" s="242"/>
    </row>
    <row r="222" spans="1:19" x14ac:dyDescent="0.3">
      <c r="A222" s="13">
        <v>10</v>
      </c>
      <c r="B222" s="240"/>
      <c r="C222" s="241"/>
      <c r="D222" s="242"/>
    </row>
  </sheetData>
  <mergeCells count="27">
    <mergeCell ref="A1:K1"/>
    <mergeCell ref="A2:K2"/>
    <mergeCell ref="A3:K3"/>
    <mergeCell ref="M3:M6"/>
    <mergeCell ref="E4:J4"/>
    <mergeCell ref="A5:A7"/>
    <mergeCell ref="B5:B7"/>
    <mergeCell ref="C5:C7"/>
    <mergeCell ref="D4:D7"/>
    <mergeCell ref="S5:S7"/>
    <mergeCell ref="T5:T7"/>
    <mergeCell ref="J210:K210"/>
    <mergeCell ref="B212:D212"/>
    <mergeCell ref="B213:D213"/>
    <mergeCell ref="K5:K6"/>
    <mergeCell ref="O5:O7"/>
    <mergeCell ref="P5:P7"/>
    <mergeCell ref="R5:R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4:K73 O14:P14 R14:S85 K86:K192 O86:P86 R86:S192 K193:K205 O198:P198 R193:S205 K75:K85 O20:P20 O15:O19 O26:P30 O21:O25 O36:P36 O31:O35 O42:P42 O37:O41 O47:P48 O43:O46 O52:P54 O49:O51 O60:P60 O55:O59 O66:P66 O61:O65 O72:P73 O67:O71 O82:P85 O77:O81 O92:P96 O87:O91 O102:P102 O97:O101 O108:P108 O103:O107 O114:P114 O109:O113 O120:P121 O115:O119 O130:P130 O125:O129 O136:P136 O131:O135 O142:P146 O137:O141 O152:P152 O147:O151 O158:P158 O153:O157 O164:P164 O159:O163 O170:P174 O165:O169 O180:P180 O175:O179 O186:P186 O181:O185 O192:P192 O187:O191 O193:O197 O204:P205 O199:O203 O75:P76 O123:P124 O122" formula="1"/>
    <ignoredError sqref="T9:T19 T21:T26 T28 T31:T35 T37:T41 T43:T47 T49:T53 T55:T59 T61:T65 T67:T72 T74 T77:T82 T84 T87:T92 T94 T97:T101 T103:T107 T109:T113 T115:T120 T122 T125:T129 T131:T135 T137:T142 T144 T147:T151 T153:T157 T159:T163 T165:T170 T172 T175:T179 T181:T185 T187:T191 T193:T197 T199:T204 T206" evalError="1"/>
    <ignoredError sqref="T20 T36 T42 T48 T54 T60 T66 T102 T108 T114 T130 T136 T152 T158 T164 T180 T186 T192 T198" evalError="1" formula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9722DA640DCD4B93875189755B8BB4" ma:contentTypeVersion="14" ma:contentTypeDescription="Create a new document." ma:contentTypeScope="" ma:versionID="c5c9df2694b2908f7e0f68d1ee32220b">
  <xsd:schema xmlns:xsd="http://www.w3.org/2001/XMLSchema" xmlns:xs="http://www.w3.org/2001/XMLSchema" xmlns:p="http://schemas.microsoft.com/office/2006/metadata/properties" xmlns:ns2="55490d77-9dd0-4584-a733-66d06353899b" xmlns:ns3="4e97d9f1-b34e-49fe-9bc5-5bd683df334e" targetNamespace="http://schemas.microsoft.com/office/2006/metadata/properties" ma:root="true" ma:fieldsID="90a1a84f26199c281d4f5eb9b233cf63" ns2:_="" ns3:_="">
    <xsd:import namespace="55490d77-9dd0-4584-a733-66d06353899b"/>
    <xsd:import namespace="4e97d9f1-b34e-49fe-9bc5-5bd683df33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490d77-9dd0-4584-a733-66d0635389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d165d17-9b79-46c3-82b9-c927e733c4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7d9f1-b34e-49fe-9bc5-5bd683df334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4422944-e098-4ac6-a021-3700d03d8a4d}" ma:internalName="TaxCatchAll" ma:showField="CatchAllData" ma:web="4e97d9f1-b34e-49fe-9bc5-5bd683df33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97d9f1-b34e-49fe-9bc5-5bd683df334e" xsi:nil="true"/>
    <lcf76f155ced4ddcb4097134ff3c332f xmlns="55490d77-9dd0-4584-a733-66d06353899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90CAB2-478B-49D3-99AC-9834BC49E7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CEF500-F8D3-4A25-8A20-6596D0BD7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490d77-9dd0-4584-a733-66d06353899b"/>
    <ds:schemaRef ds:uri="4e97d9f1-b34e-49fe-9bc5-5bd683df33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5D6609-575A-437F-9E23-8849CC58DDA8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4e97d9f1-b34e-49fe-9bc5-5bd683df334e"/>
    <ds:schemaRef ds:uri="55490d77-9dd0-4584-a733-66d06353899b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1. SFY Summary</vt:lpstr>
      <vt:lpstr>2. Transition-In Staff Loading</vt:lpstr>
      <vt:lpstr>3. Staff Loading</vt:lpstr>
      <vt:lpstr>3.1 Base Year 1 Staff Loading</vt:lpstr>
      <vt:lpstr>3.2 Base Year 2 Staff Loading</vt:lpstr>
      <vt:lpstr>3.3 Base Year 3 Staff Loading</vt:lpstr>
      <vt:lpstr>3.4 Base Year 4 Staff Loading</vt:lpstr>
      <vt:lpstr>3.5 Base Year 5 Staff Loading</vt:lpstr>
      <vt:lpstr>3.6 Base Year 6 Staff Loading</vt:lpstr>
      <vt:lpstr>4. Hourly Rate Card</vt:lpstr>
      <vt:lpstr>5. CO Hourly Rate Card</vt:lpstr>
      <vt:lpstr>'1. SFY Summary'!Print_Area</vt:lpstr>
      <vt:lpstr>'2. Transition-In Staff Loading'!Print_Area</vt:lpstr>
      <vt:lpstr>'3. Staff Loading'!Print_Area</vt:lpstr>
      <vt:lpstr>'3.1 Base Year 1 Staff Loading'!Print_Area</vt:lpstr>
      <vt:lpstr>'3.2 Base Year 2 Staff Loading'!Print_Area</vt:lpstr>
      <vt:lpstr>'3.3 Base Year 3 Staff Loading'!Print_Area</vt:lpstr>
      <vt:lpstr>'3.4 Base Year 4 Staff Loading'!Print_Area</vt:lpstr>
      <vt:lpstr>'3.5 Base Year 5 Staff Loading'!Print_Area</vt:lpstr>
      <vt:lpstr>'3.6 Base Year 6 Staff Loading'!Print_Area</vt:lpstr>
      <vt:lpstr>'4. Hourly Rate Card'!Print_Area</vt:lpstr>
      <vt:lpstr>'5. CO Hourly Rate Card'!Print_Area</vt:lpstr>
      <vt:lpstr>'1. SFY Summary'!Print_Titles</vt:lpstr>
      <vt:lpstr>'2. Transition-In Staff Loading'!Print_Titles</vt:lpstr>
      <vt:lpstr>'3. Staff Loading'!Print_Titles</vt:lpstr>
      <vt:lpstr>'3.1 Base Year 1 Staff Loading'!Print_Titles</vt:lpstr>
      <vt:lpstr>'3.2 Base Year 2 Staff Loading'!Print_Titles</vt:lpstr>
      <vt:lpstr>'3.3 Base Year 3 Staff Loading'!Print_Titles</vt:lpstr>
      <vt:lpstr>'3.4 Base Year 4 Staff Loading'!Print_Titles</vt:lpstr>
      <vt:lpstr>'3.5 Base Year 5 Staff Loading'!Print_Titles</vt:lpstr>
      <vt:lpstr>'3.6 Base Year 6 Staff Loading'!Print_Titles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Betty Uzupis</dc:creator>
  <cp:keywords/>
  <dc:description/>
  <cp:lastModifiedBy>Stacey Drohan</cp:lastModifiedBy>
  <cp:revision/>
  <dcterms:created xsi:type="dcterms:W3CDTF">2017-05-22T22:37:57Z</dcterms:created>
  <dcterms:modified xsi:type="dcterms:W3CDTF">2025-03-13T17:42:35Z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0x010100879722DA640DCD4B93875189755B8BB4</vt:lpwstr>
  </property>
  <property fmtid="{D5CDD505-2E9C-101B-9397-08002B2CF9AE}" pid="3" name="_dlc_DocIdItemGuid">
    <vt:lpwstr>ebad609b-816e-4a67-8404-bb1f626d141c</vt:lpwstr>
  </property>
  <property fmtid="{D5CDD505-2E9C-101B-9397-08002B2CF9AE}" pid="4" name="MediaServiceImageTags">
    <vt:lpwstr/>
  </property>
</Properties>
</file>