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mygainwell-my.sharepoint.com/personal/kawalbirsingh_bagga_gainwelltechnologies_com/Documents/Deal/FY 25/CalSAWS Benefitcal Portal/Pricing Template/Client Submission/20 Sep/"/>
    </mc:Choice>
  </mc:AlternateContent>
  <xr:revisionPtr revIDLastSave="32" documentId="8_{1EDA850E-2EB3-4871-9F85-D8750406AE41}" xr6:coauthVersionLast="47" xr6:coauthVersionMax="47" xr10:uidLastSave="{B310D781-0A29-453C-B60D-021AD74F03EE}"/>
  <bookViews>
    <workbookView xWindow="-110" yWindow="-110" windowWidth="19420" windowHeight="10420" tabRatio="897" firstSheet="1" activeTab="1" xr2:uid="{00000000-000D-0000-FFFF-FFFF00000000}"/>
  </bookViews>
  <sheets>
    <sheet name="1. SFY Summary" sheetId="1" r:id="rId1"/>
    <sheet name="2. Transition-In Staff Loading" sheetId="28" r:id="rId2"/>
    <sheet name="3. Staff Loading" sheetId="25" r:id="rId3"/>
    <sheet name="3.1 Base Year 1 Staff Loading" sheetId="43" r:id="rId4"/>
    <sheet name="3.2 Base Year 2 Staff Loading" sheetId="44" r:id="rId5"/>
    <sheet name="3.3 Base Year 3 Staff Loading" sheetId="45" r:id="rId6"/>
    <sheet name="3.4 Base Year 4 Staff Loading" sheetId="46" r:id="rId7"/>
    <sheet name="3.5 Base Year 5 Staff Loading" sheetId="47" r:id="rId8"/>
    <sheet name="3.6 Base Year 6 Staff Loading" sheetId="48" r:id="rId9"/>
    <sheet name="4. Hourly Rate Card" sheetId="8" r:id="rId10"/>
    <sheet name="5. CO Hourly Rate Card" sheetId="29" r:id="rId11"/>
  </sheets>
  <externalReferences>
    <externalReference r:id="rId12"/>
  </externalReferences>
  <definedNames>
    <definedName name="BidFTE">#REF!</definedName>
    <definedName name="_xlnm.Print_Area" localSheetId="0">'1. SFY Summary'!$A$1:$N$16</definedName>
    <definedName name="_xlnm.Print_Area" localSheetId="1">'2. Transition-In Staff Loading'!$A$5:$K$117</definedName>
    <definedName name="_xlnm.Print_Area" localSheetId="2">'3. Staff Loading'!$A$5:$L$214</definedName>
    <definedName name="_xlnm.Print_Area" localSheetId="3">'3.1 Base Year 1 Staff Loading'!$A$5:$Q$214</definedName>
    <definedName name="_xlnm.Print_Area" localSheetId="4">'3.2 Base Year 2 Staff Loading'!$A$5:$Q$214</definedName>
    <definedName name="_xlnm.Print_Area" localSheetId="5">'3.3 Base Year 3 Staff Loading'!$A$5:$Q$214</definedName>
    <definedName name="_xlnm.Print_Area" localSheetId="6">'3.4 Base Year 4 Staff Loading'!$A$5:$Q$214</definedName>
    <definedName name="_xlnm.Print_Area" localSheetId="7">'3.5 Base Year 5 Staff Loading'!$A$5:$Q$214</definedName>
    <definedName name="_xlnm.Print_Area" localSheetId="8">'3.6 Base Year 6 Staff Loading'!$A$5:$K$214</definedName>
    <definedName name="_xlnm.Print_Area" localSheetId="9">'4. Hourly Rate Card'!$B$1:$C$47</definedName>
    <definedName name="_xlnm.Print_Area" localSheetId="10">'5. CO Hourly Rate Card'!$B$1:$G$46</definedName>
    <definedName name="_xlnm.Print_Titles" localSheetId="0">'1. SFY Summary'!$1:$3</definedName>
    <definedName name="_xlnm.Print_Titles" localSheetId="1">'2. Transition-In Staff Loading'!$A:$C,'2. Transition-In Staff Loading'!$5:$6</definedName>
    <definedName name="_xlnm.Print_Titles" localSheetId="2">'3. Staff Loading'!$A:$D,'3. Staff Loading'!$5:$6</definedName>
    <definedName name="_xlnm.Print_Titles" localSheetId="3">'3.1 Base Year 1 Staff Loading'!$A:$D,'3.1 Base Year 1 Staff Loading'!$5:$6</definedName>
    <definedName name="_xlnm.Print_Titles" localSheetId="4">'3.2 Base Year 2 Staff Loading'!$A:$D,'3.2 Base Year 2 Staff Loading'!$5:$6</definedName>
    <definedName name="_xlnm.Print_Titles" localSheetId="5">'3.3 Base Year 3 Staff Loading'!$A:$D,'3.3 Base Year 3 Staff Loading'!$5:$6</definedName>
    <definedName name="_xlnm.Print_Titles" localSheetId="6">'3.4 Base Year 4 Staff Loading'!$A:$D,'3.4 Base Year 4 Staff Loading'!$5:$6</definedName>
    <definedName name="_xlnm.Print_Titles" localSheetId="7">'3.5 Base Year 5 Staff Loading'!$A:$D,'3.5 Base Year 5 Staff Loading'!$5:$6</definedName>
    <definedName name="_xlnm.Print_Titles" localSheetId="8">'3.6 Base Year 6 Staff Loading'!$A:$D,'3.6 Base Year 6 Staff Loading'!$5:$6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1" i="28" l="1"/>
  <c r="L74" i="25"/>
  <c r="L73" i="25"/>
  <c r="C38" i="29" l="1"/>
  <c r="C37" i="29"/>
  <c r="C36" i="29"/>
  <c r="C35" i="29"/>
  <c r="C34" i="29"/>
  <c r="C33" i="29"/>
  <c r="C32" i="29"/>
  <c r="C31" i="29"/>
  <c r="C30" i="29"/>
  <c r="C29" i="29"/>
  <c r="C28" i="29"/>
  <c r="C27" i="29"/>
  <c r="C26" i="29"/>
  <c r="C25" i="29"/>
  <c r="C24" i="29"/>
  <c r="C23" i="29"/>
  <c r="C22" i="29"/>
  <c r="C21" i="29"/>
  <c r="C20" i="29"/>
  <c r="C19" i="29"/>
  <c r="C18" i="29"/>
  <c r="C17" i="29"/>
  <c r="C16" i="29"/>
  <c r="C15" i="29"/>
  <c r="C14" i="29"/>
  <c r="C13" i="29"/>
  <c r="C12" i="29"/>
  <c r="C11" i="29"/>
  <c r="C10" i="29"/>
  <c r="C9" i="29"/>
  <c r="C8" i="29"/>
  <c r="C7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12" i="29"/>
  <c r="B11" i="29"/>
  <c r="B10" i="29"/>
  <c r="B9" i="29"/>
  <c r="B8" i="29"/>
  <c r="B7" i="29"/>
  <c r="T63" i="25"/>
  <c r="S63" i="25"/>
  <c r="U63" i="25" s="1"/>
  <c r="Q63" i="25"/>
  <c r="P63" i="25"/>
  <c r="T62" i="25"/>
  <c r="S62" i="25"/>
  <c r="U62" i="25" s="1"/>
  <c r="Q62" i="25"/>
  <c r="P62" i="25"/>
  <c r="T61" i="25"/>
  <c r="U61" i="25" s="1"/>
  <c r="S61" i="25"/>
  <c r="Q61" i="25"/>
  <c r="P61" i="25"/>
  <c r="T60" i="25"/>
  <c r="S60" i="25"/>
  <c r="U60" i="25" s="1"/>
  <c r="Q60" i="25"/>
  <c r="P60" i="25"/>
  <c r="L63" i="25"/>
  <c r="L62" i="25"/>
  <c r="L61" i="25"/>
  <c r="L60" i="25"/>
  <c r="J63" i="25"/>
  <c r="I63" i="25"/>
  <c r="H63" i="25"/>
  <c r="G63" i="25"/>
  <c r="F63" i="25"/>
  <c r="E63" i="25"/>
  <c r="J62" i="25"/>
  <c r="I62" i="25"/>
  <c r="H62" i="25"/>
  <c r="G62" i="25"/>
  <c r="F62" i="25"/>
  <c r="E62" i="25"/>
  <c r="J61" i="25"/>
  <c r="I61" i="25"/>
  <c r="H61" i="25"/>
  <c r="G61" i="25"/>
  <c r="F61" i="25"/>
  <c r="E61" i="25"/>
  <c r="J60" i="25"/>
  <c r="I60" i="25"/>
  <c r="H60" i="25"/>
  <c r="G60" i="25"/>
  <c r="F60" i="25"/>
  <c r="E60" i="25"/>
  <c r="T53" i="25"/>
  <c r="S53" i="25"/>
  <c r="U53" i="25" s="1"/>
  <c r="Q53" i="25"/>
  <c r="P53" i="25"/>
  <c r="T52" i="25"/>
  <c r="S52" i="25"/>
  <c r="U52" i="25" s="1"/>
  <c r="Q52" i="25"/>
  <c r="P52" i="25"/>
  <c r="T51" i="25"/>
  <c r="U51" i="25" s="1"/>
  <c r="S51" i="25"/>
  <c r="Q51" i="25"/>
  <c r="P51" i="25"/>
  <c r="T50" i="25"/>
  <c r="S50" i="25"/>
  <c r="U50" i="25" s="1"/>
  <c r="Q50" i="25"/>
  <c r="P50" i="25"/>
  <c r="T49" i="25"/>
  <c r="S49" i="25"/>
  <c r="U49" i="25" s="1"/>
  <c r="Q49" i="25"/>
  <c r="P49" i="25" s="1"/>
  <c r="L54" i="25"/>
  <c r="L53" i="25"/>
  <c r="L52" i="25"/>
  <c r="L51" i="25"/>
  <c r="L50" i="25"/>
  <c r="L49" i="25"/>
  <c r="J54" i="25"/>
  <c r="I54" i="25"/>
  <c r="H54" i="25"/>
  <c r="G54" i="25"/>
  <c r="F54" i="25"/>
  <c r="E54" i="25"/>
  <c r="J53" i="25"/>
  <c r="I53" i="25"/>
  <c r="H53" i="25"/>
  <c r="G53" i="25"/>
  <c r="F53" i="25"/>
  <c r="E53" i="25"/>
  <c r="J52" i="25"/>
  <c r="I52" i="25"/>
  <c r="H52" i="25"/>
  <c r="G52" i="25"/>
  <c r="F52" i="25"/>
  <c r="E52" i="25"/>
  <c r="J51" i="25"/>
  <c r="I51" i="25"/>
  <c r="H51" i="25"/>
  <c r="G51" i="25"/>
  <c r="F51" i="25"/>
  <c r="E51" i="25"/>
  <c r="J50" i="25"/>
  <c r="I50" i="25"/>
  <c r="H50" i="25"/>
  <c r="G50" i="25"/>
  <c r="F50" i="25"/>
  <c r="E50" i="25"/>
  <c r="J49" i="25"/>
  <c r="I49" i="25"/>
  <c r="H49" i="25"/>
  <c r="G49" i="25"/>
  <c r="F49" i="25"/>
  <c r="E49" i="25"/>
  <c r="T43" i="25"/>
  <c r="S43" i="25"/>
  <c r="U43" i="25" s="1"/>
  <c r="Q43" i="25"/>
  <c r="P43" i="25"/>
  <c r="T42" i="25"/>
  <c r="S42" i="25"/>
  <c r="U42" i="25" s="1"/>
  <c r="Q42" i="25"/>
  <c r="P42" i="25"/>
  <c r="T41" i="25"/>
  <c r="U41" i="25" s="1"/>
  <c r="S41" i="25"/>
  <c r="Q41" i="25"/>
  <c r="P41" i="25" s="1"/>
  <c r="L42" i="25"/>
  <c r="L41" i="25"/>
  <c r="J43" i="25"/>
  <c r="I43" i="25"/>
  <c r="H43" i="25"/>
  <c r="G43" i="25"/>
  <c r="F43" i="25"/>
  <c r="E43" i="25"/>
  <c r="J42" i="25"/>
  <c r="I42" i="25"/>
  <c r="H42" i="25"/>
  <c r="G42" i="25"/>
  <c r="F42" i="25"/>
  <c r="E42" i="25"/>
  <c r="J41" i="25"/>
  <c r="I41" i="25"/>
  <c r="H41" i="25"/>
  <c r="G41" i="25"/>
  <c r="F41" i="25"/>
  <c r="E41" i="25"/>
  <c r="P145" i="48" l="1"/>
  <c r="P173" i="48"/>
  <c r="P43" i="48"/>
  <c r="P42" i="48"/>
  <c r="O42" i="48" s="1"/>
  <c r="P41" i="48"/>
  <c r="P40" i="48"/>
  <c r="P39" i="48"/>
  <c r="P38" i="48"/>
  <c r="P33" i="48"/>
  <c r="P32" i="48"/>
  <c r="P23" i="48"/>
  <c r="P22" i="48"/>
  <c r="P16" i="48"/>
  <c r="P11" i="48"/>
  <c r="P10" i="48"/>
  <c r="P48" i="48"/>
  <c r="P47" i="48"/>
  <c r="P46" i="48"/>
  <c r="P49" i="48"/>
  <c r="O49" i="48" s="1"/>
  <c r="P50" i="48"/>
  <c r="P51" i="48"/>
  <c r="P52" i="48"/>
  <c r="P53" i="48"/>
  <c r="P58" i="48"/>
  <c r="P59" i="48"/>
  <c r="P60" i="48"/>
  <c r="P61" i="48"/>
  <c r="P62" i="48"/>
  <c r="P63" i="48"/>
  <c r="P66" i="48"/>
  <c r="P67" i="48"/>
  <c r="P73" i="48"/>
  <c r="P74" i="48"/>
  <c r="P78" i="48"/>
  <c r="P88" i="48"/>
  <c r="P89" i="48"/>
  <c r="P98" i="48"/>
  <c r="P99" i="48"/>
  <c r="P100" i="48"/>
  <c r="P108" i="48"/>
  <c r="P114" i="48"/>
  <c r="P115" i="48"/>
  <c r="P120" i="48"/>
  <c r="P126" i="48"/>
  <c r="P127" i="48"/>
  <c r="P137" i="48"/>
  <c r="P138" i="48"/>
  <c r="P143" i="48"/>
  <c r="P142" i="48"/>
  <c r="P141" i="48"/>
  <c r="P144" i="48"/>
  <c r="P150" i="48"/>
  <c r="P149" i="48"/>
  <c r="P148" i="48"/>
  <c r="P151" i="48"/>
  <c r="P158" i="48"/>
  <c r="P164" i="48"/>
  <c r="P165" i="48"/>
  <c r="P171" i="48"/>
  <c r="P170" i="48"/>
  <c r="P169" i="48"/>
  <c r="P172" i="48"/>
  <c r="P178" i="48"/>
  <c r="P177" i="48"/>
  <c r="P176" i="48"/>
  <c r="P175" i="48"/>
  <c r="P179" i="48"/>
  <c r="P186" i="48"/>
  <c r="P192" i="48"/>
  <c r="P193" i="48"/>
  <c r="P198" i="48"/>
  <c r="P199" i="48"/>
  <c r="P204" i="48"/>
  <c r="P205" i="48"/>
  <c r="P210" i="48"/>
  <c r="P211" i="48"/>
  <c r="O53" i="48"/>
  <c r="P54" i="48"/>
  <c r="O62" i="48"/>
  <c r="O63" i="48"/>
  <c r="S84" i="48"/>
  <c r="R84" i="48"/>
  <c r="K84" i="48"/>
  <c r="S63" i="48"/>
  <c r="R63" i="48"/>
  <c r="T63" i="48" s="1"/>
  <c r="S62" i="48"/>
  <c r="R62" i="48"/>
  <c r="T62" i="48" s="1"/>
  <c r="S61" i="48"/>
  <c r="T61" i="48" s="1"/>
  <c r="R61" i="48"/>
  <c r="O61" i="48"/>
  <c r="S60" i="48"/>
  <c r="R60" i="48"/>
  <c r="T60" i="48" s="1"/>
  <c r="O60" i="48"/>
  <c r="K63" i="48"/>
  <c r="K62" i="48"/>
  <c r="K61" i="48"/>
  <c r="K60" i="48"/>
  <c r="D63" i="48"/>
  <c r="C63" i="48"/>
  <c r="D62" i="48"/>
  <c r="C62" i="48"/>
  <c r="D61" i="48"/>
  <c r="C61" i="48"/>
  <c r="D60" i="48"/>
  <c r="C60" i="48"/>
  <c r="T54" i="48"/>
  <c r="S54" i="48"/>
  <c r="R54" i="48"/>
  <c r="O54" i="48"/>
  <c r="S53" i="48"/>
  <c r="R53" i="48"/>
  <c r="T53" i="48" s="1"/>
  <c r="S52" i="48"/>
  <c r="T52" i="48" s="1"/>
  <c r="R52" i="48"/>
  <c r="O52" i="48"/>
  <c r="S51" i="48"/>
  <c r="R51" i="48"/>
  <c r="T51" i="48" s="1"/>
  <c r="O51" i="48"/>
  <c r="S50" i="48"/>
  <c r="R50" i="48"/>
  <c r="T50" i="48" s="1"/>
  <c r="O50" i="48"/>
  <c r="S49" i="48"/>
  <c r="R49" i="48"/>
  <c r="T49" i="48" s="1"/>
  <c r="K54" i="48"/>
  <c r="K53" i="48"/>
  <c r="K52" i="48"/>
  <c r="K51" i="48"/>
  <c r="K50" i="48"/>
  <c r="K49" i="48"/>
  <c r="D54" i="48"/>
  <c r="C54" i="48"/>
  <c r="D53" i="48"/>
  <c r="C53" i="48"/>
  <c r="D52" i="48"/>
  <c r="C52" i="48"/>
  <c r="D51" i="48"/>
  <c r="C51" i="48"/>
  <c r="D50" i="48"/>
  <c r="C50" i="48"/>
  <c r="D49" i="48"/>
  <c r="C49" i="48"/>
  <c r="S43" i="48"/>
  <c r="R43" i="48"/>
  <c r="T43" i="48" s="1"/>
  <c r="O43" i="48"/>
  <c r="S42" i="48"/>
  <c r="R42" i="48"/>
  <c r="T42" i="48" s="1"/>
  <c r="S41" i="48"/>
  <c r="T41" i="48" s="1"/>
  <c r="R41" i="48"/>
  <c r="O41" i="48"/>
  <c r="K43" i="48"/>
  <c r="K42" i="48"/>
  <c r="K41" i="48"/>
  <c r="D43" i="48"/>
  <c r="C43" i="48"/>
  <c r="D42" i="48"/>
  <c r="C42" i="48"/>
  <c r="D41" i="48"/>
  <c r="C41" i="48"/>
  <c r="Y63" i="47"/>
  <c r="X63" i="47"/>
  <c r="Z63" i="47" s="1"/>
  <c r="V63" i="47"/>
  <c r="U63" i="47"/>
  <c r="Y62" i="47"/>
  <c r="X62" i="47"/>
  <c r="Z62" i="47" s="1"/>
  <c r="V62" i="47"/>
  <c r="U62" i="47"/>
  <c r="Y61" i="47"/>
  <c r="Z61" i="47" s="1"/>
  <c r="X61" i="47"/>
  <c r="V61" i="47"/>
  <c r="U61" i="47"/>
  <c r="Y60" i="47"/>
  <c r="Z60" i="47" s="1"/>
  <c r="X60" i="47"/>
  <c r="V60" i="47"/>
  <c r="U60" i="47"/>
  <c r="Q63" i="47"/>
  <c r="Q62" i="47"/>
  <c r="Q61" i="47"/>
  <c r="Q60" i="47"/>
  <c r="D63" i="47"/>
  <c r="C63" i="47"/>
  <c r="D62" i="47"/>
  <c r="C62" i="47"/>
  <c r="D61" i="47"/>
  <c r="C61" i="47"/>
  <c r="D60" i="47"/>
  <c r="C60" i="47"/>
  <c r="Y54" i="47"/>
  <c r="X54" i="47"/>
  <c r="Z54" i="47" s="1"/>
  <c r="V54" i="47"/>
  <c r="U54" i="47"/>
  <c r="Y53" i="47"/>
  <c r="X53" i="47"/>
  <c r="Z53" i="47" s="1"/>
  <c r="V53" i="47"/>
  <c r="U53" i="47"/>
  <c r="Y52" i="47"/>
  <c r="Z52" i="47" s="1"/>
  <c r="X52" i="47"/>
  <c r="V52" i="47"/>
  <c r="U52" i="47"/>
  <c r="Y51" i="47"/>
  <c r="X51" i="47"/>
  <c r="Z51" i="47" s="1"/>
  <c r="V51" i="47"/>
  <c r="U51" i="47"/>
  <c r="Y50" i="47"/>
  <c r="X50" i="47"/>
  <c r="Z50" i="47" s="1"/>
  <c r="V50" i="47"/>
  <c r="U50" i="47" s="1"/>
  <c r="Y49" i="47"/>
  <c r="Z49" i="47" s="1"/>
  <c r="X49" i="47"/>
  <c r="V49" i="47"/>
  <c r="U49" i="47"/>
  <c r="Q54" i="47"/>
  <c r="Q53" i="47"/>
  <c r="Q52" i="47"/>
  <c r="Q51" i="47"/>
  <c r="Q50" i="47"/>
  <c r="Q49" i="47"/>
  <c r="D54" i="47"/>
  <c r="C54" i="47"/>
  <c r="D53" i="47"/>
  <c r="C53" i="47"/>
  <c r="D52" i="47"/>
  <c r="C52" i="47"/>
  <c r="D51" i="47"/>
  <c r="C51" i="47"/>
  <c r="D50" i="47"/>
  <c r="C50" i="47"/>
  <c r="D49" i="47"/>
  <c r="C49" i="47"/>
  <c r="Y43" i="47"/>
  <c r="X43" i="47"/>
  <c r="Z43" i="47" s="1"/>
  <c r="V43" i="47"/>
  <c r="U43" i="47" s="1"/>
  <c r="Y42" i="47"/>
  <c r="X42" i="47"/>
  <c r="Z42" i="47" s="1"/>
  <c r="V42" i="47"/>
  <c r="U42" i="47"/>
  <c r="Y41" i="47"/>
  <c r="Z41" i="47" s="1"/>
  <c r="X41" i="47"/>
  <c r="V41" i="47"/>
  <c r="U41" i="47"/>
  <c r="Q43" i="47"/>
  <c r="Q42" i="47"/>
  <c r="Q41" i="47"/>
  <c r="D42" i="47"/>
  <c r="C42" i="47"/>
  <c r="D41" i="47"/>
  <c r="C41" i="47"/>
  <c r="Z63" i="46"/>
  <c r="Y63" i="46"/>
  <c r="X63" i="46"/>
  <c r="V63" i="46"/>
  <c r="U63" i="46" s="1"/>
  <c r="Y62" i="46"/>
  <c r="X62" i="46"/>
  <c r="Z62" i="46" s="1"/>
  <c r="V62" i="46"/>
  <c r="U62" i="46"/>
  <c r="Y61" i="46"/>
  <c r="Z61" i="46" s="1"/>
  <c r="X61" i="46"/>
  <c r="V61" i="46"/>
  <c r="U61" i="46" s="1"/>
  <c r="Z60" i="46"/>
  <c r="Y60" i="46"/>
  <c r="X60" i="46"/>
  <c r="V60" i="46"/>
  <c r="U60" i="46" s="1"/>
  <c r="Q63" i="46"/>
  <c r="Q62" i="46"/>
  <c r="Q61" i="46"/>
  <c r="Q60" i="46"/>
  <c r="D63" i="46"/>
  <c r="C63" i="46"/>
  <c r="D62" i="46"/>
  <c r="C62" i="46"/>
  <c r="D61" i="46"/>
  <c r="C61" i="46"/>
  <c r="D60" i="46"/>
  <c r="C60" i="46"/>
  <c r="Y54" i="46"/>
  <c r="X54" i="46"/>
  <c r="Z54" i="46" s="1"/>
  <c r="V54" i="46"/>
  <c r="U54" i="46"/>
  <c r="Y53" i="46"/>
  <c r="X53" i="46"/>
  <c r="Z53" i="46" s="1"/>
  <c r="V53" i="46"/>
  <c r="U53" i="46" s="1"/>
  <c r="Y52" i="46"/>
  <c r="X52" i="46"/>
  <c r="Z52" i="46" s="1"/>
  <c r="V52" i="46"/>
  <c r="U52" i="46"/>
  <c r="Y51" i="46"/>
  <c r="X51" i="46"/>
  <c r="Z51" i="46" s="1"/>
  <c r="V51" i="46"/>
  <c r="U51" i="46"/>
  <c r="Z50" i="46"/>
  <c r="Y50" i="46"/>
  <c r="X50" i="46"/>
  <c r="V50" i="46"/>
  <c r="U50" i="46"/>
  <c r="Y49" i="46"/>
  <c r="Z49" i="46" s="1"/>
  <c r="X49" i="46"/>
  <c r="V49" i="46"/>
  <c r="U49" i="46" s="1"/>
  <c r="Q54" i="46"/>
  <c r="Q53" i="46"/>
  <c r="Q52" i="46"/>
  <c r="Q51" i="46"/>
  <c r="Q50" i="46"/>
  <c r="Q49" i="46"/>
  <c r="D54" i="46"/>
  <c r="C54" i="46"/>
  <c r="D53" i="46"/>
  <c r="C53" i="46"/>
  <c r="D52" i="46"/>
  <c r="C52" i="46"/>
  <c r="D51" i="46"/>
  <c r="C51" i="46"/>
  <c r="D50" i="46"/>
  <c r="C50" i="46"/>
  <c r="D49" i="46"/>
  <c r="C49" i="46"/>
  <c r="Y43" i="46"/>
  <c r="X43" i="46"/>
  <c r="Z43" i="46" s="1"/>
  <c r="V43" i="46"/>
  <c r="U43" i="46" s="1"/>
  <c r="Y42" i="46"/>
  <c r="X42" i="46"/>
  <c r="Z42" i="46" s="1"/>
  <c r="V42" i="46"/>
  <c r="U42" i="46"/>
  <c r="Y41" i="46"/>
  <c r="X41" i="46"/>
  <c r="Z41" i="46" s="1"/>
  <c r="V41" i="46"/>
  <c r="U41" i="46"/>
  <c r="Q43" i="46"/>
  <c r="Q42" i="46"/>
  <c r="Q41" i="46"/>
  <c r="D43" i="46"/>
  <c r="C43" i="46"/>
  <c r="D42" i="46"/>
  <c r="C42" i="46"/>
  <c r="D41" i="46"/>
  <c r="C41" i="46"/>
  <c r="Y63" i="45"/>
  <c r="X63" i="45"/>
  <c r="Z63" i="45" s="1"/>
  <c r="V63" i="45"/>
  <c r="U63" i="45" s="1"/>
  <c r="Y62" i="45"/>
  <c r="X62" i="45"/>
  <c r="Z62" i="45" s="1"/>
  <c r="V62" i="45"/>
  <c r="U62" i="45" s="1"/>
  <c r="Y61" i="45"/>
  <c r="Z61" i="45" s="1"/>
  <c r="X61" i="45"/>
  <c r="V61" i="45"/>
  <c r="U61" i="45" s="1"/>
  <c r="Z60" i="45"/>
  <c r="Y60" i="45"/>
  <c r="X60" i="45"/>
  <c r="V60" i="45"/>
  <c r="U60" i="45"/>
  <c r="Q63" i="45"/>
  <c r="Q62" i="45"/>
  <c r="Q61" i="45"/>
  <c r="Q60" i="45"/>
  <c r="D63" i="45"/>
  <c r="C63" i="45"/>
  <c r="D62" i="45"/>
  <c r="C62" i="45"/>
  <c r="D61" i="45"/>
  <c r="C61" i="45"/>
  <c r="D60" i="45"/>
  <c r="C60" i="45"/>
  <c r="Y54" i="45"/>
  <c r="X54" i="45"/>
  <c r="Z54" i="45" s="1"/>
  <c r="V54" i="45"/>
  <c r="U54" i="45" s="1"/>
  <c r="Y53" i="45"/>
  <c r="X53" i="45"/>
  <c r="Z53" i="45" s="1"/>
  <c r="V53" i="45"/>
  <c r="U53" i="45" s="1"/>
  <c r="Y52" i="45"/>
  <c r="X52" i="45"/>
  <c r="Z52" i="45" s="1"/>
  <c r="V52" i="45"/>
  <c r="U52" i="45" s="1"/>
  <c r="Z51" i="45"/>
  <c r="Y51" i="45"/>
  <c r="X51" i="45"/>
  <c r="V51" i="45"/>
  <c r="U51" i="45"/>
  <c r="Y50" i="45"/>
  <c r="Z50" i="45" s="1"/>
  <c r="X50" i="45"/>
  <c r="V50" i="45"/>
  <c r="U50" i="45" s="1"/>
  <c r="Y49" i="45"/>
  <c r="X49" i="45"/>
  <c r="Z49" i="45" s="1"/>
  <c r="V49" i="45"/>
  <c r="U49" i="45" s="1"/>
  <c r="Q54" i="45"/>
  <c r="Q53" i="45"/>
  <c r="Q52" i="45"/>
  <c r="Q51" i="45"/>
  <c r="Q50" i="45"/>
  <c r="Q49" i="45"/>
  <c r="D54" i="45"/>
  <c r="C54" i="45"/>
  <c r="D53" i="45"/>
  <c r="C53" i="45"/>
  <c r="D52" i="45"/>
  <c r="C52" i="45"/>
  <c r="D51" i="45"/>
  <c r="C51" i="45"/>
  <c r="D50" i="45"/>
  <c r="C50" i="45"/>
  <c r="D49" i="45"/>
  <c r="C49" i="45"/>
  <c r="Y43" i="45"/>
  <c r="X43" i="45"/>
  <c r="Z43" i="45" s="1"/>
  <c r="V43" i="45"/>
  <c r="U43" i="45" s="1"/>
  <c r="Y42" i="45"/>
  <c r="X42" i="45"/>
  <c r="Z42" i="45" s="1"/>
  <c r="V42" i="45"/>
  <c r="U42" i="45" s="1"/>
  <c r="Y41" i="45"/>
  <c r="X41" i="45"/>
  <c r="Z41" i="45" s="1"/>
  <c r="V41" i="45"/>
  <c r="U41" i="45"/>
  <c r="Q43" i="45"/>
  <c r="Q42" i="45"/>
  <c r="Q41" i="45"/>
  <c r="D42" i="45"/>
  <c r="C42" i="45"/>
  <c r="D41" i="45"/>
  <c r="C41" i="45"/>
  <c r="V84" i="44"/>
  <c r="U84" i="44"/>
  <c r="Y62" i="44"/>
  <c r="X62" i="44"/>
  <c r="Z62" i="44" s="1"/>
  <c r="V62" i="44"/>
  <c r="U62" i="44" s="1"/>
  <c r="Y61" i="44"/>
  <c r="X61" i="44"/>
  <c r="Z61" i="44" s="1"/>
  <c r="V61" i="44"/>
  <c r="U61" i="44" s="1"/>
  <c r="Y60" i="44"/>
  <c r="Z60" i="44" s="1"/>
  <c r="X60" i="44"/>
  <c r="V60" i="44"/>
  <c r="U60" i="44" s="1"/>
  <c r="Q63" i="44"/>
  <c r="Q62" i="44"/>
  <c r="Q61" i="44"/>
  <c r="Q60" i="44"/>
  <c r="D62" i="44"/>
  <c r="C62" i="44"/>
  <c r="D61" i="44"/>
  <c r="C61" i="44"/>
  <c r="D60" i="44"/>
  <c r="C60" i="44"/>
  <c r="Y54" i="44"/>
  <c r="X54" i="44"/>
  <c r="Z54" i="44" s="1"/>
  <c r="Z53" i="44"/>
  <c r="Y53" i="44"/>
  <c r="X53" i="44"/>
  <c r="Y52" i="44"/>
  <c r="X52" i="44"/>
  <c r="Z52" i="44" s="1"/>
  <c r="Z51" i="44"/>
  <c r="Y51" i="44"/>
  <c r="X51" i="44"/>
  <c r="Y50" i="44"/>
  <c r="X50" i="44"/>
  <c r="Z50" i="44" s="1"/>
  <c r="Z49" i="44"/>
  <c r="Y49" i="44"/>
  <c r="X49" i="44"/>
  <c r="V54" i="44"/>
  <c r="U54" i="44" s="1"/>
  <c r="V53" i="44"/>
  <c r="U53" i="44"/>
  <c r="V52" i="44"/>
  <c r="U52" i="44" s="1"/>
  <c r="V51" i="44"/>
  <c r="U51" i="44" s="1"/>
  <c r="V50" i="44"/>
  <c r="U50" i="44"/>
  <c r="V49" i="44"/>
  <c r="U49" i="44"/>
  <c r="Q54" i="44"/>
  <c r="Q53" i="44"/>
  <c r="Q52" i="44"/>
  <c r="Q51" i="44"/>
  <c r="Q50" i="44"/>
  <c r="Q49" i="44"/>
  <c r="D53" i="44"/>
  <c r="C53" i="44"/>
  <c r="D52" i="44"/>
  <c r="C52" i="44"/>
  <c r="D51" i="44"/>
  <c r="C51" i="44"/>
  <c r="D50" i="44"/>
  <c r="C50" i="44"/>
  <c r="D49" i="44"/>
  <c r="C49" i="44"/>
  <c r="Y43" i="44"/>
  <c r="X43" i="44"/>
  <c r="Z43" i="44" s="1"/>
  <c r="V43" i="44"/>
  <c r="U43" i="44" s="1"/>
  <c r="Y42" i="44"/>
  <c r="X42" i="44"/>
  <c r="Z42" i="44" s="1"/>
  <c r="V42" i="44"/>
  <c r="U42" i="44"/>
  <c r="Y41" i="44"/>
  <c r="X41" i="44"/>
  <c r="Z41" i="44" s="1"/>
  <c r="V41" i="44"/>
  <c r="U41" i="44"/>
  <c r="Q43" i="44"/>
  <c r="Q42" i="44"/>
  <c r="Q41" i="44"/>
  <c r="D42" i="44"/>
  <c r="C42" i="44"/>
  <c r="D41" i="44"/>
  <c r="C41" i="44"/>
  <c r="D42" i="43"/>
  <c r="Y42" i="43" s="1"/>
  <c r="D41" i="43"/>
  <c r="X41" i="43" s="1"/>
  <c r="Z41" i="43" s="1"/>
  <c r="Z43" i="43"/>
  <c r="Y43" i="43"/>
  <c r="X43" i="43"/>
  <c r="Y41" i="43"/>
  <c r="D74" i="43"/>
  <c r="D73" i="43"/>
  <c r="C75" i="43"/>
  <c r="C74" i="43"/>
  <c r="C73" i="43"/>
  <c r="C72" i="43"/>
  <c r="C69" i="43"/>
  <c r="C68" i="43"/>
  <c r="D67" i="43"/>
  <c r="C67" i="43"/>
  <c r="D66" i="43"/>
  <c r="C66" i="43"/>
  <c r="Y62" i="43"/>
  <c r="X62" i="43"/>
  <c r="Z62" i="43" s="1"/>
  <c r="V62" i="43"/>
  <c r="U62" i="43" s="1"/>
  <c r="Y61" i="43"/>
  <c r="X61" i="43"/>
  <c r="Z61" i="43" s="1"/>
  <c r="V61" i="43"/>
  <c r="U61" i="43" s="1"/>
  <c r="Y60" i="43"/>
  <c r="X60" i="43"/>
  <c r="Z60" i="43" s="1"/>
  <c r="V60" i="43"/>
  <c r="U60" i="43"/>
  <c r="Q62" i="43"/>
  <c r="Q61" i="43"/>
  <c r="Q60" i="43"/>
  <c r="D63" i="43"/>
  <c r="D62" i="43"/>
  <c r="D61" i="43"/>
  <c r="D60" i="43"/>
  <c r="D59" i="43"/>
  <c r="D58" i="43"/>
  <c r="C63" i="43"/>
  <c r="C62" i="43"/>
  <c r="C61" i="43"/>
  <c r="C60" i="43"/>
  <c r="C59" i="43"/>
  <c r="C58" i="43"/>
  <c r="Y54" i="43"/>
  <c r="X54" i="43"/>
  <c r="Z54" i="43" s="1"/>
  <c r="V54" i="43"/>
  <c r="U54" i="43"/>
  <c r="Y53" i="43"/>
  <c r="X53" i="43"/>
  <c r="Z53" i="43" s="1"/>
  <c r="V53" i="43"/>
  <c r="U53" i="43" s="1"/>
  <c r="Y52" i="43"/>
  <c r="Z52" i="43" s="1"/>
  <c r="X52" i="43"/>
  <c r="V52" i="43"/>
  <c r="U52" i="43" s="1"/>
  <c r="Y51" i="43"/>
  <c r="Z51" i="43" s="1"/>
  <c r="X51" i="43"/>
  <c r="V51" i="43"/>
  <c r="U51" i="43" s="1"/>
  <c r="Z50" i="43"/>
  <c r="Y50" i="43"/>
  <c r="X50" i="43"/>
  <c r="V50" i="43"/>
  <c r="U50" i="43" s="1"/>
  <c r="Z49" i="43"/>
  <c r="Y49" i="43"/>
  <c r="X49" i="43"/>
  <c r="V49" i="43"/>
  <c r="U49" i="43" s="1"/>
  <c r="Q53" i="43"/>
  <c r="Q52" i="43"/>
  <c r="Q51" i="43"/>
  <c r="Q50" i="43"/>
  <c r="Q49" i="43"/>
  <c r="D53" i="43"/>
  <c r="D52" i="43"/>
  <c r="D51" i="43"/>
  <c r="D50" i="43"/>
  <c r="D49" i="43"/>
  <c r="C53" i="43"/>
  <c r="C52" i="43"/>
  <c r="C51" i="43"/>
  <c r="C50" i="43"/>
  <c r="C49" i="43"/>
  <c r="V43" i="43"/>
  <c r="U43" i="43"/>
  <c r="V42" i="43"/>
  <c r="U42" i="43"/>
  <c r="V41" i="43"/>
  <c r="U41" i="43"/>
  <c r="Q43" i="43"/>
  <c r="Q42" i="43"/>
  <c r="Q41" i="43"/>
  <c r="C42" i="43"/>
  <c r="C41" i="43"/>
  <c r="R81" i="28"/>
  <c r="O81" i="28"/>
  <c r="P81" i="28"/>
  <c r="P11" i="28"/>
  <c r="P10" i="28"/>
  <c r="P12" i="28"/>
  <c r="P16" i="28"/>
  <c r="P22" i="28"/>
  <c r="P23" i="28"/>
  <c r="P31" i="28"/>
  <c r="P32" i="28"/>
  <c r="P41" i="28"/>
  <c r="P40" i="28"/>
  <c r="P39" i="28"/>
  <c r="P38" i="28"/>
  <c r="P37" i="28"/>
  <c r="P42" i="28"/>
  <c r="P52" i="28"/>
  <c r="P51" i="28"/>
  <c r="P50" i="28"/>
  <c r="P49" i="28"/>
  <c r="P48" i="28"/>
  <c r="P47" i="28"/>
  <c r="P46" i="28"/>
  <c r="P45" i="28"/>
  <c r="P53" i="28"/>
  <c r="P60" i="28"/>
  <c r="P59" i="28"/>
  <c r="P58" i="28"/>
  <c r="P57" i="28"/>
  <c r="P56" i="28"/>
  <c r="P62" i="28" s="1"/>
  <c r="P61" i="28"/>
  <c r="P64" i="28"/>
  <c r="P65" i="28"/>
  <c r="P70" i="28"/>
  <c r="P71" i="28"/>
  <c r="P76" i="28"/>
  <c r="P85" i="28"/>
  <c r="P86" i="28"/>
  <c r="P97" i="28"/>
  <c r="P96" i="28"/>
  <c r="P98" i="28"/>
  <c r="P105" i="28"/>
  <c r="P112" i="28"/>
  <c r="P113" i="28"/>
  <c r="P118" i="28"/>
  <c r="P124" i="28"/>
  <c r="P125" i="28"/>
  <c r="P134" i="28"/>
  <c r="P141" i="28"/>
  <c r="P140" i="28"/>
  <c r="P139" i="28"/>
  <c r="P138" i="28"/>
  <c r="P142" i="28"/>
  <c r="P147" i="28"/>
  <c r="P146" i="28"/>
  <c r="P145" i="28"/>
  <c r="P148" i="28"/>
  <c r="P161" i="28"/>
  <c r="P162" i="28"/>
  <c r="P169" i="28"/>
  <c r="P168" i="28"/>
  <c r="P167" i="28"/>
  <c r="P166" i="28"/>
  <c r="P170" i="28"/>
  <c r="P175" i="28"/>
  <c r="P174" i="28"/>
  <c r="P173" i="28"/>
  <c r="P172" i="28"/>
  <c r="P176" i="28"/>
  <c r="P184" i="28"/>
  <c r="P189" i="28"/>
  <c r="P190" i="28"/>
  <c r="P195" i="28"/>
  <c r="P196" i="28"/>
  <c r="P202" i="28"/>
  <c r="P201" i="28"/>
  <c r="P208" i="28"/>
  <c r="P207" i="28"/>
  <c r="K81" i="28"/>
  <c r="K64" i="28"/>
  <c r="K65" i="28"/>
  <c r="S62" i="28"/>
  <c r="R62" i="28"/>
  <c r="S61" i="28"/>
  <c r="R61" i="28"/>
  <c r="T61" i="28" s="1"/>
  <c r="O61" i="28"/>
  <c r="S60" i="28"/>
  <c r="R60" i="28"/>
  <c r="T60" i="28" s="1"/>
  <c r="O60" i="28"/>
  <c r="K61" i="28"/>
  <c r="K60" i="28"/>
  <c r="K62" i="28" s="1"/>
  <c r="J62" i="28"/>
  <c r="I62" i="28"/>
  <c r="H62" i="28"/>
  <c r="G62" i="28"/>
  <c r="F62" i="28"/>
  <c r="E62" i="28"/>
  <c r="R53" i="28"/>
  <c r="R52" i="28"/>
  <c r="R51" i="28"/>
  <c r="S50" i="28"/>
  <c r="R50" i="28"/>
  <c r="T50" i="28" s="1"/>
  <c r="S49" i="28"/>
  <c r="R49" i="28"/>
  <c r="T49" i="28" s="1"/>
  <c r="K53" i="28"/>
  <c r="K52" i="28"/>
  <c r="K51" i="28"/>
  <c r="K50" i="28"/>
  <c r="K49" i="28"/>
  <c r="J54" i="28"/>
  <c r="I54" i="28"/>
  <c r="H54" i="28"/>
  <c r="G54" i="28"/>
  <c r="F54" i="28"/>
  <c r="E54" i="28"/>
  <c r="R42" i="28"/>
  <c r="R41" i="28"/>
  <c r="J43" i="28"/>
  <c r="I43" i="28"/>
  <c r="H43" i="28"/>
  <c r="G43" i="28"/>
  <c r="F43" i="28"/>
  <c r="E43" i="28"/>
  <c r="K42" i="28"/>
  <c r="S42" i="28" s="1"/>
  <c r="K41" i="28"/>
  <c r="S41" i="28" s="1"/>
  <c r="K22" i="28"/>
  <c r="K23" i="28"/>
  <c r="P26" i="48" l="1"/>
  <c r="X42" i="43"/>
  <c r="Z42" i="43" s="1"/>
  <c r="S51" i="28"/>
  <c r="T51" i="28" s="1"/>
  <c r="S52" i="28"/>
  <c r="T52" i="28" s="1"/>
  <c r="S53" i="28"/>
  <c r="T53" i="28" s="1"/>
  <c r="T42" i="28"/>
  <c r="T41" i="28"/>
  <c r="Q83" i="25" l="1"/>
  <c r="J217" i="25"/>
  <c r="I217" i="25"/>
  <c r="H217" i="25"/>
  <c r="G217" i="25"/>
  <c r="F217" i="25"/>
  <c r="J215" i="25"/>
  <c r="I215" i="25"/>
  <c r="H215" i="25"/>
  <c r="G215" i="25"/>
  <c r="F215" i="25"/>
  <c r="J184" i="25"/>
  <c r="I184" i="25"/>
  <c r="H184" i="25"/>
  <c r="G184" i="25"/>
  <c r="F184" i="25"/>
  <c r="J183" i="25"/>
  <c r="I183" i="25"/>
  <c r="H183" i="25"/>
  <c r="G183" i="25"/>
  <c r="F183" i="25"/>
  <c r="J181" i="25"/>
  <c r="I181" i="25"/>
  <c r="H181" i="25"/>
  <c r="G181" i="25"/>
  <c r="F181" i="25"/>
  <c r="J156" i="25"/>
  <c r="I156" i="25"/>
  <c r="H156" i="25"/>
  <c r="G156" i="25"/>
  <c r="F156" i="25"/>
  <c r="J155" i="25"/>
  <c r="I155" i="25"/>
  <c r="H155" i="25"/>
  <c r="G155" i="25"/>
  <c r="F155" i="25"/>
  <c r="J153" i="25"/>
  <c r="I153" i="25"/>
  <c r="H153" i="25"/>
  <c r="G153" i="25"/>
  <c r="F153" i="25"/>
  <c r="J134" i="25"/>
  <c r="I134" i="25"/>
  <c r="H134" i="25"/>
  <c r="G134" i="25"/>
  <c r="F134" i="25"/>
  <c r="J133" i="25"/>
  <c r="I133" i="25"/>
  <c r="H133" i="25"/>
  <c r="G133" i="25"/>
  <c r="F133" i="25"/>
  <c r="J131" i="25"/>
  <c r="I131" i="25"/>
  <c r="H131" i="25"/>
  <c r="G131" i="25"/>
  <c r="F131" i="25"/>
  <c r="J106" i="25"/>
  <c r="I106" i="25"/>
  <c r="H106" i="25"/>
  <c r="G106" i="25"/>
  <c r="F106" i="25"/>
  <c r="J105" i="25"/>
  <c r="I105" i="25"/>
  <c r="H105" i="25"/>
  <c r="G105" i="25"/>
  <c r="F105" i="25"/>
  <c r="J103" i="25"/>
  <c r="I103" i="25"/>
  <c r="H103" i="25"/>
  <c r="G103" i="25"/>
  <c r="F103" i="25"/>
  <c r="J96" i="25"/>
  <c r="I96" i="25"/>
  <c r="H96" i="25"/>
  <c r="G96" i="25"/>
  <c r="F96" i="25"/>
  <c r="J95" i="25"/>
  <c r="I95" i="25"/>
  <c r="H95" i="25"/>
  <c r="G95" i="25"/>
  <c r="F95" i="25"/>
  <c r="J93" i="25"/>
  <c r="I93" i="25"/>
  <c r="H93" i="25"/>
  <c r="G93" i="25"/>
  <c r="F93" i="25"/>
  <c r="J86" i="25"/>
  <c r="I86" i="25"/>
  <c r="H86" i="25"/>
  <c r="G86" i="25"/>
  <c r="F86" i="25"/>
  <c r="J85" i="25"/>
  <c r="I85" i="25"/>
  <c r="H85" i="25"/>
  <c r="G85" i="25"/>
  <c r="F85" i="25"/>
  <c r="J83" i="25"/>
  <c r="I83" i="25"/>
  <c r="H83" i="25"/>
  <c r="G83" i="25"/>
  <c r="F83" i="25"/>
  <c r="E217" i="25"/>
  <c r="E215" i="25"/>
  <c r="E184" i="25"/>
  <c r="E183" i="25"/>
  <c r="E181" i="25"/>
  <c r="E156" i="25"/>
  <c r="E155" i="25"/>
  <c r="E153" i="25"/>
  <c r="E134" i="25"/>
  <c r="E133" i="25"/>
  <c r="E131" i="25"/>
  <c r="E106" i="25"/>
  <c r="E105" i="25"/>
  <c r="E103" i="25"/>
  <c r="E96" i="25"/>
  <c r="E95" i="25"/>
  <c r="E93" i="25"/>
  <c r="E86" i="25"/>
  <c r="E85" i="25"/>
  <c r="E83" i="25"/>
  <c r="E8" i="25"/>
  <c r="J68" i="28"/>
  <c r="I68" i="28"/>
  <c r="H68" i="28"/>
  <c r="G68" i="28"/>
  <c r="F68" i="28"/>
  <c r="E68" i="28"/>
  <c r="S67" i="28"/>
  <c r="R67" i="28"/>
  <c r="K67" i="28"/>
  <c r="S66" i="28"/>
  <c r="R66" i="28"/>
  <c r="K66" i="28"/>
  <c r="P66" i="28" s="1"/>
  <c r="S65" i="28"/>
  <c r="R65" i="28"/>
  <c r="S64" i="28"/>
  <c r="R64" i="28"/>
  <c r="S63" i="28"/>
  <c r="R63" i="28"/>
  <c r="K63" i="28"/>
  <c r="S59" i="28"/>
  <c r="R59" i="28"/>
  <c r="K59" i="28"/>
  <c r="S58" i="28"/>
  <c r="R58" i="28"/>
  <c r="K58" i="28"/>
  <c r="S57" i="28"/>
  <c r="R57" i="28"/>
  <c r="K57" i="28"/>
  <c r="R56" i="28"/>
  <c r="K56" i="28"/>
  <c r="S55" i="28"/>
  <c r="R55" i="28"/>
  <c r="K55" i="28"/>
  <c r="P55" i="28" s="1"/>
  <c r="S56" i="28" l="1"/>
  <c r="T59" i="28"/>
  <c r="T63" i="28"/>
  <c r="T66" i="28"/>
  <c r="P63" i="28"/>
  <c r="T58" i="28"/>
  <c r="T65" i="28"/>
  <c r="P67" i="28"/>
  <c r="T55" i="28"/>
  <c r="T57" i="28"/>
  <c r="R68" i="28"/>
  <c r="S68" i="28"/>
  <c r="T67" i="28"/>
  <c r="T64" i="28"/>
  <c r="T56" i="28"/>
  <c r="K68" i="28"/>
  <c r="T68" i="28" l="1"/>
  <c r="T62" i="28"/>
  <c r="P68" i="28"/>
  <c r="C56" i="43" l="1"/>
  <c r="D12" i="43" l="1"/>
  <c r="D13" i="43"/>
  <c r="D15" i="43"/>
  <c r="D16" i="43"/>
  <c r="D17" i="43"/>
  <c r="D18" i="43"/>
  <c r="D19" i="43"/>
  <c r="D21" i="43"/>
  <c r="D22" i="43"/>
  <c r="D23" i="43"/>
  <c r="D24" i="43"/>
  <c r="D25" i="43"/>
  <c r="D31" i="43"/>
  <c r="D32" i="43"/>
  <c r="D33" i="43"/>
  <c r="D34" i="43"/>
  <c r="D35" i="43"/>
  <c r="D37" i="43"/>
  <c r="D38" i="43"/>
  <c r="D39" i="43"/>
  <c r="D40" i="43"/>
  <c r="D43" i="43"/>
  <c r="D45" i="43"/>
  <c r="D46" i="43"/>
  <c r="D47" i="43"/>
  <c r="D48" i="43"/>
  <c r="D54" i="43"/>
  <c r="J70" i="48"/>
  <c r="I70" i="48"/>
  <c r="H70" i="48"/>
  <c r="G70" i="48"/>
  <c r="F70" i="48"/>
  <c r="E70" i="48"/>
  <c r="K69" i="48"/>
  <c r="J69" i="25" s="1"/>
  <c r="D69" i="48"/>
  <c r="R69" i="48" s="1"/>
  <c r="C69" i="48"/>
  <c r="K68" i="48"/>
  <c r="D68" i="48"/>
  <c r="S68" i="48" s="1"/>
  <c r="C68" i="48"/>
  <c r="K67" i="48"/>
  <c r="D67" i="48"/>
  <c r="S67" i="48" s="1"/>
  <c r="C67" i="48"/>
  <c r="K66" i="48"/>
  <c r="D66" i="48"/>
  <c r="S66" i="48" s="1"/>
  <c r="C66" i="48"/>
  <c r="K65" i="48"/>
  <c r="D65" i="48"/>
  <c r="R65" i="48" s="1"/>
  <c r="C65" i="48"/>
  <c r="J64" i="48"/>
  <c r="I64" i="48"/>
  <c r="H64" i="48"/>
  <c r="G64" i="48"/>
  <c r="F64" i="48"/>
  <c r="E64" i="48"/>
  <c r="K59" i="48"/>
  <c r="D59" i="48"/>
  <c r="S59" i="48" s="1"/>
  <c r="C59" i="48"/>
  <c r="K58" i="48"/>
  <c r="D58" i="48"/>
  <c r="S58" i="48" s="1"/>
  <c r="C58" i="48"/>
  <c r="K57" i="48"/>
  <c r="D57" i="48"/>
  <c r="S57" i="48" s="1"/>
  <c r="C57" i="48"/>
  <c r="K56" i="48"/>
  <c r="D56" i="48"/>
  <c r="S56" i="48" s="1"/>
  <c r="C56" i="48"/>
  <c r="P70" i="47"/>
  <c r="O70" i="47"/>
  <c r="N70" i="47"/>
  <c r="M70" i="47"/>
  <c r="L70" i="47"/>
  <c r="K70" i="47"/>
  <c r="J70" i="47"/>
  <c r="I70" i="47"/>
  <c r="H70" i="47"/>
  <c r="G70" i="47"/>
  <c r="F70" i="47"/>
  <c r="E70" i="47"/>
  <c r="Q69" i="47"/>
  <c r="D69" i="47"/>
  <c r="X69" i="47" s="1"/>
  <c r="C69" i="47"/>
  <c r="Q68" i="47"/>
  <c r="D68" i="47"/>
  <c r="Y68" i="47" s="1"/>
  <c r="C68" i="47"/>
  <c r="Q67" i="47"/>
  <c r="D67" i="47"/>
  <c r="X67" i="47" s="1"/>
  <c r="C67" i="47"/>
  <c r="Q66" i="47"/>
  <c r="D66" i="47"/>
  <c r="Y66" i="47" s="1"/>
  <c r="C66" i="47"/>
  <c r="Q65" i="47"/>
  <c r="D65" i="47"/>
  <c r="X65" i="47" s="1"/>
  <c r="C65" i="47"/>
  <c r="P64" i="47"/>
  <c r="O64" i="47"/>
  <c r="N64" i="47"/>
  <c r="M64" i="47"/>
  <c r="L64" i="47"/>
  <c r="K64" i="47"/>
  <c r="J64" i="47"/>
  <c r="I64" i="47"/>
  <c r="H64" i="47"/>
  <c r="G64" i="47"/>
  <c r="F64" i="47"/>
  <c r="E64" i="47"/>
  <c r="Q59" i="47"/>
  <c r="D59" i="47"/>
  <c r="C59" i="47"/>
  <c r="Q58" i="47"/>
  <c r="D58" i="47"/>
  <c r="Y58" i="47" s="1"/>
  <c r="C58" i="47"/>
  <c r="Q57" i="47"/>
  <c r="I57" i="25" s="1"/>
  <c r="D57" i="47"/>
  <c r="Y57" i="47" s="1"/>
  <c r="C57" i="47"/>
  <c r="Q56" i="47"/>
  <c r="D56" i="47"/>
  <c r="Y56" i="47" s="1"/>
  <c r="C56" i="47"/>
  <c r="P70" i="46"/>
  <c r="O70" i="46"/>
  <c r="N70" i="46"/>
  <c r="M70" i="46"/>
  <c r="L70" i="46"/>
  <c r="K70" i="46"/>
  <c r="J70" i="46"/>
  <c r="I70" i="46"/>
  <c r="H70" i="46"/>
  <c r="G70" i="46"/>
  <c r="F70" i="46"/>
  <c r="E70" i="46"/>
  <c r="Q69" i="46"/>
  <c r="H69" i="25" s="1"/>
  <c r="D69" i="46"/>
  <c r="Y69" i="46" s="1"/>
  <c r="C69" i="46"/>
  <c r="Q68" i="46"/>
  <c r="D68" i="46"/>
  <c r="Y68" i="46" s="1"/>
  <c r="C68" i="46"/>
  <c r="Q67" i="46"/>
  <c r="D67" i="46"/>
  <c r="Y67" i="46" s="1"/>
  <c r="C67" i="46"/>
  <c r="Q66" i="46"/>
  <c r="D66" i="46"/>
  <c r="Y66" i="46" s="1"/>
  <c r="C66" i="46"/>
  <c r="Q65" i="46"/>
  <c r="D65" i="46"/>
  <c r="Y65" i="46" s="1"/>
  <c r="C65" i="46"/>
  <c r="P64" i="46"/>
  <c r="O64" i="46"/>
  <c r="N64" i="46"/>
  <c r="M64" i="46"/>
  <c r="L64" i="46"/>
  <c r="K64" i="46"/>
  <c r="J64" i="46"/>
  <c r="I64" i="46"/>
  <c r="H64" i="46"/>
  <c r="G64" i="46"/>
  <c r="F64" i="46"/>
  <c r="E64" i="46"/>
  <c r="Q59" i="46"/>
  <c r="D59" i="46"/>
  <c r="Y59" i="46" s="1"/>
  <c r="C59" i="46"/>
  <c r="Q58" i="46"/>
  <c r="D58" i="46"/>
  <c r="C58" i="46"/>
  <c r="Q57" i="46"/>
  <c r="D57" i="46"/>
  <c r="C57" i="46"/>
  <c r="Q56" i="46"/>
  <c r="H56" i="25" s="1"/>
  <c r="D56" i="46"/>
  <c r="Y56" i="46" s="1"/>
  <c r="C56" i="46"/>
  <c r="P70" i="45"/>
  <c r="O70" i="45"/>
  <c r="N70" i="45"/>
  <c r="M70" i="45"/>
  <c r="L70" i="45"/>
  <c r="K70" i="45"/>
  <c r="J70" i="45"/>
  <c r="I70" i="45"/>
  <c r="H70" i="45"/>
  <c r="G70" i="45"/>
  <c r="F70" i="45"/>
  <c r="E70" i="45"/>
  <c r="Q69" i="45"/>
  <c r="G69" i="25" s="1"/>
  <c r="D69" i="45"/>
  <c r="Y69" i="45" s="1"/>
  <c r="C69" i="45"/>
  <c r="Q68" i="45"/>
  <c r="G68" i="25" s="1"/>
  <c r="D68" i="45"/>
  <c r="Y68" i="45" s="1"/>
  <c r="C68" i="45"/>
  <c r="Q67" i="45"/>
  <c r="D67" i="45"/>
  <c r="C67" i="45"/>
  <c r="Q66" i="45"/>
  <c r="G66" i="25" s="1"/>
  <c r="D66" i="45"/>
  <c r="Y66" i="45" s="1"/>
  <c r="C66" i="45"/>
  <c r="Q65" i="45"/>
  <c r="D65" i="45"/>
  <c r="Y65" i="45" s="1"/>
  <c r="C65" i="45"/>
  <c r="P64" i="45"/>
  <c r="O64" i="45"/>
  <c r="N64" i="45"/>
  <c r="M64" i="45"/>
  <c r="L64" i="45"/>
  <c r="K64" i="45"/>
  <c r="J64" i="45"/>
  <c r="I64" i="45"/>
  <c r="H64" i="45"/>
  <c r="G64" i="45"/>
  <c r="F64" i="45"/>
  <c r="E64" i="45"/>
  <c r="Q59" i="45"/>
  <c r="D59" i="45"/>
  <c r="C59" i="45"/>
  <c r="Q58" i="45"/>
  <c r="D58" i="45"/>
  <c r="C58" i="45"/>
  <c r="Q57" i="45"/>
  <c r="D57" i="45"/>
  <c r="Y57" i="45" s="1"/>
  <c r="C57" i="45"/>
  <c r="Q56" i="45"/>
  <c r="D56" i="45"/>
  <c r="X56" i="45" s="1"/>
  <c r="C56" i="45"/>
  <c r="C71" i="48"/>
  <c r="D71" i="48"/>
  <c r="R71" i="48" s="1"/>
  <c r="K71" i="48"/>
  <c r="C72" i="48"/>
  <c r="D72" i="48"/>
  <c r="R72" i="48" s="1"/>
  <c r="K72" i="48"/>
  <c r="C73" i="48"/>
  <c r="D73" i="48"/>
  <c r="R73" i="48" s="1"/>
  <c r="K73" i="48"/>
  <c r="C74" i="48"/>
  <c r="D74" i="48"/>
  <c r="S74" i="48" s="1"/>
  <c r="K74" i="48"/>
  <c r="C75" i="48"/>
  <c r="D75" i="48"/>
  <c r="S75" i="48" s="1"/>
  <c r="K75" i="48"/>
  <c r="E76" i="48"/>
  <c r="F76" i="48"/>
  <c r="G76" i="48"/>
  <c r="H76" i="48"/>
  <c r="I76" i="48"/>
  <c r="J76" i="48"/>
  <c r="C77" i="48"/>
  <c r="D77" i="48"/>
  <c r="R77" i="48" s="1"/>
  <c r="K77" i="48"/>
  <c r="C78" i="48"/>
  <c r="D78" i="48"/>
  <c r="R78" i="48" s="1"/>
  <c r="K78" i="48"/>
  <c r="C79" i="48"/>
  <c r="D79" i="48"/>
  <c r="R79" i="48" s="1"/>
  <c r="K79" i="48"/>
  <c r="C80" i="48"/>
  <c r="D80" i="48"/>
  <c r="R80" i="48" s="1"/>
  <c r="K80" i="48"/>
  <c r="C81" i="48"/>
  <c r="D81" i="48"/>
  <c r="R81" i="48" s="1"/>
  <c r="K81" i="48"/>
  <c r="E82" i="48"/>
  <c r="F82" i="48"/>
  <c r="G82" i="48"/>
  <c r="H82" i="48"/>
  <c r="I82" i="48"/>
  <c r="J82" i="48"/>
  <c r="P70" i="44"/>
  <c r="O70" i="44"/>
  <c r="N70" i="44"/>
  <c r="M70" i="44"/>
  <c r="L70" i="44"/>
  <c r="K70" i="44"/>
  <c r="J70" i="44"/>
  <c r="I70" i="44"/>
  <c r="H70" i="44"/>
  <c r="G70" i="44"/>
  <c r="F70" i="44"/>
  <c r="E70" i="44"/>
  <c r="Q69" i="44"/>
  <c r="F69" i="25" s="1"/>
  <c r="D69" i="44"/>
  <c r="X69" i="44" s="1"/>
  <c r="C69" i="44"/>
  <c r="Q68" i="44"/>
  <c r="F68" i="25" s="1"/>
  <c r="D68" i="44"/>
  <c r="Y68" i="44" s="1"/>
  <c r="C68" i="44"/>
  <c r="Q67" i="44"/>
  <c r="D67" i="44"/>
  <c r="C67" i="44"/>
  <c r="Q66" i="44"/>
  <c r="D66" i="44"/>
  <c r="Y66" i="44" s="1"/>
  <c r="C66" i="44"/>
  <c r="Q65" i="44"/>
  <c r="F65" i="25" s="1"/>
  <c r="D65" i="44"/>
  <c r="X65" i="44" s="1"/>
  <c r="C65" i="44"/>
  <c r="P64" i="44"/>
  <c r="O64" i="44"/>
  <c r="N64" i="44"/>
  <c r="M64" i="44"/>
  <c r="L64" i="44"/>
  <c r="K64" i="44"/>
  <c r="J64" i="44"/>
  <c r="I64" i="44"/>
  <c r="H64" i="44"/>
  <c r="G64" i="44"/>
  <c r="F64" i="44"/>
  <c r="E64" i="44"/>
  <c r="D63" i="44"/>
  <c r="C63" i="44"/>
  <c r="Q59" i="44"/>
  <c r="D59" i="44"/>
  <c r="Y59" i="44" s="1"/>
  <c r="C59" i="44"/>
  <c r="Q58" i="44"/>
  <c r="D58" i="44"/>
  <c r="C58" i="44"/>
  <c r="Q57" i="44"/>
  <c r="F57" i="25" s="1"/>
  <c r="D57" i="44"/>
  <c r="Y57" i="44" s="1"/>
  <c r="C57" i="44"/>
  <c r="Q56" i="44"/>
  <c r="D56" i="44"/>
  <c r="Y56" i="44" s="1"/>
  <c r="C56" i="44"/>
  <c r="T69" i="25"/>
  <c r="S69" i="25"/>
  <c r="T68" i="25"/>
  <c r="S68" i="25"/>
  <c r="S67" i="25"/>
  <c r="S66" i="25"/>
  <c r="T65" i="25"/>
  <c r="S65" i="25"/>
  <c r="S59" i="25"/>
  <c r="S58" i="25"/>
  <c r="T57" i="25"/>
  <c r="S57" i="25"/>
  <c r="T56" i="25"/>
  <c r="P76" i="43"/>
  <c r="O76" i="43"/>
  <c r="N76" i="43"/>
  <c r="M76" i="43"/>
  <c r="L76" i="43"/>
  <c r="K76" i="43"/>
  <c r="J76" i="43"/>
  <c r="I76" i="43"/>
  <c r="H76" i="43"/>
  <c r="G76" i="43"/>
  <c r="F76" i="43"/>
  <c r="E76" i="43"/>
  <c r="Q75" i="43"/>
  <c r="D75" i="43"/>
  <c r="X75" i="43" s="1"/>
  <c r="Q74" i="43"/>
  <c r="X74" i="43"/>
  <c r="Q73" i="43"/>
  <c r="Y73" i="43"/>
  <c r="Q72" i="43"/>
  <c r="D72" i="43"/>
  <c r="Y72" i="43" s="1"/>
  <c r="Q71" i="43"/>
  <c r="E71" i="25" s="1"/>
  <c r="D71" i="43"/>
  <c r="X71" i="43" s="1"/>
  <c r="C71" i="43"/>
  <c r="P70" i="43"/>
  <c r="O70" i="43"/>
  <c r="N70" i="43"/>
  <c r="M70" i="43"/>
  <c r="L70" i="43"/>
  <c r="K70" i="43"/>
  <c r="J70" i="43"/>
  <c r="I70" i="43"/>
  <c r="H70" i="43"/>
  <c r="G70" i="43"/>
  <c r="F70" i="43"/>
  <c r="E70" i="43"/>
  <c r="Q69" i="43"/>
  <c r="Y69" i="43"/>
  <c r="Q68" i="43"/>
  <c r="Y68" i="43"/>
  <c r="Q67" i="43"/>
  <c r="Y67" i="43"/>
  <c r="Q66" i="43"/>
  <c r="X66" i="43"/>
  <c r="Q65" i="43"/>
  <c r="E65" i="25" s="1"/>
  <c r="X65" i="43"/>
  <c r="C65" i="43"/>
  <c r="P64" i="43"/>
  <c r="O64" i="43"/>
  <c r="N64" i="43"/>
  <c r="M64" i="43"/>
  <c r="L64" i="43"/>
  <c r="K64" i="43"/>
  <c r="J64" i="43"/>
  <c r="I64" i="43"/>
  <c r="H64" i="43"/>
  <c r="G64" i="43"/>
  <c r="F64" i="43"/>
  <c r="E64" i="43"/>
  <c r="Q63" i="43"/>
  <c r="X63" i="43"/>
  <c r="Q59" i="43"/>
  <c r="Q58" i="43"/>
  <c r="Q57" i="43"/>
  <c r="Y57" i="43"/>
  <c r="C57" i="43"/>
  <c r="Q56" i="43"/>
  <c r="X56" i="43"/>
  <c r="Y58" i="46" l="1"/>
  <c r="Y67" i="45"/>
  <c r="Y58" i="45"/>
  <c r="Y59" i="45"/>
  <c r="Y58" i="44"/>
  <c r="Y63" i="44"/>
  <c r="Y58" i="43"/>
  <c r="Y59" i="43"/>
  <c r="V56" i="43"/>
  <c r="E56" i="25"/>
  <c r="V58" i="43"/>
  <c r="E58" i="25"/>
  <c r="V59" i="43"/>
  <c r="E59" i="25"/>
  <c r="V63" i="43"/>
  <c r="V66" i="43"/>
  <c r="E66" i="25"/>
  <c r="V67" i="43"/>
  <c r="E67" i="25"/>
  <c r="V68" i="43"/>
  <c r="E68" i="25"/>
  <c r="V69" i="43"/>
  <c r="E69" i="25"/>
  <c r="V72" i="43"/>
  <c r="E72" i="25"/>
  <c r="V73" i="43"/>
  <c r="E73" i="25"/>
  <c r="V74" i="43"/>
  <c r="E74" i="25"/>
  <c r="V75" i="43"/>
  <c r="E75" i="25"/>
  <c r="V57" i="43"/>
  <c r="E57" i="25"/>
  <c r="V63" i="44"/>
  <c r="V56" i="44"/>
  <c r="F56" i="25"/>
  <c r="V59" i="44"/>
  <c r="F59" i="25"/>
  <c r="V66" i="44"/>
  <c r="F66" i="25"/>
  <c r="V67" i="44"/>
  <c r="F67" i="25"/>
  <c r="V58" i="44"/>
  <c r="F58" i="25"/>
  <c r="Q64" i="45"/>
  <c r="G64" i="25" s="1"/>
  <c r="G56" i="25"/>
  <c r="V59" i="45"/>
  <c r="G59" i="25"/>
  <c r="V57" i="45"/>
  <c r="G57" i="25"/>
  <c r="V65" i="45"/>
  <c r="G65" i="25"/>
  <c r="V58" i="45"/>
  <c r="G58" i="25"/>
  <c r="V67" i="45"/>
  <c r="G67" i="25"/>
  <c r="V58" i="46"/>
  <c r="H58" i="25"/>
  <c r="V59" i="46"/>
  <c r="H59" i="25"/>
  <c r="V65" i="46"/>
  <c r="H65" i="25"/>
  <c r="V67" i="46"/>
  <c r="H67" i="25"/>
  <c r="V68" i="46"/>
  <c r="H68" i="25"/>
  <c r="V57" i="46"/>
  <c r="H57" i="25"/>
  <c r="V66" i="46"/>
  <c r="H66" i="25"/>
  <c r="V66" i="47"/>
  <c r="I66" i="25"/>
  <c r="V69" i="47"/>
  <c r="I69" i="25"/>
  <c r="V58" i="47"/>
  <c r="I58" i="25"/>
  <c r="V56" i="47"/>
  <c r="I56" i="25"/>
  <c r="V59" i="47"/>
  <c r="I59" i="25"/>
  <c r="V65" i="47"/>
  <c r="I65" i="25"/>
  <c r="V67" i="47"/>
  <c r="I67" i="25"/>
  <c r="V68" i="47"/>
  <c r="I68" i="25"/>
  <c r="P57" i="48"/>
  <c r="J57" i="25"/>
  <c r="J58" i="25"/>
  <c r="J74" i="25"/>
  <c r="P71" i="48"/>
  <c r="J71" i="25"/>
  <c r="J67" i="25"/>
  <c r="P56" i="48"/>
  <c r="J56" i="25"/>
  <c r="J59" i="25"/>
  <c r="P75" i="48"/>
  <c r="J75" i="25"/>
  <c r="J73" i="25"/>
  <c r="P72" i="48"/>
  <c r="J72" i="25"/>
  <c r="P65" i="48"/>
  <c r="J65" i="25"/>
  <c r="J66" i="25"/>
  <c r="P68" i="48"/>
  <c r="J68" i="25"/>
  <c r="P81" i="48"/>
  <c r="J81" i="25"/>
  <c r="P80" i="48"/>
  <c r="J80" i="25"/>
  <c r="P79" i="48"/>
  <c r="J79" i="25"/>
  <c r="J78" i="25"/>
  <c r="P77" i="48"/>
  <c r="J77" i="25"/>
  <c r="R75" i="48"/>
  <c r="T75" i="48" s="1"/>
  <c r="Y67" i="44"/>
  <c r="X67" i="44"/>
  <c r="Y57" i="46"/>
  <c r="X57" i="46"/>
  <c r="Y59" i="47"/>
  <c r="X59" i="47"/>
  <c r="S64" i="48"/>
  <c r="R59" i="48"/>
  <c r="T59" i="48" s="1"/>
  <c r="V68" i="45"/>
  <c r="Y69" i="44"/>
  <c r="Z69" i="44" s="1"/>
  <c r="R74" i="48"/>
  <c r="T74" i="48" s="1"/>
  <c r="X68" i="46"/>
  <c r="Z68" i="46" s="1"/>
  <c r="V68" i="44"/>
  <c r="X67" i="46"/>
  <c r="Z67" i="46" s="1"/>
  <c r="X65" i="45"/>
  <c r="Z65" i="45" s="1"/>
  <c r="X59" i="46"/>
  <c r="Z59" i="46" s="1"/>
  <c r="Y67" i="47"/>
  <c r="Z67" i="47" s="1"/>
  <c r="P69" i="48"/>
  <c r="Q70" i="43"/>
  <c r="E70" i="25" s="1"/>
  <c r="V69" i="45"/>
  <c r="Q64" i="46"/>
  <c r="H64" i="25" s="1"/>
  <c r="S69" i="48"/>
  <c r="T69" i="48" s="1"/>
  <c r="R56" i="48"/>
  <c r="T56" i="48" s="1"/>
  <c r="X56" i="47"/>
  <c r="Z56" i="47" s="1"/>
  <c r="X57" i="43"/>
  <c r="Z57" i="43" s="1"/>
  <c r="X59" i="45"/>
  <c r="Z59" i="45" s="1"/>
  <c r="R57" i="48"/>
  <c r="T57" i="48" s="1"/>
  <c r="S65" i="48"/>
  <c r="T65" i="48" s="1"/>
  <c r="X68" i="45"/>
  <c r="Z68" i="45" s="1"/>
  <c r="X56" i="46"/>
  <c r="X65" i="46"/>
  <c r="Z65" i="46" s="1"/>
  <c r="Y56" i="45"/>
  <c r="Y64" i="45" s="1"/>
  <c r="X72" i="43"/>
  <c r="Z72" i="43" s="1"/>
  <c r="X59" i="44"/>
  <c r="Z59" i="44" s="1"/>
  <c r="Y65" i="44"/>
  <c r="X68" i="44"/>
  <c r="Z68" i="44" s="1"/>
  <c r="X58" i="46"/>
  <c r="Z58" i="46" s="1"/>
  <c r="Y65" i="47"/>
  <c r="X68" i="47"/>
  <c r="Z68" i="47" s="1"/>
  <c r="R68" i="48"/>
  <c r="T68" i="48" s="1"/>
  <c r="Y63" i="43"/>
  <c r="Z63" i="43" s="1"/>
  <c r="Y69" i="47"/>
  <c r="Z69" i="47" s="1"/>
  <c r="K70" i="48"/>
  <c r="J70" i="25" s="1"/>
  <c r="R66" i="48"/>
  <c r="T66" i="48" s="1"/>
  <c r="R67" i="48"/>
  <c r="T67" i="48" s="1"/>
  <c r="K64" i="48"/>
  <c r="J64" i="25" s="1"/>
  <c r="R58" i="48"/>
  <c r="T58" i="48" s="1"/>
  <c r="Q70" i="47"/>
  <c r="I70" i="25" s="1"/>
  <c r="X66" i="47"/>
  <c r="Z66" i="47" s="1"/>
  <c r="Q64" i="47"/>
  <c r="I64" i="25" s="1"/>
  <c r="V57" i="47"/>
  <c r="X57" i="47"/>
  <c r="Z57" i="47" s="1"/>
  <c r="X58" i="47"/>
  <c r="Z58" i="47" s="1"/>
  <c r="Y70" i="46"/>
  <c r="Q70" i="46"/>
  <c r="H70" i="25" s="1"/>
  <c r="X69" i="46"/>
  <c r="Z69" i="46" s="1"/>
  <c r="V69" i="46"/>
  <c r="X66" i="46"/>
  <c r="Z66" i="46" s="1"/>
  <c r="V56" i="46"/>
  <c r="Y70" i="45"/>
  <c r="Q70" i="45"/>
  <c r="G70" i="25" s="1"/>
  <c r="X69" i="45"/>
  <c r="Z69" i="45" s="1"/>
  <c r="V66" i="45"/>
  <c r="X66" i="45"/>
  <c r="Z66" i="45" s="1"/>
  <c r="X67" i="45"/>
  <c r="Z67" i="45" s="1"/>
  <c r="V56" i="45"/>
  <c r="X57" i="45"/>
  <c r="Z57" i="45" s="1"/>
  <c r="X58" i="45"/>
  <c r="Z58" i="45" s="1"/>
  <c r="S71" i="48"/>
  <c r="T71" i="48" s="1"/>
  <c r="K82" i="48"/>
  <c r="J82" i="25" s="1"/>
  <c r="S79" i="48"/>
  <c r="T79" i="48" s="1"/>
  <c r="S78" i="48"/>
  <c r="T78" i="48" s="1"/>
  <c r="S72" i="48"/>
  <c r="T72" i="48" s="1"/>
  <c r="S73" i="48"/>
  <c r="T73" i="48" s="1"/>
  <c r="R82" i="48"/>
  <c r="K76" i="48"/>
  <c r="J76" i="25" s="1"/>
  <c r="S81" i="48"/>
  <c r="T81" i="48" s="1"/>
  <c r="S77" i="48"/>
  <c r="T77" i="48" s="1"/>
  <c r="S80" i="48"/>
  <c r="T80" i="48" s="1"/>
  <c r="U57" i="25"/>
  <c r="Q70" i="44"/>
  <c r="F70" i="25" s="1"/>
  <c r="X66" i="44"/>
  <c r="Z66" i="44" s="1"/>
  <c r="V65" i="44"/>
  <c r="V69" i="44"/>
  <c r="Y64" i="44"/>
  <c r="Q64" i="44"/>
  <c r="F64" i="25" s="1"/>
  <c r="X56" i="44"/>
  <c r="Z56" i="44" s="1"/>
  <c r="X63" i="44"/>
  <c r="Z63" i="44" s="1"/>
  <c r="V57" i="44"/>
  <c r="X57" i="44"/>
  <c r="Z57" i="44" s="1"/>
  <c r="X58" i="44"/>
  <c r="Z58" i="44" s="1"/>
  <c r="S70" i="25"/>
  <c r="U68" i="25"/>
  <c r="U65" i="25"/>
  <c r="U69" i="25"/>
  <c r="Y56" i="43"/>
  <c r="X59" i="43"/>
  <c r="Z59" i="43" s="1"/>
  <c r="X69" i="43"/>
  <c r="Z69" i="43" s="1"/>
  <c r="Y66" i="43"/>
  <c r="Z66" i="43" s="1"/>
  <c r="X68" i="43"/>
  <c r="Z68" i="43" s="1"/>
  <c r="Y75" i="43"/>
  <c r="Z75" i="43" s="1"/>
  <c r="Q76" i="43"/>
  <c r="E76" i="25" s="1"/>
  <c r="V71" i="43"/>
  <c r="Y71" i="43"/>
  <c r="Z71" i="43" s="1"/>
  <c r="V65" i="43"/>
  <c r="Y74" i="43"/>
  <c r="Z74" i="43" s="1"/>
  <c r="X73" i="43"/>
  <c r="Z73" i="43" s="1"/>
  <c r="Y65" i="43"/>
  <c r="X67" i="43"/>
  <c r="Z67" i="43" s="1"/>
  <c r="Q64" i="43"/>
  <c r="E64" i="25" s="1"/>
  <c r="X58" i="43"/>
  <c r="Z58" i="43" s="1"/>
  <c r="V70" i="43" l="1"/>
  <c r="P76" i="48"/>
  <c r="L69" i="25"/>
  <c r="Q69" i="25" s="1"/>
  <c r="V64" i="43"/>
  <c r="Y64" i="46"/>
  <c r="V70" i="47"/>
  <c r="L68" i="25"/>
  <c r="Q68" i="25" s="1"/>
  <c r="L67" i="25"/>
  <c r="P64" i="48"/>
  <c r="P82" i="48"/>
  <c r="Z59" i="47"/>
  <c r="Y64" i="47"/>
  <c r="L59" i="25"/>
  <c r="L57" i="25"/>
  <c r="Q57" i="25" s="1"/>
  <c r="L56" i="25"/>
  <c r="L66" i="25"/>
  <c r="L65" i="25"/>
  <c r="Q65" i="25" s="1"/>
  <c r="L58" i="25"/>
  <c r="S56" i="25"/>
  <c r="U56" i="25" s="1"/>
  <c r="Z57" i="46"/>
  <c r="Y70" i="43"/>
  <c r="Z67" i="44"/>
  <c r="S70" i="48"/>
  <c r="Z65" i="44"/>
  <c r="Y70" i="44"/>
  <c r="Y64" i="43"/>
  <c r="R76" i="48"/>
  <c r="Y70" i="47"/>
  <c r="Z65" i="43"/>
  <c r="P70" i="48"/>
  <c r="Z65" i="47"/>
  <c r="V70" i="46"/>
  <c r="Z56" i="43"/>
  <c r="X64" i="46"/>
  <c r="Z56" i="46"/>
  <c r="Z56" i="45"/>
  <c r="X70" i="47"/>
  <c r="S76" i="48"/>
  <c r="R70" i="48"/>
  <c r="R64" i="48"/>
  <c r="T64" i="48" s="1"/>
  <c r="X64" i="47"/>
  <c r="V64" i="47"/>
  <c r="X70" i="46"/>
  <c r="Z70" i="46" s="1"/>
  <c r="V64" i="46"/>
  <c r="X70" i="45"/>
  <c r="Z70" i="45" s="1"/>
  <c r="V70" i="45"/>
  <c r="X64" i="45"/>
  <c r="Z64" i="45" s="1"/>
  <c r="V64" i="45"/>
  <c r="S82" i="48"/>
  <c r="T82" i="48" s="1"/>
  <c r="V70" i="44"/>
  <c r="X70" i="44"/>
  <c r="V64" i="44"/>
  <c r="X64" i="44"/>
  <c r="Z64" i="44" s="1"/>
  <c r="X70" i="43"/>
  <c r="X64" i="43"/>
  <c r="Y76" i="43"/>
  <c r="X76" i="43"/>
  <c r="V76" i="43"/>
  <c r="Q67" i="25" l="1"/>
  <c r="T67" i="25"/>
  <c r="U67" i="25" s="1"/>
  <c r="Q66" i="25"/>
  <c r="T66" i="25"/>
  <c r="Q58" i="25"/>
  <c r="T58" i="25"/>
  <c r="Q59" i="25"/>
  <c r="T59" i="25"/>
  <c r="U59" i="25" s="1"/>
  <c r="Z64" i="46"/>
  <c r="Z70" i="43"/>
  <c r="Z64" i="47"/>
  <c r="Q56" i="25"/>
  <c r="L64" i="25"/>
  <c r="Q64" i="25" s="1"/>
  <c r="L70" i="25"/>
  <c r="Q70" i="25" s="1"/>
  <c r="S64" i="25"/>
  <c r="Z70" i="44"/>
  <c r="Z64" i="43"/>
  <c r="T70" i="48"/>
  <c r="T76" i="48"/>
  <c r="Z70" i="47"/>
  <c r="Z76" i="43"/>
  <c r="U66" i="25" l="1"/>
  <c r="T70" i="25"/>
  <c r="U70" i="25" s="1"/>
  <c r="T64" i="25"/>
  <c r="U64" i="25" s="1"/>
  <c r="U58" i="25"/>
  <c r="S210" i="28"/>
  <c r="R210" i="28"/>
  <c r="S209" i="28"/>
  <c r="R209" i="28"/>
  <c r="R208" i="28"/>
  <c r="R207" i="28"/>
  <c r="S206" i="28"/>
  <c r="R206" i="28"/>
  <c r="S204" i="28"/>
  <c r="R204" i="28"/>
  <c r="S203" i="28"/>
  <c r="R203" i="28"/>
  <c r="R202" i="28"/>
  <c r="R201" i="28"/>
  <c r="S200" i="28"/>
  <c r="R200" i="28"/>
  <c r="S198" i="28"/>
  <c r="R198" i="28"/>
  <c r="S197" i="28"/>
  <c r="R197" i="28"/>
  <c r="R196" i="28"/>
  <c r="R195" i="28"/>
  <c r="S194" i="28"/>
  <c r="R194" i="28"/>
  <c r="S192" i="28"/>
  <c r="R192" i="28"/>
  <c r="S191" i="28"/>
  <c r="R191" i="28"/>
  <c r="R190" i="28"/>
  <c r="R189" i="28"/>
  <c r="S188" i="28"/>
  <c r="R188" i="28"/>
  <c r="S186" i="28"/>
  <c r="R186" i="28"/>
  <c r="S185" i="28"/>
  <c r="R185" i="28"/>
  <c r="R184" i="28"/>
  <c r="S183" i="28"/>
  <c r="R183" i="28"/>
  <c r="S182" i="28"/>
  <c r="R182" i="28"/>
  <c r="R176" i="28"/>
  <c r="R175" i="28"/>
  <c r="R174" i="28"/>
  <c r="R173" i="28"/>
  <c r="R172" i="28"/>
  <c r="R170" i="28"/>
  <c r="R169" i="28"/>
  <c r="R168" i="28"/>
  <c r="R167" i="28"/>
  <c r="R166" i="28"/>
  <c r="S164" i="28"/>
  <c r="R164" i="28"/>
  <c r="S163" i="28"/>
  <c r="R163" i="28"/>
  <c r="R162" i="28"/>
  <c r="R161" i="28"/>
  <c r="S160" i="28"/>
  <c r="R160" i="28"/>
  <c r="S158" i="28"/>
  <c r="R158" i="28"/>
  <c r="S157" i="28"/>
  <c r="R157" i="28"/>
  <c r="S156" i="28"/>
  <c r="R156" i="28"/>
  <c r="R155" i="28"/>
  <c r="S154" i="28"/>
  <c r="R154" i="28"/>
  <c r="S148" i="28"/>
  <c r="R147" i="28"/>
  <c r="R146" i="28"/>
  <c r="S145" i="28"/>
  <c r="S144" i="28"/>
  <c r="R144" i="28"/>
  <c r="R142" i="28"/>
  <c r="R141" i="28"/>
  <c r="R140" i="28"/>
  <c r="S139" i="28"/>
  <c r="R138" i="28"/>
  <c r="S136" i="28"/>
  <c r="R136" i="28"/>
  <c r="S135" i="28"/>
  <c r="R135" i="28"/>
  <c r="R134" i="28"/>
  <c r="R133" i="28"/>
  <c r="S132" i="28"/>
  <c r="R132" i="28"/>
  <c r="S126" i="28"/>
  <c r="R126" i="28"/>
  <c r="R125" i="28"/>
  <c r="R124" i="28"/>
  <c r="S123" i="28"/>
  <c r="R123" i="28"/>
  <c r="S122" i="28"/>
  <c r="R122" i="28"/>
  <c r="S120" i="28"/>
  <c r="R120" i="28"/>
  <c r="S119" i="28"/>
  <c r="R119" i="28"/>
  <c r="R118" i="28"/>
  <c r="S117" i="28"/>
  <c r="R117" i="28"/>
  <c r="S116" i="28"/>
  <c r="R116" i="28"/>
  <c r="S114" i="28"/>
  <c r="R114" i="28"/>
  <c r="R113" i="28"/>
  <c r="R112" i="28"/>
  <c r="S111" i="28"/>
  <c r="R111" i="28"/>
  <c r="S110" i="28"/>
  <c r="R110" i="28"/>
  <c r="S108" i="28"/>
  <c r="R108" i="28"/>
  <c r="S107" i="28"/>
  <c r="R107" i="28"/>
  <c r="S106" i="28"/>
  <c r="R106" i="28"/>
  <c r="R105" i="28"/>
  <c r="S104" i="28"/>
  <c r="R104" i="28"/>
  <c r="R98" i="28"/>
  <c r="R97" i="28"/>
  <c r="R96" i="28"/>
  <c r="S95" i="28"/>
  <c r="R95" i="28"/>
  <c r="S94" i="28"/>
  <c r="R94" i="28"/>
  <c r="S88" i="28"/>
  <c r="R88" i="28"/>
  <c r="S87" i="28"/>
  <c r="R87" i="28"/>
  <c r="R86" i="28"/>
  <c r="R85" i="28"/>
  <c r="S84" i="28"/>
  <c r="R84" i="28"/>
  <c r="S79" i="28"/>
  <c r="R79" i="28"/>
  <c r="S78" i="28"/>
  <c r="R78" i="28"/>
  <c r="S77" i="28"/>
  <c r="R77" i="28"/>
  <c r="R76" i="28"/>
  <c r="S75" i="28"/>
  <c r="R75" i="28"/>
  <c r="S73" i="28"/>
  <c r="R73" i="28"/>
  <c r="S72" i="28"/>
  <c r="R72" i="28"/>
  <c r="R71" i="28"/>
  <c r="R70" i="28"/>
  <c r="S69" i="28"/>
  <c r="R69" i="28"/>
  <c r="R48" i="28"/>
  <c r="R47" i="28"/>
  <c r="R46" i="28"/>
  <c r="R45" i="28"/>
  <c r="S44" i="28"/>
  <c r="R44" i="28"/>
  <c r="R40" i="28"/>
  <c r="R39" i="28"/>
  <c r="R38" i="28"/>
  <c r="R37" i="28"/>
  <c r="S36" i="28"/>
  <c r="R36" i="28"/>
  <c r="R43" i="28" s="1"/>
  <c r="S34" i="28"/>
  <c r="R34" i="28"/>
  <c r="S33" i="28"/>
  <c r="R33" i="28"/>
  <c r="R32" i="28"/>
  <c r="R31" i="28"/>
  <c r="S30" i="28"/>
  <c r="R30" i="28"/>
  <c r="S25" i="28"/>
  <c r="R25" i="28"/>
  <c r="S24" i="28"/>
  <c r="R24" i="28"/>
  <c r="S23" i="28"/>
  <c r="R23" i="28"/>
  <c r="S22" i="28"/>
  <c r="R22" i="28"/>
  <c r="S21" i="28"/>
  <c r="R21" i="28"/>
  <c r="S19" i="28"/>
  <c r="R19" i="28"/>
  <c r="S18" i="28"/>
  <c r="R18" i="28"/>
  <c r="S17" i="28"/>
  <c r="R17" i="28"/>
  <c r="R16" i="28"/>
  <c r="S15" i="28"/>
  <c r="R15" i="28"/>
  <c r="S13" i="28"/>
  <c r="R13" i="28"/>
  <c r="R12" i="28"/>
  <c r="R11" i="28"/>
  <c r="R10" i="28"/>
  <c r="S9" i="28"/>
  <c r="R9" i="28"/>
  <c r="T213" i="25"/>
  <c r="S213" i="25"/>
  <c r="T212" i="25"/>
  <c r="S212" i="25"/>
  <c r="S211" i="25"/>
  <c r="S210" i="25"/>
  <c r="T209" i="25"/>
  <c r="S209" i="25"/>
  <c r="T207" i="25"/>
  <c r="S207" i="25"/>
  <c r="T206" i="25"/>
  <c r="S206" i="25"/>
  <c r="S205" i="25"/>
  <c r="S204" i="25"/>
  <c r="T203" i="25"/>
  <c r="S203" i="25"/>
  <c r="T201" i="25"/>
  <c r="S201" i="25"/>
  <c r="T200" i="25"/>
  <c r="S200" i="25"/>
  <c r="S199" i="25"/>
  <c r="S198" i="25"/>
  <c r="T197" i="25"/>
  <c r="S197" i="25"/>
  <c r="T195" i="25"/>
  <c r="S195" i="25"/>
  <c r="T194" i="25"/>
  <c r="S194" i="25"/>
  <c r="S193" i="25"/>
  <c r="S192" i="25"/>
  <c r="T191" i="25"/>
  <c r="S191" i="25"/>
  <c r="T189" i="25"/>
  <c r="S189" i="25"/>
  <c r="T188" i="25"/>
  <c r="S188" i="25"/>
  <c r="T187" i="25"/>
  <c r="S187" i="25"/>
  <c r="S186" i="25"/>
  <c r="T185" i="25"/>
  <c r="S185" i="25"/>
  <c r="S179" i="25"/>
  <c r="S178" i="25"/>
  <c r="S177" i="25"/>
  <c r="S176" i="25"/>
  <c r="S175" i="25"/>
  <c r="S173" i="25"/>
  <c r="S172" i="25"/>
  <c r="S171" i="25"/>
  <c r="S170" i="25"/>
  <c r="S169" i="25"/>
  <c r="T167" i="25"/>
  <c r="S167" i="25"/>
  <c r="T166" i="25"/>
  <c r="S166" i="25"/>
  <c r="S165" i="25"/>
  <c r="S164" i="25"/>
  <c r="T163" i="25"/>
  <c r="S163" i="25"/>
  <c r="T161" i="25"/>
  <c r="S161" i="25"/>
  <c r="T160" i="25"/>
  <c r="S160" i="25"/>
  <c r="T159" i="25"/>
  <c r="S159" i="25"/>
  <c r="S158" i="25"/>
  <c r="T157" i="25"/>
  <c r="S157" i="25"/>
  <c r="T151" i="25"/>
  <c r="S150" i="25"/>
  <c r="S149" i="25"/>
  <c r="T148" i="25"/>
  <c r="T147" i="25"/>
  <c r="S147" i="25"/>
  <c r="S145" i="25"/>
  <c r="S144" i="25"/>
  <c r="S143" i="25"/>
  <c r="T142" i="25"/>
  <c r="S141" i="25"/>
  <c r="T139" i="25"/>
  <c r="S139" i="25"/>
  <c r="S138" i="25"/>
  <c r="S137" i="25"/>
  <c r="T136" i="25"/>
  <c r="S136" i="25"/>
  <c r="T135" i="25"/>
  <c r="S135" i="25"/>
  <c r="T129" i="25"/>
  <c r="S129" i="25"/>
  <c r="T128" i="25"/>
  <c r="S128" i="25"/>
  <c r="S127" i="25"/>
  <c r="S126" i="25"/>
  <c r="T125" i="25"/>
  <c r="S125" i="25"/>
  <c r="T123" i="25"/>
  <c r="S123" i="25"/>
  <c r="T122" i="25"/>
  <c r="S122" i="25"/>
  <c r="T121" i="25"/>
  <c r="S121" i="25"/>
  <c r="S120" i="25"/>
  <c r="T119" i="25"/>
  <c r="S119" i="25"/>
  <c r="T117" i="25"/>
  <c r="S117" i="25"/>
  <c r="T116" i="25"/>
  <c r="S116" i="25"/>
  <c r="S115" i="25"/>
  <c r="S114" i="25"/>
  <c r="T113" i="25"/>
  <c r="S113" i="25"/>
  <c r="T111" i="25"/>
  <c r="S111" i="25"/>
  <c r="T110" i="25"/>
  <c r="S110" i="25"/>
  <c r="T109" i="25"/>
  <c r="S109" i="25"/>
  <c r="S108" i="25"/>
  <c r="T107" i="25"/>
  <c r="S107" i="25"/>
  <c r="T101" i="25"/>
  <c r="S101" i="25"/>
  <c r="S100" i="25"/>
  <c r="S99" i="25"/>
  <c r="S98" i="25"/>
  <c r="T97" i="25"/>
  <c r="S97" i="25"/>
  <c r="T91" i="25"/>
  <c r="S91" i="25"/>
  <c r="T90" i="25"/>
  <c r="S90" i="25"/>
  <c r="S89" i="25"/>
  <c r="S88" i="25"/>
  <c r="T87" i="25"/>
  <c r="S87" i="25"/>
  <c r="T81" i="25"/>
  <c r="S81" i="25"/>
  <c r="T80" i="25"/>
  <c r="S80" i="25"/>
  <c r="T79" i="25"/>
  <c r="S79" i="25"/>
  <c r="S78" i="25"/>
  <c r="T77" i="25"/>
  <c r="S77" i="25"/>
  <c r="T75" i="25"/>
  <c r="S75" i="25"/>
  <c r="S74" i="25"/>
  <c r="S73" i="25"/>
  <c r="T72" i="25"/>
  <c r="S72" i="25"/>
  <c r="T71" i="25"/>
  <c r="S71" i="25"/>
  <c r="S54" i="25"/>
  <c r="S48" i="25"/>
  <c r="S47" i="25"/>
  <c r="T45" i="25"/>
  <c r="S45" i="25"/>
  <c r="S40" i="25"/>
  <c r="S39" i="25"/>
  <c r="S38" i="25"/>
  <c r="T37" i="25"/>
  <c r="S37" i="25"/>
  <c r="T35" i="25"/>
  <c r="S34" i="25"/>
  <c r="S32" i="25"/>
  <c r="S31" i="25"/>
  <c r="T25" i="25"/>
  <c r="S25" i="25"/>
  <c r="T24" i="25"/>
  <c r="S24" i="25"/>
  <c r="S23" i="25"/>
  <c r="S22" i="25"/>
  <c r="T21" i="25"/>
  <c r="S21" i="25"/>
  <c r="T19" i="25"/>
  <c r="S19" i="25"/>
  <c r="T18" i="25"/>
  <c r="S18" i="25"/>
  <c r="T17" i="25"/>
  <c r="S17" i="25"/>
  <c r="S16" i="25"/>
  <c r="T15" i="25"/>
  <c r="S15" i="25"/>
  <c r="T13" i="25"/>
  <c r="S13" i="25"/>
  <c r="T12" i="25"/>
  <c r="S12" i="25"/>
  <c r="S10" i="25"/>
  <c r="S9" i="25"/>
  <c r="D213" i="48"/>
  <c r="C213" i="48"/>
  <c r="D212" i="48"/>
  <c r="C212" i="48"/>
  <c r="D211" i="48"/>
  <c r="C211" i="48"/>
  <c r="D210" i="48"/>
  <c r="C210" i="48"/>
  <c r="D209" i="48"/>
  <c r="C209" i="48"/>
  <c r="D207" i="48"/>
  <c r="C207" i="48"/>
  <c r="D206" i="48"/>
  <c r="C206" i="48"/>
  <c r="D205" i="48"/>
  <c r="C205" i="48"/>
  <c r="D204" i="48"/>
  <c r="C204" i="48"/>
  <c r="D203" i="48"/>
  <c r="C203" i="48"/>
  <c r="D201" i="48"/>
  <c r="C201" i="48"/>
  <c r="D200" i="48"/>
  <c r="C200" i="48"/>
  <c r="D199" i="48"/>
  <c r="C199" i="48"/>
  <c r="D198" i="48"/>
  <c r="C198" i="48"/>
  <c r="D197" i="48"/>
  <c r="C197" i="48"/>
  <c r="D195" i="48"/>
  <c r="C195" i="48"/>
  <c r="D194" i="48"/>
  <c r="C194" i="48"/>
  <c r="D193" i="48"/>
  <c r="C193" i="48"/>
  <c r="D192" i="48"/>
  <c r="C192" i="48"/>
  <c r="D191" i="48"/>
  <c r="C191" i="48"/>
  <c r="D189" i="48"/>
  <c r="C189" i="48"/>
  <c r="D188" i="48"/>
  <c r="C188" i="48"/>
  <c r="D187" i="48"/>
  <c r="C187" i="48"/>
  <c r="D186" i="48"/>
  <c r="C186" i="48"/>
  <c r="D185" i="48"/>
  <c r="C185" i="48"/>
  <c r="D179" i="48"/>
  <c r="C179" i="48"/>
  <c r="D178" i="48"/>
  <c r="C178" i="48"/>
  <c r="D177" i="48"/>
  <c r="C177" i="48"/>
  <c r="D176" i="48"/>
  <c r="C176" i="48"/>
  <c r="D175" i="48"/>
  <c r="C175" i="48"/>
  <c r="D173" i="48"/>
  <c r="C173" i="48"/>
  <c r="D172" i="48"/>
  <c r="C172" i="48"/>
  <c r="D171" i="48"/>
  <c r="C171" i="48"/>
  <c r="D170" i="48"/>
  <c r="C170" i="48"/>
  <c r="D169" i="48"/>
  <c r="C169" i="48"/>
  <c r="D167" i="48"/>
  <c r="C167" i="48"/>
  <c r="D166" i="48"/>
  <c r="C166" i="48"/>
  <c r="D165" i="48"/>
  <c r="C165" i="48"/>
  <c r="D164" i="48"/>
  <c r="C164" i="48"/>
  <c r="D163" i="48"/>
  <c r="C163" i="48"/>
  <c r="D161" i="48"/>
  <c r="C161" i="48"/>
  <c r="D160" i="48"/>
  <c r="C160" i="48"/>
  <c r="D159" i="48"/>
  <c r="C159" i="48"/>
  <c r="D158" i="48"/>
  <c r="C158" i="48"/>
  <c r="D157" i="48"/>
  <c r="C157" i="48"/>
  <c r="D151" i="48"/>
  <c r="C151" i="48"/>
  <c r="D150" i="48"/>
  <c r="C150" i="48"/>
  <c r="D149" i="48"/>
  <c r="C149" i="48"/>
  <c r="D148" i="48"/>
  <c r="C148" i="48"/>
  <c r="D147" i="48"/>
  <c r="C147" i="48"/>
  <c r="D145" i="48"/>
  <c r="C145" i="48"/>
  <c r="D144" i="48"/>
  <c r="C144" i="48"/>
  <c r="D143" i="48"/>
  <c r="C143" i="48"/>
  <c r="D142" i="48"/>
  <c r="C142" i="48"/>
  <c r="D141" i="48"/>
  <c r="C141" i="48"/>
  <c r="D139" i="48"/>
  <c r="C139" i="48"/>
  <c r="D138" i="48"/>
  <c r="C138" i="48"/>
  <c r="D137" i="48"/>
  <c r="C137" i="48"/>
  <c r="D136" i="48"/>
  <c r="C136" i="48"/>
  <c r="D135" i="48"/>
  <c r="C135" i="48"/>
  <c r="D129" i="48"/>
  <c r="C129" i="48"/>
  <c r="D128" i="48"/>
  <c r="C128" i="48"/>
  <c r="D127" i="48"/>
  <c r="C127" i="48"/>
  <c r="D126" i="48"/>
  <c r="C126" i="48"/>
  <c r="D125" i="48"/>
  <c r="C125" i="48"/>
  <c r="D123" i="48"/>
  <c r="C123" i="48"/>
  <c r="D122" i="48"/>
  <c r="C122" i="48"/>
  <c r="D121" i="48"/>
  <c r="C121" i="48"/>
  <c r="D120" i="48"/>
  <c r="C120" i="48"/>
  <c r="D119" i="48"/>
  <c r="C119" i="48"/>
  <c r="D117" i="48"/>
  <c r="C117" i="48"/>
  <c r="D116" i="48"/>
  <c r="C116" i="48"/>
  <c r="D115" i="48"/>
  <c r="C115" i="48"/>
  <c r="D114" i="48"/>
  <c r="C114" i="48"/>
  <c r="D113" i="48"/>
  <c r="C113" i="48"/>
  <c r="D111" i="48"/>
  <c r="C111" i="48"/>
  <c r="D110" i="48"/>
  <c r="C110" i="48"/>
  <c r="D109" i="48"/>
  <c r="C109" i="48"/>
  <c r="D108" i="48"/>
  <c r="C108" i="48"/>
  <c r="D107" i="48"/>
  <c r="C107" i="48"/>
  <c r="D101" i="48"/>
  <c r="C101" i="48"/>
  <c r="D100" i="48"/>
  <c r="C100" i="48"/>
  <c r="D99" i="48"/>
  <c r="C99" i="48"/>
  <c r="D98" i="48"/>
  <c r="C98" i="48"/>
  <c r="D97" i="48"/>
  <c r="C97" i="48"/>
  <c r="D91" i="48"/>
  <c r="C91" i="48"/>
  <c r="D90" i="48"/>
  <c r="C90" i="48"/>
  <c r="D89" i="48"/>
  <c r="C89" i="48"/>
  <c r="D88" i="48"/>
  <c r="C88" i="48"/>
  <c r="D87" i="48"/>
  <c r="C87" i="48"/>
  <c r="D48" i="48"/>
  <c r="C48" i="48"/>
  <c r="D47" i="48"/>
  <c r="C47" i="48"/>
  <c r="D46" i="48"/>
  <c r="C46" i="48"/>
  <c r="D45" i="48"/>
  <c r="C45" i="48"/>
  <c r="D40" i="48"/>
  <c r="C40" i="48"/>
  <c r="D39" i="48"/>
  <c r="C39" i="48"/>
  <c r="D38" i="48"/>
  <c r="C38" i="48"/>
  <c r="D37" i="48"/>
  <c r="R37" i="48" s="1"/>
  <c r="C37" i="48"/>
  <c r="D35" i="48"/>
  <c r="C35" i="48"/>
  <c r="D34" i="48"/>
  <c r="C34" i="48"/>
  <c r="D33" i="48"/>
  <c r="C33" i="48"/>
  <c r="D32" i="48"/>
  <c r="C32" i="48"/>
  <c r="D31" i="48"/>
  <c r="C31" i="48"/>
  <c r="D25" i="48"/>
  <c r="C25" i="48"/>
  <c r="D24" i="48"/>
  <c r="C24" i="48"/>
  <c r="D23" i="48"/>
  <c r="C23" i="48"/>
  <c r="D22" i="48"/>
  <c r="C22" i="48"/>
  <c r="D21" i="48"/>
  <c r="C21" i="48"/>
  <c r="D19" i="48"/>
  <c r="C19" i="48"/>
  <c r="D18" i="48"/>
  <c r="C18" i="48"/>
  <c r="D17" i="48"/>
  <c r="C17" i="48"/>
  <c r="D16" i="48"/>
  <c r="C16" i="48"/>
  <c r="D15" i="48"/>
  <c r="C15" i="48"/>
  <c r="D13" i="48"/>
  <c r="C13" i="48"/>
  <c r="D12" i="48"/>
  <c r="C12" i="48"/>
  <c r="D11" i="48"/>
  <c r="C11" i="48"/>
  <c r="D10" i="48"/>
  <c r="C10" i="48"/>
  <c r="D9" i="48"/>
  <c r="C9" i="48"/>
  <c r="D213" i="47"/>
  <c r="C213" i="47"/>
  <c r="D212" i="47"/>
  <c r="C212" i="47"/>
  <c r="D211" i="47"/>
  <c r="C211" i="47"/>
  <c r="D210" i="47"/>
  <c r="C210" i="47"/>
  <c r="D209" i="47"/>
  <c r="C209" i="47"/>
  <c r="D207" i="47"/>
  <c r="C207" i="47"/>
  <c r="D206" i="47"/>
  <c r="C206" i="47"/>
  <c r="D205" i="47"/>
  <c r="C205" i="47"/>
  <c r="D204" i="47"/>
  <c r="C204" i="47"/>
  <c r="D203" i="47"/>
  <c r="C203" i="47"/>
  <c r="D201" i="47"/>
  <c r="C201" i="47"/>
  <c r="D200" i="47"/>
  <c r="C200" i="47"/>
  <c r="D199" i="47"/>
  <c r="C199" i="47"/>
  <c r="D198" i="47"/>
  <c r="C198" i="47"/>
  <c r="D197" i="47"/>
  <c r="C197" i="47"/>
  <c r="D195" i="47"/>
  <c r="C195" i="47"/>
  <c r="D194" i="47"/>
  <c r="C194" i="47"/>
  <c r="D193" i="47"/>
  <c r="C193" i="47"/>
  <c r="D192" i="47"/>
  <c r="C192" i="47"/>
  <c r="D191" i="47"/>
  <c r="C191" i="47"/>
  <c r="D189" i="47"/>
  <c r="C189" i="47"/>
  <c r="D188" i="47"/>
  <c r="C188" i="47"/>
  <c r="D187" i="47"/>
  <c r="C187" i="47"/>
  <c r="D186" i="47"/>
  <c r="C186" i="47"/>
  <c r="D185" i="47"/>
  <c r="C185" i="47"/>
  <c r="D179" i="47"/>
  <c r="C179" i="47"/>
  <c r="D178" i="47"/>
  <c r="C178" i="47"/>
  <c r="D177" i="47"/>
  <c r="C177" i="47"/>
  <c r="D176" i="47"/>
  <c r="C176" i="47"/>
  <c r="D175" i="47"/>
  <c r="C175" i="47"/>
  <c r="D173" i="47"/>
  <c r="C173" i="47"/>
  <c r="D172" i="47"/>
  <c r="C172" i="47"/>
  <c r="D171" i="47"/>
  <c r="C171" i="47"/>
  <c r="D170" i="47"/>
  <c r="C170" i="47"/>
  <c r="D169" i="47"/>
  <c r="C169" i="47"/>
  <c r="D167" i="47"/>
  <c r="C167" i="47"/>
  <c r="D166" i="47"/>
  <c r="C166" i="47"/>
  <c r="D165" i="47"/>
  <c r="C165" i="47"/>
  <c r="D164" i="47"/>
  <c r="C164" i="47"/>
  <c r="D163" i="47"/>
  <c r="C163" i="47"/>
  <c r="D161" i="47"/>
  <c r="C161" i="47"/>
  <c r="D160" i="47"/>
  <c r="C160" i="47"/>
  <c r="D159" i="47"/>
  <c r="C159" i="47"/>
  <c r="D158" i="47"/>
  <c r="C158" i="47"/>
  <c r="D157" i="47"/>
  <c r="C157" i="47"/>
  <c r="D151" i="47"/>
  <c r="C151" i="47"/>
  <c r="D150" i="47"/>
  <c r="C150" i="47"/>
  <c r="D149" i="47"/>
  <c r="C149" i="47"/>
  <c r="D148" i="47"/>
  <c r="C148" i="47"/>
  <c r="D147" i="47"/>
  <c r="C147" i="47"/>
  <c r="D145" i="47"/>
  <c r="C145" i="47"/>
  <c r="D144" i="47"/>
  <c r="C144" i="47"/>
  <c r="D143" i="47"/>
  <c r="C143" i="47"/>
  <c r="D142" i="47"/>
  <c r="C142" i="47"/>
  <c r="D141" i="47"/>
  <c r="C141" i="47"/>
  <c r="D139" i="47"/>
  <c r="C139" i="47"/>
  <c r="D138" i="47"/>
  <c r="C138" i="47"/>
  <c r="D137" i="47"/>
  <c r="C137" i="47"/>
  <c r="D136" i="47"/>
  <c r="C136" i="47"/>
  <c r="D135" i="47"/>
  <c r="C135" i="47"/>
  <c r="D129" i="47"/>
  <c r="C129" i="47"/>
  <c r="D128" i="47"/>
  <c r="C128" i="47"/>
  <c r="D127" i="47"/>
  <c r="C127" i="47"/>
  <c r="D126" i="47"/>
  <c r="C126" i="47"/>
  <c r="D125" i="47"/>
  <c r="C125" i="47"/>
  <c r="D123" i="47"/>
  <c r="C123" i="47"/>
  <c r="D122" i="47"/>
  <c r="C122" i="47"/>
  <c r="D121" i="47"/>
  <c r="C121" i="47"/>
  <c r="D120" i="47"/>
  <c r="C120" i="47"/>
  <c r="D119" i="47"/>
  <c r="C119" i="47"/>
  <c r="D117" i="47"/>
  <c r="C117" i="47"/>
  <c r="D116" i="47"/>
  <c r="C116" i="47"/>
  <c r="D115" i="47"/>
  <c r="C115" i="47"/>
  <c r="D114" i="47"/>
  <c r="C114" i="47"/>
  <c r="D113" i="47"/>
  <c r="C113" i="47"/>
  <c r="D111" i="47"/>
  <c r="C111" i="47"/>
  <c r="D110" i="47"/>
  <c r="C110" i="47"/>
  <c r="D109" i="47"/>
  <c r="C109" i="47"/>
  <c r="D108" i="47"/>
  <c r="C108" i="47"/>
  <c r="D107" i="47"/>
  <c r="C107" i="47"/>
  <c r="D101" i="47"/>
  <c r="C101" i="47"/>
  <c r="D100" i="47"/>
  <c r="C100" i="47"/>
  <c r="D99" i="47"/>
  <c r="C99" i="47"/>
  <c r="D98" i="47"/>
  <c r="C98" i="47"/>
  <c r="D97" i="47"/>
  <c r="C97" i="47"/>
  <c r="D91" i="47"/>
  <c r="C91" i="47"/>
  <c r="D90" i="47"/>
  <c r="C90" i="47"/>
  <c r="D89" i="47"/>
  <c r="C89" i="47"/>
  <c r="D88" i="47"/>
  <c r="C88" i="47"/>
  <c r="D87" i="47"/>
  <c r="C87" i="47"/>
  <c r="D81" i="47"/>
  <c r="C81" i="47"/>
  <c r="D80" i="47"/>
  <c r="C80" i="47"/>
  <c r="D79" i="47"/>
  <c r="C79" i="47"/>
  <c r="D78" i="47"/>
  <c r="C78" i="47"/>
  <c r="D77" i="47"/>
  <c r="C77" i="47"/>
  <c r="D75" i="47"/>
  <c r="Y75" i="47" s="1"/>
  <c r="C75" i="47"/>
  <c r="D74" i="47"/>
  <c r="C74" i="47"/>
  <c r="D73" i="47"/>
  <c r="C73" i="47"/>
  <c r="D72" i="47"/>
  <c r="C72" i="47"/>
  <c r="D71" i="47"/>
  <c r="C71" i="47"/>
  <c r="D48" i="47"/>
  <c r="C48" i="47"/>
  <c r="D47" i="47"/>
  <c r="C47" i="47"/>
  <c r="D46" i="47"/>
  <c r="C46" i="47"/>
  <c r="D45" i="47"/>
  <c r="C45" i="47"/>
  <c r="D43" i="47"/>
  <c r="C43" i="47"/>
  <c r="D40" i="47"/>
  <c r="C40" i="47"/>
  <c r="D39" i="47"/>
  <c r="C39" i="47"/>
  <c r="D38" i="47"/>
  <c r="C38" i="47"/>
  <c r="D37" i="47"/>
  <c r="C37" i="47"/>
  <c r="D35" i="47"/>
  <c r="C35" i="47"/>
  <c r="D34" i="47"/>
  <c r="C34" i="47"/>
  <c r="D33" i="47"/>
  <c r="C33" i="47"/>
  <c r="D32" i="47"/>
  <c r="C32" i="47"/>
  <c r="D31" i="47"/>
  <c r="C31" i="47"/>
  <c r="D25" i="47"/>
  <c r="C25" i="47"/>
  <c r="D24" i="47"/>
  <c r="C24" i="47"/>
  <c r="D23" i="47"/>
  <c r="C23" i="47"/>
  <c r="D22" i="47"/>
  <c r="C22" i="47"/>
  <c r="D21" i="47"/>
  <c r="C21" i="47"/>
  <c r="D19" i="47"/>
  <c r="C19" i="47"/>
  <c r="D18" i="47"/>
  <c r="C18" i="47"/>
  <c r="D17" i="47"/>
  <c r="C17" i="47"/>
  <c r="D16" i="47"/>
  <c r="C16" i="47"/>
  <c r="D15" i="47"/>
  <c r="C15" i="47"/>
  <c r="D13" i="47"/>
  <c r="C13" i="47"/>
  <c r="D12" i="47"/>
  <c r="C12" i="47"/>
  <c r="D11" i="47"/>
  <c r="C11" i="47"/>
  <c r="D10" i="47"/>
  <c r="C10" i="47"/>
  <c r="D9" i="47"/>
  <c r="C9" i="47"/>
  <c r="D213" i="46"/>
  <c r="C213" i="46"/>
  <c r="D212" i="46"/>
  <c r="C212" i="46"/>
  <c r="D211" i="46"/>
  <c r="C211" i="46"/>
  <c r="D210" i="46"/>
  <c r="C210" i="46"/>
  <c r="D209" i="46"/>
  <c r="C209" i="46"/>
  <c r="D207" i="46"/>
  <c r="C207" i="46"/>
  <c r="D206" i="46"/>
  <c r="C206" i="46"/>
  <c r="D205" i="46"/>
  <c r="C205" i="46"/>
  <c r="D204" i="46"/>
  <c r="C204" i="46"/>
  <c r="D203" i="46"/>
  <c r="C203" i="46"/>
  <c r="D201" i="46"/>
  <c r="C201" i="46"/>
  <c r="D200" i="46"/>
  <c r="C200" i="46"/>
  <c r="D199" i="46"/>
  <c r="C199" i="46"/>
  <c r="D198" i="46"/>
  <c r="C198" i="46"/>
  <c r="D197" i="46"/>
  <c r="C197" i="46"/>
  <c r="D195" i="46"/>
  <c r="X195" i="46" s="1"/>
  <c r="C195" i="46"/>
  <c r="D194" i="46"/>
  <c r="C194" i="46"/>
  <c r="D193" i="46"/>
  <c r="C193" i="46"/>
  <c r="D192" i="46"/>
  <c r="C192" i="46"/>
  <c r="D191" i="46"/>
  <c r="C191" i="46"/>
  <c r="D189" i="46"/>
  <c r="C189" i="46"/>
  <c r="D188" i="46"/>
  <c r="C188" i="46"/>
  <c r="D187" i="46"/>
  <c r="C187" i="46"/>
  <c r="D186" i="46"/>
  <c r="C186" i="46"/>
  <c r="D185" i="46"/>
  <c r="C185" i="46"/>
  <c r="D179" i="46"/>
  <c r="C179" i="46"/>
  <c r="D178" i="46"/>
  <c r="C178" i="46"/>
  <c r="D177" i="46"/>
  <c r="C177" i="46"/>
  <c r="D176" i="46"/>
  <c r="C176" i="46"/>
  <c r="D175" i="46"/>
  <c r="C175" i="46"/>
  <c r="D173" i="46"/>
  <c r="C173" i="46"/>
  <c r="D172" i="46"/>
  <c r="C172" i="46"/>
  <c r="D171" i="46"/>
  <c r="C171" i="46"/>
  <c r="D170" i="46"/>
  <c r="C170" i="46"/>
  <c r="D169" i="46"/>
  <c r="C169" i="46"/>
  <c r="D167" i="46"/>
  <c r="C167" i="46"/>
  <c r="D166" i="46"/>
  <c r="C166" i="46"/>
  <c r="D165" i="46"/>
  <c r="C165" i="46"/>
  <c r="D164" i="46"/>
  <c r="C164" i="46"/>
  <c r="D163" i="46"/>
  <c r="C163" i="46"/>
  <c r="D161" i="46"/>
  <c r="C161" i="46"/>
  <c r="D160" i="46"/>
  <c r="C160" i="46"/>
  <c r="D159" i="46"/>
  <c r="C159" i="46"/>
  <c r="D158" i="46"/>
  <c r="C158" i="46"/>
  <c r="D157" i="46"/>
  <c r="C157" i="46"/>
  <c r="D151" i="46"/>
  <c r="C151" i="46"/>
  <c r="D150" i="46"/>
  <c r="C150" i="46"/>
  <c r="D149" i="46"/>
  <c r="C149" i="46"/>
  <c r="D148" i="46"/>
  <c r="C148" i="46"/>
  <c r="D147" i="46"/>
  <c r="C147" i="46"/>
  <c r="D145" i="46"/>
  <c r="C145" i="46"/>
  <c r="D144" i="46"/>
  <c r="C144" i="46"/>
  <c r="D143" i="46"/>
  <c r="C143" i="46"/>
  <c r="D142" i="46"/>
  <c r="C142" i="46"/>
  <c r="D141" i="46"/>
  <c r="C141" i="46"/>
  <c r="D139" i="46"/>
  <c r="C139" i="46"/>
  <c r="D138" i="46"/>
  <c r="C138" i="46"/>
  <c r="D137" i="46"/>
  <c r="C137" i="46"/>
  <c r="D136" i="46"/>
  <c r="C136" i="46"/>
  <c r="D135" i="46"/>
  <c r="C135" i="46"/>
  <c r="D129" i="46"/>
  <c r="C129" i="46"/>
  <c r="D128" i="46"/>
  <c r="C128" i="46"/>
  <c r="D127" i="46"/>
  <c r="C127" i="46"/>
  <c r="D126" i="46"/>
  <c r="C126" i="46"/>
  <c r="D125" i="46"/>
  <c r="C125" i="46"/>
  <c r="D123" i="46"/>
  <c r="C123" i="46"/>
  <c r="D122" i="46"/>
  <c r="C122" i="46"/>
  <c r="D121" i="46"/>
  <c r="C121" i="46"/>
  <c r="D120" i="46"/>
  <c r="C120" i="46"/>
  <c r="D119" i="46"/>
  <c r="C119" i="46"/>
  <c r="D117" i="46"/>
  <c r="C117" i="46"/>
  <c r="D116" i="46"/>
  <c r="C116" i="46"/>
  <c r="D115" i="46"/>
  <c r="C115" i="46"/>
  <c r="D114" i="46"/>
  <c r="C114" i="46"/>
  <c r="D113" i="46"/>
  <c r="C113" i="46"/>
  <c r="D111" i="46"/>
  <c r="C111" i="46"/>
  <c r="D110" i="46"/>
  <c r="C110" i="46"/>
  <c r="D109" i="46"/>
  <c r="C109" i="46"/>
  <c r="D108" i="46"/>
  <c r="C108" i="46"/>
  <c r="D107" i="46"/>
  <c r="C107" i="46"/>
  <c r="D101" i="46"/>
  <c r="C101" i="46"/>
  <c r="D100" i="46"/>
  <c r="C100" i="46"/>
  <c r="D99" i="46"/>
  <c r="C99" i="46"/>
  <c r="D98" i="46"/>
  <c r="C98" i="46"/>
  <c r="D97" i="46"/>
  <c r="C97" i="46"/>
  <c r="D91" i="46"/>
  <c r="C91" i="46"/>
  <c r="D90" i="46"/>
  <c r="C90" i="46"/>
  <c r="D89" i="46"/>
  <c r="C89" i="46"/>
  <c r="D88" i="46"/>
  <c r="C88" i="46"/>
  <c r="D87" i="46"/>
  <c r="C87" i="46"/>
  <c r="D81" i="46"/>
  <c r="C81" i="46"/>
  <c r="D80" i="46"/>
  <c r="C80" i="46"/>
  <c r="D79" i="46"/>
  <c r="C79" i="46"/>
  <c r="D78" i="46"/>
  <c r="C78" i="46"/>
  <c r="D77" i="46"/>
  <c r="C77" i="46"/>
  <c r="D75" i="46"/>
  <c r="C75" i="46"/>
  <c r="D74" i="46"/>
  <c r="C74" i="46"/>
  <c r="D73" i="46"/>
  <c r="C73" i="46"/>
  <c r="D72" i="46"/>
  <c r="C72" i="46"/>
  <c r="D71" i="46"/>
  <c r="C71" i="46"/>
  <c r="D48" i="46"/>
  <c r="C48" i="46"/>
  <c r="D47" i="46"/>
  <c r="C47" i="46"/>
  <c r="D46" i="46"/>
  <c r="C46" i="46"/>
  <c r="D45" i="46"/>
  <c r="C45" i="46"/>
  <c r="D40" i="46"/>
  <c r="C40" i="46"/>
  <c r="D39" i="46"/>
  <c r="C39" i="46"/>
  <c r="D38" i="46"/>
  <c r="C38" i="46"/>
  <c r="D37" i="46"/>
  <c r="C37" i="46"/>
  <c r="D35" i="46"/>
  <c r="C35" i="46"/>
  <c r="D34" i="46"/>
  <c r="C34" i="46"/>
  <c r="D33" i="46"/>
  <c r="C33" i="46"/>
  <c r="D32" i="46"/>
  <c r="C32" i="46"/>
  <c r="D31" i="46"/>
  <c r="C31" i="46"/>
  <c r="D25" i="46"/>
  <c r="C25" i="46"/>
  <c r="D24" i="46"/>
  <c r="C24" i="46"/>
  <c r="D23" i="46"/>
  <c r="C23" i="46"/>
  <c r="D22" i="46"/>
  <c r="C22" i="46"/>
  <c r="D21" i="46"/>
  <c r="C21" i="46"/>
  <c r="D19" i="46"/>
  <c r="C19" i="46"/>
  <c r="D18" i="46"/>
  <c r="C18" i="46"/>
  <c r="D17" i="46"/>
  <c r="C17" i="46"/>
  <c r="D16" i="46"/>
  <c r="C16" i="46"/>
  <c r="D15" i="46"/>
  <c r="C15" i="46"/>
  <c r="D13" i="46"/>
  <c r="C13" i="46"/>
  <c r="D12" i="46"/>
  <c r="C12" i="46"/>
  <c r="D11" i="46"/>
  <c r="C11" i="46"/>
  <c r="D10" i="46"/>
  <c r="C10" i="46"/>
  <c r="D9" i="46"/>
  <c r="C9" i="46"/>
  <c r="D213" i="45"/>
  <c r="C213" i="45"/>
  <c r="D212" i="45"/>
  <c r="C212" i="45"/>
  <c r="D211" i="45"/>
  <c r="C211" i="45"/>
  <c r="D210" i="45"/>
  <c r="C210" i="45"/>
  <c r="D209" i="45"/>
  <c r="C209" i="45"/>
  <c r="D207" i="45"/>
  <c r="C207" i="45"/>
  <c r="D206" i="45"/>
  <c r="C206" i="45"/>
  <c r="D205" i="45"/>
  <c r="C205" i="45"/>
  <c r="D204" i="45"/>
  <c r="C204" i="45"/>
  <c r="D203" i="45"/>
  <c r="C203" i="45"/>
  <c r="D201" i="45"/>
  <c r="C201" i="45"/>
  <c r="D200" i="45"/>
  <c r="C200" i="45"/>
  <c r="D199" i="45"/>
  <c r="C199" i="45"/>
  <c r="D198" i="45"/>
  <c r="C198" i="45"/>
  <c r="D197" i="45"/>
  <c r="C197" i="45"/>
  <c r="D195" i="45"/>
  <c r="C195" i="45"/>
  <c r="D194" i="45"/>
  <c r="C194" i="45"/>
  <c r="D193" i="45"/>
  <c r="C193" i="45"/>
  <c r="D192" i="45"/>
  <c r="C192" i="45"/>
  <c r="D191" i="45"/>
  <c r="C191" i="45"/>
  <c r="D189" i="45"/>
  <c r="C189" i="45"/>
  <c r="D188" i="45"/>
  <c r="C188" i="45"/>
  <c r="D187" i="45"/>
  <c r="C187" i="45"/>
  <c r="D186" i="45"/>
  <c r="C186" i="45"/>
  <c r="D185" i="45"/>
  <c r="C185" i="45"/>
  <c r="D179" i="45"/>
  <c r="C179" i="45"/>
  <c r="D178" i="45"/>
  <c r="C178" i="45"/>
  <c r="D177" i="45"/>
  <c r="C177" i="45"/>
  <c r="D176" i="45"/>
  <c r="C176" i="45"/>
  <c r="D175" i="45"/>
  <c r="C175" i="45"/>
  <c r="D173" i="45"/>
  <c r="C173" i="45"/>
  <c r="D172" i="45"/>
  <c r="C172" i="45"/>
  <c r="D171" i="45"/>
  <c r="C171" i="45"/>
  <c r="D170" i="45"/>
  <c r="C170" i="45"/>
  <c r="D169" i="45"/>
  <c r="C169" i="45"/>
  <c r="D167" i="45"/>
  <c r="C167" i="45"/>
  <c r="D166" i="45"/>
  <c r="C166" i="45"/>
  <c r="D165" i="45"/>
  <c r="C165" i="45"/>
  <c r="D164" i="45"/>
  <c r="C164" i="45"/>
  <c r="D163" i="45"/>
  <c r="C163" i="45"/>
  <c r="D161" i="45"/>
  <c r="C161" i="45"/>
  <c r="D160" i="45"/>
  <c r="C160" i="45"/>
  <c r="D159" i="45"/>
  <c r="C159" i="45"/>
  <c r="D158" i="45"/>
  <c r="C158" i="45"/>
  <c r="D157" i="45"/>
  <c r="C157" i="45"/>
  <c r="D151" i="45"/>
  <c r="C151" i="45"/>
  <c r="D150" i="45"/>
  <c r="C150" i="45"/>
  <c r="D149" i="45"/>
  <c r="C149" i="45"/>
  <c r="D148" i="45"/>
  <c r="C148" i="45"/>
  <c r="D147" i="45"/>
  <c r="C147" i="45"/>
  <c r="D145" i="45"/>
  <c r="C145" i="45"/>
  <c r="D144" i="45"/>
  <c r="C144" i="45"/>
  <c r="D143" i="45"/>
  <c r="C143" i="45"/>
  <c r="D142" i="45"/>
  <c r="C142" i="45"/>
  <c r="D141" i="45"/>
  <c r="C141" i="45"/>
  <c r="D139" i="45"/>
  <c r="C139" i="45"/>
  <c r="D138" i="45"/>
  <c r="C138" i="45"/>
  <c r="D137" i="45"/>
  <c r="C137" i="45"/>
  <c r="D136" i="45"/>
  <c r="C136" i="45"/>
  <c r="D135" i="45"/>
  <c r="C135" i="45"/>
  <c r="D129" i="45"/>
  <c r="C129" i="45"/>
  <c r="D128" i="45"/>
  <c r="C128" i="45"/>
  <c r="D127" i="45"/>
  <c r="C127" i="45"/>
  <c r="D126" i="45"/>
  <c r="C126" i="45"/>
  <c r="D125" i="45"/>
  <c r="C125" i="45"/>
  <c r="D123" i="45"/>
  <c r="C123" i="45"/>
  <c r="D122" i="45"/>
  <c r="C122" i="45"/>
  <c r="D121" i="45"/>
  <c r="C121" i="45"/>
  <c r="D120" i="45"/>
  <c r="C120" i="45"/>
  <c r="D119" i="45"/>
  <c r="C119" i="45"/>
  <c r="D117" i="45"/>
  <c r="C117" i="45"/>
  <c r="D116" i="45"/>
  <c r="C116" i="45"/>
  <c r="D115" i="45"/>
  <c r="C115" i="45"/>
  <c r="D114" i="45"/>
  <c r="C114" i="45"/>
  <c r="D113" i="45"/>
  <c r="C113" i="45"/>
  <c r="D111" i="45"/>
  <c r="C111" i="45"/>
  <c r="D110" i="45"/>
  <c r="C110" i="45"/>
  <c r="D109" i="45"/>
  <c r="C109" i="45"/>
  <c r="D108" i="45"/>
  <c r="C108" i="45"/>
  <c r="D107" i="45"/>
  <c r="C107" i="45"/>
  <c r="D101" i="45"/>
  <c r="C101" i="45"/>
  <c r="D100" i="45"/>
  <c r="C100" i="45"/>
  <c r="D99" i="45"/>
  <c r="C99" i="45"/>
  <c r="D98" i="45"/>
  <c r="C98" i="45"/>
  <c r="D97" i="45"/>
  <c r="C97" i="45"/>
  <c r="D91" i="45"/>
  <c r="C91" i="45"/>
  <c r="D90" i="45"/>
  <c r="C90" i="45"/>
  <c r="D89" i="45"/>
  <c r="C89" i="45"/>
  <c r="D88" i="45"/>
  <c r="C88" i="45"/>
  <c r="D87" i="45"/>
  <c r="C87" i="45"/>
  <c r="D81" i="45"/>
  <c r="C81" i="45"/>
  <c r="D80" i="45"/>
  <c r="C80" i="45"/>
  <c r="D79" i="45"/>
  <c r="C79" i="45"/>
  <c r="D78" i="45"/>
  <c r="C78" i="45"/>
  <c r="D77" i="45"/>
  <c r="C77" i="45"/>
  <c r="D75" i="45"/>
  <c r="C75" i="45"/>
  <c r="D74" i="45"/>
  <c r="C74" i="45"/>
  <c r="D73" i="45"/>
  <c r="C73" i="45"/>
  <c r="D72" i="45"/>
  <c r="C72" i="45"/>
  <c r="D71" i="45"/>
  <c r="C71" i="45"/>
  <c r="D48" i="45"/>
  <c r="C48" i="45"/>
  <c r="D47" i="45"/>
  <c r="C47" i="45"/>
  <c r="D46" i="45"/>
  <c r="C46" i="45"/>
  <c r="D45" i="45"/>
  <c r="C45" i="45"/>
  <c r="D43" i="45"/>
  <c r="C43" i="45"/>
  <c r="D40" i="45"/>
  <c r="C40" i="45"/>
  <c r="D39" i="45"/>
  <c r="C39" i="45"/>
  <c r="D38" i="45"/>
  <c r="C38" i="45"/>
  <c r="D37" i="45"/>
  <c r="C37" i="45"/>
  <c r="D35" i="45"/>
  <c r="C35" i="45"/>
  <c r="D34" i="45"/>
  <c r="C34" i="45"/>
  <c r="D33" i="45"/>
  <c r="C33" i="45"/>
  <c r="D32" i="45"/>
  <c r="C32" i="45"/>
  <c r="D31" i="45"/>
  <c r="C31" i="45"/>
  <c r="D25" i="45"/>
  <c r="C25" i="45"/>
  <c r="D24" i="45"/>
  <c r="C24" i="45"/>
  <c r="D23" i="45"/>
  <c r="C23" i="45"/>
  <c r="D22" i="45"/>
  <c r="C22" i="45"/>
  <c r="D21" i="45"/>
  <c r="C21" i="45"/>
  <c r="D19" i="45"/>
  <c r="C19" i="45"/>
  <c r="D18" i="45"/>
  <c r="C18" i="45"/>
  <c r="D17" i="45"/>
  <c r="C17" i="45"/>
  <c r="D16" i="45"/>
  <c r="C16" i="45"/>
  <c r="D15" i="45"/>
  <c r="C15" i="45"/>
  <c r="D13" i="45"/>
  <c r="C13" i="45"/>
  <c r="D12" i="45"/>
  <c r="C12" i="45"/>
  <c r="D11" i="45"/>
  <c r="C11" i="45"/>
  <c r="D10" i="45"/>
  <c r="C10" i="45"/>
  <c r="D9" i="45"/>
  <c r="C9" i="45"/>
  <c r="D213" i="44"/>
  <c r="C213" i="44"/>
  <c r="D212" i="44"/>
  <c r="C212" i="44"/>
  <c r="D211" i="44"/>
  <c r="C211" i="44"/>
  <c r="D210" i="44"/>
  <c r="C210" i="44"/>
  <c r="D209" i="44"/>
  <c r="C209" i="44"/>
  <c r="D207" i="44"/>
  <c r="C207" i="44"/>
  <c r="D206" i="44"/>
  <c r="C206" i="44"/>
  <c r="D205" i="44"/>
  <c r="C205" i="44"/>
  <c r="D204" i="44"/>
  <c r="C204" i="44"/>
  <c r="D203" i="44"/>
  <c r="C203" i="44"/>
  <c r="D201" i="44"/>
  <c r="C201" i="44"/>
  <c r="D200" i="44"/>
  <c r="C200" i="44"/>
  <c r="D199" i="44"/>
  <c r="C199" i="44"/>
  <c r="D198" i="44"/>
  <c r="C198" i="44"/>
  <c r="D197" i="44"/>
  <c r="C197" i="44"/>
  <c r="D195" i="44"/>
  <c r="C195" i="44"/>
  <c r="D194" i="44"/>
  <c r="C194" i="44"/>
  <c r="D193" i="44"/>
  <c r="C193" i="44"/>
  <c r="D192" i="44"/>
  <c r="C192" i="44"/>
  <c r="D191" i="44"/>
  <c r="C191" i="44"/>
  <c r="D189" i="44"/>
  <c r="C189" i="44"/>
  <c r="D188" i="44"/>
  <c r="C188" i="44"/>
  <c r="D187" i="44"/>
  <c r="C187" i="44"/>
  <c r="D186" i="44"/>
  <c r="C186" i="44"/>
  <c r="D185" i="44"/>
  <c r="C185" i="44"/>
  <c r="D179" i="44"/>
  <c r="C179" i="44"/>
  <c r="D178" i="44"/>
  <c r="C178" i="44"/>
  <c r="D177" i="44"/>
  <c r="C177" i="44"/>
  <c r="D176" i="44"/>
  <c r="C176" i="44"/>
  <c r="D175" i="44"/>
  <c r="C175" i="44"/>
  <c r="D173" i="44"/>
  <c r="C173" i="44"/>
  <c r="D172" i="44"/>
  <c r="C172" i="44"/>
  <c r="D171" i="44"/>
  <c r="C171" i="44"/>
  <c r="D170" i="44"/>
  <c r="C170" i="44"/>
  <c r="D169" i="44"/>
  <c r="C169" i="44"/>
  <c r="D167" i="44"/>
  <c r="C167" i="44"/>
  <c r="D166" i="44"/>
  <c r="C166" i="44"/>
  <c r="D165" i="44"/>
  <c r="C165" i="44"/>
  <c r="D164" i="44"/>
  <c r="C164" i="44"/>
  <c r="D163" i="44"/>
  <c r="C163" i="44"/>
  <c r="D161" i="44"/>
  <c r="C161" i="44"/>
  <c r="D160" i="44"/>
  <c r="C160" i="44"/>
  <c r="D159" i="44"/>
  <c r="C159" i="44"/>
  <c r="D158" i="44"/>
  <c r="C158" i="44"/>
  <c r="D157" i="44"/>
  <c r="C157" i="44"/>
  <c r="D151" i="44"/>
  <c r="C151" i="44"/>
  <c r="D150" i="44"/>
  <c r="C150" i="44"/>
  <c r="D149" i="44"/>
  <c r="C149" i="44"/>
  <c r="D148" i="44"/>
  <c r="C148" i="44"/>
  <c r="D147" i="44"/>
  <c r="C147" i="44"/>
  <c r="D145" i="44"/>
  <c r="C145" i="44"/>
  <c r="D144" i="44"/>
  <c r="C144" i="44"/>
  <c r="D143" i="44"/>
  <c r="C143" i="44"/>
  <c r="D142" i="44"/>
  <c r="C142" i="44"/>
  <c r="D141" i="44"/>
  <c r="C141" i="44"/>
  <c r="D139" i="44"/>
  <c r="C139" i="44"/>
  <c r="D138" i="44"/>
  <c r="C138" i="44"/>
  <c r="D137" i="44"/>
  <c r="C137" i="44"/>
  <c r="D136" i="44"/>
  <c r="C136" i="44"/>
  <c r="D135" i="44"/>
  <c r="C135" i="44"/>
  <c r="D129" i="44"/>
  <c r="C129" i="44"/>
  <c r="D128" i="44"/>
  <c r="C128" i="44"/>
  <c r="D127" i="44"/>
  <c r="C127" i="44"/>
  <c r="D126" i="44"/>
  <c r="C126" i="44"/>
  <c r="D125" i="44"/>
  <c r="C125" i="44"/>
  <c r="D123" i="44"/>
  <c r="C123" i="44"/>
  <c r="D122" i="44"/>
  <c r="C122" i="44"/>
  <c r="D121" i="44"/>
  <c r="C121" i="44"/>
  <c r="D120" i="44"/>
  <c r="C120" i="44"/>
  <c r="D119" i="44"/>
  <c r="C119" i="44"/>
  <c r="D117" i="44"/>
  <c r="C117" i="44"/>
  <c r="D116" i="44"/>
  <c r="C116" i="44"/>
  <c r="D115" i="44"/>
  <c r="C115" i="44"/>
  <c r="D114" i="44"/>
  <c r="C114" i="44"/>
  <c r="D113" i="44"/>
  <c r="C113" i="44"/>
  <c r="D111" i="44"/>
  <c r="C111" i="44"/>
  <c r="D110" i="44"/>
  <c r="C110" i="44"/>
  <c r="D109" i="44"/>
  <c r="C109" i="44"/>
  <c r="D108" i="44"/>
  <c r="C108" i="44"/>
  <c r="D107" i="44"/>
  <c r="C107" i="44"/>
  <c r="D101" i="44"/>
  <c r="C101" i="44"/>
  <c r="D100" i="44"/>
  <c r="C100" i="44"/>
  <c r="D99" i="44"/>
  <c r="C99" i="44"/>
  <c r="D98" i="44"/>
  <c r="C98" i="44"/>
  <c r="D97" i="44"/>
  <c r="C97" i="44"/>
  <c r="D91" i="44"/>
  <c r="C91" i="44"/>
  <c r="D90" i="44"/>
  <c r="C90" i="44"/>
  <c r="D89" i="44"/>
  <c r="C89" i="44"/>
  <c r="D88" i="44"/>
  <c r="C88" i="44"/>
  <c r="D87" i="44"/>
  <c r="C87" i="44"/>
  <c r="D81" i="44"/>
  <c r="C81" i="44"/>
  <c r="D80" i="44"/>
  <c r="C80" i="44"/>
  <c r="D79" i="44"/>
  <c r="C79" i="44"/>
  <c r="D78" i="44"/>
  <c r="C78" i="44"/>
  <c r="D77" i="44"/>
  <c r="C77" i="44"/>
  <c r="D75" i="44"/>
  <c r="C75" i="44"/>
  <c r="D74" i="44"/>
  <c r="C74" i="44"/>
  <c r="D73" i="44"/>
  <c r="C73" i="44"/>
  <c r="D72" i="44"/>
  <c r="C72" i="44"/>
  <c r="D71" i="44"/>
  <c r="C71" i="44"/>
  <c r="D54" i="44"/>
  <c r="C54" i="44"/>
  <c r="D48" i="44"/>
  <c r="C48" i="44"/>
  <c r="D47" i="44"/>
  <c r="C47" i="44"/>
  <c r="D46" i="44"/>
  <c r="C46" i="44"/>
  <c r="D45" i="44"/>
  <c r="C45" i="44"/>
  <c r="D43" i="44"/>
  <c r="C43" i="44"/>
  <c r="D40" i="44"/>
  <c r="C40" i="44"/>
  <c r="D39" i="44"/>
  <c r="C39" i="44"/>
  <c r="D38" i="44"/>
  <c r="C38" i="44"/>
  <c r="D37" i="44"/>
  <c r="C37" i="44"/>
  <c r="D35" i="44"/>
  <c r="C35" i="44"/>
  <c r="D34" i="44"/>
  <c r="C34" i="44"/>
  <c r="D33" i="44"/>
  <c r="C33" i="44"/>
  <c r="D32" i="44"/>
  <c r="C32" i="44"/>
  <c r="D31" i="44"/>
  <c r="C31" i="44"/>
  <c r="D25" i="44"/>
  <c r="C25" i="44"/>
  <c r="D24" i="44"/>
  <c r="C24" i="44"/>
  <c r="D23" i="44"/>
  <c r="C23" i="44"/>
  <c r="D22" i="44"/>
  <c r="C22" i="44"/>
  <c r="D21" i="44"/>
  <c r="C21" i="44"/>
  <c r="D19" i="44"/>
  <c r="C19" i="44"/>
  <c r="D18" i="44"/>
  <c r="C18" i="44"/>
  <c r="D17" i="44"/>
  <c r="C17" i="44"/>
  <c r="D16" i="44"/>
  <c r="C16" i="44"/>
  <c r="D15" i="44"/>
  <c r="C15" i="44"/>
  <c r="D13" i="44"/>
  <c r="C13" i="44"/>
  <c r="D12" i="44"/>
  <c r="C12" i="44"/>
  <c r="D11" i="44"/>
  <c r="C11" i="44"/>
  <c r="D10" i="44"/>
  <c r="C10" i="44"/>
  <c r="D9" i="44"/>
  <c r="C9" i="44"/>
  <c r="D213" i="43"/>
  <c r="C213" i="43"/>
  <c r="D212" i="43"/>
  <c r="C212" i="43"/>
  <c r="D211" i="43"/>
  <c r="C211" i="43"/>
  <c r="D210" i="43"/>
  <c r="C210" i="43"/>
  <c r="D209" i="43"/>
  <c r="C209" i="43"/>
  <c r="D207" i="43"/>
  <c r="C207" i="43"/>
  <c r="D206" i="43"/>
  <c r="Y206" i="43" s="1"/>
  <c r="C206" i="43"/>
  <c r="D205" i="43"/>
  <c r="C205" i="43"/>
  <c r="D204" i="43"/>
  <c r="C204" i="43"/>
  <c r="D203" i="43"/>
  <c r="C203" i="43"/>
  <c r="D201" i="43"/>
  <c r="C201" i="43"/>
  <c r="D200" i="43"/>
  <c r="C200" i="43"/>
  <c r="D199" i="43"/>
  <c r="C199" i="43"/>
  <c r="D198" i="43"/>
  <c r="C198" i="43"/>
  <c r="D197" i="43"/>
  <c r="C197" i="43"/>
  <c r="D195" i="43"/>
  <c r="C195" i="43"/>
  <c r="D194" i="43"/>
  <c r="C194" i="43"/>
  <c r="D193" i="43"/>
  <c r="C193" i="43"/>
  <c r="D192" i="43"/>
  <c r="C192" i="43"/>
  <c r="D191" i="43"/>
  <c r="C191" i="43"/>
  <c r="D189" i="43"/>
  <c r="C189" i="43"/>
  <c r="D188" i="43"/>
  <c r="Y188" i="43" s="1"/>
  <c r="C188" i="43"/>
  <c r="D187" i="43"/>
  <c r="C187" i="43"/>
  <c r="D186" i="43"/>
  <c r="C186" i="43"/>
  <c r="D185" i="43"/>
  <c r="C185" i="43"/>
  <c r="D179" i="43"/>
  <c r="C179" i="43"/>
  <c r="D178" i="43"/>
  <c r="C178" i="43"/>
  <c r="D177" i="43"/>
  <c r="C177" i="43"/>
  <c r="D176" i="43"/>
  <c r="C176" i="43"/>
  <c r="D175" i="43"/>
  <c r="C175" i="43"/>
  <c r="D173" i="43"/>
  <c r="C173" i="43"/>
  <c r="D172" i="43"/>
  <c r="C172" i="43"/>
  <c r="D171" i="43"/>
  <c r="C171" i="43"/>
  <c r="D170" i="43"/>
  <c r="C170" i="43"/>
  <c r="D169" i="43"/>
  <c r="C169" i="43"/>
  <c r="D167" i="43"/>
  <c r="C167" i="43"/>
  <c r="D166" i="43"/>
  <c r="C166" i="43"/>
  <c r="D165" i="43"/>
  <c r="C165" i="43"/>
  <c r="D164" i="43"/>
  <c r="C164" i="43"/>
  <c r="D163" i="43"/>
  <c r="C163" i="43"/>
  <c r="D161" i="43"/>
  <c r="C161" i="43"/>
  <c r="D160" i="43"/>
  <c r="Y160" i="43" s="1"/>
  <c r="C160" i="43"/>
  <c r="D159" i="43"/>
  <c r="C159" i="43"/>
  <c r="D158" i="43"/>
  <c r="C158" i="43"/>
  <c r="D157" i="43"/>
  <c r="C157" i="43"/>
  <c r="D151" i="43"/>
  <c r="Y151" i="43" s="1"/>
  <c r="C151" i="43"/>
  <c r="D150" i="43"/>
  <c r="C150" i="43"/>
  <c r="D149" i="43"/>
  <c r="C149" i="43"/>
  <c r="D148" i="43"/>
  <c r="C148" i="43"/>
  <c r="D147" i="43"/>
  <c r="Y147" i="43" s="1"/>
  <c r="C147" i="43"/>
  <c r="D145" i="43"/>
  <c r="C145" i="43"/>
  <c r="D144" i="43"/>
  <c r="C144" i="43"/>
  <c r="D143" i="43"/>
  <c r="C143" i="43"/>
  <c r="D142" i="43"/>
  <c r="C142" i="43"/>
  <c r="D141" i="43"/>
  <c r="C141" i="43"/>
  <c r="D139" i="43"/>
  <c r="C139" i="43"/>
  <c r="D138" i="43"/>
  <c r="C138" i="43"/>
  <c r="D137" i="43"/>
  <c r="C137" i="43"/>
  <c r="D136" i="43"/>
  <c r="C136" i="43"/>
  <c r="D135" i="43"/>
  <c r="C135" i="43"/>
  <c r="D129" i="43"/>
  <c r="C129" i="43"/>
  <c r="D128" i="43"/>
  <c r="Y128" i="43" s="1"/>
  <c r="C128" i="43"/>
  <c r="D127" i="43"/>
  <c r="C127" i="43"/>
  <c r="D126" i="43"/>
  <c r="C126" i="43"/>
  <c r="D125" i="43"/>
  <c r="C125" i="43"/>
  <c r="D123" i="43"/>
  <c r="Y123" i="43" s="1"/>
  <c r="C123" i="43"/>
  <c r="D122" i="43"/>
  <c r="C122" i="43"/>
  <c r="D121" i="43"/>
  <c r="C121" i="43"/>
  <c r="D120" i="43"/>
  <c r="C120" i="43"/>
  <c r="D119" i="43"/>
  <c r="Y119" i="43" s="1"/>
  <c r="C119" i="43"/>
  <c r="D117" i="43"/>
  <c r="C117" i="43"/>
  <c r="D116" i="43"/>
  <c r="C116" i="43"/>
  <c r="D115" i="43"/>
  <c r="C115" i="43"/>
  <c r="D114" i="43"/>
  <c r="C114" i="43"/>
  <c r="D113" i="43"/>
  <c r="C113" i="43"/>
  <c r="D111" i="43"/>
  <c r="C111" i="43"/>
  <c r="D110" i="43"/>
  <c r="C110" i="43"/>
  <c r="D109" i="43"/>
  <c r="Y109" i="43" s="1"/>
  <c r="C109" i="43"/>
  <c r="D108" i="43"/>
  <c r="C108" i="43"/>
  <c r="D107" i="43"/>
  <c r="C107" i="43"/>
  <c r="C101" i="43"/>
  <c r="D100" i="43"/>
  <c r="C100" i="43"/>
  <c r="D99" i="43"/>
  <c r="C99" i="43"/>
  <c r="D98" i="43"/>
  <c r="C98" i="43"/>
  <c r="C97" i="43"/>
  <c r="C91" i="43"/>
  <c r="C90" i="43"/>
  <c r="D89" i="43"/>
  <c r="C89" i="43"/>
  <c r="D88" i="43"/>
  <c r="C88" i="43"/>
  <c r="C87" i="43"/>
  <c r="D81" i="43"/>
  <c r="C81" i="43"/>
  <c r="D80" i="43"/>
  <c r="C80" i="43"/>
  <c r="D79" i="43"/>
  <c r="Y79" i="43" s="1"/>
  <c r="C79" i="43"/>
  <c r="D78" i="43"/>
  <c r="C78" i="43"/>
  <c r="D77" i="43"/>
  <c r="C77" i="43"/>
  <c r="C54" i="43"/>
  <c r="C48" i="43"/>
  <c r="C47" i="43"/>
  <c r="C46" i="43"/>
  <c r="Y45" i="43"/>
  <c r="C45" i="43"/>
  <c r="C43" i="43"/>
  <c r="C40" i="43"/>
  <c r="C39" i="43"/>
  <c r="C38" i="43"/>
  <c r="C37" i="43"/>
  <c r="C35" i="43"/>
  <c r="C34" i="43"/>
  <c r="C33" i="43"/>
  <c r="C32" i="43"/>
  <c r="C31" i="43"/>
  <c r="C25" i="43"/>
  <c r="Y24" i="43"/>
  <c r="C24" i="43"/>
  <c r="C23" i="43"/>
  <c r="C22" i="43"/>
  <c r="C21" i="43"/>
  <c r="Y19" i="43"/>
  <c r="C19" i="43"/>
  <c r="C18" i="43"/>
  <c r="C17" i="43"/>
  <c r="C16" i="43"/>
  <c r="Y15" i="43"/>
  <c r="C15" i="43"/>
  <c r="C10" i="43"/>
  <c r="D10" i="43"/>
  <c r="X10" i="43" s="1"/>
  <c r="C11" i="43"/>
  <c r="D11" i="43"/>
  <c r="Y11" i="43" s="1"/>
  <c r="C12" i="43"/>
  <c r="X12" i="43"/>
  <c r="C13" i="43"/>
  <c r="Y13" i="43"/>
  <c r="D9" i="43"/>
  <c r="X9" i="43" s="1"/>
  <c r="C9" i="43"/>
  <c r="J214" i="48"/>
  <c r="I214" i="48"/>
  <c r="H214" i="48"/>
  <c r="G214" i="48"/>
  <c r="F214" i="48"/>
  <c r="E214" i="48"/>
  <c r="K213" i="48"/>
  <c r="K212" i="48"/>
  <c r="K211" i="48"/>
  <c r="K210" i="48"/>
  <c r="K209" i="48"/>
  <c r="J209" i="25" s="1"/>
  <c r="J208" i="48"/>
  <c r="I208" i="48"/>
  <c r="H208" i="48"/>
  <c r="G208" i="48"/>
  <c r="F208" i="48"/>
  <c r="E208" i="48"/>
  <c r="K207" i="48"/>
  <c r="K206" i="48"/>
  <c r="K205" i="48"/>
  <c r="K204" i="48"/>
  <c r="K203" i="48"/>
  <c r="J202" i="48"/>
  <c r="I202" i="48"/>
  <c r="H202" i="48"/>
  <c r="G202" i="48"/>
  <c r="F202" i="48"/>
  <c r="E202" i="48"/>
  <c r="K201" i="48"/>
  <c r="K200" i="48"/>
  <c r="K199" i="48"/>
  <c r="K198" i="48"/>
  <c r="K197" i="48"/>
  <c r="J196" i="48"/>
  <c r="I196" i="48"/>
  <c r="H196" i="48"/>
  <c r="G196" i="48"/>
  <c r="F196" i="48"/>
  <c r="E196" i="48"/>
  <c r="K195" i="48"/>
  <c r="K194" i="48"/>
  <c r="K193" i="48"/>
  <c r="K192" i="48"/>
  <c r="K191" i="48"/>
  <c r="J190" i="48"/>
  <c r="I190" i="48"/>
  <c r="H190" i="48"/>
  <c r="G190" i="48"/>
  <c r="F190" i="48"/>
  <c r="E190" i="48"/>
  <c r="K189" i="48"/>
  <c r="K188" i="48"/>
  <c r="K187" i="48"/>
  <c r="K186" i="48"/>
  <c r="K185" i="48"/>
  <c r="J180" i="48"/>
  <c r="I180" i="48"/>
  <c r="H180" i="48"/>
  <c r="G180" i="48"/>
  <c r="F180" i="48"/>
  <c r="E180" i="48"/>
  <c r="K179" i="48"/>
  <c r="K178" i="48"/>
  <c r="K177" i="48"/>
  <c r="K176" i="48"/>
  <c r="K175" i="48"/>
  <c r="J174" i="48"/>
  <c r="I174" i="48"/>
  <c r="H174" i="48"/>
  <c r="G174" i="48"/>
  <c r="F174" i="48"/>
  <c r="E174" i="48"/>
  <c r="K173" i="48"/>
  <c r="K172" i="48"/>
  <c r="K171" i="48"/>
  <c r="K170" i="48"/>
  <c r="K169" i="48"/>
  <c r="J168" i="48"/>
  <c r="I168" i="48"/>
  <c r="H168" i="48"/>
  <c r="G168" i="48"/>
  <c r="F168" i="48"/>
  <c r="E168" i="48"/>
  <c r="K167" i="48"/>
  <c r="K166" i="48"/>
  <c r="K165" i="48"/>
  <c r="K164" i="48"/>
  <c r="K163" i="48"/>
  <c r="J162" i="48"/>
  <c r="I162" i="48"/>
  <c r="H162" i="48"/>
  <c r="G162" i="48"/>
  <c r="F162" i="48"/>
  <c r="E162" i="48"/>
  <c r="K161" i="48"/>
  <c r="K160" i="48"/>
  <c r="K159" i="48"/>
  <c r="K158" i="48"/>
  <c r="K157" i="48"/>
  <c r="J152" i="48"/>
  <c r="I152" i="48"/>
  <c r="H152" i="48"/>
  <c r="G152" i="48"/>
  <c r="F152" i="48"/>
  <c r="E152" i="48"/>
  <c r="K151" i="48"/>
  <c r="K150" i="48"/>
  <c r="K149" i="48"/>
  <c r="K148" i="48"/>
  <c r="K147" i="48"/>
  <c r="J146" i="48"/>
  <c r="I146" i="48"/>
  <c r="H146" i="48"/>
  <c r="G146" i="48"/>
  <c r="F146" i="48"/>
  <c r="E146" i="48"/>
  <c r="K145" i="48"/>
  <c r="K144" i="48"/>
  <c r="K143" i="48"/>
  <c r="K142" i="48"/>
  <c r="K141" i="48"/>
  <c r="J140" i="48"/>
  <c r="I140" i="48"/>
  <c r="H140" i="48"/>
  <c r="G140" i="48"/>
  <c r="F140" i="48"/>
  <c r="E140" i="48"/>
  <c r="K139" i="48"/>
  <c r="K138" i="48"/>
  <c r="K137" i="48"/>
  <c r="K136" i="48"/>
  <c r="K135" i="48"/>
  <c r="J130" i="48"/>
  <c r="I130" i="48"/>
  <c r="H130" i="48"/>
  <c r="G130" i="48"/>
  <c r="F130" i="48"/>
  <c r="E130" i="48"/>
  <c r="K129" i="48"/>
  <c r="K128" i="48"/>
  <c r="K127" i="48"/>
  <c r="K126" i="48"/>
  <c r="K125" i="48"/>
  <c r="J124" i="48"/>
  <c r="I124" i="48"/>
  <c r="H124" i="48"/>
  <c r="G124" i="48"/>
  <c r="F124" i="48"/>
  <c r="E124" i="48"/>
  <c r="K123" i="48"/>
  <c r="K122" i="48"/>
  <c r="K121" i="48"/>
  <c r="K120" i="48"/>
  <c r="K119" i="48"/>
  <c r="J119" i="25" s="1"/>
  <c r="J118" i="48"/>
  <c r="I118" i="48"/>
  <c r="H118" i="48"/>
  <c r="G118" i="48"/>
  <c r="F118" i="48"/>
  <c r="E118" i="48"/>
  <c r="K117" i="48"/>
  <c r="K116" i="48"/>
  <c r="K115" i="48"/>
  <c r="K114" i="48"/>
  <c r="K113" i="48"/>
  <c r="J112" i="48"/>
  <c r="I112" i="48"/>
  <c r="H112" i="48"/>
  <c r="G112" i="48"/>
  <c r="F112" i="48"/>
  <c r="E112" i="48"/>
  <c r="K111" i="48"/>
  <c r="K110" i="48"/>
  <c r="K109" i="48"/>
  <c r="K108" i="48"/>
  <c r="K107" i="48"/>
  <c r="J102" i="48"/>
  <c r="J104" i="48" s="1"/>
  <c r="I102" i="48"/>
  <c r="I104" i="48" s="1"/>
  <c r="H102" i="48"/>
  <c r="H104" i="48" s="1"/>
  <c r="G102" i="48"/>
  <c r="G104" i="48" s="1"/>
  <c r="F102" i="48"/>
  <c r="F104" i="48" s="1"/>
  <c r="E102" i="48"/>
  <c r="E104" i="48" s="1"/>
  <c r="K101" i="48"/>
  <c r="K100" i="48"/>
  <c r="K99" i="48"/>
  <c r="K98" i="48"/>
  <c r="K97" i="48"/>
  <c r="J92" i="48"/>
  <c r="J94" i="48" s="1"/>
  <c r="I92" i="48"/>
  <c r="I94" i="48" s="1"/>
  <c r="H92" i="48"/>
  <c r="H94" i="48" s="1"/>
  <c r="G92" i="48"/>
  <c r="G94" i="48" s="1"/>
  <c r="F92" i="48"/>
  <c r="F94" i="48" s="1"/>
  <c r="E92" i="48"/>
  <c r="E94" i="48" s="1"/>
  <c r="K91" i="48"/>
  <c r="K90" i="48"/>
  <c r="K89" i="48"/>
  <c r="J89" i="25" s="1"/>
  <c r="K88" i="48"/>
  <c r="K87" i="48"/>
  <c r="J55" i="48"/>
  <c r="I55" i="48"/>
  <c r="H55" i="48"/>
  <c r="G55" i="48"/>
  <c r="F55" i="48"/>
  <c r="E55" i="48"/>
  <c r="K48" i="48"/>
  <c r="K47" i="48"/>
  <c r="K46" i="48"/>
  <c r="K45" i="48"/>
  <c r="J44" i="48"/>
  <c r="I44" i="48"/>
  <c r="H44" i="48"/>
  <c r="G44" i="48"/>
  <c r="F44" i="48"/>
  <c r="E44" i="48"/>
  <c r="K40" i="48"/>
  <c r="K39" i="48"/>
  <c r="K38" i="48"/>
  <c r="K37" i="48"/>
  <c r="J36" i="48"/>
  <c r="I36" i="48"/>
  <c r="H36" i="48"/>
  <c r="G36" i="48"/>
  <c r="F36" i="48"/>
  <c r="E36" i="48"/>
  <c r="K35" i="48"/>
  <c r="K34" i="48"/>
  <c r="K33" i="48"/>
  <c r="K32" i="48"/>
  <c r="K31" i="48"/>
  <c r="J26" i="48"/>
  <c r="I26" i="48"/>
  <c r="H26" i="48"/>
  <c r="G26" i="48"/>
  <c r="F26" i="48"/>
  <c r="E26" i="48"/>
  <c r="K25" i="48"/>
  <c r="K24" i="48"/>
  <c r="K23" i="48"/>
  <c r="K22" i="48"/>
  <c r="K21" i="48"/>
  <c r="J20" i="48"/>
  <c r="I20" i="48"/>
  <c r="H20" i="48"/>
  <c r="G20" i="48"/>
  <c r="F20" i="48"/>
  <c r="E20" i="48"/>
  <c r="K19" i="48"/>
  <c r="K18" i="48"/>
  <c r="K17" i="48"/>
  <c r="K16" i="48"/>
  <c r="K15" i="48"/>
  <c r="J14" i="48"/>
  <c r="I14" i="48"/>
  <c r="H14" i="48"/>
  <c r="G14" i="48"/>
  <c r="F14" i="48"/>
  <c r="E14" i="48"/>
  <c r="K13" i="48"/>
  <c r="K12" i="48"/>
  <c r="K11" i="48"/>
  <c r="K10" i="48"/>
  <c r="K9" i="48"/>
  <c r="M7" i="48"/>
  <c r="K7" i="48"/>
  <c r="J7" i="25" s="1"/>
  <c r="P214" i="47"/>
  <c r="O214" i="47"/>
  <c r="N214" i="47"/>
  <c r="M214" i="47"/>
  <c r="L214" i="47"/>
  <c r="K214" i="47"/>
  <c r="J214" i="47"/>
  <c r="I214" i="47"/>
  <c r="H214" i="47"/>
  <c r="G214" i="47"/>
  <c r="F214" i="47"/>
  <c r="E214" i="47"/>
  <c r="Q213" i="47"/>
  <c r="Q212" i="47"/>
  <c r="Q211" i="47"/>
  <c r="Q210" i="47"/>
  <c r="Q209" i="47"/>
  <c r="I209" i="25" s="1"/>
  <c r="P208" i="47"/>
  <c r="O208" i="47"/>
  <c r="N208" i="47"/>
  <c r="M208" i="47"/>
  <c r="L208" i="47"/>
  <c r="K208" i="47"/>
  <c r="J208" i="47"/>
  <c r="I208" i="47"/>
  <c r="H208" i="47"/>
  <c r="G208" i="47"/>
  <c r="F208" i="47"/>
  <c r="E208" i="47"/>
  <c r="Q207" i="47"/>
  <c r="Q206" i="47"/>
  <c r="Q205" i="47"/>
  <c r="Q204" i="47"/>
  <c r="Q203" i="47"/>
  <c r="P202" i="47"/>
  <c r="O202" i="47"/>
  <c r="N202" i="47"/>
  <c r="M202" i="47"/>
  <c r="L202" i="47"/>
  <c r="K202" i="47"/>
  <c r="J202" i="47"/>
  <c r="I202" i="47"/>
  <c r="H202" i="47"/>
  <c r="G202" i="47"/>
  <c r="F202" i="47"/>
  <c r="E202" i="47"/>
  <c r="Q201" i="47"/>
  <c r="Q200" i="47"/>
  <c r="Q199" i="47"/>
  <c r="Q198" i="47"/>
  <c r="Q197" i="47"/>
  <c r="P196" i="47"/>
  <c r="O196" i="47"/>
  <c r="N196" i="47"/>
  <c r="M196" i="47"/>
  <c r="L196" i="47"/>
  <c r="K196" i="47"/>
  <c r="J196" i="47"/>
  <c r="I196" i="47"/>
  <c r="H196" i="47"/>
  <c r="G196" i="47"/>
  <c r="F196" i="47"/>
  <c r="E196" i="47"/>
  <c r="Q195" i="47"/>
  <c r="Q194" i="47"/>
  <c r="Q193" i="47"/>
  <c r="Q192" i="47"/>
  <c r="Q191" i="47"/>
  <c r="I191" i="25" s="1"/>
  <c r="P190" i="47"/>
  <c r="O190" i="47"/>
  <c r="N190" i="47"/>
  <c r="M190" i="47"/>
  <c r="L190" i="47"/>
  <c r="K190" i="47"/>
  <c r="J190" i="47"/>
  <c r="I190" i="47"/>
  <c r="H190" i="47"/>
  <c r="G190" i="47"/>
  <c r="F190" i="47"/>
  <c r="E190" i="47"/>
  <c r="Q189" i="47"/>
  <c r="Q188" i="47"/>
  <c r="Q187" i="47"/>
  <c r="Q186" i="47"/>
  <c r="Q185" i="47"/>
  <c r="P180" i="47"/>
  <c r="O180" i="47"/>
  <c r="N180" i="47"/>
  <c r="M180" i="47"/>
  <c r="L180" i="47"/>
  <c r="K180" i="47"/>
  <c r="J180" i="47"/>
  <c r="I180" i="47"/>
  <c r="H180" i="47"/>
  <c r="G180" i="47"/>
  <c r="F180" i="47"/>
  <c r="E180" i="47"/>
  <c r="Q179" i="47"/>
  <c r="Q178" i="47"/>
  <c r="Q177" i="47"/>
  <c r="Q176" i="47"/>
  <c r="Q175" i="47"/>
  <c r="P174" i="47"/>
  <c r="O174" i="47"/>
  <c r="N174" i="47"/>
  <c r="M174" i="47"/>
  <c r="L174" i="47"/>
  <c r="K174" i="47"/>
  <c r="J174" i="47"/>
  <c r="I174" i="47"/>
  <c r="H174" i="47"/>
  <c r="G174" i="47"/>
  <c r="F174" i="47"/>
  <c r="E174" i="47"/>
  <c r="Q173" i="47"/>
  <c r="Q172" i="47"/>
  <c r="Q171" i="47"/>
  <c r="Q170" i="47"/>
  <c r="Q169" i="47"/>
  <c r="P168" i="47"/>
  <c r="O168" i="47"/>
  <c r="N168" i="47"/>
  <c r="M168" i="47"/>
  <c r="L168" i="47"/>
  <c r="K168" i="47"/>
  <c r="J168" i="47"/>
  <c r="I168" i="47"/>
  <c r="H168" i="47"/>
  <c r="G168" i="47"/>
  <c r="F168" i="47"/>
  <c r="E168" i="47"/>
  <c r="Q167" i="47"/>
  <c r="Q166" i="47"/>
  <c r="Q165" i="47"/>
  <c r="Q164" i="47"/>
  <c r="Q163" i="47"/>
  <c r="P162" i="47"/>
  <c r="O162" i="47"/>
  <c r="N162" i="47"/>
  <c r="M162" i="47"/>
  <c r="L162" i="47"/>
  <c r="K162" i="47"/>
  <c r="J162" i="47"/>
  <c r="I162" i="47"/>
  <c r="H162" i="47"/>
  <c r="G162" i="47"/>
  <c r="F162" i="47"/>
  <c r="E162" i="47"/>
  <c r="Q161" i="47"/>
  <c r="Q160" i="47"/>
  <c r="Q159" i="47"/>
  <c r="Q158" i="47"/>
  <c r="Q157" i="47"/>
  <c r="P152" i="47"/>
  <c r="O152" i="47"/>
  <c r="N152" i="47"/>
  <c r="M152" i="47"/>
  <c r="L152" i="47"/>
  <c r="K152" i="47"/>
  <c r="J152" i="47"/>
  <c r="I152" i="47"/>
  <c r="H152" i="47"/>
  <c r="G152" i="47"/>
  <c r="F152" i="47"/>
  <c r="E152" i="47"/>
  <c r="Q151" i="47"/>
  <c r="Q150" i="47"/>
  <c r="Q149" i="47"/>
  <c r="Q148" i="47"/>
  <c r="Q147" i="47"/>
  <c r="P146" i="47"/>
  <c r="O146" i="47"/>
  <c r="N146" i="47"/>
  <c r="M146" i="47"/>
  <c r="L146" i="47"/>
  <c r="K146" i="47"/>
  <c r="J146" i="47"/>
  <c r="I146" i="47"/>
  <c r="H146" i="47"/>
  <c r="G146" i="47"/>
  <c r="F146" i="47"/>
  <c r="E146" i="47"/>
  <c r="Q145" i="47"/>
  <c r="Q144" i="47"/>
  <c r="Q143" i="47"/>
  <c r="Q142" i="47"/>
  <c r="Q141" i="47"/>
  <c r="I141" i="25" s="1"/>
  <c r="P140" i="47"/>
  <c r="O140" i="47"/>
  <c r="N140" i="47"/>
  <c r="M140" i="47"/>
  <c r="L140" i="47"/>
  <c r="K140" i="47"/>
  <c r="J140" i="47"/>
  <c r="I140" i="47"/>
  <c r="H140" i="47"/>
  <c r="G140" i="47"/>
  <c r="F140" i="47"/>
  <c r="E140" i="47"/>
  <c r="Q139" i="47"/>
  <c r="Q138" i="47"/>
  <c r="Q137" i="47"/>
  <c r="Q136" i="47"/>
  <c r="Q135" i="47"/>
  <c r="P130" i="47"/>
  <c r="O130" i="47"/>
  <c r="N130" i="47"/>
  <c r="M130" i="47"/>
  <c r="L130" i="47"/>
  <c r="K130" i="47"/>
  <c r="J130" i="47"/>
  <c r="I130" i="47"/>
  <c r="H130" i="47"/>
  <c r="G130" i="47"/>
  <c r="F130" i="47"/>
  <c r="E130" i="47"/>
  <c r="Q129" i="47"/>
  <c r="Q128" i="47"/>
  <c r="Q127" i="47"/>
  <c r="Q126" i="47"/>
  <c r="Q125" i="47"/>
  <c r="I125" i="25" s="1"/>
  <c r="P124" i="47"/>
  <c r="O124" i="47"/>
  <c r="N124" i="47"/>
  <c r="M124" i="47"/>
  <c r="L124" i="47"/>
  <c r="K124" i="47"/>
  <c r="J124" i="47"/>
  <c r="I124" i="47"/>
  <c r="H124" i="47"/>
  <c r="G124" i="47"/>
  <c r="F124" i="47"/>
  <c r="E124" i="47"/>
  <c r="Q123" i="47"/>
  <c r="Q122" i="47"/>
  <c r="Q121" i="47"/>
  <c r="Q120" i="47"/>
  <c r="Q119" i="47"/>
  <c r="P118" i="47"/>
  <c r="O118" i="47"/>
  <c r="N118" i="47"/>
  <c r="M118" i="47"/>
  <c r="L118" i="47"/>
  <c r="K118" i="47"/>
  <c r="J118" i="47"/>
  <c r="I118" i="47"/>
  <c r="H118" i="47"/>
  <c r="G118" i="47"/>
  <c r="F118" i="47"/>
  <c r="E118" i="47"/>
  <c r="Q117" i="47"/>
  <c r="Q116" i="47"/>
  <c r="Q115" i="47"/>
  <c r="Q114" i="47"/>
  <c r="Q113" i="47"/>
  <c r="P112" i="47"/>
  <c r="O112" i="47"/>
  <c r="N112" i="47"/>
  <c r="M112" i="47"/>
  <c r="L112" i="47"/>
  <c r="K112" i="47"/>
  <c r="J112" i="47"/>
  <c r="I112" i="47"/>
  <c r="H112" i="47"/>
  <c r="G112" i="47"/>
  <c r="F112" i="47"/>
  <c r="E112" i="47"/>
  <c r="Q111" i="47"/>
  <c r="Q110" i="47"/>
  <c r="Q109" i="47"/>
  <c r="Q108" i="47"/>
  <c r="Q107" i="47"/>
  <c r="I107" i="25" s="1"/>
  <c r="P102" i="47"/>
  <c r="P104" i="47" s="1"/>
  <c r="O102" i="47"/>
  <c r="O104" i="47" s="1"/>
  <c r="N102" i="47"/>
  <c r="N104" i="47" s="1"/>
  <c r="M102" i="47"/>
  <c r="M104" i="47" s="1"/>
  <c r="L102" i="47"/>
  <c r="L104" i="47" s="1"/>
  <c r="K102" i="47"/>
  <c r="K104" i="47" s="1"/>
  <c r="J102" i="47"/>
  <c r="J104" i="47" s="1"/>
  <c r="I102" i="47"/>
  <c r="I104" i="47" s="1"/>
  <c r="H102" i="47"/>
  <c r="H104" i="47" s="1"/>
  <c r="G102" i="47"/>
  <c r="G104" i="47" s="1"/>
  <c r="F102" i="47"/>
  <c r="F104" i="47" s="1"/>
  <c r="E102" i="47"/>
  <c r="E104" i="47" s="1"/>
  <c r="Q101" i="47"/>
  <c r="Q100" i="47"/>
  <c r="Q99" i="47"/>
  <c r="Q98" i="47"/>
  <c r="Q97" i="47"/>
  <c r="P92" i="47"/>
  <c r="P94" i="47" s="1"/>
  <c r="O92" i="47"/>
  <c r="O94" i="47" s="1"/>
  <c r="N92" i="47"/>
  <c r="N94" i="47" s="1"/>
  <c r="M92" i="47"/>
  <c r="M94" i="47" s="1"/>
  <c r="L92" i="47"/>
  <c r="L94" i="47" s="1"/>
  <c r="K92" i="47"/>
  <c r="K94" i="47" s="1"/>
  <c r="J92" i="47"/>
  <c r="J94" i="47" s="1"/>
  <c r="I92" i="47"/>
  <c r="I94" i="47" s="1"/>
  <c r="H92" i="47"/>
  <c r="H94" i="47" s="1"/>
  <c r="G92" i="47"/>
  <c r="G94" i="47" s="1"/>
  <c r="F92" i="47"/>
  <c r="F94" i="47" s="1"/>
  <c r="E92" i="47"/>
  <c r="E94" i="47" s="1"/>
  <c r="Q91" i="47"/>
  <c r="Q90" i="47"/>
  <c r="Q89" i="47"/>
  <c r="Q88" i="47"/>
  <c r="Q87" i="47"/>
  <c r="P82" i="47"/>
  <c r="O82" i="47"/>
  <c r="N82" i="47"/>
  <c r="M82" i="47"/>
  <c r="L82" i="47"/>
  <c r="K82" i="47"/>
  <c r="J82" i="47"/>
  <c r="I82" i="47"/>
  <c r="H82" i="47"/>
  <c r="G82" i="47"/>
  <c r="F82" i="47"/>
  <c r="E82" i="47"/>
  <c r="Q81" i="47"/>
  <c r="Q80" i="47"/>
  <c r="Q79" i="47"/>
  <c r="Q78" i="47"/>
  <c r="Q77" i="47"/>
  <c r="P76" i="47"/>
  <c r="O76" i="47"/>
  <c r="N76" i="47"/>
  <c r="M76" i="47"/>
  <c r="L76" i="47"/>
  <c r="K76" i="47"/>
  <c r="J76" i="47"/>
  <c r="I76" i="47"/>
  <c r="H76" i="47"/>
  <c r="G76" i="47"/>
  <c r="F76" i="47"/>
  <c r="E76" i="47"/>
  <c r="Q75" i="47"/>
  <c r="Q74" i="47"/>
  <c r="Q73" i="47"/>
  <c r="Q72" i="47"/>
  <c r="Q71" i="47"/>
  <c r="P55" i="47"/>
  <c r="O55" i="47"/>
  <c r="N55" i="47"/>
  <c r="M55" i="47"/>
  <c r="L55" i="47"/>
  <c r="K55" i="47"/>
  <c r="J55" i="47"/>
  <c r="I55" i="47"/>
  <c r="H55" i="47"/>
  <c r="G55" i="47"/>
  <c r="F55" i="47"/>
  <c r="E55" i="47"/>
  <c r="Q48" i="47"/>
  <c r="Q47" i="47"/>
  <c r="Q46" i="47"/>
  <c r="Q45" i="47"/>
  <c r="P44" i="47"/>
  <c r="O44" i="47"/>
  <c r="N44" i="47"/>
  <c r="M44" i="47"/>
  <c r="L44" i="47"/>
  <c r="K44" i="47"/>
  <c r="J44" i="47"/>
  <c r="I44" i="47"/>
  <c r="H44" i="47"/>
  <c r="G44" i="47"/>
  <c r="F44" i="47"/>
  <c r="E44" i="47"/>
  <c r="Q40" i="47"/>
  <c r="Q39" i="47"/>
  <c r="Q38" i="47"/>
  <c r="Q37" i="47"/>
  <c r="I37" i="25" s="1"/>
  <c r="P36" i="47"/>
  <c r="O36" i="47"/>
  <c r="N36" i="47"/>
  <c r="M36" i="47"/>
  <c r="L36" i="47"/>
  <c r="K36" i="47"/>
  <c r="J36" i="47"/>
  <c r="I36" i="47"/>
  <c r="H36" i="47"/>
  <c r="G36" i="47"/>
  <c r="F36" i="47"/>
  <c r="E36" i="47"/>
  <c r="Q35" i="47"/>
  <c r="Q34" i="47"/>
  <c r="Q33" i="47"/>
  <c r="Q32" i="47"/>
  <c r="Q31" i="47"/>
  <c r="P26" i="47"/>
  <c r="O26" i="47"/>
  <c r="N26" i="47"/>
  <c r="M26" i="47"/>
  <c r="L26" i="47"/>
  <c r="K26" i="47"/>
  <c r="J26" i="47"/>
  <c r="I26" i="47"/>
  <c r="H26" i="47"/>
  <c r="G26" i="47"/>
  <c r="F26" i="47"/>
  <c r="E26" i="47"/>
  <c r="Q25" i="47"/>
  <c r="Q24" i="47"/>
  <c r="Q23" i="47"/>
  <c r="Q22" i="47"/>
  <c r="Q21" i="47"/>
  <c r="P20" i="47"/>
  <c r="O20" i="47"/>
  <c r="N20" i="47"/>
  <c r="M20" i="47"/>
  <c r="L20" i="47"/>
  <c r="K20" i="47"/>
  <c r="J20" i="47"/>
  <c r="I20" i="47"/>
  <c r="H20" i="47"/>
  <c r="G20" i="47"/>
  <c r="F20" i="47"/>
  <c r="E20" i="47"/>
  <c r="Q19" i="47"/>
  <c r="Q18" i="47"/>
  <c r="Q17" i="47"/>
  <c r="Q16" i="47"/>
  <c r="Q15" i="47"/>
  <c r="I15" i="25" s="1"/>
  <c r="P14" i="47"/>
  <c r="O14" i="47"/>
  <c r="N14" i="47"/>
  <c r="M14" i="47"/>
  <c r="L14" i="47"/>
  <c r="K14" i="47"/>
  <c r="J14" i="47"/>
  <c r="I14" i="47"/>
  <c r="H14" i="47"/>
  <c r="G14" i="47"/>
  <c r="F14" i="47"/>
  <c r="E14" i="47"/>
  <c r="Q13" i="47"/>
  <c r="Q12" i="47"/>
  <c r="Q11" i="47"/>
  <c r="Q10" i="47"/>
  <c r="Q9" i="47"/>
  <c r="I9" i="25" s="1"/>
  <c r="S7" i="47"/>
  <c r="Q7" i="47"/>
  <c r="I7" i="25" s="1"/>
  <c r="P214" i="46"/>
  <c r="O214" i="46"/>
  <c r="N214" i="46"/>
  <c r="M214" i="46"/>
  <c r="L214" i="46"/>
  <c r="K214" i="46"/>
  <c r="J214" i="46"/>
  <c r="I214" i="46"/>
  <c r="H214" i="46"/>
  <c r="G214" i="46"/>
  <c r="F214" i="46"/>
  <c r="E214" i="46"/>
  <c r="Q213" i="46"/>
  <c r="Q212" i="46"/>
  <c r="Q211" i="46"/>
  <c r="Q210" i="46"/>
  <c r="Q209" i="46"/>
  <c r="P208" i="46"/>
  <c r="O208" i="46"/>
  <c r="N208" i="46"/>
  <c r="M208" i="46"/>
  <c r="L208" i="46"/>
  <c r="K208" i="46"/>
  <c r="J208" i="46"/>
  <c r="I208" i="46"/>
  <c r="H208" i="46"/>
  <c r="G208" i="46"/>
  <c r="F208" i="46"/>
  <c r="E208" i="46"/>
  <c r="Q207" i="46"/>
  <c r="Q206" i="46"/>
  <c r="Q205" i="46"/>
  <c r="Q204" i="46"/>
  <c r="Q203" i="46"/>
  <c r="P202" i="46"/>
  <c r="O202" i="46"/>
  <c r="N202" i="46"/>
  <c r="M202" i="46"/>
  <c r="L202" i="46"/>
  <c r="K202" i="46"/>
  <c r="J202" i="46"/>
  <c r="I202" i="46"/>
  <c r="H202" i="46"/>
  <c r="G202" i="46"/>
  <c r="F202" i="46"/>
  <c r="E202" i="46"/>
  <c r="Q201" i="46"/>
  <c r="H201" i="25" s="1"/>
  <c r="Q200" i="46"/>
  <c r="Q199" i="46"/>
  <c r="Q198" i="46"/>
  <c r="Q197" i="46"/>
  <c r="P196" i="46"/>
  <c r="O196" i="46"/>
  <c r="N196" i="46"/>
  <c r="M196" i="46"/>
  <c r="L196" i="46"/>
  <c r="K196" i="46"/>
  <c r="J196" i="46"/>
  <c r="I196" i="46"/>
  <c r="H196" i="46"/>
  <c r="G196" i="46"/>
  <c r="F196" i="46"/>
  <c r="E196" i="46"/>
  <c r="Q195" i="46"/>
  <c r="Q194" i="46"/>
  <c r="Q193" i="46"/>
  <c r="Q192" i="46"/>
  <c r="Q191" i="46"/>
  <c r="P190" i="46"/>
  <c r="O190" i="46"/>
  <c r="N190" i="46"/>
  <c r="M190" i="46"/>
  <c r="L190" i="46"/>
  <c r="K190" i="46"/>
  <c r="J190" i="46"/>
  <c r="I190" i="46"/>
  <c r="H190" i="46"/>
  <c r="G190" i="46"/>
  <c r="F190" i="46"/>
  <c r="E190" i="46"/>
  <c r="Q189" i="46"/>
  <c r="Q188" i="46"/>
  <c r="Q187" i="46"/>
  <c r="Q186" i="46"/>
  <c r="Q185" i="46"/>
  <c r="P180" i="46"/>
  <c r="O180" i="46"/>
  <c r="N180" i="46"/>
  <c r="M180" i="46"/>
  <c r="L180" i="46"/>
  <c r="K180" i="46"/>
  <c r="J180" i="46"/>
  <c r="I180" i="46"/>
  <c r="H180" i="46"/>
  <c r="G180" i="46"/>
  <c r="F180" i="46"/>
  <c r="E180" i="46"/>
  <c r="Q179" i="46"/>
  <c r="Q178" i="46"/>
  <c r="Q177" i="46"/>
  <c r="Q176" i="46"/>
  <c r="Q175" i="46"/>
  <c r="P174" i="46"/>
  <c r="O174" i="46"/>
  <c r="N174" i="46"/>
  <c r="M174" i="46"/>
  <c r="L174" i="46"/>
  <c r="K174" i="46"/>
  <c r="J174" i="46"/>
  <c r="I174" i="46"/>
  <c r="H174" i="46"/>
  <c r="G174" i="46"/>
  <c r="F174" i="46"/>
  <c r="E174" i="46"/>
  <c r="Q173" i="46"/>
  <c r="Q172" i="46"/>
  <c r="Q171" i="46"/>
  <c r="Q170" i="46"/>
  <c r="Q169" i="46"/>
  <c r="P168" i="46"/>
  <c r="O168" i="46"/>
  <c r="N168" i="46"/>
  <c r="M168" i="46"/>
  <c r="L168" i="46"/>
  <c r="K168" i="46"/>
  <c r="J168" i="46"/>
  <c r="I168" i="46"/>
  <c r="H168" i="46"/>
  <c r="G168" i="46"/>
  <c r="F168" i="46"/>
  <c r="E168" i="46"/>
  <c r="Q167" i="46"/>
  <c r="Q166" i="46"/>
  <c r="Q165" i="46"/>
  <c r="Q164" i="46"/>
  <c r="Q163" i="46"/>
  <c r="P162" i="46"/>
  <c r="O162" i="46"/>
  <c r="N162" i="46"/>
  <c r="M162" i="46"/>
  <c r="L162" i="46"/>
  <c r="K162" i="46"/>
  <c r="J162" i="46"/>
  <c r="I162" i="46"/>
  <c r="H162" i="46"/>
  <c r="G162" i="46"/>
  <c r="F162" i="46"/>
  <c r="E162" i="46"/>
  <c r="Q161" i="46"/>
  <c r="Q160" i="46"/>
  <c r="Q159" i="46"/>
  <c r="Q158" i="46"/>
  <c r="Q157" i="46"/>
  <c r="P152" i="46"/>
  <c r="O152" i="46"/>
  <c r="N152" i="46"/>
  <c r="M152" i="46"/>
  <c r="L152" i="46"/>
  <c r="K152" i="46"/>
  <c r="J152" i="46"/>
  <c r="I152" i="46"/>
  <c r="H152" i="46"/>
  <c r="G152" i="46"/>
  <c r="F152" i="46"/>
  <c r="E152" i="46"/>
  <c r="Q151" i="46"/>
  <c r="Q150" i="46"/>
  <c r="Q149" i="46"/>
  <c r="Q148" i="46"/>
  <c r="Q147" i="46"/>
  <c r="P146" i="46"/>
  <c r="O146" i="46"/>
  <c r="N146" i="46"/>
  <c r="M146" i="46"/>
  <c r="L146" i="46"/>
  <c r="K146" i="46"/>
  <c r="J146" i="46"/>
  <c r="I146" i="46"/>
  <c r="H146" i="46"/>
  <c r="G146" i="46"/>
  <c r="F146" i="46"/>
  <c r="E146" i="46"/>
  <c r="Q145" i="46"/>
  <c r="Q144" i="46"/>
  <c r="Q143" i="46"/>
  <c r="Q142" i="46"/>
  <c r="Q141" i="46"/>
  <c r="P140" i="46"/>
  <c r="O140" i="46"/>
  <c r="N140" i="46"/>
  <c r="M140" i="46"/>
  <c r="L140" i="46"/>
  <c r="K140" i="46"/>
  <c r="J140" i="46"/>
  <c r="I140" i="46"/>
  <c r="H140" i="46"/>
  <c r="G140" i="46"/>
  <c r="F140" i="46"/>
  <c r="E140" i="46"/>
  <c r="Q139" i="46"/>
  <c r="Q138" i="46"/>
  <c r="Q137" i="46"/>
  <c r="Q136" i="46"/>
  <c r="Q135" i="46"/>
  <c r="P130" i="46"/>
  <c r="O130" i="46"/>
  <c r="N130" i="46"/>
  <c r="M130" i="46"/>
  <c r="L130" i="46"/>
  <c r="K130" i="46"/>
  <c r="J130" i="46"/>
  <c r="I130" i="46"/>
  <c r="H130" i="46"/>
  <c r="G130" i="46"/>
  <c r="F130" i="46"/>
  <c r="E130" i="46"/>
  <c r="Q129" i="46"/>
  <c r="Q128" i="46"/>
  <c r="Q127" i="46"/>
  <c r="Q126" i="46"/>
  <c r="Q125" i="46"/>
  <c r="P124" i="46"/>
  <c r="O124" i="46"/>
  <c r="N124" i="46"/>
  <c r="M124" i="46"/>
  <c r="L124" i="46"/>
  <c r="K124" i="46"/>
  <c r="J124" i="46"/>
  <c r="I124" i="46"/>
  <c r="H124" i="46"/>
  <c r="G124" i="46"/>
  <c r="F124" i="46"/>
  <c r="E124" i="46"/>
  <c r="Q123" i="46"/>
  <c r="Q122" i="46"/>
  <c r="Q121" i="46"/>
  <c r="Q120" i="46"/>
  <c r="Q119" i="46"/>
  <c r="P118" i="46"/>
  <c r="O118" i="46"/>
  <c r="N118" i="46"/>
  <c r="M118" i="46"/>
  <c r="L118" i="46"/>
  <c r="K118" i="46"/>
  <c r="J118" i="46"/>
  <c r="I118" i="46"/>
  <c r="H118" i="46"/>
  <c r="G118" i="46"/>
  <c r="F118" i="46"/>
  <c r="E118" i="46"/>
  <c r="Q117" i="46"/>
  <c r="Q116" i="46"/>
  <c r="Q115" i="46"/>
  <c r="Q114" i="46"/>
  <c r="Q113" i="46"/>
  <c r="P112" i="46"/>
  <c r="O112" i="46"/>
  <c r="N112" i="46"/>
  <c r="M112" i="46"/>
  <c r="L112" i="46"/>
  <c r="K112" i="46"/>
  <c r="J112" i="46"/>
  <c r="I112" i="46"/>
  <c r="H112" i="46"/>
  <c r="G112" i="46"/>
  <c r="F112" i="46"/>
  <c r="E112" i="46"/>
  <c r="Q111" i="46"/>
  <c r="Q110" i="46"/>
  <c r="Q109" i="46"/>
  <c r="Q108" i="46"/>
  <c r="Q107" i="46"/>
  <c r="P102" i="46"/>
  <c r="P104" i="46" s="1"/>
  <c r="O102" i="46"/>
  <c r="O104" i="46" s="1"/>
  <c r="N102" i="46"/>
  <c r="N104" i="46" s="1"/>
  <c r="M102" i="46"/>
  <c r="M104" i="46" s="1"/>
  <c r="L102" i="46"/>
  <c r="L104" i="46" s="1"/>
  <c r="K102" i="46"/>
  <c r="K104" i="46" s="1"/>
  <c r="J102" i="46"/>
  <c r="J104" i="46" s="1"/>
  <c r="I102" i="46"/>
  <c r="I104" i="46" s="1"/>
  <c r="H102" i="46"/>
  <c r="H104" i="46" s="1"/>
  <c r="G102" i="46"/>
  <c r="G104" i="46" s="1"/>
  <c r="F102" i="46"/>
  <c r="F104" i="46" s="1"/>
  <c r="E102" i="46"/>
  <c r="E104" i="46" s="1"/>
  <c r="Q101" i="46"/>
  <c r="Q100" i="46"/>
  <c r="Q99" i="46"/>
  <c r="Q98" i="46"/>
  <c r="Q97" i="46"/>
  <c r="P92" i="46"/>
  <c r="P94" i="46" s="1"/>
  <c r="O92" i="46"/>
  <c r="O94" i="46" s="1"/>
  <c r="N92" i="46"/>
  <c r="N94" i="46" s="1"/>
  <c r="M92" i="46"/>
  <c r="M94" i="46" s="1"/>
  <c r="L92" i="46"/>
  <c r="L94" i="46" s="1"/>
  <c r="K92" i="46"/>
  <c r="K94" i="46" s="1"/>
  <c r="J92" i="46"/>
  <c r="J94" i="46" s="1"/>
  <c r="I92" i="46"/>
  <c r="I94" i="46" s="1"/>
  <c r="H92" i="46"/>
  <c r="H94" i="46" s="1"/>
  <c r="G92" i="46"/>
  <c r="G94" i="46" s="1"/>
  <c r="F92" i="46"/>
  <c r="F94" i="46" s="1"/>
  <c r="E92" i="46"/>
  <c r="E94" i="46" s="1"/>
  <c r="Q91" i="46"/>
  <c r="Q90" i="46"/>
  <c r="Q89" i="46"/>
  <c r="Q88" i="46"/>
  <c r="Q87" i="46"/>
  <c r="P82" i="46"/>
  <c r="O82" i="46"/>
  <c r="N82" i="46"/>
  <c r="M82" i="46"/>
  <c r="L82" i="46"/>
  <c r="K82" i="46"/>
  <c r="J82" i="46"/>
  <c r="I82" i="46"/>
  <c r="H82" i="46"/>
  <c r="G82" i="46"/>
  <c r="F82" i="46"/>
  <c r="E82" i="46"/>
  <c r="Q81" i="46"/>
  <c r="Q80" i="46"/>
  <c r="Q79" i="46"/>
  <c r="Q78" i="46"/>
  <c r="Q77" i="46"/>
  <c r="P76" i="46"/>
  <c r="O76" i="46"/>
  <c r="N76" i="46"/>
  <c r="M76" i="46"/>
  <c r="L76" i="46"/>
  <c r="K76" i="46"/>
  <c r="J76" i="46"/>
  <c r="I76" i="46"/>
  <c r="H76" i="46"/>
  <c r="G76" i="46"/>
  <c r="F76" i="46"/>
  <c r="E76" i="46"/>
  <c r="Q75" i="46"/>
  <c r="Q74" i="46"/>
  <c r="Q73" i="46"/>
  <c r="Q72" i="46"/>
  <c r="Q71" i="46"/>
  <c r="P55" i="46"/>
  <c r="O55" i="46"/>
  <c r="N55" i="46"/>
  <c r="M55" i="46"/>
  <c r="L55" i="46"/>
  <c r="K55" i="46"/>
  <c r="J55" i="46"/>
  <c r="I55" i="46"/>
  <c r="H55" i="46"/>
  <c r="G55" i="46"/>
  <c r="F55" i="46"/>
  <c r="E55" i="46"/>
  <c r="Q48" i="46"/>
  <c r="Q47" i="46"/>
  <c r="Q46" i="46"/>
  <c r="Q45" i="46"/>
  <c r="P44" i="46"/>
  <c r="O44" i="46"/>
  <c r="N44" i="46"/>
  <c r="M44" i="46"/>
  <c r="L44" i="46"/>
  <c r="K44" i="46"/>
  <c r="J44" i="46"/>
  <c r="I44" i="46"/>
  <c r="H44" i="46"/>
  <c r="G44" i="46"/>
  <c r="F44" i="46"/>
  <c r="E44" i="46"/>
  <c r="Q40" i="46"/>
  <c r="Q39" i="46"/>
  <c r="Q38" i="46"/>
  <c r="Q37" i="46"/>
  <c r="P36" i="46"/>
  <c r="O36" i="46"/>
  <c r="N36" i="46"/>
  <c r="M36" i="46"/>
  <c r="L36" i="46"/>
  <c r="K36" i="46"/>
  <c r="J36" i="46"/>
  <c r="I36" i="46"/>
  <c r="H36" i="46"/>
  <c r="G36" i="46"/>
  <c r="F36" i="46"/>
  <c r="E36" i="46"/>
  <c r="Q35" i="46"/>
  <c r="Q34" i="46"/>
  <c r="Q33" i="46"/>
  <c r="Q32" i="46"/>
  <c r="Q31" i="46"/>
  <c r="P26" i="46"/>
  <c r="O26" i="46"/>
  <c r="N26" i="46"/>
  <c r="M26" i="46"/>
  <c r="L26" i="46"/>
  <c r="K26" i="46"/>
  <c r="J26" i="46"/>
  <c r="I26" i="46"/>
  <c r="H26" i="46"/>
  <c r="G26" i="46"/>
  <c r="F26" i="46"/>
  <c r="E26" i="46"/>
  <c r="Q25" i="46"/>
  <c r="Q24" i="46"/>
  <c r="Q23" i="46"/>
  <c r="Q22" i="46"/>
  <c r="Q21" i="46"/>
  <c r="P20" i="46"/>
  <c r="O20" i="46"/>
  <c r="N20" i="46"/>
  <c r="M20" i="46"/>
  <c r="L20" i="46"/>
  <c r="K20" i="46"/>
  <c r="J20" i="46"/>
  <c r="I20" i="46"/>
  <c r="H20" i="46"/>
  <c r="G20" i="46"/>
  <c r="F20" i="46"/>
  <c r="E20" i="46"/>
  <c r="Q19" i="46"/>
  <c r="Q18" i="46"/>
  <c r="Q17" i="46"/>
  <c r="Q16" i="46"/>
  <c r="Q15" i="46"/>
  <c r="P14" i="46"/>
  <c r="O14" i="46"/>
  <c r="N14" i="46"/>
  <c r="M14" i="46"/>
  <c r="L14" i="46"/>
  <c r="K14" i="46"/>
  <c r="J14" i="46"/>
  <c r="I14" i="46"/>
  <c r="H14" i="46"/>
  <c r="G14" i="46"/>
  <c r="F14" i="46"/>
  <c r="E14" i="46"/>
  <c r="Q13" i="46"/>
  <c r="Q12" i="46"/>
  <c r="Q11" i="46"/>
  <c r="Q10" i="46"/>
  <c r="Q9" i="46"/>
  <c r="S7" i="46"/>
  <c r="Q7" i="46"/>
  <c r="H7" i="25" s="1"/>
  <c r="P214" i="45"/>
  <c r="O214" i="45"/>
  <c r="N214" i="45"/>
  <c r="M214" i="45"/>
  <c r="L214" i="45"/>
  <c r="K214" i="45"/>
  <c r="J214" i="45"/>
  <c r="I214" i="45"/>
  <c r="H214" i="45"/>
  <c r="G214" i="45"/>
  <c r="F214" i="45"/>
  <c r="E214" i="45"/>
  <c r="Q213" i="45"/>
  <c r="Q212" i="45"/>
  <c r="Q211" i="45"/>
  <c r="Q210" i="45"/>
  <c r="Q209" i="45"/>
  <c r="P208" i="45"/>
  <c r="O208" i="45"/>
  <c r="N208" i="45"/>
  <c r="M208" i="45"/>
  <c r="L208" i="45"/>
  <c r="K208" i="45"/>
  <c r="J208" i="45"/>
  <c r="I208" i="45"/>
  <c r="H208" i="45"/>
  <c r="G208" i="45"/>
  <c r="F208" i="45"/>
  <c r="E208" i="45"/>
  <c r="Q207" i="45"/>
  <c r="Q206" i="45"/>
  <c r="Q205" i="45"/>
  <c r="Q204" i="45"/>
  <c r="Q203" i="45"/>
  <c r="P202" i="45"/>
  <c r="O202" i="45"/>
  <c r="N202" i="45"/>
  <c r="M202" i="45"/>
  <c r="L202" i="45"/>
  <c r="K202" i="45"/>
  <c r="J202" i="45"/>
  <c r="I202" i="45"/>
  <c r="H202" i="45"/>
  <c r="G202" i="45"/>
  <c r="F202" i="45"/>
  <c r="E202" i="45"/>
  <c r="Q201" i="45"/>
  <c r="Q200" i="45"/>
  <c r="Q199" i="45"/>
  <c r="Q198" i="45"/>
  <c r="Q197" i="45"/>
  <c r="P196" i="45"/>
  <c r="O196" i="45"/>
  <c r="N196" i="45"/>
  <c r="M196" i="45"/>
  <c r="L196" i="45"/>
  <c r="K196" i="45"/>
  <c r="J196" i="45"/>
  <c r="I196" i="45"/>
  <c r="H196" i="45"/>
  <c r="G196" i="45"/>
  <c r="F196" i="45"/>
  <c r="E196" i="45"/>
  <c r="Q195" i="45"/>
  <c r="Q194" i="45"/>
  <c r="Q193" i="45"/>
  <c r="Q192" i="45"/>
  <c r="Q191" i="45"/>
  <c r="P190" i="45"/>
  <c r="O190" i="45"/>
  <c r="N190" i="45"/>
  <c r="M190" i="45"/>
  <c r="L190" i="45"/>
  <c r="K190" i="45"/>
  <c r="J190" i="45"/>
  <c r="I190" i="45"/>
  <c r="H190" i="45"/>
  <c r="G190" i="45"/>
  <c r="F190" i="45"/>
  <c r="E190" i="45"/>
  <c r="Q189" i="45"/>
  <c r="Q188" i="45"/>
  <c r="Q187" i="45"/>
  <c r="Q186" i="45"/>
  <c r="Q185" i="45"/>
  <c r="P180" i="45"/>
  <c r="O180" i="45"/>
  <c r="N180" i="45"/>
  <c r="M180" i="45"/>
  <c r="L180" i="45"/>
  <c r="K180" i="45"/>
  <c r="J180" i="45"/>
  <c r="I180" i="45"/>
  <c r="H180" i="45"/>
  <c r="G180" i="45"/>
  <c r="F180" i="45"/>
  <c r="E180" i="45"/>
  <c r="Q179" i="45"/>
  <c r="Q178" i="45"/>
  <c r="Q177" i="45"/>
  <c r="Q176" i="45"/>
  <c r="Q175" i="45"/>
  <c r="P174" i="45"/>
  <c r="O174" i="45"/>
  <c r="N174" i="45"/>
  <c r="M174" i="45"/>
  <c r="L174" i="45"/>
  <c r="K174" i="45"/>
  <c r="J174" i="45"/>
  <c r="I174" i="45"/>
  <c r="H174" i="45"/>
  <c r="G174" i="45"/>
  <c r="F174" i="45"/>
  <c r="E174" i="45"/>
  <c r="Q173" i="45"/>
  <c r="Q172" i="45"/>
  <c r="Q171" i="45"/>
  <c r="Q170" i="45"/>
  <c r="Q169" i="45"/>
  <c r="P168" i="45"/>
  <c r="O168" i="45"/>
  <c r="N168" i="45"/>
  <c r="M168" i="45"/>
  <c r="L168" i="45"/>
  <c r="K168" i="45"/>
  <c r="J168" i="45"/>
  <c r="I168" i="45"/>
  <c r="H168" i="45"/>
  <c r="G168" i="45"/>
  <c r="F168" i="45"/>
  <c r="E168" i="45"/>
  <c r="Q167" i="45"/>
  <c r="Q166" i="45"/>
  <c r="Q165" i="45"/>
  <c r="Q164" i="45"/>
  <c r="Q163" i="45"/>
  <c r="P162" i="45"/>
  <c r="O162" i="45"/>
  <c r="N162" i="45"/>
  <c r="M162" i="45"/>
  <c r="L162" i="45"/>
  <c r="K162" i="45"/>
  <c r="J162" i="45"/>
  <c r="I162" i="45"/>
  <c r="H162" i="45"/>
  <c r="G162" i="45"/>
  <c r="F162" i="45"/>
  <c r="E162" i="45"/>
  <c r="Q161" i="45"/>
  <c r="Q160" i="45"/>
  <c r="Q159" i="45"/>
  <c r="Q158" i="45"/>
  <c r="Q157" i="45"/>
  <c r="P152" i="45"/>
  <c r="O152" i="45"/>
  <c r="N152" i="45"/>
  <c r="M152" i="45"/>
  <c r="L152" i="45"/>
  <c r="K152" i="45"/>
  <c r="J152" i="45"/>
  <c r="I152" i="45"/>
  <c r="H152" i="45"/>
  <c r="G152" i="45"/>
  <c r="F152" i="45"/>
  <c r="E152" i="45"/>
  <c r="Q151" i="45"/>
  <c r="Q150" i="45"/>
  <c r="Q149" i="45"/>
  <c r="Q148" i="45"/>
  <c r="Q147" i="45"/>
  <c r="P146" i="45"/>
  <c r="O146" i="45"/>
  <c r="N146" i="45"/>
  <c r="M146" i="45"/>
  <c r="L146" i="45"/>
  <c r="K146" i="45"/>
  <c r="J146" i="45"/>
  <c r="I146" i="45"/>
  <c r="H146" i="45"/>
  <c r="G146" i="45"/>
  <c r="F146" i="45"/>
  <c r="E146" i="45"/>
  <c r="Q145" i="45"/>
  <c r="Q144" i="45"/>
  <c r="Q143" i="45"/>
  <c r="Q142" i="45"/>
  <c r="Q141" i="45"/>
  <c r="P140" i="45"/>
  <c r="O140" i="45"/>
  <c r="N140" i="45"/>
  <c r="M140" i="45"/>
  <c r="L140" i="45"/>
  <c r="K140" i="45"/>
  <c r="J140" i="45"/>
  <c r="I140" i="45"/>
  <c r="H140" i="45"/>
  <c r="G140" i="45"/>
  <c r="F140" i="45"/>
  <c r="E140" i="45"/>
  <c r="Q139" i="45"/>
  <c r="Q138" i="45"/>
  <c r="Q137" i="45"/>
  <c r="Q136" i="45"/>
  <c r="Q135" i="45"/>
  <c r="P130" i="45"/>
  <c r="O130" i="45"/>
  <c r="N130" i="45"/>
  <c r="M130" i="45"/>
  <c r="L130" i="45"/>
  <c r="K130" i="45"/>
  <c r="J130" i="45"/>
  <c r="I130" i="45"/>
  <c r="H130" i="45"/>
  <c r="G130" i="45"/>
  <c r="F130" i="45"/>
  <c r="E130" i="45"/>
  <c r="Q129" i="45"/>
  <c r="Q128" i="45"/>
  <c r="Q127" i="45"/>
  <c r="Q126" i="45"/>
  <c r="Q125" i="45"/>
  <c r="P124" i="45"/>
  <c r="O124" i="45"/>
  <c r="N124" i="45"/>
  <c r="M124" i="45"/>
  <c r="L124" i="45"/>
  <c r="K124" i="45"/>
  <c r="J124" i="45"/>
  <c r="I124" i="45"/>
  <c r="H124" i="45"/>
  <c r="G124" i="45"/>
  <c r="F124" i="45"/>
  <c r="E124" i="45"/>
  <c r="Q123" i="45"/>
  <c r="Q122" i="45"/>
  <c r="Q121" i="45"/>
  <c r="Q120" i="45"/>
  <c r="Q119" i="45"/>
  <c r="P118" i="45"/>
  <c r="O118" i="45"/>
  <c r="N118" i="45"/>
  <c r="M118" i="45"/>
  <c r="L118" i="45"/>
  <c r="K118" i="45"/>
  <c r="J118" i="45"/>
  <c r="I118" i="45"/>
  <c r="H118" i="45"/>
  <c r="G118" i="45"/>
  <c r="F118" i="45"/>
  <c r="E118" i="45"/>
  <c r="Q117" i="45"/>
  <c r="Q116" i="45"/>
  <c r="Q115" i="45"/>
  <c r="Q114" i="45"/>
  <c r="Q113" i="45"/>
  <c r="P112" i="45"/>
  <c r="O112" i="45"/>
  <c r="N112" i="45"/>
  <c r="M112" i="45"/>
  <c r="L112" i="45"/>
  <c r="K112" i="45"/>
  <c r="J112" i="45"/>
  <c r="I112" i="45"/>
  <c r="H112" i="45"/>
  <c r="G112" i="45"/>
  <c r="F112" i="45"/>
  <c r="E112" i="45"/>
  <c r="Q111" i="45"/>
  <c r="Q110" i="45"/>
  <c r="Q109" i="45"/>
  <c r="Q108" i="45"/>
  <c r="Q107" i="45"/>
  <c r="P102" i="45"/>
  <c r="P104" i="45" s="1"/>
  <c r="O102" i="45"/>
  <c r="O104" i="45" s="1"/>
  <c r="N102" i="45"/>
  <c r="N104" i="45" s="1"/>
  <c r="M102" i="45"/>
  <c r="M104" i="45" s="1"/>
  <c r="L102" i="45"/>
  <c r="L104" i="45" s="1"/>
  <c r="K102" i="45"/>
  <c r="K104" i="45" s="1"/>
  <c r="J102" i="45"/>
  <c r="J104" i="45" s="1"/>
  <c r="I102" i="45"/>
  <c r="I104" i="45" s="1"/>
  <c r="H102" i="45"/>
  <c r="H104" i="45" s="1"/>
  <c r="G102" i="45"/>
  <c r="G104" i="45" s="1"/>
  <c r="F102" i="45"/>
  <c r="F104" i="45" s="1"/>
  <c r="E102" i="45"/>
  <c r="E104" i="45" s="1"/>
  <c r="Q101" i="45"/>
  <c r="Q100" i="45"/>
  <c r="Q99" i="45"/>
  <c r="Q98" i="45"/>
  <c r="Q97" i="45"/>
  <c r="P92" i="45"/>
  <c r="P94" i="45" s="1"/>
  <c r="O92" i="45"/>
  <c r="O94" i="45" s="1"/>
  <c r="N92" i="45"/>
  <c r="N94" i="45" s="1"/>
  <c r="M92" i="45"/>
  <c r="M94" i="45" s="1"/>
  <c r="L92" i="45"/>
  <c r="L94" i="45" s="1"/>
  <c r="K92" i="45"/>
  <c r="K94" i="45" s="1"/>
  <c r="J92" i="45"/>
  <c r="J94" i="45" s="1"/>
  <c r="I92" i="45"/>
  <c r="I94" i="45" s="1"/>
  <c r="H92" i="45"/>
  <c r="H94" i="45" s="1"/>
  <c r="G92" i="45"/>
  <c r="G94" i="45" s="1"/>
  <c r="F92" i="45"/>
  <c r="F94" i="45" s="1"/>
  <c r="E92" i="45"/>
  <c r="E94" i="45" s="1"/>
  <c r="Q91" i="45"/>
  <c r="Q90" i="45"/>
  <c r="Q89" i="45"/>
  <c r="Q88" i="45"/>
  <c r="Q87" i="45"/>
  <c r="P82" i="45"/>
  <c r="O82" i="45"/>
  <c r="N82" i="45"/>
  <c r="M82" i="45"/>
  <c r="L82" i="45"/>
  <c r="K82" i="45"/>
  <c r="J82" i="45"/>
  <c r="I82" i="45"/>
  <c r="H82" i="45"/>
  <c r="G82" i="45"/>
  <c r="F82" i="45"/>
  <c r="E82" i="45"/>
  <c r="Q81" i="45"/>
  <c r="Q80" i="45"/>
  <c r="Q79" i="45"/>
  <c r="Q78" i="45"/>
  <c r="Q77" i="45"/>
  <c r="P76" i="45"/>
  <c r="O76" i="45"/>
  <c r="N76" i="45"/>
  <c r="M76" i="45"/>
  <c r="L76" i="45"/>
  <c r="K76" i="45"/>
  <c r="J76" i="45"/>
  <c r="I76" i="45"/>
  <c r="H76" i="45"/>
  <c r="G76" i="45"/>
  <c r="F76" i="45"/>
  <c r="E76" i="45"/>
  <c r="Q75" i="45"/>
  <c r="Q74" i="45"/>
  <c r="Q73" i="45"/>
  <c r="Q72" i="45"/>
  <c r="Q71" i="45"/>
  <c r="P55" i="45"/>
  <c r="O55" i="45"/>
  <c r="N55" i="45"/>
  <c r="M55" i="45"/>
  <c r="L55" i="45"/>
  <c r="K55" i="45"/>
  <c r="J55" i="45"/>
  <c r="I55" i="45"/>
  <c r="H55" i="45"/>
  <c r="G55" i="45"/>
  <c r="F55" i="45"/>
  <c r="E55" i="45"/>
  <c r="Q48" i="45"/>
  <c r="Q47" i="45"/>
  <c r="Q46" i="45"/>
  <c r="Q45" i="45"/>
  <c r="P44" i="45"/>
  <c r="O44" i="45"/>
  <c r="N44" i="45"/>
  <c r="M44" i="45"/>
  <c r="L44" i="45"/>
  <c r="K44" i="45"/>
  <c r="J44" i="45"/>
  <c r="I44" i="45"/>
  <c r="H44" i="45"/>
  <c r="G44" i="45"/>
  <c r="F44" i="45"/>
  <c r="E44" i="45"/>
  <c r="Q40" i="45"/>
  <c r="Q39" i="45"/>
  <c r="Q38" i="45"/>
  <c r="Q37" i="45"/>
  <c r="P36" i="45"/>
  <c r="O36" i="45"/>
  <c r="N36" i="45"/>
  <c r="M36" i="45"/>
  <c r="L36" i="45"/>
  <c r="K36" i="45"/>
  <c r="J36" i="45"/>
  <c r="I36" i="45"/>
  <c r="H36" i="45"/>
  <c r="G36" i="45"/>
  <c r="F36" i="45"/>
  <c r="E36" i="45"/>
  <c r="Q35" i="45"/>
  <c r="Q34" i="45"/>
  <c r="Q33" i="45"/>
  <c r="Q32" i="45"/>
  <c r="Q31" i="45"/>
  <c r="P26" i="45"/>
  <c r="O26" i="45"/>
  <c r="N26" i="45"/>
  <c r="M26" i="45"/>
  <c r="L26" i="45"/>
  <c r="K26" i="45"/>
  <c r="J26" i="45"/>
  <c r="I26" i="45"/>
  <c r="H26" i="45"/>
  <c r="G26" i="45"/>
  <c r="F26" i="45"/>
  <c r="E26" i="45"/>
  <c r="Q25" i="45"/>
  <c r="Q24" i="45"/>
  <c r="Q23" i="45"/>
  <c r="Q22" i="45"/>
  <c r="Q21" i="45"/>
  <c r="P20" i="45"/>
  <c r="O20" i="45"/>
  <c r="N20" i="45"/>
  <c r="M20" i="45"/>
  <c r="L20" i="45"/>
  <c r="K20" i="45"/>
  <c r="J20" i="45"/>
  <c r="I20" i="45"/>
  <c r="H20" i="45"/>
  <c r="G20" i="45"/>
  <c r="F20" i="45"/>
  <c r="E20" i="45"/>
  <c r="Q19" i="45"/>
  <c r="Q18" i="45"/>
  <c r="Q17" i="45"/>
  <c r="Q16" i="45"/>
  <c r="Q15" i="45"/>
  <c r="P14" i="45"/>
  <c r="O14" i="45"/>
  <c r="N14" i="45"/>
  <c r="M14" i="45"/>
  <c r="L14" i="45"/>
  <c r="K14" i="45"/>
  <c r="J14" i="45"/>
  <c r="I14" i="45"/>
  <c r="H14" i="45"/>
  <c r="G14" i="45"/>
  <c r="F14" i="45"/>
  <c r="E14" i="45"/>
  <c r="Q13" i="45"/>
  <c r="Q12" i="45"/>
  <c r="Q11" i="45"/>
  <c r="Q10" i="45"/>
  <c r="G10" i="25" s="1"/>
  <c r="Q9" i="45"/>
  <c r="G9" i="25" s="1"/>
  <c r="S7" i="45"/>
  <c r="Q7" i="45"/>
  <c r="G7" i="25" s="1"/>
  <c r="P214" i="44"/>
  <c r="O214" i="44"/>
  <c r="N214" i="44"/>
  <c r="M214" i="44"/>
  <c r="L214" i="44"/>
  <c r="K214" i="44"/>
  <c r="J214" i="44"/>
  <c r="I214" i="44"/>
  <c r="H214" i="44"/>
  <c r="G214" i="44"/>
  <c r="F214" i="44"/>
  <c r="E214" i="44"/>
  <c r="Q213" i="44"/>
  <c r="Q212" i="44"/>
  <c r="Q211" i="44"/>
  <c r="Q210" i="44"/>
  <c r="Q209" i="44"/>
  <c r="P208" i="44"/>
  <c r="O208" i="44"/>
  <c r="N208" i="44"/>
  <c r="M208" i="44"/>
  <c r="L208" i="44"/>
  <c r="K208" i="44"/>
  <c r="J208" i="44"/>
  <c r="I208" i="44"/>
  <c r="H208" i="44"/>
  <c r="G208" i="44"/>
  <c r="F208" i="44"/>
  <c r="E208" i="44"/>
  <c r="Q207" i="44"/>
  <c r="Q206" i="44"/>
  <c r="Q205" i="44"/>
  <c r="Q204" i="44"/>
  <c r="Q203" i="44"/>
  <c r="P202" i="44"/>
  <c r="O202" i="44"/>
  <c r="N202" i="44"/>
  <c r="M202" i="44"/>
  <c r="L202" i="44"/>
  <c r="K202" i="44"/>
  <c r="J202" i="44"/>
  <c r="I202" i="44"/>
  <c r="H202" i="44"/>
  <c r="G202" i="44"/>
  <c r="F202" i="44"/>
  <c r="E202" i="44"/>
  <c r="Q201" i="44"/>
  <c r="Q200" i="44"/>
  <c r="Q199" i="44"/>
  <c r="Q198" i="44"/>
  <c r="Q197" i="44"/>
  <c r="P196" i="44"/>
  <c r="O196" i="44"/>
  <c r="N196" i="44"/>
  <c r="M196" i="44"/>
  <c r="L196" i="44"/>
  <c r="K196" i="44"/>
  <c r="J196" i="44"/>
  <c r="I196" i="44"/>
  <c r="H196" i="44"/>
  <c r="G196" i="44"/>
  <c r="F196" i="44"/>
  <c r="E196" i="44"/>
  <c r="Q195" i="44"/>
  <c r="Q194" i="44"/>
  <c r="Q193" i="44"/>
  <c r="Q192" i="44"/>
  <c r="Q191" i="44"/>
  <c r="P190" i="44"/>
  <c r="O190" i="44"/>
  <c r="N190" i="44"/>
  <c r="M190" i="44"/>
  <c r="L190" i="44"/>
  <c r="K190" i="44"/>
  <c r="J190" i="44"/>
  <c r="I190" i="44"/>
  <c r="H190" i="44"/>
  <c r="G190" i="44"/>
  <c r="F190" i="44"/>
  <c r="E190" i="44"/>
  <c r="Q189" i="44"/>
  <c r="Q188" i="44"/>
  <c r="Q187" i="44"/>
  <c r="Q186" i="44"/>
  <c r="Q185" i="44"/>
  <c r="P180" i="44"/>
  <c r="O180" i="44"/>
  <c r="N180" i="44"/>
  <c r="M180" i="44"/>
  <c r="L180" i="44"/>
  <c r="K180" i="44"/>
  <c r="J180" i="44"/>
  <c r="I180" i="44"/>
  <c r="H180" i="44"/>
  <c r="G180" i="44"/>
  <c r="F180" i="44"/>
  <c r="E180" i="44"/>
  <c r="Q179" i="44"/>
  <c r="Q178" i="44"/>
  <c r="Q177" i="44"/>
  <c r="Q176" i="44"/>
  <c r="Q175" i="44"/>
  <c r="P174" i="44"/>
  <c r="O174" i="44"/>
  <c r="N174" i="44"/>
  <c r="M174" i="44"/>
  <c r="L174" i="44"/>
  <c r="K174" i="44"/>
  <c r="J174" i="44"/>
  <c r="I174" i="44"/>
  <c r="H174" i="44"/>
  <c r="G174" i="44"/>
  <c r="F174" i="44"/>
  <c r="E174" i="44"/>
  <c r="Q173" i="44"/>
  <c r="Q172" i="44"/>
  <c r="Q171" i="44"/>
  <c r="Q170" i="44"/>
  <c r="Q169" i="44"/>
  <c r="P168" i="44"/>
  <c r="O168" i="44"/>
  <c r="N168" i="44"/>
  <c r="M168" i="44"/>
  <c r="L168" i="44"/>
  <c r="K168" i="44"/>
  <c r="J168" i="44"/>
  <c r="I168" i="44"/>
  <c r="H168" i="44"/>
  <c r="G168" i="44"/>
  <c r="F168" i="44"/>
  <c r="E168" i="44"/>
  <c r="Q167" i="44"/>
  <c r="Q166" i="44"/>
  <c r="Q165" i="44"/>
  <c r="Q164" i="44"/>
  <c r="Q163" i="44"/>
  <c r="P162" i="44"/>
  <c r="O162" i="44"/>
  <c r="N162" i="44"/>
  <c r="M162" i="44"/>
  <c r="L162" i="44"/>
  <c r="K162" i="44"/>
  <c r="J162" i="44"/>
  <c r="I162" i="44"/>
  <c r="H162" i="44"/>
  <c r="G162" i="44"/>
  <c r="F162" i="44"/>
  <c r="E162" i="44"/>
  <c r="Q161" i="44"/>
  <c r="Q160" i="44"/>
  <c r="Q159" i="44"/>
  <c r="Q158" i="44"/>
  <c r="Q157" i="44"/>
  <c r="P152" i="44"/>
  <c r="O152" i="44"/>
  <c r="N152" i="44"/>
  <c r="M152" i="44"/>
  <c r="L152" i="44"/>
  <c r="K152" i="44"/>
  <c r="J152" i="44"/>
  <c r="I152" i="44"/>
  <c r="H152" i="44"/>
  <c r="G152" i="44"/>
  <c r="F152" i="44"/>
  <c r="E152" i="44"/>
  <c r="Q151" i="44"/>
  <c r="Q150" i="44"/>
  <c r="Q149" i="44"/>
  <c r="Q148" i="44"/>
  <c r="Q147" i="44"/>
  <c r="P146" i="44"/>
  <c r="O146" i="44"/>
  <c r="N146" i="44"/>
  <c r="M146" i="44"/>
  <c r="L146" i="44"/>
  <c r="K146" i="44"/>
  <c r="J146" i="44"/>
  <c r="I146" i="44"/>
  <c r="H146" i="44"/>
  <c r="G146" i="44"/>
  <c r="F146" i="44"/>
  <c r="E146" i="44"/>
  <c r="Q145" i="44"/>
  <c r="Q144" i="44"/>
  <c r="Q143" i="44"/>
  <c r="Q142" i="44"/>
  <c r="Q141" i="44"/>
  <c r="P140" i="44"/>
  <c r="O140" i="44"/>
  <c r="N140" i="44"/>
  <c r="M140" i="44"/>
  <c r="L140" i="44"/>
  <c r="K140" i="44"/>
  <c r="J140" i="44"/>
  <c r="I140" i="44"/>
  <c r="H140" i="44"/>
  <c r="G140" i="44"/>
  <c r="F140" i="44"/>
  <c r="E140" i="44"/>
  <c r="Q139" i="44"/>
  <c r="Q138" i="44"/>
  <c r="Q137" i="44"/>
  <c r="Q136" i="44"/>
  <c r="Q135" i="44"/>
  <c r="P130" i="44"/>
  <c r="O130" i="44"/>
  <c r="N130" i="44"/>
  <c r="M130" i="44"/>
  <c r="L130" i="44"/>
  <c r="K130" i="44"/>
  <c r="J130" i="44"/>
  <c r="I130" i="44"/>
  <c r="H130" i="44"/>
  <c r="G130" i="44"/>
  <c r="F130" i="44"/>
  <c r="E130" i="44"/>
  <c r="Q129" i="44"/>
  <c r="Q128" i="44"/>
  <c r="Q127" i="44"/>
  <c r="Q126" i="44"/>
  <c r="Q125" i="44"/>
  <c r="P124" i="44"/>
  <c r="O124" i="44"/>
  <c r="N124" i="44"/>
  <c r="M124" i="44"/>
  <c r="L124" i="44"/>
  <c r="K124" i="44"/>
  <c r="J124" i="44"/>
  <c r="I124" i="44"/>
  <c r="H124" i="44"/>
  <c r="G124" i="44"/>
  <c r="F124" i="44"/>
  <c r="E124" i="44"/>
  <c r="Q123" i="44"/>
  <c r="Q122" i="44"/>
  <c r="Q121" i="44"/>
  <c r="Q120" i="44"/>
  <c r="Q119" i="44"/>
  <c r="P118" i="44"/>
  <c r="O118" i="44"/>
  <c r="N118" i="44"/>
  <c r="M118" i="44"/>
  <c r="L118" i="44"/>
  <c r="K118" i="44"/>
  <c r="J118" i="44"/>
  <c r="I118" i="44"/>
  <c r="H118" i="44"/>
  <c r="G118" i="44"/>
  <c r="F118" i="44"/>
  <c r="E118" i="44"/>
  <c r="Q117" i="44"/>
  <c r="Q116" i="44"/>
  <c r="Q115" i="44"/>
  <c r="Q114" i="44"/>
  <c r="Q113" i="44"/>
  <c r="P112" i="44"/>
  <c r="O112" i="44"/>
  <c r="N112" i="44"/>
  <c r="M112" i="44"/>
  <c r="L112" i="44"/>
  <c r="K112" i="44"/>
  <c r="J112" i="44"/>
  <c r="I112" i="44"/>
  <c r="H112" i="44"/>
  <c r="G112" i="44"/>
  <c r="F112" i="44"/>
  <c r="E112" i="44"/>
  <c r="Q111" i="44"/>
  <c r="Q110" i="44"/>
  <c r="Q109" i="44"/>
  <c r="Q108" i="44"/>
  <c r="Q107" i="44"/>
  <c r="P102" i="44"/>
  <c r="P104" i="44" s="1"/>
  <c r="O102" i="44"/>
  <c r="O104" i="44" s="1"/>
  <c r="N102" i="44"/>
  <c r="N104" i="44" s="1"/>
  <c r="M102" i="44"/>
  <c r="M104" i="44" s="1"/>
  <c r="L102" i="44"/>
  <c r="L104" i="44" s="1"/>
  <c r="K102" i="44"/>
  <c r="K104" i="44" s="1"/>
  <c r="J102" i="44"/>
  <c r="J104" i="44" s="1"/>
  <c r="I102" i="44"/>
  <c r="I104" i="44" s="1"/>
  <c r="H102" i="44"/>
  <c r="H104" i="44" s="1"/>
  <c r="G102" i="44"/>
  <c r="G104" i="44" s="1"/>
  <c r="F102" i="44"/>
  <c r="F104" i="44" s="1"/>
  <c r="E102" i="44"/>
  <c r="E104" i="44" s="1"/>
  <c r="Q101" i="44"/>
  <c r="Q100" i="44"/>
  <c r="Q99" i="44"/>
  <c r="Q98" i="44"/>
  <c r="Q97" i="44"/>
  <c r="P92" i="44"/>
  <c r="P94" i="44" s="1"/>
  <c r="O92" i="44"/>
  <c r="O94" i="44" s="1"/>
  <c r="N92" i="44"/>
  <c r="N94" i="44" s="1"/>
  <c r="M92" i="44"/>
  <c r="M94" i="44" s="1"/>
  <c r="L92" i="44"/>
  <c r="L94" i="44" s="1"/>
  <c r="K92" i="44"/>
  <c r="K94" i="44" s="1"/>
  <c r="J92" i="44"/>
  <c r="J94" i="44" s="1"/>
  <c r="I92" i="44"/>
  <c r="I94" i="44" s="1"/>
  <c r="H92" i="44"/>
  <c r="H94" i="44" s="1"/>
  <c r="G92" i="44"/>
  <c r="G94" i="44" s="1"/>
  <c r="F92" i="44"/>
  <c r="F94" i="44" s="1"/>
  <c r="E92" i="44"/>
  <c r="E94" i="44" s="1"/>
  <c r="Q91" i="44"/>
  <c r="Q90" i="44"/>
  <c r="Q89" i="44"/>
  <c r="Q88" i="44"/>
  <c r="Q87" i="44"/>
  <c r="P82" i="44"/>
  <c r="O82" i="44"/>
  <c r="N82" i="44"/>
  <c r="M82" i="44"/>
  <c r="L82" i="44"/>
  <c r="K82" i="44"/>
  <c r="J82" i="44"/>
  <c r="I82" i="44"/>
  <c r="H82" i="44"/>
  <c r="G82" i="44"/>
  <c r="F82" i="44"/>
  <c r="E82" i="44"/>
  <c r="Q81" i="44"/>
  <c r="Q80" i="44"/>
  <c r="Q79" i="44"/>
  <c r="Q78" i="44"/>
  <c r="Q77" i="44"/>
  <c r="P76" i="44"/>
  <c r="O76" i="44"/>
  <c r="N76" i="44"/>
  <c r="M76" i="44"/>
  <c r="L76" i="44"/>
  <c r="K76" i="44"/>
  <c r="J76" i="44"/>
  <c r="I76" i="44"/>
  <c r="H76" i="44"/>
  <c r="G76" i="44"/>
  <c r="F76" i="44"/>
  <c r="E76" i="44"/>
  <c r="Q75" i="44"/>
  <c r="F75" i="25" s="1"/>
  <c r="Q74" i="44"/>
  <c r="F74" i="25" s="1"/>
  <c r="Q73" i="44"/>
  <c r="F73" i="25" s="1"/>
  <c r="Q72" i="44"/>
  <c r="F72" i="25" s="1"/>
  <c r="Q71" i="44"/>
  <c r="F71" i="25" s="1"/>
  <c r="P55" i="44"/>
  <c r="O55" i="44"/>
  <c r="N55" i="44"/>
  <c r="M55" i="44"/>
  <c r="L55" i="44"/>
  <c r="K55" i="44"/>
  <c r="J55" i="44"/>
  <c r="I55" i="44"/>
  <c r="H55" i="44"/>
  <c r="G55" i="44"/>
  <c r="F55" i="44"/>
  <c r="E55" i="44"/>
  <c r="Q48" i="44"/>
  <c r="Q47" i="44"/>
  <c r="Q46" i="44"/>
  <c r="Q45" i="44"/>
  <c r="P44" i="44"/>
  <c r="O44" i="44"/>
  <c r="N44" i="44"/>
  <c r="M44" i="44"/>
  <c r="L44" i="44"/>
  <c r="K44" i="44"/>
  <c r="J44" i="44"/>
  <c r="I44" i="44"/>
  <c r="H44" i="44"/>
  <c r="G44" i="44"/>
  <c r="F44" i="44"/>
  <c r="E44" i="44"/>
  <c r="Q40" i="44"/>
  <c r="Q39" i="44"/>
  <c r="Q38" i="44"/>
  <c r="Q37" i="44"/>
  <c r="P36" i="44"/>
  <c r="O36" i="44"/>
  <c r="N36" i="44"/>
  <c r="M36" i="44"/>
  <c r="L36" i="44"/>
  <c r="K36" i="44"/>
  <c r="J36" i="44"/>
  <c r="I36" i="44"/>
  <c r="H36" i="44"/>
  <c r="G36" i="44"/>
  <c r="F36" i="44"/>
  <c r="E36" i="44"/>
  <c r="Q35" i="44"/>
  <c r="Q34" i="44"/>
  <c r="Q33" i="44"/>
  <c r="Q32" i="44"/>
  <c r="Q31" i="44"/>
  <c r="P26" i="44"/>
  <c r="O26" i="44"/>
  <c r="N26" i="44"/>
  <c r="M26" i="44"/>
  <c r="L26" i="44"/>
  <c r="K26" i="44"/>
  <c r="J26" i="44"/>
  <c r="I26" i="44"/>
  <c r="H26" i="44"/>
  <c r="G26" i="44"/>
  <c r="F26" i="44"/>
  <c r="E26" i="44"/>
  <c r="Q25" i="44"/>
  <c r="Q24" i="44"/>
  <c r="Q23" i="44"/>
  <c r="Q22" i="44"/>
  <c r="Q21" i="44"/>
  <c r="P20" i="44"/>
  <c r="O20" i="44"/>
  <c r="N20" i="44"/>
  <c r="M20" i="44"/>
  <c r="L20" i="44"/>
  <c r="K20" i="44"/>
  <c r="J20" i="44"/>
  <c r="I20" i="44"/>
  <c r="H20" i="44"/>
  <c r="G20" i="44"/>
  <c r="F20" i="44"/>
  <c r="E20" i="44"/>
  <c r="Q19" i="44"/>
  <c r="Q18" i="44"/>
  <c r="Q17" i="44"/>
  <c r="Q16" i="44"/>
  <c r="Q15" i="44"/>
  <c r="F15" i="25" s="1"/>
  <c r="P14" i="44"/>
  <c r="O14" i="44"/>
  <c r="N14" i="44"/>
  <c r="M14" i="44"/>
  <c r="L14" i="44"/>
  <c r="K14" i="44"/>
  <c r="J14" i="44"/>
  <c r="I14" i="44"/>
  <c r="H14" i="44"/>
  <c r="G14" i="44"/>
  <c r="F14" i="44"/>
  <c r="E14" i="44"/>
  <c r="Q13" i="44"/>
  <c r="Q12" i="44"/>
  <c r="Q11" i="44"/>
  <c r="Q10" i="44"/>
  <c r="Q9" i="44"/>
  <c r="F9" i="25" s="1"/>
  <c r="S7" i="44"/>
  <c r="Q7" i="44"/>
  <c r="F7" i="25" s="1"/>
  <c r="P214" i="43"/>
  <c r="O214" i="43"/>
  <c r="N214" i="43"/>
  <c r="M214" i="43"/>
  <c r="L214" i="43"/>
  <c r="K214" i="43"/>
  <c r="J214" i="43"/>
  <c r="I214" i="43"/>
  <c r="H214" i="43"/>
  <c r="G214" i="43"/>
  <c r="F214" i="43"/>
  <c r="E214" i="43"/>
  <c r="Q213" i="43"/>
  <c r="Q212" i="43"/>
  <c r="Q211" i="43"/>
  <c r="E211" i="25" s="1"/>
  <c r="Q210" i="43"/>
  <c r="Q209" i="43"/>
  <c r="E209" i="25" s="1"/>
  <c r="P208" i="43"/>
  <c r="O208" i="43"/>
  <c r="N208" i="43"/>
  <c r="M208" i="43"/>
  <c r="L208" i="43"/>
  <c r="K208" i="43"/>
  <c r="J208" i="43"/>
  <c r="I208" i="43"/>
  <c r="H208" i="43"/>
  <c r="G208" i="43"/>
  <c r="F208" i="43"/>
  <c r="E208" i="43"/>
  <c r="Q207" i="43"/>
  <c r="E207" i="25" s="1"/>
  <c r="Q206" i="43"/>
  <c r="Q205" i="43"/>
  <c r="Q204" i="43"/>
  <c r="E204" i="25" s="1"/>
  <c r="Q203" i="43"/>
  <c r="P202" i="43"/>
  <c r="O202" i="43"/>
  <c r="N202" i="43"/>
  <c r="M202" i="43"/>
  <c r="L202" i="43"/>
  <c r="K202" i="43"/>
  <c r="J202" i="43"/>
  <c r="I202" i="43"/>
  <c r="H202" i="43"/>
  <c r="G202" i="43"/>
  <c r="F202" i="43"/>
  <c r="E202" i="43"/>
  <c r="Q201" i="43"/>
  <c r="E201" i="25" s="1"/>
  <c r="Q200" i="43"/>
  <c r="Q199" i="43"/>
  <c r="Q198" i="43"/>
  <c r="E198" i="25" s="1"/>
  <c r="Q197" i="43"/>
  <c r="P196" i="43"/>
  <c r="O196" i="43"/>
  <c r="N196" i="43"/>
  <c r="M196" i="43"/>
  <c r="L196" i="43"/>
  <c r="K196" i="43"/>
  <c r="J196" i="43"/>
  <c r="I196" i="43"/>
  <c r="H196" i="43"/>
  <c r="G196" i="43"/>
  <c r="F196" i="43"/>
  <c r="E196" i="43"/>
  <c r="Q195" i="43"/>
  <c r="Q194" i="43"/>
  <c r="Q193" i="43"/>
  <c r="E193" i="25" s="1"/>
  <c r="Q192" i="43"/>
  <c r="Q191" i="43"/>
  <c r="E191" i="25" s="1"/>
  <c r="P190" i="43"/>
  <c r="O190" i="43"/>
  <c r="N190" i="43"/>
  <c r="M190" i="43"/>
  <c r="L190" i="43"/>
  <c r="K190" i="43"/>
  <c r="J190" i="43"/>
  <c r="I190" i="43"/>
  <c r="H190" i="43"/>
  <c r="G190" i="43"/>
  <c r="F190" i="43"/>
  <c r="E190" i="43"/>
  <c r="Q189" i="43"/>
  <c r="E189" i="25" s="1"/>
  <c r="Q188" i="43"/>
  <c r="Q187" i="43"/>
  <c r="Q186" i="43"/>
  <c r="E186" i="25" s="1"/>
  <c r="Q185" i="43"/>
  <c r="P180" i="43"/>
  <c r="O180" i="43"/>
  <c r="N180" i="43"/>
  <c r="M180" i="43"/>
  <c r="L180" i="43"/>
  <c r="K180" i="43"/>
  <c r="J180" i="43"/>
  <c r="I180" i="43"/>
  <c r="H180" i="43"/>
  <c r="G180" i="43"/>
  <c r="F180" i="43"/>
  <c r="E180" i="43"/>
  <c r="Q179" i="43"/>
  <c r="E179" i="25" s="1"/>
  <c r="Q178" i="43"/>
  <c r="Q177" i="43"/>
  <c r="Q176" i="43"/>
  <c r="Q175" i="43"/>
  <c r="E175" i="25" s="1"/>
  <c r="P174" i="43"/>
  <c r="O174" i="43"/>
  <c r="N174" i="43"/>
  <c r="M174" i="43"/>
  <c r="L174" i="43"/>
  <c r="K174" i="43"/>
  <c r="J174" i="43"/>
  <c r="I174" i="43"/>
  <c r="H174" i="43"/>
  <c r="G174" i="43"/>
  <c r="F174" i="43"/>
  <c r="E174" i="43"/>
  <c r="Q173" i="43"/>
  <c r="Q172" i="43"/>
  <c r="Q171" i="43"/>
  <c r="Q170" i="43"/>
  <c r="Q169" i="43"/>
  <c r="P168" i="43"/>
  <c r="O168" i="43"/>
  <c r="N168" i="43"/>
  <c r="M168" i="43"/>
  <c r="L168" i="43"/>
  <c r="K168" i="43"/>
  <c r="J168" i="43"/>
  <c r="I168" i="43"/>
  <c r="H168" i="43"/>
  <c r="G168" i="43"/>
  <c r="F168" i="43"/>
  <c r="E168" i="43"/>
  <c r="Q167" i="43"/>
  <c r="Q166" i="43"/>
  <c r="E166" i="25" s="1"/>
  <c r="Q165" i="43"/>
  <c r="Q164" i="43"/>
  <c r="E164" i="25" s="1"/>
  <c r="Q163" i="43"/>
  <c r="P162" i="43"/>
  <c r="O162" i="43"/>
  <c r="N162" i="43"/>
  <c r="M162" i="43"/>
  <c r="L162" i="43"/>
  <c r="K162" i="43"/>
  <c r="J162" i="43"/>
  <c r="I162" i="43"/>
  <c r="H162" i="43"/>
  <c r="G162" i="43"/>
  <c r="F162" i="43"/>
  <c r="E162" i="43"/>
  <c r="Q161" i="43"/>
  <c r="Q160" i="43"/>
  <c r="Q159" i="43"/>
  <c r="Q158" i="43"/>
  <c r="E158" i="25" s="1"/>
  <c r="Q157" i="43"/>
  <c r="P152" i="43"/>
  <c r="O152" i="43"/>
  <c r="N152" i="43"/>
  <c r="M152" i="43"/>
  <c r="L152" i="43"/>
  <c r="K152" i="43"/>
  <c r="J152" i="43"/>
  <c r="I152" i="43"/>
  <c r="H152" i="43"/>
  <c r="G152" i="43"/>
  <c r="F152" i="43"/>
  <c r="E152" i="43"/>
  <c r="Q151" i="43"/>
  <c r="Q150" i="43"/>
  <c r="Q149" i="43"/>
  <c r="E149" i="25" s="1"/>
  <c r="Q148" i="43"/>
  <c r="Q147" i="43"/>
  <c r="P146" i="43"/>
  <c r="O146" i="43"/>
  <c r="N146" i="43"/>
  <c r="M146" i="43"/>
  <c r="L146" i="43"/>
  <c r="K146" i="43"/>
  <c r="J146" i="43"/>
  <c r="I146" i="43"/>
  <c r="H146" i="43"/>
  <c r="G146" i="43"/>
  <c r="F146" i="43"/>
  <c r="E146" i="43"/>
  <c r="Q145" i="43"/>
  <c r="Q144" i="43"/>
  <c r="E144" i="25" s="1"/>
  <c r="Q143" i="43"/>
  <c r="Q142" i="43"/>
  <c r="Q141" i="43"/>
  <c r="E141" i="25" s="1"/>
  <c r="P140" i="43"/>
  <c r="O140" i="43"/>
  <c r="N140" i="43"/>
  <c r="M140" i="43"/>
  <c r="L140" i="43"/>
  <c r="K140" i="43"/>
  <c r="J140" i="43"/>
  <c r="I140" i="43"/>
  <c r="H140" i="43"/>
  <c r="G140" i="43"/>
  <c r="F140" i="43"/>
  <c r="E140" i="43"/>
  <c r="Q139" i="43"/>
  <c r="Q138" i="43"/>
  <c r="Q137" i="43"/>
  <c r="Q136" i="43"/>
  <c r="Q135" i="43"/>
  <c r="P130" i="43"/>
  <c r="O130" i="43"/>
  <c r="N130" i="43"/>
  <c r="M130" i="43"/>
  <c r="L130" i="43"/>
  <c r="K130" i="43"/>
  <c r="J130" i="43"/>
  <c r="I130" i="43"/>
  <c r="H130" i="43"/>
  <c r="G130" i="43"/>
  <c r="F130" i="43"/>
  <c r="E130" i="43"/>
  <c r="Q129" i="43"/>
  <c r="E129" i="25" s="1"/>
  <c r="Q128" i="43"/>
  <c r="Q127" i="43"/>
  <c r="Q126" i="43"/>
  <c r="Q125" i="43"/>
  <c r="E125" i="25" s="1"/>
  <c r="P124" i="43"/>
  <c r="O124" i="43"/>
  <c r="N124" i="43"/>
  <c r="M124" i="43"/>
  <c r="L124" i="43"/>
  <c r="K124" i="43"/>
  <c r="J124" i="43"/>
  <c r="I124" i="43"/>
  <c r="H124" i="43"/>
  <c r="G124" i="43"/>
  <c r="F124" i="43"/>
  <c r="E124" i="43"/>
  <c r="Q123" i="43"/>
  <c r="Q122" i="43"/>
  <c r="Q121" i="43"/>
  <c r="E121" i="25" s="1"/>
  <c r="Q120" i="43"/>
  <c r="Q119" i="43"/>
  <c r="E119" i="25" s="1"/>
  <c r="P118" i="43"/>
  <c r="O118" i="43"/>
  <c r="N118" i="43"/>
  <c r="M118" i="43"/>
  <c r="L118" i="43"/>
  <c r="K118" i="43"/>
  <c r="J118" i="43"/>
  <c r="I118" i="43"/>
  <c r="H118" i="43"/>
  <c r="G118" i="43"/>
  <c r="F118" i="43"/>
  <c r="E118" i="43"/>
  <c r="Q117" i="43"/>
  <c r="E117" i="25" s="1"/>
  <c r="Q116" i="43"/>
  <c r="Q115" i="43"/>
  <c r="Q114" i="43"/>
  <c r="Q113" i="43"/>
  <c r="E113" i="25" s="1"/>
  <c r="P112" i="43"/>
  <c r="O112" i="43"/>
  <c r="N112" i="43"/>
  <c r="M112" i="43"/>
  <c r="L112" i="43"/>
  <c r="K112" i="43"/>
  <c r="J112" i="43"/>
  <c r="I112" i="43"/>
  <c r="H112" i="43"/>
  <c r="G112" i="43"/>
  <c r="F112" i="43"/>
  <c r="E112" i="43"/>
  <c r="Q111" i="43"/>
  <c r="Q110" i="43"/>
  <c r="Q109" i="43"/>
  <c r="E109" i="25" s="1"/>
  <c r="Q108" i="43"/>
  <c r="Q107" i="43"/>
  <c r="E107" i="25" s="1"/>
  <c r="P102" i="43"/>
  <c r="P104" i="43" s="1"/>
  <c r="O102" i="43"/>
  <c r="O104" i="43" s="1"/>
  <c r="N102" i="43"/>
  <c r="N104" i="43" s="1"/>
  <c r="M102" i="43"/>
  <c r="M104" i="43" s="1"/>
  <c r="L102" i="43"/>
  <c r="L104" i="43" s="1"/>
  <c r="K102" i="43"/>
  <c r="K104" i="43" s="1"/>
  <c r="J102" i="43"/>
  <c r="J104" i="43" s="1"/>
  <c r="I102" i="43"/>
  <c r="I104" i="43" s="1"/>
  <c r="H102" i="43"/>
  <c r="H104" i="43" s="1"/>
  <c r="G102" i="43"/>
  <c r="G104" i="43" s="1"/>
  <c r="F102" i="43"/>
  <c r="F104" i="43" s="1"/>
  <c r="E102" i="43"/>
  <c r="E104" i="43" s="1"/>
  <c r="Q101" i="43"/>
  <c r="Q100" i="43"/>
  <c r="Q99" i="43"/>
  <c r="Q98" i="43"/>
  <c r="E98" i="25" s="1"/>
  <c r="Q97" i="43"/>
  <c r="P92" i="43"/>
  <c r="P94" i="43" s="1"/>
  <c r="O92" i="43"/>
  <c r="O94" i="43" s="1"/>
  <c r="N92" i="43"/>
  <c r="N94" i="43" s="1"/>
  <c r="M92" i="43"/>
  <c r="M94" i="43" s="1"/>
  <c r="L92" i="43"/>
  <c r="L94" i="43" s="1"/>
  <c r="K92" i="43"/>
  <c r="K94" i="43" s="1"/>
  <c r="J92" i="43"/>
  <c r="J94" i="43" s="1"/>
  <c r="I92" i="43"/>
  <c r="I94" i="43" s="1"/>
  <c r="H92" i="43"/>
  <c r="H94" i="43" s="1"/>
  <c r="G92" i="43"/>
  <c r="G94" i="43" s="1"/>
  <c r="F92" i="43"/>
  <c r="F94" i="43" s="1"/>
  <c r="E92" i="43"/>
  <c r="E94" i="43" s="1"/>
  <c r="Q91" i="43"/>
  <c r="E91" i="25" s="1"/>
  <c r="Q90" i="43"/>
  <c r="Q89" i="43"/>
  <c r="Q88" i="43"/>
  <c r="Q87" i="43"/>
  <c r="E87" i="25" s="1"/>
  <c r="P82" i="43"/>
  <c r="O82" i="43"/>
  <c r="N82" i="43"/>
  <c r="M82" i="43"/>
  <c r="L82" i="43"/>
  <c r="K82" i="43"/>
  <c r="J82" i="43"/>
  <c r="I82" i="43"/>
  <c r="H82" i="43"/>
  <c r="G82" i="43"/>
  <c r="F82" i="43"/>
  <c r="E82" i="43"/>
  <c r="Q81" i="43"/>
  <c r="Q80" i="43"/>
  <c r="Q79" i="43"/>
  <c r="Q78" i="43"/>
  <c r="Q77" i="43"/>
  <c r="E77" i="25" s="1"/>
  <c r="P55" i="43"/>
  <c r="O55" i="43"/>
  <c r="N55" i="43"/>
  <c r="M55" i="43"/>
  <c r="L55" i="43"/>
  <c r="K55" i="43"/>
  <c r="J55" i="43"/>
  <c r="I55" i="43"/>
  <c r="H55" i="43"/>
  <c r="G55" i="43"/>
  <c r="F55" i="43"/>
  <c r="E55" i="43"/>
  <c r="Q54" i="43"/>
  <c r="Q48" i="43"/>
  <c r="Q47" i="43"/>
  <c r="Q46" i="43"/>
  <c r="Q45" i="43"/>
  <c r="E45" i="25" s="1"/>
  <c r="P44" i="43"/>
  <c r="O44" i="43"/>
  <c r="N44" i="43"/>
  <c r="M44" i="43"/>
  <c r="L44" i="43"/>
  <c r="K44" i="43"/>
  <c r="J44" i="43"/>
  <c r="I44" i="43"/>
  <c r="H44" i="43"/>
  <c r="G44" i="43"/>
  <c r="F44" i="43"/>
  <c r="E44" i="43"/>
  <c r="Q40" i="43"/>
  <c r="Q39" i="43"/>
  <c r="Q38" i="43"/>
  <c r="Q37" i="43"/>
  <c r="P36" i="43"/>
  <c r="O36" i="43"/>
  <c r="N36" i="43"/>
  <c r="M36" i="43"/>
  <c r="L36" i="43"/>
  <c r="K36" i="43"/>
  <c r="J36" i="43"/>
  <c r="I36" i="43"/>
  <c r="H36" i="43"/>
  <c r="G36" i="43"/>
  <c r="F36" i="43"/>
  <c r="E36" i="43"/>
  <c r="Q35" i="43"/>
  <c r="Q34" i="43"/>
  <c r="Q33" i="43"/>
  <c r="X33" i="43" s="1"/>
  <c r="Q32" i="43"/>
  <c r="Q31" i="43"/>
  <c r="E31" i="25" s="1"/>
  <c r="P26" i="43"/>
  <c r="O26" i="43"/>
  <c r="N26" i="43"/>
  <c r="M26" i="43"/>
  <c r="L26" i="43"/>
  <c r="K26" i="43"/>
  <c r="J26" i="43"/>
  <c r="I26" i="43"/>
  <c r="H26" i="43"/>
  <c r="G26" i="43"/>
  <c r="F26" i="43"/>
  <c r="E26" i="43"/>
  <c r="Q25" i="43"/>
  <c r="Q24" i="43"/>
  <c r="Q23" i="43"/>
  <c r="E23" i="25" s="1"/>
  <c r="Q22" i="43"/>
  <c r="Q21" i="43"/>
  <c r="P20" i="43"/>
  <c r="O20" i="43"/>
  <c r="N20" i="43"/>
  <c r="M20" i="43"/>
  <c r="L20" i="43"/>
  <c r="K20" i="43"/>
  <c r="J20" i="43"/>
  <c r="I20" i="43"/>
  <c r="H20" i="43"/>
  <c r="G20" i="43"/>
  <c r="F20" i="43"/>
  <c r="E20" i="43"/>
  <c r="Q19" i="43"/>
  <c r="E19" i="25" s="1"/>
  <c r="Q18" i="43"/>
  <c r="Q17" i="43"/>
  <c r="Q16" i="43"/>
  <c r="Q15" i="43"/>
  <c r="P14" i="43"/>
  <c r="O14" i="43"/>
  <c r="N14" i="43"/>
  <c r="M14" i="43"/>
  <c r="L14" i="43"/>
  <c r="K14" i="43"/>
  <c r="J14" i="43"/>
  <c r="I14" i="43"/>
  <c r="H14" i="43"/>
  <c r="G14" i="43"/>
  <c r="F14" i="43"/>
  <c r="E14" i="43"/>
  <c r="Q13" i="43"/>
  <c r="Q12" i="43"/>
  <c r="Q11" i="43"/>
  <c r="E11" i="25" s="1"/>
  <c r="Q10" i="43"/>
  <c r="E10" i="25" s="1"/>
  <c r="Q9" i="43"/>
  <c r="S7" i="43"/>
  <c r="Q7" i="43"/>
  <c r="E7" i="25" s="1"/>
  <c r="Y99" i="47" l="1"/>
  <c r="Y149" i="46"/>
  <c r="Y211" i="43"/>
  <c r="Y198" i="43"/>
  <c r="Y193" i="43"/>
  <c r="Y175" i="43"/>
  <c r="Y179" i="43"/>
  <c r="Y170" i="43"/>
  <c r="Y165" i="43"/>
  <c r="X142" i="43"/>
  <c r="Y137" i="43"/>
  <c r="Y114" i="43"/>
  <c r="Y100" i="43"/>
  <c r="Y88" i="43"/>
  <c r="H216" i="44"/>
  <c r="G216" i="43"/>
  <c r="G216" i="44"/>
  <c r="I216" i="44"/>
  <c r="I216" i="43"/>
  <c r="H216" i="43"/>
  <c r="E216" i="43"/>
  <c r="E216" i="44"/>
  <c r="F216" i="43"/>
  <c r="F216" i="44"/>
  <c r="J216" i="43"/>
  <c r="J216" i="44"/>
  <c r="K216" i="43"/>
  <c r="K216" i="44"/>
  <c r="L216" i="43"/>
  <c r="L216" i="44"/>
  <c r="M216" i="43"/>
  <c r="M216" i="44"/>
  <c r="N216" i="43"/>
  <c r="N216" i="44"/>
  <c r="O216" i="43"/>
  <c r="O216" i="44"/>
  <c r="P216" i="43"/>
  <c r="P216" i="44"/>
  <c r="F216" i="47"/>
  <c r="J216" i="48"/>
  <c r="E216" i="48"/>
  <c r="G216" i="47"/>
  <c r="E216" i="45"/>
  <c r="E216" i="46"/>
  <c r="E216" i="47"/>
  <c r="I216" i="48"/>
  <c r="F216" i="45"/>
  <c r="F216" i="46"/>
  <c r="G216" i="45"/>
  <c r="G216" i="46"/>
  <c r="F216" i="48"/>
  <c r="G216" i="48"/>
  <c r="H216" i="48"/>
  <c r="H216" i="45"/>
  <c r="H216" i="46"/>
  <c r="H216" i="47"/>
  <c r="I216" i="45"/>
  <c r="I216" i="46"/>
  <c r="I216" i="47"/>
  <c r="J216" i="45"/>
  <c r="J216" i="46"/>
  <c r="J216" i="47"/>
  <c r="K216" i="47"/>
  <c r="L216" i="45"/>
  <c r="L216" i="46"/>
  <c r="L216" i="47"/>
  <c r="M216" i="45"/>
  <c r="M216" i="46"/>
  <c r="M216" i="47"/>
  <c r="K216" i="46"/>
  <c r="N216" i="45"/>
  <c r="N216" i="46"/>
  <c r="N216" i="47"/>
  <c r="O216" i="45"/>
  <c r="O216" i="46"/>
  <c r="O216" i="47"/>
  <c r="K216" i="45"/>
  <c r="P216" i="45"/>
  <c r="P216" i="46"/>
  <c r="P216" i="47"/>
  <c r="U75" i="25"/>
  <c r="H84" i="45"/>
  <c r="P84" i="45"/>
  <c r="L28" i="45"/>
  <c r="E28" i="46"/>
  <c r="M28" i="46"/>
  <c r="F84" i="46"/>
  <c r="N84" i="46"/>
  <c r="K154" i="46"/>
  <c r="F28" i="46"/>
  <c r="N28" i="46"/>
  <c r="L154" i="46"/>
  <c r="H84" i="47"/>
  <c r="P84" i="47"/>
  <c r="N154" i="47"/>
  <c r="T84" i="28"/>
  <c r="T110" i="28"/>
  <c r="T114" i="28"/>
  <c r="T194" i="28"/>
  <c r="T198" i="28"/>
  <c r="V16" i="43"/>
  <c r="U16" i="43" s="1"/>
  <c r="E16" i="25"/>
  <c r="V21" i="43"/>
  <c r="U21" i="43" s="1"/>
  <c r="E21" i="25"/>
  <c r="V46" i="43"/>
  <c r="U46" i="43" s="1"/>
  <c r="E46" i="25"/>
  <c r="V90" i="43"/>
  <c r="U90" i="43" s="1"/>
  <c r="E90" i="25"/>
  <c r="V127" i="43"/>
  <c r="U127" i="43" s="1"/>
  <c r="E127" i="25"/>
  <c r="V136" i="43"/>
  <c r="U136" i="43" s="1"/>
  <c r="E136" i="25"/>
  <c r="V145" i="43"/>
  <c r="U145" i="43" s="1"/>
  <c r="E145" i="25"/>
  <c r="V159" i="43"/>
  <c r="U159" i="43" s="1"/>
  <c r="E159" i="25"/>
  <c r="V173" i="43"/>
  <c r="U173" i="43" s="1"/>
  <c r="E173" i="25"/>
  <c r="V187" i="43"/>
  <c r="U187" i="43" s="1"/>
  <c r="E187" i="25"/>
  <c r="V210" i="43"/>
  <c r="U210" i="43" s="1"/>
  <c r="E210" i="25"/>
  <c r="V12" i="43"/>
  <c r="U12" i="43" s="1"/>
  <c r="E12" i="25"/>
  <c r="V17" i="43"/>
  <c r="U17" i="43" s="1"/>
  <c r="E17" i="25"/>
  <c r="V22" i="43"/>
  <c r="U22" i="43" s="1"/>
  <c r="E22" i="25"/>
  <c r="V35" i="43"/>
  <c r="U35" i="43" s="1"/>
  <c r="E35" i="25"/>
  <c r="V40" i="43"/>
  <c r="U40" i="43" s="1"/>
  <c r="E40" i="25"/>
  <c r="V47" i="43"/>
  <c r="E47" i="25"/>
  <c r="V78" i="43"/>
  <c r="U78" i="43" s="1"/>
  <c r="E78" i="25"/>
  <c r="V100" i="43"/>
  <c r="U100" i="43" s="1"/>
  <c r="E100" i="25"/>
  <c r="V114" i="43"/>
  <c r="U114" i="43" s="1"/>
  <c r="E114" i="25"/>
  <c r="V123" i="43"/>
  <c r="U123" i="43" s="1"/>
  <c r="E123" i="25"/>
  <c r="V128" i="43"/>
  <c r="U128" i="43" s="1"/>
  <c r="E128" i="25"/>
  <c r="V137" i="43"/>
  <c r="E137" i="25"/>
  <c r="V142" i="43"/>
  <c r="U142" i="43" s="1"/>
  <c r="E142" i="25"/>
  <c r="V147" i="43"/>
  <c r="U147" i="43" s="1"/>
  <c r="E147" i="25"/>
  <c r="V151" i="43"/>
  <c r="E151" i="25"/>
  <c r="V160" i="43"/>
  <c r="U160" i="43" s="1"/>
  <c r="E160" i="25"/>
  <c r="K182" i="43"/>
  <c r="V165" i="43"/>
  <c r="U165" i="43" s="1"/>
  <c r="E165" i="25"/>
  <c r="V170" i="43"/>
  <c r="U170" i="43" s="1"/>
  <c r="E170" i="25"/>
  <c r="V188" i="43"/>
  <c r="E188" i="25"/>
  <c r="V206" i="43"/>
  <c r="U206" i="43" s="1"/>
  <c r="E206" i="25"/>
  <c r="V108" i="43"/>
  <c r="E108" i="25"/>
  <c r="V178" i="43"/>
  <c r="U178" i="43" s="1"/>
  <c r="E178" i="25"/>
  <c r="V197" i="43"/>
  <c r="U197" i="43" s="1"/>
  <c r="E197" i="25"/>
  <c r="V205" i="43"/>
  <c r="E205" i="25"/>
  <c r="V9" i="43"/>
  <c r="E9" i="25"/>
  <c r="V13" i="43"/>
  <c r="E13" i="25"/>
  <c r="V18" i="43"/>
  <c r="U18" i="43" s="1"/>
  <c r="E18" i="25"/>
  <c r="V32" i="43"/>
  <c r="U32" i="43" s="1"/>
  <c r="E32" i="25"/>
  <c r="V37" i="43"/>
  <c r="E37" i="25"/>
  <c r="V48" i="43"/>
  <c r="E48" i="25"/>
  <c r="V79" i="43"/>
  <c r="U79" i="43" s="1"/>
  <c r="E79" i="25"/>
  <c r="V88" i="43"/>
  <c r="U88" i="43" s="1"/>
  <c r="E88" i="25"/>
  <c r="V97" i="43"/>
  <c r="U97" i="43" s="1"/>
  <c r="E97" i="25"/>
  <c r="V101" i="43"/>
  <c r="U101" i="43" s="1"/>
  <c r="E101" i="25"/>
  <c r="V110" i="43"/>
  <c r="U110" i="43" s="1"/>
  <c r="E110" i="25"/>
  <c r="V115" i="43"/>
  <c r="U115" i="43" s="1"/>
  <c r="E115" i="25"/>
  <c r="V120" i="43"/>
  <c r="E120" i="25"/>
  <c r="V138" i="43"/>
  <c r="U138" i="43" s="1"/>
  <c r="E138" i="25"/>
  <c r="V143" i="43"/>
  <c r="U143" i="43" s="1"/>
  <c r="E143" i="25"/>
  <c r="V148" i="43"/>
  <c r="E148" i="25"/>
  <c r="V157" i="43"/>
  <c r="U157" i="43" s="1"/>
  <c r="E157" i="25"/>
  <c r="V161" i="43"/>
  <c r="U161" i="43" s="1"/>
  <c r="E161" i="25"/>
  <c r="V171" i="43"/>
  <c r="U171" i="43" s="1"/>
  <c r="E171" i="25"/>
  <c r="V176" i="43"/>
  <c r="U176" i="43" s="1"/>
  <c r="E176" i="25"/>
  <c r="V185" i="43"/>
  <c r="E185" i="25"/>
  <c r="V194" i="43"/>
  <c r="U194" i="43" s="1"/>
  <c r="E194" i="25"/>
  <c r="V199" i="43"/>
  <c r="U199" i="43" s="1"/>
  <c r="E199" i="25"/>
  <c r="V203" i="43"/>
  <c r="E203" i="25"/>
  <c r="V212" i="43"/>
  <c r="E212" i="25"/>
  <c r="V25" i="43"/>
  <c r="E25" i="25"/>
  <c r="V34" i="43"/>
  <c r="U34" i="43" s="1"/>
  <c r="E34" i="25"/>
  <c r="V39" i="43"/>
  <c r="E39" i="25"/>
  <c r="V81" i="43"/>
  <c r="U81" i="43" s="1"/>
  <c r="E81" i="25"/>
  <c r="V99" i="43"/>
  <c r="E99" i="25"/>
  <c r="V122" i="43"/>
  <c r="U122" i="43" s="1"/>
  <c r="E122" i="25"/>
  <c r="V150" i="43"/>
  <c r="E150" i="25"/>
  <c r="V169" i="43"/>
  <c r="U169" i="43" s="1"/>
  <c r="E169" i="25"/>
  <c r="V192" i="43"/>
  <c r="U192" i="43" s="1"/>
  <c r="E192" i="25"/>
  <c r="V15" i="43"/>
  <c r="E15" i="25"/>
  <c r="V24" i="43"/>
  <c r="U24" i="43" s="1"/>
  <c r="E24" i="25"/>
  <c r="V33" i="43"/>
  <c r="U33" i="43" s="1"/>
  <c r="E33" i="25"/>
  <c r="V38" i="43"/>
  <c r="U38" i="43" s="1"/>
  <c r="E38" i="25"/>
  <c r="V80" i="43"/>
  <c r="U80" i="43" s="1"/>
  <c r="E80" i="25"/>
  <c r="V89" i="43"/>
  <c r="U89" i="43" s="1"/>
  <c r="E89" i="25"/>
  <c r="V111" i="43"/>
  <c r="U111" i="43" s="1"/>
  <c r="E111" i="25"/>
  <c r="V116" i="43"/>
  <c r="E116" i="25"/>
  <c r="V126" i="43"/>
  <c r="E126" i="25"/>
  <c r="V135" i="43"/>
  <c r="E135" i="25"/>
  <c r="V139" i="43"/>
  <c r="U139" i="43" s="1"/>
  <c r="E139" i="25"/>
  <c r="V163" i="43"/>
  <c r="E163" i="25"/>
  <c r="V167" i="43"/>
  <c r="U167" i="43" s="1"/>
  <c r="E167" i="25"/>
  <c r="V172" i="43"/>
  <c r="E172" i="25"/>
  <c r="V177" i="43"/>
  <c r="U177" i="43" s="1"/>
  <c r="E177" i="25"/>
  <c r="V195" i="43"/>
  <c r="E195" i="25"/>
  <c r="V200" i="43"/>
  <c r="U200" i="43" s="1"/>
  <c r="E200" i="25"/>
  <c r="V213" i="43"/>
  <c r="E213" i="25"/>
  <c r="V10" i="44"/>
  <c r="F10" i="25"/>
  <c r="V38" i="44"/>
  <c r="F38" i="25"/>
  <c r="V120" i="44"/>
  <c r="F120" i="25"/>
  <c r="V148" i="44"/>
  <c r="F148" i="25"/>
  <c r="V176" i="44"/>
  <c r="F176" i="25"/>
  <c r="V203" i="44"/>
  <c r="F203" i="25"/>
  <c r="V16" i="44"/>
  <c r="U16" i="44" s="1"/>
  <c r="F16" i="25"/>
  <c r="V21" i="44"/>
  <c r="F21" i="25"/>
  <c r="V34" i="44"/>
  <c r="F34" i="25"/>
  <c r="V89" i="44"/>
  <c r="F89" i="25"/>
  <c r="V126" i="44"/>
  <c r="F126" i="25"/>
  <c r="V139" i="44"/>
  <c r="F139" i="25"/>
  <c r="V149" i="44"/>
  <c r="F149" i="25"/>
  <c r="V163" i="44"/>
  <c r="U163" i="44" s="1"/>
  <c r="F163" i="25"/>
  <c r="V195" i="44"/>
  <c r="U195" i="44" s="1"/>
  <c r="F195" i="25"/>
  <c r="V19" i="44"/>
  <c r="F19" i="25"/>
  <c r="V88" i="44"/>
  <c r="F88" i="25"/>
  <c r="V97" i="44"/>
  <c r="F97" i="25"/>
  <c r="V110" i="44"/>
  <c r="F110" i="25"/>
  <c r="V115" i="44"/>
  <c r="F115" i="25"/>
  <c r="V125" i="44"/>
  <c r="F125" i="25"/>
  <c r="V138" i="44"/>
  <c r="F138" i="25"/>
  <c r="V143" i="44"/>
  <c r="U143" i="44" s="1"/>
  <c r="F143" i="25"/>
  <c r="V161" i="44"/>
  <c r="F161" i="25"/>
  <c r="V171" i="44"/>
  <c r="F171" i="25"/>
  <c r="V189" i="44"/>
  <c r="U189" i="44" s="1"/>
  <c r="F189" i="25"/>
  <c r="V207" i="44"/>
  <c r="F207" i="25"/>
  <c r="V11" i="44"/>
  <c r="U11" i="44" s="1"/>
  <c r="F11" i="25"/>
  <c r="V46" i="44"/>
  <c r="F46" i="25"/>
  <c r="V80" i="44"/>
  <c r="U80" i="44" s="1"/>
  <c r="F80" i="25"/>
  <c r="V107" i="44"/>
  <c r="F107" i="25"/>
  <c r="V116" i="44"/>
  <c r="U116" i="44" s="1"/>
  <c r="F116" i="25"/>
  <c r="V121" i="44"/>
  <c r="U121" i="44" s="1"/>
  <c r="F121" i="25"/>
  <c r="V135" i="44"/>
  <c r="U135" i="44" s="1"/>
  <c r="F135" i="25"/>
  <c r="V144" i="44"/>
  <c r="F144" i="25"/>
  <c r="V158" i="44"/>
  <c r="U158" i="44" s="1"/>
  <c r="F158" i="25"/>
  <c r="V167" i="44"/>
  <c r="F167" i="25"/>
  <c r="V177" i="44"/>
  <c r="U177" i="44" s="1"/>
  <c r="F177" i="25"/>
  <c r="V204" i="44"/>
  <c r="F204" i="25"/>
  <c r="V213" i="44"/>
  <c r="F213" i="25"/>
  <c r="V12" i="44"/>
  <c r="U12" i="44" s="1"/>
  <c r="F12" i="25"/>
  <c r="V17" i="44"/>
  <c r="F17" i="25"/>
  <c r="V22" i="44"/>
  <c r="F22" i="25"/>
  <c r="V31" i="44"/>
  <c r="F31" i="25"/>
  <c r="V35" i="44"/>
  <c r="U35" i="44" s="1"/>
  <c r="F35" i="25"/>
  <c r="V40" i="44"/>
  <c r="F40" i="25"/>
  <c r="V47" i="44"/>
  <c r="F47" i="25"/>
  <c r="V77" i="44"/>
  <c r="U77" i="44" s="1"/>
  <c r="F77" i="25"/>
  <c r="V81" i="44"/>
  <c r="U81" i="44" s="1"/>
  <c r="F81" i="25"/>
  <c r="V90" i="44"/>
  <c r="F90" i="25"/>
  <c r="V99" i="44"/>
  <c r="F99" i="25"/>
  <c r="V108" i="44"/>
  <c r="F108" i="25"/>
  <c r="V113" i="44"/>
  <c r="U113" i="44" s="1"/>
  <c r="F113" i="25"/>
  <c r="V117" i="44"/>
  <c r="U117" i="44" s="1"/>
  <c r="F117" i="25"/>
  <c r="V122" i="44"/>
  <c r="F122" i="25"/>
  <c r="V127" i="44"/>
  <c r="U127" i="44" s="1"/>
  <c r="F127" i="25"/>
  <c r="V136" i="44"/>
  <c r="U136" i="44" s="1"/>
  <c r="F136" i="25"/>
  <c r="V141" i="44"/>
  <c r="F141" i="25"/>
  <c r="V145" i="44"/>
  <c r="F145" i="25"/>
  <c r="V150" i="44"/>
  <c r="U150" i="44" s="1"/>
  <c r="F150" i="25"/>
  <c r="V159" i="44"/>
  <c r="U159" i="44" s="1"/>
  <c r="F159" i="25"/>
  <c r="V164" i="44"/>
  <c r="F164" i="25"/>
  <c r="V169" i="44"/>
  <c r="F169" i="25"/>
  <c r="V173" i="44"/>
  <c r="U173" i="44" s="1"/>
  <c r="F173" i="25"/>
  <c r="V178" i="44"/>
  <c r="F178" i="25"/>
  <c r="V187" i="44"/>
  <c r="F187" i="25"/>
  <c r="V192" i="44"/>
  <c r="F192" i="25"/>
  <c r="V197" i="44"/>
  <c r="U197" i="44" s="1"/>
  <c r="F197" i="25"/>
  <c r="V201" i="44"/>
  <c r="U201" i="44" s="1"/>
  <c r="F201" i="25"/>
  <c r="V205" i="44"/>
  <c r="F205" i="25"/>
  <c r="V210" i="44"/>
  <c r="F210" i="25"/>
  <c r="V24" i="44"/>
  <c r="F24" i="25"/>
  <c r="V33" i="44"/>
  <c r="F33" i="25"/>
  <c r="V45" i="44"/>
  <c r="F45" i="25"/>
  <c r="V79" i="44"/>
  <c r="F79" i="25"/>
  <c r="V101" i="44"/>
  <c r="U101" i="44" s="1"/>
  <c r="F101" i="25"/>
  <c r="V129" i="44"/>
  <c r="F129" i="25"/>
  <c r="V157" i="44"/>
  <c r="F157" i="25"/>
  <c r="V166" i="44"/>
  <c r="U166" i="44" s="1"/>
  <c r="F166" i="25"/>
  <c r="V185" i="44"/>
  <c r="U185" i="44" s="1"/>
  <c r="F185" i="25"/>
  <c r="V194" i="44"/>
  <c r="U194" i="44" s="1"/>
  <c r="F194" i="25"/>
  <c r="V199" i="44"/>
  <c r="F199" i="25"/>
  <c r="V212" i="44"/>
  <c r="U212" i="44" s="1"/>
  <c r="F212" i="25"/>
  <c r="V25" i="44"/>
  <c r="U25" i="44" s="1"/>
  <c r="F25" i="25"/>
  <c r="V39" i="44"/>
  <c r="U39" i="44" s="1"/>
  <c r="F39" i="25"/>
  <c r="V98" i="44"/>
  <c r="F98" i="25"/>
  <c r="V111" i="44"/>
  <c r="U111" i="44" s="1"/>
  <c r="F111" i="25"/>
  <c r="V172" i="44"/>
  <c r="U172" i="44" s="1"/>
  <c r="F172" i="25"/>
  <c r="V186" i="44"/>
  <c r="U186" i="44" s="1"/>
  <c r="F186" i="25"/>
  <c r="V191" i="44"/>
  <c r="F191" i="25"/>
  <c r="V200" i="44"/>
  <c r="U200" i="44" s="1"/>
  <c r="F200" i="25"/>
  <c r="V209" i="44"/>
  <c r="U209" i="44" s="1"/>
  <c r="F209" i="25"/>
  <c r="V13" i="44"/>
  <c r="U13" i="44" s="1"/>
  <c r="F13" i="25"/>
  <c r="V18" i="44"/>
  <c r="F18" i="25"/>
  <c r="V23" i="44"/>
  <c r="F23" i="25"/>
  <c r="V32" i="44"/>
  <c r="F32" i="25"/>
  <c r="V37" i="44"/>
  <c r="F37" i="25"/>
  <c r="V48" i="44"/>
  <c r="U48" i="44" s="1"/>
  <c r="F48" i="25"/>
  <c r="V78" i="44"/>
  <c r="U78" i="44" s="1"/>
  <c r="F78" i="25"/>
  <c r="V87" i="44"/>
  <c r="U87" i="44" s="1"/>
  <c r="F87" i="25"/>
  <c r="V91" i="44"/>
  <c r="F91" i="25"/>
  <c r="V100" i="44"/>
  <c r="U100" i="44" s="1"/>
  <c r="F100" i="25"/>
  <c r="V109" i="44"/>
  <c r="U109" i="44" s="1"/>
  <c r="F109" i="25"/>
  <c r="F132" i="44"/>
  <c r="N132" i="44"/>
  <c r="V114" i="44"/>
  <c r="F114" i="25"/>
  <c r="V119" i="44"/>
  <c r="F119" i="25"/>
  <c r="V123" i="44"/>
  <c r="F123" i="25"/>
  <c r="V128" i="44"/>
  <c r="U128" i="44" s="1"/>
  <c r="F128" i="25"/>
  <c r="V137" i="44"/>
  <c r="F137" i="25"/>
  <c r="J154" i="44"/>
  <c r="V142" i="44"/>
  <c r="F142" i="25"/>
  <c r="V147" i="44"/>
  <c r="U147" i="44" s="1"/>
  <c r="F147" i="25"/>
  <c r="V151" i="44"/>
  <c r="U151" i="44" s="1"/>
  <c r="F151" i="25"/>
  <c r="V160" i="44"/>
  <c r="F160" i="25"/>
  <c r="V165" i="44"/>
  <c r="F165" i="25"/>
  <c r="V170" i="44"/>
  <c r="U170" i="44" s="1"/>
  <c r="F170" i="25"/>
  <c r="V175" i="44"/>
  <c r="U175" i="44" s="1"/>
  <c r="F175" i="25"/>
  <c r="V179" i="44"/>
  <c r="F179" i="25"/>
  <c r="V188" i="44"/>
  <c r="F188" i="25"/>
  <c r="V193" i="44"/>
  <c r="F193" i="25"/>
  <c r="V198" i="44"/>
  <c r="U198" i="44" s="1"/>
  <c r="F198" i="25"/>
  <c r="V206" i="44"/>
  <c r="U206" i="44" s="1"/>
  <c r="F206" i="25"/>
  <c r="V211" i="44"/>
  <c r="U211" i="44" s="1"/>
  <c r="F211" i="25"/>
  <c r="V147" i="45"/>
  <c r="G147" i="25"/>
  <c r="V151" i="45"/>
  <c r="U151" i="45" s="1"/>
  <c r="G151" i="25"/>
  <c r="V160" i="45"/>
  <c r="U160" i="45" s="1"/>
  <c r="G160" i="25"/>
  <c r="V165" i="45"/>
  <c r="U165" i="45" s="1"/>
  <c r="G165" i="25"/>
  <c r="V170" i="45"/>
  <c r="G170" i="25"/>
  <c r="V175" i="45"/>
  <c r="U175" i="45" s="1"/>
  <c r="G175" i="25"/>
  <c r="V179" i="45"/>
  <c r="U179" i="45" s="1"/>
  <c r="G179" i="25"/>
  <c r="V188" i="45"/>
  <c r="U188" i="45" s="1"/>
  <c r="G188" i="25"/>
  <c r="V193" i="45"/>
  <c r="G193" i="25"/>
  <c r="V198" i="45"/>
  <c r="U198" i="45" s="1"/>
  <c r="G198" i="25"/>
  <c r="V206" i="45"/>
  <c r="U206" i="45" s="1"/>
  <c r="G206" i="25"/>
  <c r="V211" i="45"/>
  <c r="U211" i="45" s="1"/>
  <c r="G211" i="25"/>
  <c r="V90" i="45"/>
  <c r="U90" i="45" s="1"/>
  <c r="G90" i="25"/>
  <c r="V13" i="45"/>
  <c r="U13" i="45" s="1"/>
  <c r="G13" i="25"/>
  <c r="V18" i="45"/>
  <c r="G18" i="25"/>
  <c r="E84" i="45"/>
  <c r="V37" i="45"/>
  <c r="U37" i="45" s="1"/>
  <c r="G37" i="25"/>
  <c r="V73" i="45"/>
  <c r="U73" i="45" s="1"/>
  <c r="G73" i="25"/>
  <c r="V78" i="45"/>
  <c r="G78" i="25"/>
  <c r="V87" i="45"/>
  <c r="U87" i="45" s="1"/>
  <c r="G87" i="25"/>
  <c r="V91" i="45"/>
  <c r="U91" i="45" s="1"/>
  <c r="G91" i="25"/>
  <c r="V100" i="45"/>
  <c r="U100" i="45" s="1"/>
  <c r="G100" i="25"/>
  <c r="V119" i="45"/>
  <c r="U119" i="45" s="1"/>
  <c r="G119" i="25"/>
  <c r="V15" i="45"/>
  <c r="U15" i="45" s="1"/>
  <c r="G15" i="25"/>
  <c r="V19" i="45"/>
  <c r="U19" i="45" s="1"/>
  <c r="G19" i="25"/>
  <c r="V24" i="45"/>
  <c r="U24" i="45" s="1"/>
  <c r="G24" i="25"/>
  <c r="V33" i="45"/>
  <c r="U33" i="45" s="1"/>
  <c r="G33" i="25"/>
  <c r="F84" i="45"/>
  <c r="N84" i="45"/>
  <c r="V38" i="45"/>
  <c r="U38" i="45" s="1"/>
  <c r="G38" i="25"/>
  <c r="V45" i="45"/>
  <c r="U45" i="45" s="1"/>
  <c r="G45" i="25"/>
  <c r="V74" i="45"/>
  <c r="U74" i="45" s="1"/>
  <c r="G74" i="25"/>
  <c r="V79" i="45"/>
  <c r="U79" i="45" s="1"/>
  <c r="G79" i="25"/>
  <c r="V88" i="45"/>
  <c r="U88" i="45" s="1"/>
  <c r="G88" i="25"/>
  <c r="V97" i="45"/>
  <c r="U97" i="45" s="1"/>
  <c r="G97" i="25"/>
  <c r="V101" i="45"/>
  <c r="U101" i="45" s="1"/>
  <c r="G101" i="25"/>
  <c r="V110" i="45"/>
  <c r="U110" i="45" s="1"/>
  <c r="G110" i="25"/>
  <c r="V115" i="45"/>
  <c r="U115" i="45" s="1"/>
  <c r="G115" i="25"/>
  <c r="V120" i="45"/>
  <c r="U120" i="45" s="1"/>
  <c r="G120" i="25"/>
  <c r="V125" i="45"/>
  <c r="U125" i="45" s="1"/>
  <c r="G125" i="25"/>
  <c r="V129" i="45"/>
  <c r="U129" i="45" s="1"/>
  <c r="G129" i="25"/>
  <c r="V138" i="45"/>
  <c r="U138" i="45" s="1"/>
  <c r="G138" i="25"/>
  <c r="V143" i="45"/>
  <c r="U143" i="45" s="1"/>
  <c r="G143" i="25"/>
  <c r="V148" i="45"/>
  <c r="U148" i="45" s="1"/>
  <c r="G148" i="25"/>
  <c r="V157" i="45"/>
  <c r="U157" i="45" s="1"/>
  <c r="G157" i="25"/>
  <c r="V161" i="45"/>
  <c r="U161" i="45" s="1"/>
  <c r="G161" i="25"/>
  <c r="V166" i="45"/>
  <c r="U166" i="45" s="1"/>
  <c r="G166" i="25"/>
  <c r="V171" i="45"/>
  <c r="U171" i="45" s="1"/>
  <c r="G171" i="25"/>
  <c r="V176" i="45"/>
  <c r="U176" i="45" s="1"/>
  <c r="G176" i="25"/>
  <c r="V185" i="45"/>
  <c r="U185" i="45" s="1"/>
  <c r="G185" i="25"/>
  <c r="V189" i="45"/>
  <c r="U189" i="45" s="1"/>
  <c r="G189" i="25"/>
  <c r="V194" i="45"/>
  <c r="U194" i="45" s="1"/>
  <c r="G194" i="25"/>
  <c r="V199" i="45"/>
  <c r="U199" i="45" s="1"/>
  <c r="G199" i="25"/>
  <c r="V203" i="45"/>
  <c r="G203" i="25"/>
  <c r="V207" i="45"/>
  <c r="U207" i="45" s="1"/>
  <c r="G207" i="25"/>
  <c r="V212" i="45"/>
  <c r="U212" i="45" s="1"/>
  <c r="G212" i="25"/>
  <c r="V12" i="45"/>
  <c r="U12" i="45" s="1"/>
  <c r="G12" i="25"/>
  <c r="V17" i="45"/>
  <c r="U17" i="45" s="1"/>
  <c r="G17" i="25"/>
  <c r="V22" i="45"/>
  <c r="U22" i="45" s="1"/>
  <c r="G22" i="25"/>
  <c r="V31" i="45"/>
  <c r="U31" i="45" s="1"/>
  <c r="G31" i="25"/>
  <c r="V35" i="45"/>
  <c r="U35" i="45" s="1"/>
  <c r="G35" i="25"/>
  <c r="V40" i="45"/>
  <c r="U40" i="45" s="1"/>
  <c r="G40" i="25"/>
  <c r="V47" i="45"/>
  <c r="U47" i="45" s="1"/>
  <c r="G47" i="25"/>
  <c r="V72" i="45"/>
  <c r="U72" i="45" s="1"/>
  <c r="G72" i="25"/>
  <c r="V77" i="45"/>
  <c r="U77" i="45" s="1"/>
  <c r="G77" i="25"/>
  <c r="V81" i="45"/>
  <c r="U81" i="45" s="1"/>
  <c r="G81" i="25"/>
  <c r="V99" i="45"/>
  <c r="U99" i="45" s="1"/>
  <c r="G99" i="25"/>
  <c r="V108" i="45"/>
  <c r="U108" i="45" s="1"/>
  <c r="G108" i="25"/>
  <c r="V113" i="45"/>
  <c r="U113" i="45" s="1"/>
  <c r="G113" i="25"/>
  <c r="V117" i="45"/>
  <c r="G117" i="25"/>
  <c r="V122" i="45"/>
  <c r="U122" i="45" s="1"/>
  <c r="G122" i="25"/>
  <c r="V127" i="45"/>
  <c r="G127" i="25"/>
  <c r="V136" i="45"/>
  <c r="U136" i="45" s="1"/>
  <c r="G136" i="25"/>
  <c r="V141" i="45"/>
  <c r="G141" i="25"/>
  <c r="V145" i="45"/>
  <c r="G145" i="25"/>
  <c r="V150" i="45"/>
  <c r="G150" i="25"/>
  <c r="V159" i="45"/>
  <c r="U159" i="45" s="1"/>
  <c r="G159" i="25"/>
  <c r="V164" i="45"/>
  <c r="U164" i="45" s="1"/>
  <c r="G164" i="25"/>
  <c r="V169" i="45"/>
  <c r="U169" i="45" s="1"/>
  <c r="G169" i="25"/>
  <c r="V173" i="45"/>
  <c r="U173" i="45" s="1"/>
  <c r="G173" i="25"/>
  <c r="V178" i="45"/>
  <c r="U178" i="45" s="1"/>
  <c r="G178" i="25"/>
  <c r="V187" i="45"/>
  <c r="U187" i="45" s="1"/>
  <c r="G187" i="25"/>
  <c r="V192" i="45"/>
  <c r="U192" i="45" s="1"/>
  <c r="G192" i="25"/>
  <c r="V197" i="45"/>
  <c r="U197" i="45" s="1"/>
  <c r="G197" i="25"/>
  <c r="V201" i="45"/>
  <c r="U201" i="45" s="1"/>
  <c r="G201" i="25"/>
  <c r="V205" i="45"/>
  <c r="U205" i="45" s="1"/>
  <c r="G205" i="25"/>
  <c r="V210" i="45"/>
  <c r="U210" i="45" s="1"/>
  <c r="G210" i="25"/>
  <c r="V23" i="45"/>
  <c r="U23" i="45" s="1"/>
  <c r="G23" i="25"/>
  <c r="V32" i="45"/>
  <c r="U32" i="45" s="1"/>
  <c r="G32" i="25"/>
  <c r="M84" i="45"/>
  <c r="V48" i="45"/>
  <c r="U48" i="45" s="1"/>
  <c r="G48" i="25"/>
  <c r="V109" i="45"/>
  <c r="U109" i="45" s="1"/>
  <c r="G109" i="25"/>
  <c r="V114" i="45"/>
  <c r="U114" i="45" s="1"/>
  <c r="G114" i="25"/>
  <c r="V123" i="45"/>
  <c r="G123" i="25"/>
  <c r="V128" i="45"/>
  <c r="U128" i="45" s="1"/>
  <c r="G128" i="25"/>
  <c r="V137" i="45"/>
  <c r="U137" i="45" s="1"/>
  <c r="G137" i="25"/>
  <c r="V142" i="45"/>
  <c r="G142" i="25"/>
  <c r="V11" i="45"/>
  <c r="U11" i="45" s="1"/>
  <c r="G11" i="25"/>
  <c r="V16" i="45"/>
  <c r="U16" i="45" s="1"/>
  <c r="G16" i="25"/>
  <c r="V21" i="45"/>
  <c r="G21" i="25"/>
  <c r="V25" i="45"/>
  <c r="U25" i="45" s="1"/>
  <c r="G25" i="25"/>
  <c r="V34" i="45"/>
  <c r="U34" i="45" s="1"/>
  <c r="G34" i="25"/>
  <c r="G84" i="45"/>
  <c r="O84" i="45"/>
  <c r="V39" i="45"/>
  <c r="U39" i="45" s="1"/>
  <c r="G39" i="25"/>
  <c r="V46" i="45"/>
  <c r="G46" i="25"/>
  <c r="V71" i="45"/>
  <c r="U71" i="45" s="1"/>
  <c r="G71" i="25"/>
  <c r="V75" i="45"/>
  <c r="U75" i="45" s="1"/>
  <c r="G75" i="25"/>
  <c r="V80" i="45"/>
  <c r="U80" i="45" s="1"/>
  <c r="G80" i="25"/>
  <c r="V89" i="45"/>
  <c r="G89" i="25"/>
  <c r="V98" i="45"/>
  <c r="U98" i="45" s="1"/>
  <c r="G98" i="25"/>
  <c r="V107" i="45"/>
  <c r="U107" i="45" s="1"/>
  <c r="G107" i="25"/>
  <c r="V111" i="45"/>
  <c r="U111" i="45" s="1"/>
  <c r="G111" i="25"/>
  <c r="V116" i="45"/>
  <c r="U116" i="45" s="1"/>
  <c r="G116" i="25"/>
  <c r="V121" i="45"/>
  <c r="U121" i="45" s="1"/>
  <c r="G121" i="25"/>
  <c r="V126" i="45"/>
  <c r="U126" i="45" s="1"/>
  <c r="G126" i="25"/>
  <c r="V135" i="45"/>
  <c r="U135" i="45" s="1"/>
  <c r="G135" i="25"/>
  <c r="V139" i="45"/>
  <c r="G139" i="25"/>
  <c r="V144" i="45"/>
  <c r="G144" i="25"/>
  <c r="V149" i="45"/>
  <c r="U149" i="45" s="1"/>
  <c r="G149" i="25"/>
  <c r="V158" i="45"/>
  <c r="G158" i="25"/>
  <c r="V163" i="45"/>
  <c r="G163" i="25"/>
  <c r="V167" i="45"/>
  <c r="U167" i="45" s="1"/>
  <c r="G167" i="25"/>
  <c r="V172" i="45"/>
  <c r="G172" i="25"/>
  <c r="V177" i="45"/>
  <c r="U177" i="45" s="1"/>
  <c r="G177" i="25"/>
  <c r="V186" i="45"/>
  <c r="G186" i="25"/>
  <c r="V191" i="45"/>
  <c r="U191" i="45" s="1"/>
  <c r="G191" i="25"/>
  <c r="V195" i="45"/>
  <c r="U195" i="45" s="1"/>
  <c r="G195" i="25"/>
  <c r="V200" i="45"/>
  <c r="U200" i="45" s="1"/>
  <c r="G200" i="25"/>
  <c r="V204" i="45"/>
  <c r="G204" i="25"/>
  <c r="V209" i="45"/>
  <c r="U209" i="45" s="1"/>
  <c r="G209" i="25"/>
  <c r="V213" i="45"/>
  <c r="U213" i="45" s="1"/>
  <c r="G213" i="25"/>
  <c r="V74" i="46"/>
  <c r="H74" i="25"/>
  <c r="V79" i="46"/>
  <c r="U79" i="46" s="1"/>
  <c r="H79" i="25"/>
  <c r="V88" i="46"/>
  <c r="H88" i="25"/>
  <c r="V97" i="46"/>
  <c r="U97" i="46" s="1"/>
  <c r="H97" i="25"/>
  <c r="V101" i="46"/>
  <c r="H101" i="25"/>
  <c r="V110" i="46"/>
  <c r="U110" i="46" s="1"/>
  <c r="H110" i="25"/>
  <c r="V115" i="46"/>
  <c r="H115" i="25"/>
  <c r="V120" i="46"/>
  <c r="U120" i="46" s="1"/>
  <c r="H120" i="25"/>
  <c r="V125" i="46"/>
  <c r="H125" i="25"/>
  <c r="V129" i="46"/>
  <c r="U129" i="46" s="1"/>
  <c r="H129" i="25"/>
  <c r="V138" i="46"/>
  <c r="U138" i="46" s="1"/>
  <c r="H138" i="25"/>
  <c r="V161" i="46"/>
  <c r="U161" i="46" s="1"/>
  <c r="H161" i="25"/>
  <c r="V166" i="46"/>
  <c r="H166" i="25"/>
  <c r="V171" i="46"/>
  <c r="U171" i="46" s="1"/>
  <c r="H171" i="25"/>
  <c r="V176" i="46"/>
  <c r="H176" i="25"/>
  <c r="V185" i="46"/>
  <c r="U185" i="46" s="1"/>
  <c r="H185" i="25"/>
  <c r="V194" i="46"/>
  <c r="H194" i="25"/>
  <c r="V199" i="46"/>
  <c r="U199" i="46" s="1"/>
  <c r="H199" i="25"/>
  <c r="V207" i="46"/>
  <c r="U207" i="46" s="1"/>
  <c r="H207" i="25"/>
  <c r="V212" i="46"/>
  <c r="U212" i="46" s="1"/>
  <c r="H212" i="25"/>
  <c r="V11" i="46"/>
  <c r="U11" i="46" s="1"/>
  <c r="H11" i="25"/>
  <c r="V16" i="46"/>
  <c r="H16" i="25"/>
  <c r="V21" i="46"/>
  <c r="H21" i="25"/>
  <c r="V25" i="46"/>
  <c r="H25" i="25"/>
  <c r="V34" i="46"/>
  <c r="U34" i="46" s="1"/>
  <c r="H34" i="25"/>
  <c r="G84" i="46"/>
  <c r="O84" i="46"/>
  <c r="V39" i="46"/>
  <c r="H39" i="25"/>
  <c r="V46" i="46"/>
  <c r="H46" i="25"/>
  <c r="V71" i="46"/>
  <c r="U71" i="46" s="1"/>
  <c r="H71" i="25"/>
  <c r="V75" i="46"/>
  <c r="H75" i="25"/>
  <c r="V80" i="46"/>
  <c r="U80" i="46" s="1"/>
  <c r="H80" i="25"/>
  <c r="V89" i="46"/>
  <c r="U89" i="46" s="1"/>
  <c r="H89" i="25"/>
  <c r="V98" i="46"/>
  <c r="U98" i="46" s="1"/>
  <c r="H98" i="25"/>
  <c r="V107" i="46"/>
  <c r="U107" i="46" s="1"/>
  <c r="H107" i="25"/>
  <c r="V111" i="46"/>
  <c r="H111" i="25"/>
  <c r="V116" i="46"/>
  <c r="H116" i="25"/>
  <c r="V121" i="46"/>
  <c r="U121" i="46" s="1"/>
  <c r="H121" i="25"/>
  <c r="V126" i="46"/>
  <c r="U126" i="46" s="1"/>
  <c r="H126" i="25"/>
  <c r="V135" i="46"/>
  <c r="H135" i="25"/>
  <c r="V139" i="46"/>
  <c r="H139" i="25"/>
  <c r="V144" i="46"/>
  <c r="U144" i="46" s="1"/>
  <c r="H144" i="25"/>
  <c r="V149" i="46"/>
  <c r="H149" i="25"/>
  <c r="V158" i="46"/>
  <c r="H158" i="25"/>
  <c r="E182" i="46"/>
  <c r="M182" i="46"/>
  <c r="V163" i="46"/>
  <c r="U163" i="46" s="1"/>
  <c r="H163" i="25"/>
  <c r="V167" i="46"/>
  <c r="H167" i="25"/>
  <c r="V172" i="46"/>
  <c r="U172" i="46" s="1"/>
  <c r="H172" i="25"/>
  <c r="V177" i="46"/>
  <c r="H177" i="25"/>
  <c r="V186" i="46"/>
  <c r="U186" i="46" s="1"/>
  <c r="H186" i="25"/>
  <c r="V191" i="46"/>
  <c r="U191" i="46" s="1"/>
  <c r="H191" i="25"/>
  <c r="V195" i="46"/>
  <c r="U195" i="46" s="1"/>
  <c r="H195" i="25"/>
  <c r="V200" i="46"/>
  <c r="H200" i="25"/>
  <c r="V204" i="46"/>
  <c r="U204" i="46" s="1"/>
  <c r="H204" i="25"/>
  <c r="V209" i="46"/>
  <c r="U209" i="46" s="1"/>
  <c r="H209" i="25"/>
  <c r="V213" i="46"/>
  <c r="U213" i="46" s="1"/>
  <c r="H213" i="25"/>
  <c r="V10" i="46"/>
  <c r="U10" i="46" s="1"/>
  <c r="H10" i="25"/>
  <c r="V15" i="46"/>
  <c r="U15" i="46" s="1"/>
  <c r="H15" i="25"/>
  <c r="V19" i="46"/>
  <c r="U19" i="46" s="1"/>
  <c r="H19" i="25"/>
  <c r="V24" i="46"/>
  <c r="U24" i="46" s="1"/>
  <c r="H24" i="25"/>
  <c r="V33" i="46"/>
  <c r="U33" i="46" s="1"/>
  <c r="H33" i="25"/>
  <c r="V38" i="46"/>
  <c r="U38" i="46" s="1"/>
  <c r="H38" i="25"/>
  <c r="V45" i="46"/>
  <c r="U45" i="46" s="1"/>
  <c r="H45" i="25"/>
  <c r="V143" i="46"/>
  <c r="U143" i="46" s="1"/>
  <c r="H143" i="25"/>
  <c r="V148" i="46"/>
  <c r="U148" i="46" s="1"/>
  <c r="H148" i="25"/>
  <c r="V157" i="46"/>
  <c r="U157" i="46" s="1"/>
  <c r="H157" i="25"/>
  <c r="V189" i="46"/>
  <c r="H189" i="25"/>
  <c r="V203" i="46"/>
  <c r="U203" i="46" s="1"/>
  <c r="H203" i="25"/>
  <c r="V12" i="46"/>
  <c r="U12" i="46" s="1"/>
  <c r="H12" i="25"/>
  <c r="V17" i="46"/>
  <c r="U17" i="46" s="1"/>
  <c r="H17" i="25"/>
  <c r="V22" i="46"/>
  <c r="U22" i="46" s="1"/>
  <c r="H22" i="25"/>
  <c r="V31" i="46"/>
  <c r="U31" i="46" s="1"/>
  <c r="H31" i="25"/>
  <c r="V35" i="46"/>
  <c r="U35" i="46" s="1"/>
  <c r="H35" i="25"/>
  <c r="H84" i="46"/>
  <c r="P84" i="46"/>
  <c r="V40" i="46"/>
  <c r="U40" i="46" s="1"/>
  <c r="H40" i="25"/>
  <c r="V47" i="46"/>
  <c r="U47" i="46" s="1"/>
  <c r="H47" i="25"/>
  <c r="V72" i="46"/>
  <c r="U72" i="46" s="1"/>
  <c r="H72" i="25"/>
  <c r="V77" i="46"/>
  <c r="U77" i="46" s="1"/>
  <c r="H77" i="25"/>
  <c r="V81" i="46"/>
  <c r="U81" i="46" s="1"/>
  <c r="H81" i="25"/>
  <c r="V90" i="46"/>
  <c r="U90" i="46" s="1"/>
  <c r="H90" i="25"/>
  <c r="V99" i="46"/>
  <c r="U99" i="46" s="1"/>
  <c r="H99" i="25"/>
  <c r="V108" i="46"/>
  <c r="U108" i="46" s="1"/>
  <c r="H108" i="25"/>
  <c r="V113" i="46"/>
  <c r="H113" i="25"/>
  <c r="V117" i="46"/>
  <c r="U117" i="46" s="1"/>
  <c r="H117" i="25"/>
  <c r="V122" i="46"/>
  <c r="U122" i="46" s="1"/>
  <c r="H122" i="25"/>
  <c r="V127" i="46"/>
  <c r="U127" i="46" s="1"/>
  <c r="H127" i="25"/>
  <c r="V136" i="46"/>
  <c r="U136" i="46" s="1"/>
  <c r="H136" i="25"/>
  <c r="V141" i="46"/>
  <c r="U141" i="46" s="1"/>
  <c r="H141" i="25"/>
  <c r="V145" i="46"/>
  <c r="U145" i="46" s="1"/>
  <c r="H145" i="25"/>
  <c r="V150" i="46"/>
  <c r="U150" i="46" s="1"/>
  <c r="H150" i="25"/>
  <c r="V159" i="46"/>
  <c r="U159" i="46" s="1"/>
  <c r="H159" i="25"/>
  <c r="V164" i="46"/>
  <c r="U164" i="46" s="1"/>
  <c r="H164" i="25"/>
  <c r="V169" i="46"/>
  <c r="U169" i="46" s="1"/>
  <c r="H169" i="25"/>
  <c r="V173" i="46"/>
  <c r="U173" i="46" s="1"/>
  <c r="H173" i="25"/>
  <c r="V178" i="46"/>
  <c r="U178" i="46" s="1"/>
  <c r="H178" i="25"/>
  <c r="V187" i="46"/>
  <c r="U187" i="46" s="1"/>
  <c r="H187" i="25"/>
  <c r="V192" i="46"/>
  <c r="U192" i="46" s="1"/>
  <c r="H192" i="25"/>
  <c r="V197" i="46"/>
  <c r="U197" i="46" s="1"/>
  <c r="H197" i="25"/>
  <c r="V205" i="46"/>
  <c r="U205" i="46" s="1"/>
  <c r="H205" i="25"/>
  <c r="V210" i="46"/>
  <c r="U210" i="46" s="1"/>
  <c r="H210" i="25"/>
  <c r="V9" i="46"/>
  <c r="U9" i="46" s="1"/>
  <c r="H9" i="25"/>
  <c r="V13" i="46"/>
  <c r="U13" i="46" s="1"/>
  <c r="H13" i="25"/>
  <c r="L28" i="46"/>
  <c r="V18" i="46"/>
  <c r="U18" i="46" s="1"/>
  <c r="H18" i="25"/>
  <c r="V23" i="46"/>
  <c r="U23" i="46" s="1"/>
  <c r="H23" i="25"/>
  <c r="V32" i="46"/>
  <c r="U32" i="46" s="1"/>
  <c r="H32" i="25"/>
  <c r="E84" i="46"/>
  <c r="M84" i="46"/>
  <c r="V37" i="46"/>
  <c r="U37" i="46" s="1"/>
  <c r="H37" i="25"/>
  <c r="V48" i="46"/>
  <c r="U48" i="46" s="1"/>
  <c r="H48" i="25"/>
  <c r="V73" i="46"/>
  <c r="H73" i="25"/>
  <c r="V78" i="46"/>
  <c r="U78" i="46" s="1"/>
  <c r="H78" i="25"/>
  <c r="V87" i="46"/>
  <c r="U87" i="46" s="1"/>
  <c r="H87" i="25"/>
  <c r="V91" i="46"/>
  <c r="H91" i="25"/>
  <c r="V100" i="46"/>
  <c r="U100" i="46" s="1"/>
  <c r="H100" i="25"/>
  <c r="V109" i="46"/>
  <c r="U109" i="46" s="1"/>
  <c r="H109" i="25"/>
  <c r="V114" i="46"/>
  <c r="U114" i="46" s="1"/>
  <c r="H114" i="25"/>
  <c r="V119" i="46"/>
  <c r="U119" i="46" s="1"/>
  <c r="H119" i="25"/>
  <c r="V123" i="46"/>
  <c r="U123" i="46" s="1"/>
  <c r="H123" i="25"/>
  <c r="V128" i="46"/>
  <c r="U128" i="46" s="1"/>
  <c r="H128" i="25"/>
  <c r="V137" i="46"/>
  <c r="U137" i="46" s="1"/>
  <c r="H137" i="25"/>
  <c r="V142" i="46"/>
  <c r="H142" i="25"/>
  <c r="V147" i="46"/>
  <c r="U147" i="46" s="1"/>
  <c r="H147" i="25"/>
  <c r="V151" i="46"/>
  <c r="U151" i="46" s="1"/>
  <c r="H151" i="25"/>
  <c r="V160" i="46"/>
  <c r="H160" i="25"/>
  <c r="V165" i="46"/>
  <c r="U165" i="46" s="1"/>
  <c r="H165" i="25"/>
  <c r="V170" i="46"/>
  <c r="U170" i="46" s="1"/>
  <c r="H170" i="25"/>
  <c r="V175" i="46"/>
  <c r="U175" i="46" s="1"/>
  <c r="H175" i="25"/>
  <c r="V179" i="46"/>
  <c r="H179" i="25"/>
  <c r="V188" i="46"/>
  <c r="H188" i="25"/>
  <c r="V193" i="46"/>
  <c r="H193" i="25"/>
  <c r="V198" i="46"/>
  <c r="U198" i="46" s="1"/>
  <c r="H198" i="25"/>
  <c r="V206" i="46"/>
  <c r="U206" i="46" s="1"/>
  <c r="H206" i="25"/>
  <c r="V211" i="46"/>
  <c r="U211" i="46" s="1"/>
  <c r="H211" i="25"/>
  <c r="V22" i="47"/>
  <c r="U22" i="47" s="1"/>
  <c r="I22" i="25"/>
  <c r="V40" i="47"/>
  <c r="U40" i="47" s="1"/>
  <c r="I40" i="25"/>
  <c r="V47" i="47"/>
  <c r="U47" i="47" s="1"/>
  <c r="I47" i="25"/>
  <c r="V72" i="47"/>
  <c r="I72" i="25"/>
  <c r="V77" i="47"/>
  <c r="I77" i="25"/>
  <c r="V90" i="47"/>
  <c r="U90" i="47" s="1"/>
  <c r="I90" i="25"/>
  <c r="V108" i="47"/>
  <c r="U108" i="47" s="1"/>
  <c r="I108" i="25"/>
  <c r="V113" i="47"/>
  <c r="U113" i="47" s="1"/>
  <c r="I113" i="25"/>
  <c r="V122" i="47"/>
  <c r="U122" i="47" s="1"/>
  <c r="I122" i="25"/>
  <c r="V127" i="47"/>
  <c r="U127" i="47" s="1"/>
  <c r="I127" i="25"/>
  <c r="V145" i="47"/>
  <c r="U145" i="47" s="1"/>
  <c r="I145" i="25"/>
  <c r="V150" i="47"/>
  <c r="U150" i="47" s="1"/>
  <c r="I150" i="25"/>
  <c r="V159" i="47"/>
  <c r="U159" i="47" s="1"/>
  <c r="I159" i="25"/>
  <c r="V164" i="47"/>
  <c r="U164" i="47" s="1"/>
  <c r="I164" i="25"/>
  <c r="V169" i="47"/>
  <c r="U169" i="47" s="1"/>
  <c r="I169" i="25"/>
  <c r="V178" i="47"/>
  <c r="U178" i="47" s="1"/>
  <c r="I178" i="25"/>
  <c r="V187" i="47"/>
  <c r="U187" i="47" s="1"/>
  <c r="I187" i="25"/>
  <c r="V192" i="47"/>
  <c r="U192" i="47" s="1"/>
  <c r="I192" i="25"/>
  <c r="V197" i="47"/>
  <c r="U197" i="47" s="1"/>
  <c r="I197" i="25"/>
  <c r="V205" i="47"/>
  <c r="U205" i="47" s="1"/>
  <c r="I205" i="25"/>
  <c r="V210" i="47"/>
  <c r="U210" i="47" s="1"/>
  <c r="I210" i="25"/>
  <c r="V13" i="47"/>
  <c r="I13" i="25"/>
  <c r="V18" i="47"/>
  <c r="U18" i="47" s="1"/>
  <c r="I18" i="25"/>
  <c r="V23" i="47"/>
  <c r="U23" i="47" s="1"/>
  <c r="I23" i="25"/>
  <c r="V32" i="47"/>
  <c r="U32" i="47" s="1"/>
  <c r="I32" i="25"/>
  <c r="I84" i="47"/>
  <c r="V48" i="47"/>
  <c r="U48" i="47" s="1"/>
  <c r="I48" i="25"/>
  <c r="V73" i="47"/>
  <c r="U73" i="47" s="1"/>
  <c r="I73" i="25"/>
  <c r="V78" i="47"/>
  <c r="I78" i="25"/>
  <c r="V87" i="47"/>
  <c r="U87" i="47" s="1"/>
  <c r="I87" i="25"/>
  <c r="V91" i="47"/>
  <c r="U91" i="47" s="1"/>
  <c r="I91" i="25"/>
  <c r="V100" i="47"/>
  <c r="U100" i="47" s="1"/>
  <c r="I100" i="25"/>
  <c r="V109" i="47"/>
  <c r="U109" i="47" s="1"/>
  <c r="I109" i="25"/>
  <c r="V114" i="47"/>
  <c r="U114" i="47" s="1"/>
  <c r="I114" i="25"/>
  <c r="V119" i="47"/>
  <c r="I119" i="25"/>
  <c r="V123" i="47"/>
  <c r="I123" i="25"/>
  <c r="V128" i="47"/>
  <c r="U128" i="47" s="1"/>
  <c r="I128" i="25"/>
  <c r="V137" i="47"/>
  <c r="I137" i="25"/>
  <c r="V142" i="47"/>
  <c r="U142" i="47" s="1"/>
  <c r="I142" i="25"/>
  <c r="V147" i="47"/>
  <c r="I147" i="25"/>
  <c r="V151" i="47"/>
  <c r="U151" i="47" s="1"/>
  <c r="I151" i="25"/>
  <c r="V160" i="47"/>
  <c r="I160" i="25"/>
  <c r="O182" i="47"/>
  <c r="V165" i="47"/>
  <c r="U165" i="47" s="1"/>
  <c r="I165" i="25"/>
  <c r="V170" i="47"/>
  <c r="U170" i="47" s="1"/>
  <c r="I170" i="25"/>
  <c r="V175" i="47"/>
  <c r="U175" i="47" s="1"/>
  <c r="I175" i="25"/>
  <c r="V179" i="47"/>
  <c r="U179" i="47" s="1"/>
  <c r="I179" i="25"/>
  <c r="V188" i="47"/>
  <c r="U188" i="47" s="1"/>
  <c r="I188" i="25"/>
  <c r="V193" i="47"/>
  <c r="U193" i="47" s="1"/>
  <c r="I193" i="25"/>
  <c r="V198" i="47"/>
  <c r="I198" i="25"/>
  <c r="V206" i="47"/>
  <c r="U206" i="47" s="1"/>
  <c r="I206" i="25"/>
  <c r="V211" i="47"/>
  <c r="U211" i="47" s="1"/>
  <c r="I211" i="25"/>
  <c r="V12" i="47"/>
  <c r="U12" i="47" s="1"/>
  <c r="I12" i="25"/>
  <c r="V17" i="47"/>
  <c r="U17" i="47" s="1"/>
  <c r="I17" i="25"/>
  <c r="V31" i="47"/>
  <c r="U31" i="47" s="1"/>
  <c r="I31" i="25"/>
  <c r="V35" i="47"/>
  <c r="U35" i="47" s="1"/>
  <c r="I35" i="25"/>
  <c r="V81" i="47"/>
  <c r="U81" i="47" s="1"/>
  <c r="I81" i="25"/>
  <c r="V99" i="47"/>
  <c r="U99" i="47" s="1"/>
  <c r="I99" i="25"/>
  <c r="V117" i="47"/>
  <c r="U117" i="47" s="1"/>
  <c r="I117" i="25"/>
  <c r="V136" i="47"/>
  <c r="U136" i="47" s="1"/>
  <c r="I136" i="25"/>
  <c r="V173" i="47"/>
  <c r="U173" i="47" s="1"/>
  <c r="I173" i="25"/>
  <c r="V201" i="47"/>
  <c r="U201" i="47" s="1"/>
  <c r="I201" i="25"/>
  <c r="V10" i="47"/>
  <c r="I10" i="25"/>
  <c r="V19" i="47"/>
  <c r="U19" i="47" s="1"/>
  <c r="I19" i="25"/>
  <c r="V24" i="47"/>
  <c r="U24" i="47" s="1"/>
  <c r="I24" i="25"/>
  <c r="V33" i="47"/>
  <c r="U33" i="47" s="1"/>
  <c r="I33" i="25"/>
  <c r="F84" i="47"/>
  <c r="N84" i="47"/>
  <c r="V38" i="47"/>
  <c r="U38" i="47" s="1"/>
  <c r="I38" i="25"/>
  <c r="V45" i="47"/>
  <c r="U45" i="47" s="1"/>
  <c r="I45" i="25"/>
  <c r="V74" i="47"/>
  <c r="U74" i="47" s="1"/>
  <c r="I74" i="25"/>
  <c r="V79" i="47"/>
  <c r="U79" i="47" s="1"/>
  <c r="I79" i="25"/>
  <c r="V88" i="47"/>
  <c r="U88" i="47" s="1"/>
  <c r="I88" i="25"/>
  <c r="V97" i="47"/>
  <c r="U97" i="47" s="1"/>
  <c r="I97" i="25"/>
  <c r="V101" i="47"/>
  <c r="U101" i="47" s="1"/>
  <c r="I101" i="25"/>
  <c r="V110" i="47"/>
  <c r="U110" i="47" s="1"/>
  <c r="I110" i="25"/>
  <c r="V115" i="47"/>
  <c r="U115" i="47" s="1"/>
  <c r="I115" i="25"/>
  <c r="V120" i="47"/>
  <c r="U120" i="47" s="1"/>
  <c r="I120" i="25"/>
  <c r="V129" i="47"/>
  <c r="U129" i="47" s="1"/>
  <c r="I129" i="25"/>
  <c r="V138" i="47"/>
  <c r="U138" i="47" s="1"/>
  <c r="I138" i="25"/>
  <c r="V143" i="47"/>
  <c r="U143" i="47" s="1"/>
  <c r="I143" i="25"/>
  <c r="V148" i="47"/>
  <c r="U148" i="47" s="1"/>
  <c r="I148" i="25"/>
  <c r="V157" i="47"/>
  <c r="I157" i="25"/>
  <c r="V161" i="47"/>
  <c r="U161" i="47" s="1"/>
  <c r="I161" i="25"/>
  <c r="V166" i="47"/>
  <c r="U166" i="47" s="1"/>
  <c r="I166" i="25"/>
  <c r="V171" i="47"/>
  <c r="U171" i="47" s="1"/>
  <c r="I171" i="25"/>
  <c r="V176" i="47"/>
  <c r="U176" i="47" s="1"/>
  <c r="I176" i="25"/>
  <c r="V185" i="47"/>
  <c r="I185" i="25"/>
  <c r="V189" i="47"/>
  <c r="I189" i="25"/>
  <c r="V194" i="47"/>
  <c r="U194" i="47" s="1"/>
  <c r="I194" i="25"/>
  <c r="V199" i="47"/>
  <c r="U199" i="47" s="1"/>
  <c r="I199" i="25"/>
  <c r="V203" i="47"/>
  <c r="U203" i="47" s="1"/>
  <c r="I203" i="25"/>
  <c r="V207" i="47"/>
  <c r="U207" i="47" s="1"/>
  <c r="I207" i="25"/>
  <c r="V212" i="47"/>
  <c r="U212" i="47" s="1"/>
  <c r="I212" i="25"/>
  <c r="V11" i="47"/>
  <c r="U11" i="47" s="1"/>
  <c r="I11" i="25"/>
  <c r="F28" i="47"/>
  <c r="N28" i="47"/>
  <c r="V16" i="47"/>
  <c r="U16" i="47" s="1"/>
  <c r="I16" i="25"/>
  <c r="V21" i="47"/>
  <c r="I21" i="25"/>
  <c r="V25" i="47"/>
  <c r="U25" i="47" s="1"/>
  <c r="I25" i="25"/>
  <c r="V34" i="47"/>
  <c r="U34" i="47" s="1"/>
  <c r="I34" i="25"/>
  <c r="G84" i="47"/>
  <c r="O84" i="47"/>
  <c r="V39" i="47"/>
  <c r="U39" i="47" s="1"/>
  <c r="I39" i="25"/>
  <c r="V46" i="47"/>
  <c r="I46" i="25"/>
  <c r="V71" i="47"/>
  <c r="U71" i="47" s="1"/>
  <c r="I71" i="25"/>
  <c r="V75" i="47"/>
  <c r="U75" i="47" s="1"/>
  <c r="I75" i="25"/>
  <c r="V80" i="47"/>
  <c r="U80" i="47" s="1"/>
  <c r="I80" i="25"/>
  <c r="V89" i="47"/>
  <c r="U89" i="47" s="1"/>
  <c r="I89" i="25"/>
  <c r="V98" i="47"/>
  <c r="U98" i="47" s="1"/>
  <c r="I98" i="25"/>
  <c r="V111" i="47"/>
  <c r="U111" i="47" s="1"/>
  <c r="I111" i="25"/>
  <c r="V116" i="47"/>
  <c r="U116" i="47" s="1"/>
  <c r="I116" i="25"/>
  <c r="V121" i="47"/>
  <c r="U121" i="47" s="1"/>
  <c r="I121" i="25"/>
  <c r="V126" i="47"/>
  <c r="U126" i="47" s="1"/>
  <c r="I126" i="25"/>
  <c r="V135" i="47"/>
  <c r="U135" i="47" s="1"/>
  <c r="I135" i="25"/>
  <c r="V139" i="47"/>
  <c r="U139" i="47" s="1"/>
  <c r="I139" i="25"/>
  <c r="L154" i="47"/>
  <c r="V144" i="47"/>
  <c r="U144" i="47" s="1"/>
  <c r="I144" i="25"/>
  <c r="V149" i="47"/>
  <c r="U149" i="47" s="1"/>
  <c r="I149" i="25"/>
  <c r="V158" i="47"/>
  <c r="U158" i="47" s="1"/>
  <c r="I158" i="25"/>
  <c r="V163" i="47"/>
  <c r="I163" i="25"/>
  <c r="V167" i="47"/>
  <c r="I167" i="25"/>
  <c r="V172" i="47"/>
  <c r="U172" i="47" s="1"/>
  <c r="I172" i="25"/>
  <c r="V177" i="47"/>
  <c r="U177" i="47" s="1"/>
  <c r="I177" i="25"/>
  <c r="V186" i="47"/>
  <c r="U186" i="47" s="1"/>
  <c r="I186" i="25"/>
  <c r="V195" i="47"/>
  <c r="I195" i="25"/>
  <c r="V200" i="47"/>
  <c r="U200" i="47" s="1"/>
  <c r="I200" i="25"/>
  <c r="V204" i="47"/>
  <c r="I204" i="25"/>
  <c r="V213" i="47"/>
  <c r="U213" i="47" s="1"/>
  <c r="I213" i="25"/>
  <c r="O10" i="48"/>
  <c r="J10" i="25"/>
  <c r="P17" i="48"/>
  <c r="J17" i="25"/>
  <c r="P24" i="48"/>
  <c r="O24" i="48" s="1"/>
  <c r="J24" i="25"/>
  <c r="P31" i="48"/>
  <c r="O31" i="48" s="1"/>
  <c r="J31" i="25"/>
  <c r="P35" i="48"/>
  <c r="O35" i="48" s="1"/>
  <c r="J35" i="25"/>
  <c r="O38" i="48"/>
  <c r="J38" i="25"/>
  <c r="J47" i="25"/>
  <c r="P90" i="48"/>
  <c r="J90" i="25"/>
  <c r="P97" i="48"/>
  <c r="J97" i="25"/>
  <c r="P101" i="48"/>
  <c r="O101" i="48" s="1"/>
  <c r="J101" i="25"/>
  <c r="J108" i="25"/>
  <c r="J115" i="25"/>
  <c r="P122" i="48"/>
  <c r="O122" i="48" s="1"/>
  <c r="J122" i="25"/>
  <c r="P125" i="48"/>
  <c r="O125" i="48" s="1"/>
  <c r="J125" i="25"/>
  <c r="P129" i="48"/>
  <c r="J129" i="25"/>
  <c r="P136" i="48"/>
  <c r="O136" i="48" s="1"/>
  <c r="J136" i="25"/>
  <c r="O143" i="48"/>
  <c r="J143" i="25"/>
  <c r="O150" i="48"/>
  <c r="J150" i="25"/>
  <c r="P157" i="48"/>
  <c r="O157" i="48" s="1"/>
  <c r="J157" i="25"/>
  <c r="P161" i="48"/>
  <c r="J161" i="25"/>
  <c r="O164" i="48"/>
  <c r="J164" i="25"/>
  <c r="J171" i="25"/>
  <c r="O178" i="48"/>
  <c r="J178" i="25"/>
  <c r="P185" i="48"/>
  <c r="O185" i="48" s="1"/>
  <c r="J185" i="25"/>
  <c r="P189" i="48"/>
  <c r="O189" i="48" s="1"/>
  <c r="J189" i="25"/>
  <c r="J192" i="25"/>
  <c r="O199" i="48"/>
  <c r="J199" i="25"/>
  <c r="P207" i="48"/>
  <c r="O207" i="48" s="1"/>
  <c r="J207" i="25"/>
  <c r="J210" i="25"/>
  <c r="O11" i="48"/>
  <c r="J11" i="25"/>
  <c r="P18" i="48"/>
  <c r="O18" i="48" s="1"/>
  <c r="J18" i="25"/>
  <c r="P21" i="48"/>
  <c r="O21" i="48" s="1"/>
  <c r="J21" i="25"/>
  <c r="P25" i="48"/>
  <c r="J25" i="25"/>
  <c r="O32" i="48"/>
  <c r="J32" i="25"/>
  <c r="J39" i="25"/>
  <c r="O48" i="48"/>
  <c r="J48" i="25"/>
  <c r="P87" i="48"/>
  <c r="O87" i="48" s="1"/>
  <c r="J87" i="25"/>
  <c r="P91" i="48"/>
  <c r="O91" i="48" s="1"/>
  <c r="J91" i="25"/>
  <c r="J98" i="25"/>
  <c r="P109" i="48"/>
  <c r="O109" i="48" s="1"/>
  <c r="J109" i="25"/>
  <c r="P116" i="48"/>
  <c r="J116" i="25"/>
  <c r="P123" i="48"/>
  <c r="O123" i="48" s="1"/>
  <c r="J123" i="25"/>
  <c r="O126" i="48"/>
  <c r="J126" i="25"/>
  <c r="O137" i="48"/>
  <c r="J137" i="25"/>
  <c r="J144" i="25"/>
  <c r="P147" i="48"/>
  <c r="O147" i="48" s="1"/>
  <c r="J147" i="25"/>
  <c r="O151" i="48"/>
  <c r="J151" i="25"/>
  <c r="O158" i="48"/>
  <c r="J158" i="25"/>
  <c r="O165" i="48"/>
  <c r="J165" i="25"/>
  <c r="O172" i="48"/>
  <c r="J172" i="25"/>
  <c r="O175" i="48"/>
  <c r="J175" i="25"/>
  <c r="O179" i="48"/>
  <c r="J179" i="25"/>
  <c r="O186" i="48"/>
  <c r="J186" i="25"/>
  <c r="O193" i="48"/>
  <c r="J193" i="25"/>
  <c r="P200" i="48"/>
  <c r="O200" i="48" s="1"/>
  <c r="J200" i="25"/>
  <c r="O204" i="48"/>
  <c r="J204" i="25"/>
  <c r="J211" i="25"/>
  <c r="P203" i="48"/>
  <c r="J203" i="25"/>
  <c r="P12" i="48"/>
  <c r="J12" i="25"/>
  <c r="P15" i="48"/>
  <c r="O15" i="48" s="1"/>
  <c r="J15" i="25"/>
  <c r="P19" i="48"/>
  <c r="O19" i="48" s="1"/>
  <c r="J19" i="25"/>
  <c r="O22" i="48"/>
  <c r="J22" i="25"/>
  <c r="O33" i="48"/>
  <c r="J33" i="25"/>
  <c r="O40" i="48"/>
  <c r="J40" i="25"/>
  <c r="P45" i="48"/>
  <c r="J45" i="25"/>
  <c r="J88" i="25"/>
  <c r="O99" i="48"/>
  <c r="J99" i="25"/>
  <c r="P110" i="48"/>
  <c r="J110" i="25"/>
  <c r="P113" i="48"/>
  <c r="O113" i="48" s="1"/>
  <c r="J113" i="25"/>
  <c r="P117" i="48"/>
  <c r="J117" i="25"/>
  <c r="O120" i="48"/>
  <c r="J120" i="25"/>
  <c r="O127" i="48"/>
  <c r="J127" i="25"/>
  <c r="O138" i="48"/>
  <c r="J138" i="25"/>
  <c r="J141" i="25"/>
  <c r="O145" i="48"/>
  <c r="J145" i="25"/>
  <c r="J148" i="25"/>
  <c r="P159" i="48"/>
  <c r="O159" i="48" s="1"/>
  <c r="J159" i="25"/>
  <c r="P166" i="48"/>
  <c r="O166" i="48" s="1"/>
  <c r="J166" i="25"/>
  <c r="O169" i="48"/>
  <c r="J169" i="25"/>
  <c r="J173" i="25"/>
  <c r="O176" i="48"/>
  <c r="J176" i="25"/>
  <c r="P187" i="48"/>
  <c r="J187" i="25"/>
  <c r="P194" i="48"/>
  <c r="O194" i="48" s="1"/>
  <c r="J194" i="25"/>
  <c r="P197" i="48"/>
  <c r="O197" i="48" s="1"/>
  <c r="J197" i="25"/>
  <c r="P201" i="48"/>
  <c r="O201" i="48" s="1"/>
  <c r="J201" i="25"/>
  <c r="O205" i="48"/>
  <c r="J205" i="25"/>
  <c r="P212" i="48"/>
  <c r="O212" i="48" s="1"/>
  <c r="J212" i="25"/>
  <c r="P9" i="48"/>
  <c r="J9" i="25"/>
  <c r="P13" i="48"/>
  <c r="O13" i="48" s="1"/>
  <c r="J13" i="25"/>
  <c r="O16" i="48"/>
  <c r="J16" i="25"/>
  <c r="O23" i="48"/>
  <c r="J23" i="25"/>
  <c r="P34" i="48"/>
  <c r="O34" i="48" s="1"/>
  <c r="J34" i="25"/>
  <c r="P37" i="48"/>
  <c r="O37" i="48" s="1"/>
  <c r="J37" i="25"/>
  <c r="O46" i="48"/>
  <c r="J46" i="25"/>
  <c r="O100" i="48"/>
  <c r="J100" i="25"/>
  <c r="P107" i="48"/>
  <c r="O107" i="48" s="1"/>
  <c r="J107" i="25"/>
  <c r="P111" i="48"/>
  <c r="O111" i="48" s="1"/>
  <c r="J111" i="25"/>
  <c r="O114" i="48"/>
  <c r="J114" i="25"/>
  <c r="P121" i="48"/>
  <c r="O121" i="48" s="1"/>
  <c r="J121" i="25"/>
  <c r="P128" i="48"/>
  <c r="O128" i="48" s="1"/>
  <c r="J128" i="25"/>
  <c r="P135" i="48"/>
  <c r="O135" i="48" s="1"/>
  <c r="J135" i="25"/>
  <c r="P139" i="48"/>
  <c r="O139" i="48" s="1"/>
  <c r="J139" i="25"/>
  <c r="J142" i="25"/>
  <c r="O149" i="48"/>
  <c r="J149" i="25"/>
  <c r="P160" i="48"/>
  <c r="O160" i="48" s="1"/>
  <c r="J160" i="25"/>
  <c r="P163" i="48"/>
  <c r="O163" i="48" s="1"/>
  <c r="J163" i="25"/>
  <c r="P167" i="48"/>
  <c r="O167" i="48" s="1"/>
  <c r="J167" i="25"/>
  <c r="O170" i="48"/>
  <c r="J170" i="25"/>
  <c r="O177" i="48"/>
  <c r="J177" i="25"/>
  <c r="P188" i="48"/>
  <c r="O188" i="48" s="1"/>
  <c r="J188" i="25"/>
  <c r="P191" i="48"/>
  <c r="J191" i="25"/>
  <c r="P195" i="48"/>
  <c r="O195" i="48" s="1"/>
  <c r="J195" i="25"/>
  <c r="J198" i="25"/>
  <c r="P206" i="48"/>
  <c r="O206" i="48" s="1"/>
  <c r="J206" i="25"/>
  <c r="P213" i="48"/>
  <c r="J213" i="25"/>
  <c r="U97" i="25"/>
  <c r="U101" i="25"/>
  <c r="U110" i="25"/>
  <c r="U125" i="25"/>
  <c r="U129" i="25"/>
  <c r="U166" i="25"/>
  <c r="T36" i="28"/>
  <c r="T43" i="28" s="1"/>
  <c r="T44" i="28"/>
  <c r="T54" i="28" s="1"/>
  <c r="T104" i="28"/>
  <c r="T106" i="28"/>
  <c r="T108" i="28"/>
  <c r="T123" i="28"/>
  <c r="T132" i="28"/>
  <c r="T136" i="28"/>
  <c r="T144" i="28"/>
  <c r="T160" i="28"/>
  <c r="T164" i="28"/>
  <c r="T188" i="28"/>
  <c r="T192" i="28"/>
  <c r="T203" i="28"/>
  <c r="T206" i="28"/>
  <c r="T210" i="28"/>
  <c r="U185" i="25"/>
  <c r="E154" i="48"/>
  <c r="H182" i="48"/>
  <c r="E84" i="48"/>
  <c r="J182" i="48"/>
  <c r="G84" i="43"/>
  <c r="O84" i="43"/>
  <c r="G84" i="44"/>
  <c r="O84" i="44"/>
  <c r="U122" i="44"/>
  <c r="T34" i="28"/>
  <c r="T107" i="28"/>
  <c r="T117" i="28"/>
  <c r="U195" i="25"/>
  <c r="U213" i="25"/>
  <c r="O56" i="48"/>
  <c r="O66" i="48"/>
  <c r="O65" i="48"/>
  <c r="O68" i="48"/>
  <c r="O67" i="48"/>
  <c r="O59" i="48"/>
  <c r="O58" i="48"/>
  <c r="O57" i="48"/>
  <c r="O69" i="48"/>
  <c r="G28" i="48"/>
  <c r="T17" i="28"/>
  <c r="T22" i="28"/>
  <c r="T158" i="28"/>
  <c r="T186" i="28"/>
  <c r="T204" i="28"/>
  <c r="H84" i="44"/>
  <c r="T18" i="28"/>
  <c r="P84" i="43"/>
  <c r="K84" i="43"/>
  <c r="J132" i="43"/>
  <c r="U66" i="44"/>
  <c r="U63" i="44"/>
  <c r="U59" i="44"/>
  <c r="U67" i="44"/>
  <c r="U58" i="44"/>
  <c r="U56" i="44"/>
  <c r="U69" i="44"/>
  <c r="U65" i="44"/>
  <c r="U68" i="44"/>
  <c r="U57" i="44"/>
  <c r="V72" i="44"/>
  <c r="L72" i="25"/>
  <c r="Q72" i="25" s="1"/>
  <c r="I84" i="45"/>
  <c r="U204" i="45"/>
  <c r="I84" i="46"/>
  <c r="J84" i="47"/>
  <c r="R20" i="28"/>
  <c r="L84" i="44"/>
  <c r="V73" i="44"/>
  <c r="J84" i="45"/>
  <c r="G132" i="45"/>
  <c r="O132" i="45"/>
  <c r="F132" i="45"/>
  <c r="J84" i="46"/>
  <c r="K84" i="47"/>
  <c r="K154" i="47"/>
  <c r="T116" i="28"/>
  <c r="T120" i="28"/>
  <c r="V71" i="44"/>
  <c r="U71" i="44" s="1"/>
  <c r="L71" i="25"/>
  <c r="Q71" i="25" s="1"/>
  <c r="V74" i="44"/>
  <c r="U88" i="44"/>
  <c r="I132" i="44"/>
  <c r="K84" i="45"/>
  <c r="J132" i="45"/>
  <c r="F154" i="45"/>
  <c r="U68" i="46"/>
  <c r="U65" i="46"/>
  <c r="U66" i="46"/>
  <c r="U67" i="46"/>
  <c r="U59" i="46"/>
  <c r="U58" i="46"/>
  <c r="U57" i="46"/>
  <c r="U56" i="46"/>
  <c r="U69" i="46"/>
  <c r="K84" i="46"/>
  <c r="F154" i="46"/>
  <c r="U69" i="47"/>
  <c r="U58" i="47"/>
  <c r="U59" i="47"/>
  <c r="U68" i="47"/>
  <c r="U65" i="47"/>
  <c r="U66" i="47"/>
  <c r="U56" i="47"/>
  <c r="U67" i="47"/>
  <c r="U57" i="47"/>
  <c r="L84" i="47"/>
  <c r="T25" i="28"/>
  <c r="T185" i="28"/>
  <c r="P84" i="44"/>
  <c r="U24" i="25"/>
  <c r="J28" i="44"/>
  <c r="P28" i="44"/>
  <c r="V75" i="44"/>
  <c r="L75" i="25"/>
  <c r="Q75" i="25" s="1"/>
  <c r="U58" i="45"/>
  <c r="U57" i="45"/>
  <c r="U65" i="45"/>
  <c r="U67" i="45"/>
  <c r="U59" i="45"/>
  <c r="U69" i="45"/>
  <c r="U56" i="45"/>
  <c r="U68" i="45"/>
  <c r="U66" i="45"/>
  <c r="O28" i="45"/>
  <c r="L84" i="45"/>
  <c r="K132" i="45"/>
  <c r="G154" i="45"/>
  <c r="O154" i="45"/>
  <c r="H28" i="46"/>
  <c r="P28" i="46"/>
  <c r="G28" i="46"/>
  <c r="O28" i="46"/>
  <c r="L84" i="46"/>
  <c r="G154" i="46"/>
  <c r="O154" i="46"/>
  <c r="L182" i="46"/>
  <c r="H28" i="47"/>
  <c r="P28" i="47"/>
  <c r="E84" i="47"/>
  <c r="M84" i="47"/>
  <c r="F154" i="47"/>
  <c r="I154" i="48"/>
  <c r="F182" i="48"/>
  <c r="T69" i="28"/>
  <c r="T73" i="28"/>
  <c r="T78" i="28"/>
  <c r="E84" i="44"/>
  <c r="I84" i="44"/>
  <c r="M84" i="44"/>
  <c r="F84" i="44"/>
  <c r="J84" i="44"/>
  <c r="N84" i="44"/>
  <c r="E84" i="43"/>
  <c r="I84" i="43"/>
  <c r="F84" i="43"/>
  <c r="T19" i="28"/>
  <c r="T135" i="28"/>
  <c r="R26" i="28"/>
  <c r="T191" i="28"/>
  <c r="T23" i="28"/>
  <c r="T72" i="28"/>
  <c r="T77" i="28"/>
  <c r="T88" i="28"/>
  <c r="T183" i="28"/>
  <c r="T122" i="28"/>
  <c r="T126" i="28"/>
  <c r="J84" i="43"/>
  <c r="K84" i="44"/>
  <c r="L84" i="43"/>
  <c r="M84" i="43"/>
  <c r="N84" i="43"/>
  <c r="H84" i="43"/>
  <c r="Y38" i="43"/>
  <c r="G84" i="48"/>
  <c r="O72" i="48"/>
  <c r="O74" i="48"/>
  <c r="O73" i="48"/>
  <c r="O80" i="48"/>
  <c r="O81" i="48"/>
  <c r="O71" i="48"/>
  <c r="O78" i="48"/>
  <c r="O77" i="48"/>
  <c r="O75" i="48"/>
  <c r="O79" i="48"/>
  <c r="H28" i="48"/>
  <c r="J28" i="48"/>
  <c r="I84" i="48"/>
  <c r="F154" i="48"/>
  <c r="E28" i="48"/>
  <c r="K190" i="48"/>
  <c r="G28" i="47"/>
  <c r="U119" i="47"/>
  <c r="K132" i="47"/>
  <c r="J132" i="47"/>
  <c r="H182" i="47"/>
  <c r="P182" i="47"/>
  <c r="U78" i="47"/>
  <c r="L132" i="47"/>
  <c r="H154" i="47"/>
  <c r="P154" i="47"/>
  <c r="U13" i="47"/>
  <c r="L28" i="47"/>
  <c r="J28" i="47"/>
  <c r="F132" i="47"/>
  <c r="N132" i="47"/>
  <c r="U167" i="47"/>
  <c r="E28" i="47"/>
  <c r="M28" i="47"/>
  <c r="F182" i="47"/>
  <c r="N182" i="47"/>
  <c r="K132" i="46"/>
  <c r="U166" i="46"/>
  <c r="K182" i="46"/>
  <c r="U176" i="46"/>
  <c r="K28" i="46"/>
  <c r="O132" i="46"/>
  <c r="U139" i="46"/>
  <c r="U149" i="46"/>
  <c r="I132" i="46"/>
  <c r="G132" i="46"/>
  <c r="F132" i="46"/>
  <c r="U88" i="46"/>
  <c r="J132" i="46"/>
  <c r="U200" i="46"/>
  <c r="U18" i="45"/>
  <c r="U170" i="45"/>
  <c r="K182" i="45"/>
  <c r="U142" i="45"/>
  <c r="E182" i="45"/>
  <c r="M182" i="45"/>
  <c r="K154" i="45"/>
  <c r="U139" i="45"/>
  <c r="L154" i="45"/>
  <c r="U144" i="45"/>
  <c r="U204" i="44"/>
  <c r="F28" i="44"/>
  <c r="N28" i="44"/>
  <c r="J182" i="44"/>
  <c r="U164" i="44"/>
  <c r="U169" i="44"/>
  <c r="G28" i="44"/>
  <c r="O28" i="44"/>
  <c r="U13" i="25"/>
  <c r="U197" i="25"/>
  <c r="U201" i="25"/>
  <c r="H28" i="44"/>
  <c r="G154" i="44"/>
  <c r="O154" i="44"/>
  <c r="L182" i="44"/>
  <c r="E132" i="44"/>
  <c r="M132" i="44"/>
  <c r="G28" i="43"/>
  <c r="Y12" i="43"/>
  <c r="Z12" i="43" s="1"/>
  <c r="U75" i="43"/>
  <c r="U57" i="43"/>
  <c r="U69" i="43"/>
  <c r="U68" i="43"/>
  <c r="U72" i="43"/>
  <c r="U58" i="43"/>
  <c r="U74" i="43"/>
  <c r="U67" i="43"/>
  <c r="U73" i="43"/>
  <c r="U65" i="43"/>
  <c r="U56" i="43"/>
  <c r="U59" i="43"/>
  <c r="U66" i="43"/>
  <c r="U63" i="43"/>
  <c r="U71" i="43"/>
  <c r="X13" i="43"/>
  <c r="Z13" i="43" s="1"/>
  <c r="I154" i="43"/>
  <c r="E28" i="43"/>
  <c r="Y33" i="43"/>
  <c r="Z33" i="43" s="1"/>
  <c r="S196" i="25"/>
  <c r="S214" i="25"/>
  <c r="N154" i="43"/>
  <c r="U81" i="25"/>
  <c r="O28" i="43"/>
  <c r="Y142" i="43"/>
  <c r="Z142" i="43" s="1"/>
  <c r="X188" i="43"/>
  <c r="Z188" i="43" s="1"/>
  <c r="U109" i="25"/>
  <c r="Q102" i="43"/>
  <c r="L132" i="43"/>
  <c r="F154" i="43"/>
  <c r="X165" i="43"/>
  <c r="Z165" i="43" s="1"/>
  <c r="F28" i="43"/>
  <c r="N28" i="43"/>
  <c r="F182" i="43"/>
  <c r="I28" i="43"/>
  <c r="G154" i="43"/>
  <c r="O154" i="43"/>
  <c r="H182" i="43"/>
  <c r="P182" i="43"/>
  <c r="U17" i="25"/>
  <c r="K28" i="43"/>
  <c r="F132" i="43"/>
  <c r="S174" i="25"/>
  <c r="Y9" i="43"/>
  <c r="Z9" i="43" s="1"/>
  <c r="X119" i="43"/>
  <c r="Z119" i="43" s="1"/>
  <c r="N132" i="43"/>
  <c r="J154" i="43"/>
  <c r="U128" i="25"/>
  <c r="U147" i="25"/>
  <c r="U160" i="25"/>
  <c r="U72" i="25"/>
  <c r="U90" i="25"/>
  <c r="U161" i="25"/>
  <c r="U116" i="25"/>
  <c r="U139" i="25"/>
  <c r="K92" i="48"/>
  <c r="O89" i="48"/>
  <c r="I182" i="43"/>
  <c r="K36" i="48"/>
  <c r="J36" i="25" s="1"/>
  <c r="V125" i="47"/>
  <c r="U125" i="47" s="1"/>
  <c r="Q130" i="47"/>
  <c r="I130" i="25" s="1"/>
  <c r="Q26" i="45"/>
  <c r="G26" i="25" s="1"/>
  <c r="U31" i="44"/>
  <c r="Q208" i="44"/>
  <c r="F208" i="25" s="1"/>
  <c r="V149" i="43"/>
  <c r="U149" i="43" s="1"/>
  <c r="Q152" i="43"/>
  <c r="E152" i="25" s="1"/>
  <c r="Q118" i="45"/>
  <c r="G118" i="25" s="1"/>
  <c r="Q190" i="47"/>
  <c r="Q202" i="46"/>
  <c r="H202" i="25" s="1"/>
  <c r="V201" i="46"/>
  <c r="U201" i="46" s="1"/>
  <c r="Y34" i="43"/>
  <c r="X34" i="43"/>
  <c r="Y166" i="43"/>
  <c r="X166" i="43"/>
  <c r="Y39" i="44"/>
  <c r="X39" i="44"/>
  <c r="Y71" i="44"/>
  <c r="X71" i="44"/>
  <c r="X115" i="44"/>
  <c r="Y115" i="44"/>
  <c r="X11" i="45"/>
  <c r="Y11" i="45"/>
  <c r="Y21" i="45"/>
  <c r="X21" i="45"/>
  <c r="X34" i="45"/>
  <c r="Y34" i="45"/>
  <c r="Y143" i="45"/>
  <c r="X143" i="45"/>
  <c r="Y25" i="46"/>
  <c r="X25" i="46"/>
  <c r="Y115" i="46"/>
  <c r="X115" i="46"/>
  <c r="U37" i="44"/>
  <c r="U89" i="44"/>
  <c r="U123" i="44"/>
  <c r="Q196" i="47"/>
  <c r="I196" i="25" s="1"/>
  <c r="V191" i="47"/>
  <c r="U191" i="47" s="1"/>
  <c r="X19" i="44"/>
  <c r="Y19" i="44"/>
  <c r="Y33" i="44"/>
  <c r="X33" i="44"/>
  <c r="Y165" i="44"/>
  <c r="X165" i="44"/>
  <c r="Y175" i="44"/>
  <c r="X175" i="44"/>
  <c r="Y188" i="44"/>
  <c r="X188" i="44"/>
  <c r="Y38" i="45"/>
  <c r="X38" i="45"/>
  <c r="Y79" i="45"/>
  <c r="X79" i="45"/>
  <c r="Y147" i="45"/>
  <c r="X147" i="45"/>
  <c r="Y19" i="46"/>
  <c r="X19" i="46"/>
  <c r="X33" i="46"/>
  <c r="Y33" i="46"/>
  <c r="Y45" i="46"/>
  <c r="X45" i="46"/>
  <c r="X109" i="46"/>
  <c r="Y109" i="46"/>
  <c r="X119" i="46"/>
  <c r="Y119" i="46"/>
  <c r="Q14" i="44"/>
  <c r="F14" i="25" s="1"/>
  <c r="V9" i="44"/>
  <c r="U9" i="44" s="1"/>
  <c r="U38" i="44"/>
  <c r="U45" i="44"/>
  <c r="U90" i="44"/>
  <c r="G132" i="44"/>
  <c r="O132" i="44"/>
  <c r="U129" i="44"/>
  <c r="H154" i="44"/>
  <c r="P154" i="44"/>
  <c r="F154" i="44"/>
  <c r="N154" i="44"/>
  <c r="U161" i="44"/>
  <c r="K182" i="44"/>
  <c r="U171" i="44"/>
  <c r="U176" i="44"/>
  <c r="U210" i="44"/>
  <c r="E28" i="45"/>
  <c r="M28" i="45"/>
  <c r="L132" i="45"/>
  <c r="E154" i="45"/>
  <c r="M154" i="45"/>
  <c r="U145" i="45"/>
  <c r="F182" i="45"/>
  <c r="N182" i="45"/>
  <c r="U172" i="45"/>
  <c r="U186" i="45"/>
  <c r="U25" i="46"/>
  <c r="U74" i="46"/>
  <c r="U115" i="46"/>
  <c r="E154" i="46"/>
  <c r="M154" i="46"/>
  <c r="F182" i="46"/>
  <c r="N182" i="46"/>
  <c r="U167" i="46"/>
  <c r="U177" i="46"/>
  <c r="G182" i="47"/>
  <c r="O117" i="48"/>
  <c r="G154" i="48"/>
  <c r="I182" i="48"/>
  <c r="O192" i="48"/>
  <c r="Y18" i="43"/>
  <c r="X18" i="43"/>
  <c r="Y32" i="43"/>
  <c r="X32" i="43"/>
  <c r="Y87" i="43"/>
  <c r="X87" i="43"/>
  <c r="Y108" i="43"/>
  <c r="X108" i="43"/>
  <c r="Y117" i="43"/>
  <c r="X117" i="43"/>
  <c r="Y127" i="43"/>
  <c r="X127" i="43"/>
  <c r="Y141" i="43"/>
  <c r="X141" i="43"/>
  <c r="Y150" i="43"/>
  <c r="X150" i="43"/>
  <c r="Y164" i="43"/>
  <c r="X164" i="43"/>
  <c r="Y173" i="43"/>
  <c r="X173" i="43"/>
  <c r="Y187" i="43"/>
  <c r="X187" i="43"/>
  <c r="Y197" i="43"/>
  <c r="X197" i="43"/>
  <c r="Y210" i="43"/>
  <c r="X210" i="43"/>
  <c r="Y13" i="44"/>
  <c r="X13" i="44"/>
  <c r="X23" i="44"/>
  <c r="Y23" i="44"/>
  <c r="Y37" i="44"/>
  <c r="X37" i="44"/>
  <c r="X48" i="44"/>
  <c r="Y48" i="44"/>
  <c r="Y78" i="44"/>
  <c r="X78" i="44"/>
  <c r="Y91" i="44"/>
  <c r="X91" i="44"/>
  <c r="Y99" i="44"/>
  <c r="X99" i="44"/>
  <c r="X113" i="44"/>
  <c r="Y113" i="44"/>
  <c r="Y122" i="44"/>
  <c r="X122" i="44"/>
  <c r="Y136" i="44"/>
  <c r="X136" i="44"/>
  <c r="Y145" i="44"/>
  <c r="X145" i="44"/>
  <c r="Y159" i="44"/>
  <c r="X159" i="44"/>
  <c r="X169" i="44"/>
  <c r="Y169" i="44"/>
  <c r="Y178" i="44"/>
  <c r="X178" i="44"/>
  <c r="Y192" i="44"/>
  <c r="X192" i="44"/>
  <c r="X201" i="44"/>
  <c r="Y201" i="44"/>
  <c r="Y205" i="44"/>
  <c r="X205" i="44"/>
  <c r="Y9" i="45"/>
  <c r="X9" i="45"/>
  <c r="Y18" i="45"/>
  <c r="X18" i="45"/>
  <c r="X32" i="45"/>
  <c r="Y32" i="45"/>
  <c r="Y73" i="45"/>
  <c r="X73" i="45"/>
  <c r="Y87" i="45"/>
  <c r="X87" i="45"/>
  <c r="X108" i="45"/>
  <c r="Y108" i="45"/>
  <c r="Y117" i="45"/>
  <c r="X117" i="45"/>
  <c r="Y127" i="45"/>
  <c r="X127" i="45"/>
  <c r="Y141" i="45"/>
  <c r="X141" i="45"/>
  <c r="Y150" i="45"/>
  <c r="X150" i="45"/>
  <c r="Y164" i="45"/>
  <c r="X164" i="45"/>
  <c r="Y173" i="45"/>
  <c r="X173" i="45"/>
  <c r="Y187" i="45"/>
  <c r="X187" i="45"/>
  <c r="X197" i="45"/>
  <c r="Y197" i="45"/>
  <c r="Y210" i="45"/>
  <c r="X210" i="45"/>
  <c r="X13" i="46"/>
  <c r="Y13" i="46"/>
  <c r="Y23" i="46"/>
  <c r="X23" i="46"/>
  <c r="Y37" i="46"/>
  <c r="X37" i="46"/>
  <c r="Y48" i="46"/>
  <c r="X48" i="46"/>
  <c r="X78" i="46"/>
  <c r="Y78" i="46"/>
  <c r="X91" i="46"/>
  <c r="Y91" i="46"/>
  <c r="Y99" i="46"/>
  <c r="X99" i="46"/>
  <c r="X113" i="46"/>
  <c r="Y113" i="46"/>
  <c r="Y122" i="46"/>
  <c r="X122" i="46"/>
  <c r="X136" i="46"/>
  <c r="Y136" i="46"/>
  <c r="X15" i="43"/>
  <c r="Z15" i="43" s="1"/>
  <c r="X38" i="43"/>
  <c r="X79" i="43"/>
  <c r="Z79" i="43" s="1"/>
  <c r="X100" i="43"/>
  <c r="Z100" i="43" s="1"/>
  <c r="X123" i="43"/>
  <c r="Z123" i="43" s="1"/>
  <c r="X147" i="43"/>
  <c r="Z147" i="43" s="1"/>
  <c r="X170" i="43"/>
  <c r="Z170" i="43" s="1"/>
  <c r="X193" i="43"/>
  <c r="Z193" i="43" s="1"/>
  <c r="X206" i="43"/>
  <c r="Z206" i="43" s="1"/>
  <c r="Y120" i="43"/>
  <c r="X120" i="43"/>
  <c r="Y157" i="43"/>
  <c r="X157" i="43"/>
  <c r="Y189" i="43"/>
  <c r="X189" i="43"/>
  <c r="X25" i="44"/>
  <c r="Y25" i="44"/>
  <c r="Y80" i="44"/>
  <c r="X80" i="44"/>
  <c r="Y161" i="44"/>
  <c r="X161" i="44"/>
  <c r="Y185" i="44"/>
  <c r="X185" i="44"/>
  <c r="Y194" i="44"/>
  <c r="X194" i="44"/>
  <c r="Y207" i="44"/>
  <c r="X207" i="44"/>
  <c r="Y46" i="45"/>
  <c r="X46" i="45"/>
  <c r="U160" i="44"/>
  <c r="Y10" i="44"/>
  <c r="X10" i="44"/>
  <c r="Q112" i="43"/>
  <c r="E112" i="25" s="1"/>
  <c r="K132" i="43"/>
  <c r="K154" i="43"/>
  <c r="L182" i="43"/>
  <c r="Q20" i="44"/>
  <c r="F20" i="25" s="1"/>
  <c r="V15" i="44"/>
  <c r="U15" i="44" s="1"/>
  <c r="U34" i="44"/>
  <c r="U46" i="44"/>
  <c r="U91" i="44"/>
  <c r="U107" i="44"/>
  <c r="U141" i="44"/>
  <c r="E182" i="44"/>
  <c r="M182" i="44"/>
  <c r="U167" i="44"/>
  <c r="U207" i="44"/>
  <c r="F28" i="45"/>
  <c r="N28" i="45"/>
  <c r="Q36" i="45"/>
  <c r="G36" i="25" s="1"/>
  <c r="U89" i="45"/>
  <c r="U117" i="45"/>
  <c r="U75" i="46"/>
  <c r="U111" i="46"/>
  <c r="L132" i="46"/>
  <c r="U116" i="46"/>
  <c r="O28" i="47"/>
  <c r="Q44" i="47"/>
  <c r="I44" i="25" s="1"/>
  <c r="V37" i="47"/>
  <c r="I182" i="47"/>
  <c r="U189" i="47"/>
  <c r="Q202" i="47"/>
  <c r="I202" i="25" s="1"/>
  <c r="I28" i="48"/>
  <c r="O39" i="48"/>
  <c r="H84" i="48"/>
  <c r="F132" i="48"/>
  <c r="H154" i="48"/>
  <c r="J154" i="48"/>
  <c r="K168" i="48"/>
  <c r="J168" i="25" s="1"/>
  <c r="Y22" i="43"/>
  <c r="X22" i="43"/>
  <c r="Y35" i="43"/>
  <c r="X35" i="43"/>
  <c r="Y47" i="43"/>
  <c r="X47" i="43"/>
  <c r="Y77" i="43"/>
  <c r="X77" i="43"/>
  <c r="Y90" i="43"/>
  <c r="X90" i="43"/>
  <c r="Y98" i="43"/>
  <c r="X98" i="43"/>
  <c r="Y111" i="43"/>
  <c r="X111" i="43"/>
  <c r="Y121" i="43"/>
  <c r="X121" i="43"/>
  <c r="Y135" i="43"/>
  <c r="X135" i="43"/>
  <c r="Y144" i="43"/>
  <c r="X144" i="43"/>
  <c r="Y158" i="43"/>
  <c r="X158" i="43"/>
  <c r="Y167" i="43"/>
  <c r="X167" i="43"/>
  <c r="Y177" i="43"/>
  <c r="X177" i="43"/>
  <c r="Y191" i="43"/>
  <c r="X191" i="43"/>
  <c r="Y200" i="43"/>
  <c r="X200" i="43"/>
  <c r="Y204" i="43"/>
  <c r="X204" i="43"/>
  <c r="Y213" i="43"/>
  <c r="X213" i="43"/>
  <c r="Y17" i="44"/>
  <c r="X17" i="44"/>
  <c r="Y31" i="44"/>
  <c r="X31" i="44"/>
  <c r="Y40" i="44"/>
  <c r="X40" i="44"/>
  <c r="Y72" i="44"/>
  <c r="X72" i="44"/>
  <c r="Y81" i="44"/>
  <c r="X81" i="44"/>
  <c r="Y107" i="44"/>
  <c r="X107" i="44"/>
  <c r="Y116" i="44"/>
  <c r="X116" i="44"/>
  <c r="Y126" i="44"/>
  <c r="X126" i="44"/>
  <c r="Y139" i="44"/>
  <c r="X139" i="44"/>
  <c r="Y149" i="44"/>
  <c r="X149" i="44"/>
  <c r="X163" i="44"/>
  <c r="Y163" i="44"/>
  <c r="Y172" i="44"/>
  <c r="X172" i="44"/>
  <c r="Y186" i="44"/>
  <c r="X186" i="44"/>
  <c r="Y195" i="44"/>
  <c r="X195" i="44"/>
  <c r="X209" i="44"/>
  <c r="Y209" i="44"/>
  <c r="Y12" i="45"/>
  <c r="X12" i="45"/>
  <c r="X22" i="45"/>
  <c r="Y22" i="45"/>
  <c r="Y35" i="45"/>
  <c r="X35" i="45"/>
  <c r="X47" i="45"/>
  <c r="Y47" i="45"/>
  <c r="Y77" i="45"/>
  <c r="X77" i="45"/>
  <c r="X90" i="45"/>
  <c r="Y90" i="45"/>
  <c r="Y98" i="45"/>
  <c r="X98" i="45"/>
  <c r="Y111" i="45"/>
  <c r="X111" i="45"/>
  <c r="Y121" i="45"/>
  <c r="X121" i="45"/>
  <c r="X135" i="45"/>
  <c r="Y135" i="45"/>
  <c r="Y144" i="45"/>
  <c r="X144" i="45"/>
  <c r="Y158" i="45"/>
  <c r="X158" i="45"/>
  <c r="Y167" i="45"/>
  <c r="X167" i="45"/>
  <c r="Y177" i="45"/>
  <c r="X177" i="45"/>
  <c r="Y191" i="45"/>
  <c r="X191" i="45"/>
  <c r="Y200" i="45"/>
  <c r="X200" i="45"/>
  <c r="X204" i="45"/>
  <c r="Y204" i="45"/>
  <c r="Y213" i="45"/>
  <c r="X213" i="45"/>
  <c r="Y17" i="46"/>
  <c r="X17" i="46"/>
  <c r="X31" i="46"/>
  <c r="Y31" i="46"/>
  <c r="Y40" i="46"/>
  <c r="X40" i="46"/>
  <c r="Y72" i="46"/>
  <c r="X72" i="46"/>
  <c r="Y81" i="46"/>
  <c r="X81" i="46"/>
  <c r="Y107" i="46"/>
  <c r="X107" i="46"/>
  <c r="Y116" i="46"/>
  <c r="X116" i="46"/>
  <c r="Y126" i="46"/>
  <c r="X126" i="46"/>
  <c r="Y46" i="43"/>
  <c r="X46" i="43"/>
  <c r="Y125" i="44"/>
  <c r="X125" i="44"/>
  <c r="Y148" i="44"/>
  <c r="X148" i="44"/>
  <c r="Y171" i="44"/>
  <c r="X171" i="44"/>
  <c r="X16" i="46"/>
  <c r="Y16" i="46"/>
  <c r="U205" i="44"/>
  <c r="O90" i="48"/>
  <c r="O116" i="48"/>
  <c r="O187" i="48"/>
  <c r="P132" i="43"/>
  <c r="E182" i="43"/>
  <c r="U21" i="44"/>
  <c r="Q76" i="44"/>
  <c r="F76" i="25" s="1"/>
  <c r="U97" i="44"/>
  <c r="U137" i="44"/>
  <c r="F182" i="44"/>
  <c r="U178" i="44"/>
  <c r="H182" i="45"/>
  <c r="U193" i="45"/>
  <c r="E132" i="46"/>
  <c r="M132" i="46"/>
  <c r="H182" i="46"/>
  <c r="P182" i="46"/>
  <c r="V9" i="47"/>
  <c r="U9" i="47" s="1"/>
  <c r="G132" i="47"/>
  <c r="O132" i="47"/>
  <c r="J182" i="47"/>
  <c r="O12" i="48"/>
  <c r="O17" i="48"/>
  <c r="O141" i="48"/>
  <c r="Y16" i="43"/>
  <c r="X16" i="43"/>
  <c r="Y25" i="43"/>
  <c r="X25" i="43"/>
  <c r="Y39" i="43"/>
  <c r="X39" i="43"/>
  <c r="Y80" i="43"/>
  <c r="X80" i="43"/>
  <c r="Y101" i="43"/>
  <c r="X101" i="43"/>
  <c r="Y115" i="43"/>
  <c r="X115" i="43"/>
  <c r="Y125" i="43"/>
  <c r="X125" i="43"/>
  <c r="Y138" i="43"/>
  <c r="X138" i="43"/>
  <c r="Y148" i="43"/>
  <c r="X148" i="43"/>
  <c r="Y161" i="43"/>
  <c r="X161" i="43"/>
  <c r="Y171" i="43"/>
  <c r="X171" i="43"/>
  <c r="Y185" i="43"/>
  <c r="X185" i="43"/>
  <c r="Y194" i="43"/>
  <c r="X194" i="43"/>
  <c r="Y207" i="43"/>
  <c r="X207" i="43"/>
  <c r="Y11" i="44"/>
  <c r="X11" i="44"/>
  <c r="Y21" i="44"/>
  <c r="X21" i="44"/>
  <c r="Y34" i="44"/>
  <c r="X34" i="44"/>
  <c r="Y46" i="44"/>
  <c r="X46" i="44"/>
  <c r="Y75" i="44"/>
  <c r="X75" i="44"/>
  <c r="X89" i="44"/>
  <c r="Y89" i="44"/>
  <c r="Y97" i="44"/>
  <c r="X97" i="44"/>
  <c r="X110" i="44"/>
  <c r="Y110" i="44"/>
  <c r="Y120" i="44"/>
  <c r="X120" i="44"/>
  <c r="X129" i="44"/>
  <c r="Y129" i="44"/>
  <c r="Y143" i="44"/>
  <c r="X143" i="44"/>
  <c r="X157" i="44"/>
  <c r="Y157" i="44"/>
  <c r="Y166" i="44"/>
  <c r="X166" i="44"/>
  <c r="Y176" i="44"/>
  <c r="X176" i="44"/>
  <c r="Y189" i="44"/>
  <c r="X189" i="44"/>
  <c r="Y199" i="44"/>
  <c r="X199" i="44"/>
  <c r="Y203" i="44"/>
  <c r="X203" i="44"/>
  <c r="Y212" i="44"/>
  <c r="X212" i="44"/>
  <c r="Y16" i="45"/>
  <c r="X16" i="45"/>
  <c r="Y25" i="45"/>
  <c r="X25" i="45"/>
  <c r="Y39" i="45"/>
  <c r="X39" i="45"/>
  <c r="Y71" i="45"/>
  <c r="X71" i="45"/>
  <c r="X80" i="45"/>
  <c r="Y80" i="45"/>
  <c r="X101" i="45"/>
  <c r="Y101" i="45"/>
  <c r="Y115" i="45"/>
  <c r="X115" i="45"/>
  <c r="Y125" i="45"/>
  <c r="X125" i="45"/>
  <c r="Y138" i="45"/>
  <c r="X138" i="45"/>
  <c r="X148" i="45"/>
  <c r="Y148" i="45"/>
  <c r="Y161" i="45"/>
  <c r="X161" i="45"/>
  <c r="X171" i="45"/>
  <c r="Y171" i="45"/>
  <c r="Y185" i="45"/>
  <c r="X185" i="45"/>
  <c r="X194" i="45"/>
  <c r="Y194" i="45"/>
  <c r="Y207" i="45"/>
  <c r="X207" i="45"/>
  <c r="X11" i="46"/>
  <c r="Y11" i="46"/>
  <c r="Y21" i="46"/>
  <c r="X21" i="46"/>
  <c r="Y34" i="46"/>
  <c r="X34" i="46"/>
  <c r="Y46" i="46"/>
  <c r="X46" i="46"/>
  <c r="X75" i="46"/>
  <c r="Y75" i="46"/>
  <c r="X89" i="46"/>
  <c r="Y89" i="46"/>
  <c r="Y97" i="46"/>
  <c r="X97" i="46"/>
  <c r="X110" i="46"/>
  <c r="Y110" i="46"/>
  <c r="Y120" i="46"/>
  <c r="X120" i="46"/>
  <c r="Y129" i="46"/>
  <c r="X129" i="46"/>
  <c r="X143" i="46"/>
  <c r="Y143" i="46"/>
  <c r="X157" i="46"/>
  <c r="Y157" i="46"/>
  <c r="X166" i="46"/>
  <c r="Y166" i="46"/>
  <c r="Y176" i="46"/>
  <c r="X176" i="46"/>
  <c r="Y189" i="46"/>
  <c r="X189" i="46"/>
  <c r="Y199" i="46"/>
  <c r="X199" i="46"/>
  <c r="Y203" i="46"/>
  <c r="X203" i="46"/>
  <c r="X212" i="46"/>
  <c r="Y212" i="46"/>
  <c r="Y16" i="47"/>
  <c r="X16" i="47"/>
  <c r="Y25" i="47"/>
  <c r="X25" i="47"/>
  <c r="X39" i="47"/>
  <c r="Y39" i="47"/>
  <c r="Y71" i="47"/>
  <c r="X71" i="47"/>
  <c r="X80" i="47"/>
  <c r="Y80" i="47"/>
  <c r="X101" i="47"/>
  <c r="Y101" i="47"/>
  <c r="Y115" i="47"/>
  <c r="X115" i="47"/>
  <c r="Y125" i="47"/>
  <c r="X125" i="47"/>
  <c r="Y138" i="47"/>
  <c r="X138" i="47"/>
  <c r="Y148" i="47"/>
  <c r="X148" i="47"/>
  <c r="Y161" i="47"/>
  <c r="X161" i="47"/>
  <c r="Y171" i="47"/>
  <c r="X171" i="47"/>
  <c r="Y185" i="47"/>
  <c r="X185" i="47"/>
  <c r="Y194" i="47"/>
  <c r="X194" i="47"/>
  <c r="X207" i="47"/>
  <c r="Y207" i="47"/>
  <c r="S11" i="48"/>
  <c r="R11" i="48"/>
  <c r="S21" i="48"/>
  <c r="R21" i="48"/>
  <c r="S34" i="48"/>
  <c r="R34" i="48"/>
  <c r="S46" i="48"/>
  <c r="R46" i="48"/>
  <c r="S89" i="48"/>
  <c r="R89" i="48"/>
  <c r="S97" i="48"/>
  <c r="R97" i="48"/>
  <c r="S110" i="48"/>
  <c r="R110" i="48"/>
  <c r="S120" i="48"/>
  <c r="R120" i="48"/>
  <c r="R129" i="48"/>
  <c r="S129" i="48"/>
  <c r="R143" i="48"/>
  <c r="S143" i="48"/>
  <c r="S157" i="48"/>
  <c r="R157" i="48"/>
  <c r="S166" i="48"/>
  <c r="R166" i="48"/>
  <c r="R176" i="48"/>
  <c r="S176" i="48"/>
  <c r="S189" i="48"/>
  <c r="R189" i="48"/>
  <c r="S199" i="48"/>
  <c r="R199" i="48"/>
  <c r="S203" i="48"/>
  <c r="R203" i="48"/>
  <c r="S212" i="48"/>
  <c r="R212" i="48"/>
  <c r="X19" i="43"/>
  <c r="Z19" i="43" s="1"/>
  <c r="X45" i="43"/>
  <c r="Z45" i="43" s="1"/>
  <c r="X88" i="43"/>
  <c r="Z88" i="43" s="1"/>
  <c r="X109" i="43"/>
  <c r="Z109" i="43" s="1"/>
  <c r="X128" i="43"/>
  <c r="Z128" i="43" s="1"/>
  <c r="X151" i="43"/>
  <c r="Z151" i="43" s="1"/>
  <c r="X175" i="43"/>
  <c r="Z175" i="43" s="1"/>
  <c r="X198" i="43"/>
  <c r="Z198" i="43" s="1"/>
  <c r="X211" i="43"/>
  <c r="Z211" i="43" s="1"/>
  <c r="O110" i="48"/>
  <c r="Y21" i="43"/>
  <c r="X21" i="43"/>
  <c r="Y97" i="43"/>
  <c r="X97" i="43"/>
  <c r="Y176" i="43"/>
  <c r="X176" i="43"/>
  <c r="Y212" i="43"/>
  <c r="X212" i="43"/>
  <c r="Y89" i="45"/>
  <c r="X89" i="45"/>
  <c r="Y129" i="45"/>
  <c r="X129" i="45"/>
  <c r="Y157" i="45"/>
  <c r="X157" i="45"/>
  <c r="Y166" i="45"/>
  <c r="X166" i="45"/>
  <c r="Y176" i="45"/>
  <c r="X176" i="45"/>
  <c r="Y199" i="45"/>
  <c r="X199" i="45"/>
  <c r="Y212" i="45"/>
  <c r="X212" i="45"/>
  <c r="Y39" i="46"/>
  <c r="X39" i="46"/>
  <c r="X125" i="46"/>
  <c r="Y125" i="46"/>
  <c r="Q140" i="43"/>
  <c r="E140" i="25" s="1"/>
  <c r="K28" i="45"/>
  <c r="O213" i="48"/>
  <c r="Y128" i="44"/>
  <c r="X128" i="44"/>
  <c r="X114" i="45"/>
  <c r="Y114" i="45"/>
  <c r="Y123" i="45"/>
  <c r="X123" i="45"/>
  <c r="X137" i="45"/>
  <c r="Y137" i="45"/>
  <c r="Y160" i="45"/>
  <c r="X160" i="45"/>
  <c r="Y170" i="45"/>
  <c r="X170" i="45"/>
  <c r="Y179" i="45"/>
  <c r="X179" i="45"/>
  <c r="Y193" i="45"/>
  <c r="X193" i="45"/>
  <c r="Y206" i="45"/>
  <c r="X206" i="45"/>
  <c r="H132" i="43"/>
  <c r="M182" i="43"/>
  <c r="J182" i="43"/>
  <c r="U47" i="44"/>
  <c r="M154" i="43"/>
  <c r="K28" i="44"/>
  <c r="U17" i="44"/>
  <c r="Q26" i="44"/>
  <c r="F26" i="25" s="1"/>
  <c r="U98" i="44"/>
  <c r="J132" i="44"/>
  <c r="U114" i="44"/>
  <c r="U138" i="44"/>
  <c r="K154" i="44"/>
  <c r="U148" i="44"/>
  <c r="U179" i="44"/>
  <c r="U187" i="44"/>
  <c r="U192" i="44"/>
  <c r="U213" i="44"/>
  <c r="V9" i="45"/>
  <c r="U9" i="45" s="1"/>
  <c r="H28" i="45"/>
  <c r="P28" i="45"/>
  <c r="G28" i="45"/>
  <c r="U123" i="45"/>
  <c r="H154" i="45"/>
  <c r="P154" i="45"/>
  <c r="I182" i="45"/>
  <c r="Q162" i="45"/>
  <c r="G162" i="25" s="1"/>
  <c r="G182" i="45"/>
  <c r="O182" i="45"/>
  <c r="I28" i="46"/>
  <c r="U101" i="46"/>
  <c r="U135" i="46"/>
  <c r="P154" i="46"/>
  <c r="I182" i="46"/>
  <c r="Q162" i="46"/>
  <c r="H162" i="25" s="1"/>
  <c r="G182" i="46"/>
  <c r="O182" i="46"/>
  <c r="U10" i="47"/>
  <c r="I28" i="47"/>
  <c r="Q20" i="47"/>
  <c r="I20" i="25" s="1"/>
  <c r="V15" i="47"/>
  <c r="U15" i="47" s="1"/>
  <c r="Q112" i="47"/>
  <c r="I112" i="25" s="1"/>
  <c r="V107" i="47"/>
  <c r="U107" i="47" s="1"/>
  <c r="H132" i="47"/>
  <c r="P132" i="47"/>
  <c r="Q146" i="47"/>
  <c r="I146" i="25" s="1"/>
  <c r="V141" i="47"/>
  <c r="U141" i="47" s="1"/>
  <c r="U160" i="47"/>
  <c r="U195" i="47"/>
  <c r="F84" i="48"/>
  <c r="K214" i="48"/>
  <c r="J214" i="25" s="1"/>
  <c r="P209" i="48"/>
  <c r="Y15" i="44"/>
  <c r="X15" i="44"/>
  <c r="Y24" i="44"/>
  <c r="X24" i="44"/>
  <c r="Y38" i="44"/>
  <c r="X38" i="44"/>
  <c r="X79" i="44"/>
  <c r="Y79" i="44"/>
  <c r="Y100" i="44"/>
  <c r="X100" i="44"/>
  <c r="Y114" i="44"/>
  <c r="X114" i="44"/>
  <c r="Y123" i="44"/>
  <c r="X123" i="44"/>
  <c r="Y137" i="44"/>
  <c r="X137" i="44"/>
  <c r="Y147" i="44"/>
  <c r="X147" i="44"/>
  <c r="X160" i="44"/>
  <c r="Y160" i="44"/>
  <c r="Y170" i="44"/>
  <c r="X170" i="44"/>
  <c r="Y179" i="44"/>
  <c r="X179" i="44"/>
  <c r="X193" i="44"/>
  <c r="Y193" i="44"/>
  <c r="X206" i="44"/>
  <c r="Y206" i="44"/>
  <c r="Y10" i="45"/>
  <c r="X10" i="45"/>
  <c r="X19" i="45"/>
  <c r="Y19" i="45"/>
  <c r="Y33" i="45"/>
  <c r="X33" i="45"/>
  <c r="Y45" i="45"/>
  <c r="X45" i="45"/>
  <c r="Y74" i="45"/>
  <c r="X74" i="45"/>
  <c r="Y88" i="45"/>
  <c r="X88" i="45"/>
  <c r="Y109" i="45"/>
  <c r="X109" i="45"/>
  <c r="Y119" i="45"/>
  <c r="X119" i="45"/>
  <c r="Y128" i="45"/>
  <c r="X128" i="45"/>
  <c r="Y142" i="45"/>
  <c r="X142" i="45"/>
  <c r="Y151" i="45"/>
  <c r="X151" i="45"/>
  <c r="Y165" i="45"/>
  <c r="X165" i="45"/>
  <c r="Y175" i="45"/>
  <c r="X175" i="45"/>
  <c r="Y188" i="45"/>
  <c r="X188" i="45"/>
  <c r="Y198" i="45"/>
  <c r="X198" i="45"/>
  <c r="Y211" i="45"/>
  <c r="X211" i="45"/>
  <c r="Y15" i="46"/>
  <c r="X15" i="46"/>
  <c r="Y24" i="46"/>
  <c r="X24" i="46"/>
  <c r="X38" i="46"/>
  <c r="Y38" i="46"/>
  <c r="Y79" i="46"/>
  <c r="X79" i="46"/>
  <c r="Y100" i="46"/>
  <c r="X100" i="46"/>
  <c r="X114" i="46"/>
  <c r="Y114" i="46"/>
  <c r="Y123" i="46"/>
  <c r="X123" i="46"/>
  <c r="X137" i="46"/>
  <c r="Y137" i="46"/>
  <c r="Y147" i="46"/>
  <c r="X147" i="46"/>
  <c r="Y160" i="46"/>
  <c r="X160" i="46"/>
  <c r="Y170" i="46"/>
  <c r="X170" i="46"/>
  <c r="Y179" i="46"/>
  <c r="X179" i="46"/>
  <c r="Y193" i="46"/>
  <c r="X193" i="46"/>
  <c r="X206" i="46"/>
  <c r="Y206" i="46"/>
  <c r="Y10" i="47"/>
  <c r="X10" i="47"/>
  <c r="Y19" i="47"/>
  <c r="X19" i="47"/>
  <c r="X33" i="47"/>
  <c r="Y33" i="47"/>
  <c r="Y45" i="47"/>
  <c r="X45" i="47"/>
  <c r="Y74" i="47"/>
  <c r="X74" i="47"/>
  <c r="X88" i="47"/>
  <c r="Y88" i="47"/>
  <c r="Y109" i="47"/>
  <c r="X109" i="47"/>
  <c r="Y119" i="47"/>
  <c r="X119" i="47"/>
  <c r="X128" i="47"/>
  <c r="Y128" i="47"/>
  <c r="Y142" i="47"/>
  <c r="X142" i="47"/>
  <c r="X151" i="47"/>
  <c r="Y151" i="47"/>
  <c r="Y165" i="47"/>
  <c r="X165" i="47"/>
  <c r="X175" i="47"/>
  <c r="Y175" i="47"/>
  <c r="Y188" i="47"/>
  <c r="X188" i="47"/>
  <c r="Y198" i="47"/>
  <c r="X198" i="47"/>
  <c r="Y211" i="47"/>
  <c r="X211" i="47"/>
  <c r="R15" i="48"/>
  <c r="S15" i="48"/>
  <c r="S24" i="48"/>
  <c r="R24" i="48"/>
  <c r="S38" i="48"/>
  <c r="R38" i="48"/>
  <c r="S100" i="48"/>
  <c r="R100" i="48"/>
  <c r="R114" i="48"/>
  <c r="S114" i="48"/>
  <c r="S123" i="48"/>
  <c r="R123" i="48"/>
  <c r="S137" i="48"/>
  <c r="R137" i="48"/>
  <c r="S147" i="48"/>
  <c r="R147" i="48"/>
  <c r="S160" i="48"/>
  <c r="R160" i="48"/>
  <c r="S170" i="48"/>
  <c r="R170" i="48"/>
  <c r="S179" i="48"/>
  <c r="R179" i="48"/>
  <c r="S193" i="48"/>
  <c r="R193" i="48"/>
  <c r="S206" i="48"/>
  <c r="R206" i="48"/>
  <c r="Y143" i="43"/>
  <c r="X143" i="43"/>
  <c r="Y199" i="43"/>
  <c r="X199" i="43"/>
  <c r="Y16" i="44"/>
  <c r="X16" i="44"/>
  <c r="Y101" i="44"/>
  <c r="X101" i="44"/>
  <c r="Y97" i="45"/>
  <c r="X97" i="45"/>
  <c r="Y110" i="45"/>
  <c r="X110" i="45"/>
  <c r="Y189" i="45"/>
  <c r="X189" i="45"/>
  <c r="X80" i="46"/>
  <c r="Y80" i="46"/>
  <c r="X101" i="46"/>
  <c r="Y101" i="46"/>
  <c r="U32" i="44"/>
  <c r="O98" i="48"/>
  <c r="K130" i="48"/>
  <c r="J130" i="25" s="1"/>
  <c r="Y45" i="44"/>
  <c r="X45" i="44"/>
  <c r="Y74" i="44"/>
  <c r="X74" i="44"/>
  <c r="Y88" i="44"/>
  <c r="X88" i="44"/>
  <c r="Y109" i="44"/>
  <c r="X109" i="44"/>
  <c r="Y119" i="44"/>
  <c r="X119" i="44"/>
  <c r="Y142" i="44"/>
  <c r="X142" i="44"/>
  <c r="Y151" i="44"/>
  <c r="X151" i="44"/>
  <c r="Y198" i="44"/>
  <c r="X198" i="44"/>
  <c r="X211" i="44"/>
  <c r="Y211" i="44"/>
  <c r="Y15" i="45"/>
  <c r="X15" i="45"/>
  <c r="Y24" i="45"/>
  <c r="X24" i="45"/>
  <c r="Y100" i="45"/>
  <c r="X100" i="45"/>
  <c r="Y10" i="46"/>
  <c r="X10" i="46"/>
  <c r="Y74" i="46"/>
  <c r="X74" i="46"/>
  <c r="Y88" i="46"/>
  <c r="X88" i="46"/>
  <c r="Y128" i="46"/>
  <c r="X128" i="46"/>
  <c r="L28" i="43"/>
  <c r="M28" i="43"/>
  <c r="U40" i="44"/>
  <c r="J28" i="43"/>
  <c r="U150" i="43"/>
  <c r="O182" i="43"/>
  <c r="L28" i="44"/>
  <c r="U18" i="44"/>
  <c r="U99" i="44"/>
  <c r="U110" i="44"/>
  <c r="K132" i="44"/>
  <c r="U115" i="44"/>
  <c r="U125" i="44"/>
  <c r="U139" i="44"/>
  <c r="L154" i="44"/>
  <c r="U144" i="44"/>
  <c r="U149" i="44"/>
  <c r="U157" i="44"/>
  <c r="H182" i="44"/>
  <c r="P182" i="44"/>
  <c r="G182" i="44"/>
  <c r="O182" i="44"/>
  <c r="V10" i="45"/>
  <c r="U10" i="45" s="1"/>
  <c r="I28" i="45"/>
  <c r="U46" i="45"/>
  <c r="H132" i="45"/>
  <c r="P132" i="45"/>
  <c r="I154" i="45"/>
  <c r="J182" i="45"/>
  <c r="J28" i="46"/>
  <c r="U16" i="46"/>
  <c r="U21" i="46"/>
  <c r="U39" i="46"/>
  <c r="U46" i="46"/>
  <c r="Q55" i="46"/>
  <c r="H55" i="25" s="1"/>
  <c r="N132" i="46"/>
  <c r="I154" i="46"/>
  <c r="J182" i="46"/>
  <c r="U189" i="46"/>
  <c r="U194" i="46"/>
  <c r="U21" i="47"/>
  <c r="U72" i="47"/>
  <c r="J154" i="47"/>
  <c r="L182" i="47"/>
  <c r="K182" i="47"/>
  <c r="U204" i="47"/>
  <c r="Q214" i="47"/>
  <c r="I214" i="25" s="1"/>
  <c r="V209" i="47"/>
  <c r="U209" i="47" s="1"/>
  <c r="I132" i="48"/>
  <c r="H132" i="48"/>
  <c r="J132" i="48"/>
  <c r="O148" i="48"/>
  <c r="E182" i="48"/>
  <c r="O171" i="48"/>
  <c r="O210" i="48"/>
  <c r="Y23" i="43"/>
  <c r="X23" i="43"/>
  <c r="Y37" i="43"/>
  <c r="X37" i="43"/>
  <c r="Y48" i="43"/>
  <c r="X48" i="43"/>
  <c r="Y78" i="43"/>
  <c r="X78" i="43"/>
  <c r="Y91" i="43"/>
  <c r="X91" i="43"/>
  <c r="Y99" i="43"/>
  <c r="X99" i="43"/>
  <c r="Y113" i="43"/>
  <c r="X113" i="43"/>
  <c r="Y122" i="43"/>
  <c r="X122" i="43"/>
  <c r="Y136" i="43"/>
  <c r="X136" i="43"/>
  <c r="Y145" i="43"/>
  <c r="X145" i="43"/>
  <c r="Y159" i="43"/>
  <c r="X159" i="43"/>
  <c r="Y169" i="43"/>
  <c r="X169" i="43"/>
  <c r="Y178" i="43"/>
  <c r="X178" i="43"/>
  <c r="Y192" i="43"/>
  <c r="X192" i="43"/>
  <c r="Y201" i="43"/>
  <c r="X201" i="43"/>
  <c r="Y205" i="43"/>
  <c r="X205" i="43"/>
  <c r="X9" i="44"/>
  <c r="Y9" i="44"/>
  <c r="Y18" i="44"/>
  <c r="X18" i="44"/>
  <c r="Y32" i="44"/>
  <c r="X32" i="44"/>
  <c r="Y73" i="44"/>
  <c r="X73" i="44"/>
  <c r="Y87" i="44"/>
  <c r="X87" i="44"/>
  <c r="X108" i="44"/>
  <c r="Y108" i="44"/>
  <c r="Y117" i="44"/>
  <c r="X117" i="44"/>
  <c r="Y127" i="44"/>
  <c r="X127" i="44"/>
  <c r="Y141" i="44"/>
  <c r="X141" i="44"/>
  <c r="X150" i="44"/>
  <c r="Y150" i="44"/>
  <c r="Y164" i="44"/>
  <c r="X164" i="44"/>
  <c r="Y173" i="44"/>
  <c r="X173" i="44"/>
  <c r="X187" i="44"/>
  <c r="Y187" i="44"/>
  <c r="Y197" i="44"/>
  <c r="X197" i="44"/>
  <c r="Y210" i="44"/>
  <c r="X210" i="44"/>
  <c r="X13" i="45"/>
  <c r="Y13" i="45"/>
  <c r="Y23" i="45"/>
  <c r="X23" i="45"/>
  <c r="X37" i="45"/>
  <c r="Y37" i="45"/>
  <c r="Y48" i="45"/>
  <c r="X48" i="45"/>
  <c r="X78" i="45"/>
  <c r="Y78" i="45"/>
  <c r="Y91" i="45"/>
  <c r="X91" i="45"/>
  <c r="Y99" i="45"/>
  <c r="X99" i="45"/>
  <c r="Y113" i="45"/>
  <c r="X113" i="45"/>
  <c r="X122" i="45"/>
  <c r="Y122" i="45"/>
  <c r="Y136" i="45"/>
  <c r="X136" i="45"/>
  <c r="Y145" i="45"/>
  <c r="X145" i="45"/>
  <c r="Y159" i="45"/>
  <c r="X159" i="45"/>
  <c r="X169" i="45"/>
  <c r="Y169" i="45"/>
  <c r="Y178" i="45"/>
  <c r="X178" i="45"/>
  <c r="Y192" i="45"/>
  <c r="X192" i="45"/>
  <c r="Y201" i="45"/>
  <c r="X201" i="45"/>
  <c r="Y205" i="45"/>
  <c r="X205" i="45"/>
  <c r="X9" i="46"/>
  <c r="Y9" i="46"/>
  <c r="Y18" i="46"/>
  <c r="X18" i="46"/>
  <c r="Y32" i="46"/>
  <c r="X32" i="46"/>
  <c r="Y73" i="46"/>
  <c r="X73" i="46"/>
  <c r="X87" i="46"/>
  <c r="Y87" i="46"/>
  <c r="Y108" i="46"/>
  <c r="X108" i="46"/>
  <c r="Y117" i="46"/>
  <c r="X117" i="46"/>
  <c r="X127" i="46"/>
  <c r="Y127" i="46"/>
  <c r="X24" i="43"/>
  <c r="Z24" i="43" s="1"/>
  <c r="X114" i="43"/>
  <c r="Z114" i="43" s="1"/>
  <c r="X137" i="43"/>
  <c r="Z137" i="43" s="1"/>
  <c r="X160" i="43"/>
  <c r="Z160" i="43" s="1"/>
  <c r="X179" i="43"/>
  <c r="Z179" i="43" s="1"/>
  <c r="O115" i="48"/>
  <c r="O173" i="48"/>
  <c r="Y89" i="43"/>
  <c r="X89" i="43"/>
  <c r="Y110" i="43"/>
  <c r="X110" i="43"/>
  <c r="Y129" i="43"/>
  <c r="X129" i="43"/>
  <c r="Y203" i="43"/>
  <c r="X203" i="43"/>
  <c r="Y138" i="44"/>
  <c r="X138" i="44"/>
  <c r="Y75" i="45"/>
  <c r="X75" i="45"/>
  <c r="Y120" i="45"/>
  <c r="X120" i="45"/>
  <c r="Y203" i="45"/>
  <c r="X203" i="45"/>
  <c r="Y71" i="46"/>
  <c r="X71" i="46"/>
  <c r="Q124" i="43"/>
  <c r="E124" i="25" s="1"/>
  <c r="U19" i="44"/>
  <c r="U24" i="44"/>
  <c r="U79" i="44"/>
  <c r="U126" i="44"/>
  <c r="U145" i="44"/>
  <c r="I182" i="44"/>
  <c r="U199" i="44"/>
  <c r="U203" i="44"/>
  <c r="J28" i="45"/>
  <c r="J154" i="45"/>
  <c r="U147" i="45"/>
  <c r="H132" i="46"/>
  <c r="P132" i="46"/>
  <c r="J154" i="46"/>
  <c r="K28" i="47"/>
  <c r="Q152" i="47"/>
  <c r="I152" i="25" s="1"/>
  <c r="E182" i="47"/>
  <c r="M182" i="47"/>
  <c r="F28" i="48"/>
  <c r="O25" i="48"/>
  <c r="O88" i="48"/>
  <c r="K124" i="48"/>
  <c r="J124" i="25" s="1"/>
  <c r="P119" i="48"/>
  <c r="O119" i="48" s="1"/>
  <c r="O144" i="48"/>
  <c r="O211" i="48"/>
  <c r="Y17" i="43"/>
  <c r="X17" i="43"/>
  <c r="Y31" i="43"/>
  <c r="X31" i="43"/>
  <c r="Y40" i="43"/>
  <c r="X40" i="43"/>
  <c r="Y81" i="43"/>
  <c r="X81" i="43"/>
  <c r="Y107" i="43"/>
  <c r="X107" i="43"/>
  <c r="Y116" i="43"/>
  <c r="X116" i="43"/>
  <c r="Y126" i="43"/>
  <c r="X126" i="43"/>
  <c r="Y139" i="43"/>
  <c r="X139" i="43"/>
  <c r="Y149" i="43"/>
  <c r="X149" i="43"/>
  <c r="Y163" i="43"/>
  <c r="X163" i="43"/>
  <c r="Y172" i="43"/>
  <c r="X172" i="43"/>
  <c r="Y186" i="43"/>
  <c r="X186" i="43"/>
  <c r="Y195" i="43"/>
  <c r="X195" i="43"/>
  <c r="Y209" i="43"/>
  <c r="X209" i="43"/>
  <c r="Y12" i="44"/>
  <c r="X12" i="44"/>
  <c r="Y22" i="44"/>
  <c r="X22" i="44"/>
  <c r="X35" i="44"/>
  <c r="Y35" i="44"/>
  <c r="Y47" i="44"/>
  <c r="X47" i="44"/>
  <c r="X77" i="44"/>
  <c r="Y77" i="44"/>
  <c r="Y90" i="44"/>
  <c r="X90" i="44"/>
  <c r="Y98" i="44"/>
  <c r="X98" i="44"/>
  <c r="Y111" i="44"/>
  <c r="X111" i="44"/>
  <c r="X121" i="44"/>
  <c r="Y121" i="44"/>
  <c r="Y135" i="44"/>
  <c r="X135" i="44"/>
  <c r="X144" i="44"/>
  <c r="Y144" i="44"/>
  <c r="Y158" i="44"/>
  <c r="X158" i="44"/>
  <c r="Y167" i="44"/>
  <c r="X167" i="44"/>
  <c r="X177" i="44"/>
  <c r="Y177" i="44"/>
  <c r="Y191" i="44"/>
  <c r="X191" i="44"/>
  <c r="Y200" i="44"/>
  <c r="X200" i="44"/>
  <c r="Y204" i="44"/>
  <c r="X204" i="44"/>
  <c r="Y213" i="44"/>
  <c r="X213" i="44"/>
  <c r="Y17" i="45"/>
  <c r="X17" i="45"/>
  <c r="Y31" i="45"/>
  <c r="X31" i="45"/>
  <c r="Y40" i="45"/>
  <c r="X40" i="45"/>
  <c r="Y72" i="45"/>
  <c r="X72" i="45"/>
  <c r="Y81" i="45"/>
  <c r="X81" i="45"/>
  <c r="Y107" i="45"/>
  <c r="X107" i="45"/>
  <c r="X116" i="45"/>
  <c r="Y116" i="45"/>
  <c r="Y126" i="45"/>
  <c r="X126" i="45"/>
  <c r="Y139" i="45"/>
  <c r="X139" i="45"/>
  <c r="Y149" i="45"/>
  <c r="X149" i="45"/>
  <c r="X163" i="45"/>
  <c r="Y163" i="45"/>
  <c r="Y172" i="45"/>
  <c r="X172" i="45"/>
  <c r="X186" i="45"/>
  <c r="Y186" i="45"/>
  <c r="Y195" i="45"/>
  <c r="X195" i="45"/>
  <c r="X209" i="45"/>
  <c r="Y209" i="45"/>
  <c r="Y12" i="46"/>
  <c r="X12" i="46"/>
  <c r="Y22" i="46"/>
  <c r="X22" i="46"/>
  <c r="X35" i="46"/>
  <c r="Y35" i="46"/>
  <c r="Y47" i="46"/>
  <c r="X47" i="46"/>
  <c r="Y77" i="46"/>
  <c r="X77" i="46"/>
  <c r="Y90" i="46"/>
  <c r="X90" i="46"/>
  <c r="Y98" i="46"/>
  <c r="X98" i="46"/>
  <c r="X111" i="46"/>
  <c r="Y111" i="46"/>
  <c r="Y121" i="46"/>
  <c r="X121" i="46"/>
  <c r="X135" i="46"/>
  <c r="Y135" i="46"/>
  <c r="T24" i="28"/>
  <c r="T79" i="28"/>
  <c r="R127" i="28"/>
  <c r="T156" i="28"/>
  <c r="X99" i="47"/>
  <c r="Z99" i="47" s="1"/>
  <c r="U123" i="25"/>
  <c r="S26" i="28"/>
  <c r="Y141" i="46"/>
  <c r="X141" i="46"/>
  <c r="Y150" i="46"/>
  <c r="X150" i="46"/>
  <c r="Y164" i="46"/>
  <c r="X164" i="46"/>
  <c r="Y173" i="46"/>
  <c r="X173" i="46"/>
  <c r="X187" i="46"/>
  <c r="Y187" i="46"/>
  <c r="Y197" i="46"/>
  <c r="X197" i="46"/>
  <c r="Y210" i="46"/>
  <c r="X210" i="46"/>
  <c r="Y13" i="47"/>
  <c r="X13" i="47"/>
  <c r="Y23" i="47"/>
  <c r="X23" i="47"/>
  <c r="Y37" i="47"/>
  <c r="X37" i="47"/>
  <c r="Y48" i="47"/>
  <c r="X48" i="47"/>
  <c r="X78" i="47"/>
  <c r="Y78" i="47"/>
  <c r="Y91" i="47"/>
  <c r="X91" i="47"/>
  <c r="Y113" i="47"/>
  <c r="X113" i="47"/>
  <c r="Y122" i="47"/>
  <c r="X122" i="47"/>
  <c r="Y136" i="47"/>
  <c r="X136" i="47"/>
  <c r="Y145" i="47"/>
  <c r="X145" i="47"/>
  <c r="Y159" i="47"/>
  <c r="X159" i="47"/>
  <c r="Y169" i="47"/>
  <c r="X169" i="47"/>
  <c r="Y178" i="47"/>
  <c r="X178" i="47"/>
  <c r="Y192" i="47"/>
  <c r="X192" i="47"/>
  <c r="Y201" i="47"/>
  <c r="X201" i="47"/>
  <c r="Y205" i="47"/>
  <c r="X205" i="47"/>
  <c r="R9" i="48"/>
  <c r="S9" i="48"/>
  <c r="S18" i="48"/>
  <c r="R18" i="48"/>
  <c r="S32" i="48"/>
  <c r="R32" i="48"/>
  <c r="S87" i="48"/>
  <c r="R87" i="48"/>
  <c r="S108" i="48"/>
  <c r="R108" i="48"/>
  <c r="S117" i="48"/>
  <c r="R117" i="48"/>
  <c r="S127" i="48"/>
  <c r="R127" i="48"/>
  <c r="R141" i="48"/>
  <c r="S141" i="48"/>
  <c r="S150" i="48"/>
  <c r="R150" i="48"/>
  <c r="S164" i="48"/>
  <c r="R164" i="48"/>
  <c r="R173" i="48"/>
  <c r="S173" i="48"/>
  <c r="S187" i="48"/>
  <c r="R187" i="48"/>
  <c r="S197" i="48"/>
  <c r="R197" i="48"/>
  <c r="S210" i="48"/>
  <c r="R210" i="48"/>
  <c r="S82" i="25"/>
  <c r="T21" i="28"/>
  <c r="R89" i="28"/>
  <c r="R91" i="28" s="1"/>
  <c r="T87" i="28"/>
  <c r="T157" i="28"/>
  <c r="R199" i="28"/>
  <c r="T197" i="28"/>
  <c r="X149" i="46"/>
  <c r="Z149" i="46" s="1"/>
  <c r="S37" i="48"/>
  <c r="T37" i="48" s="1"/>
  <c r="X144" i="46"/>
  <c r="Y144" i="46"/>
  <c r="Y158" i="46"/>
  <c r="X158" i="46"/>
  <c r="Y167" i="46"/>
  <c r="X167" i="46"/>
  <c r="X177" i="46"/>
  <c r="Y177" i="46"/>
  <c r="Y191" i="46"/>
  <c r="X191" i="46"/>
  <c r="Y200" i="46"/>
  <c r="X200" i="46"/>
  <c r="X204" i="46"/>
  <c r="Y204" i="46"/>
  <c r="Y213" i="46"/>
  <c r="X213" i="46"/>
  <c r="Y17" i="47"/>
  <c r="X17" i="47"/>
  <c r="X31" i="47"/>
  <c r="Y31" i="47"/>
  <c r="Y40" i="47"/>
  <c r="X40" i="47"/>
  <c r="X72" i="47"/>
  <c r="Y72" i="47"/>
  <c r="Y81" i="47"/>
  <c r="X81" i="47"/>
  <c r="Y107" i="47"/>
  <c r="X107" i="47"/>
  <c r="X116" i="47"/>
  <c r="Y116" i="47"/>
  <c r="Y126" i="47"/>
  <c r="X126" i="47"/>
  <c r="Y139" i="47"/>
  <c r="X139" i="47"/>
  <c r="Y149" i="47"/>
  <c r="X149" i="47"/>
  <c r="X163" i="47"/>
  <c r="Y163" i="47"/>
  <c r="Y172" i="47"/>
  <c r="X172" i="47"/>
  <c r="Y186" i="47"/>
  <c r="X186" i="47"/>
  <c r="Y195" i="47"/>
  <c r="X195" i="47"/>
  <c r="Y209" i="47"/>
  <c r="X209" i="47"/>
  <c r="R12" i="48"/>
  <c r="S12" i="48"/>
  <c r="S22" i="48"/>
  <c r="R22" i="48"/>
  <c r="R35" i="48"/>
  <c r="S35" i="48"/>
  <c r="S47" i="48"/>
  <c r="R47" i="48"/>
  <c r="S90" i="48"/>
  <c r="R90" i="48"/>
  <c r="S98" i="48"/>
  <c r="R98" i="48"/>
  <c r="S111" i="48"/>
  <c r="R111" i="48"/>
  <c r="S121" i="48"/>
  <c r="R121" i="48"/>
  <c r="R135" i="48"/>
  <c r="S135" i="48"/>
  <c r="S144" i="48"/>
  <c r="R144" i="48"/>
  <c r="S158" i="48"/>
  <c r="R158" i="48"/>
  <c r="S167" i="48"/>
  <c r="R167" i="48"/>
  <c r="S177" i="48"/>
  <c r="R177" i="48"/>
  <c r="S191" i="48"/>
  <c r="R191" i="48"/>
  <c r="S200" i="48"/>
  <c r="R200" i="48"/>
  <c r="S204" i="48"/>
  <c r="R204" i="48"/>
  <c r="S213" i="48"/>
  <c r="R213" i="48"/>
  <c r="R99" i="28"/>
  <c r="R101" i="28" s="1"/>
  <c r="R159" i="28"/>
  <c r="R187" i="28"/>
  <c r="R205" i="28"/>
  <c r="Y138" i="46"/>
  <c r="X138" i="46"/>
  <c r="Y148" i="46"/>
  <c r="X148" i="46"/>
  <c r="Y161" i="46"/>
  <c r="X161" i="46"/>
  <c r="Y171" i="46"/>
  <c r="X171" i="46"/>
  <c r="Y185" i="46"/>
  <c r="X185" i="46"/>
  <c r="Y194" i="46"/>
  <c r="X194" i="46"/>
  <c r="Y207" i="46"/>
  <c r="X207" i="46"/>
  <c r="X11" i="47"/>
  <c r="Y11" i="47"/>
  <c r="Y21" i="47"/>
  <c r="X21" i="47"/>
  <c r="Y34" i="47"/>
  <c r="X34" i="47"/>
  <c r="Y46" i="47"/>
  <c r="X46" i="47"/>
  <c r="Y89" i="47"/>
  <c r="X89" i="47"/>
  <c r="Y97" i="47"/>
  <c r="X97" i="47"/>
  <c r="X110" i="47"/>
  <c r="Y110" i="47"/>
  <c r="X120" i="47"/>
  <c r="Y120" i="47"/>
  <c r="Y129" i="47"/>
  <c r="X129" i="47"/>
  <c r="Y143" i="47"/>
  <c r="X143" i="47"/>
  <c r="Y157" i="47"/>
  <c r="X157" i="47"/>
  <c r="Y166" i="47"/>
  <c r="X166" i="47"/>
  <c r="Y176" i="47"/>
  <c r="X176" i="47"/>
  <c r="X189" i="47"/>
  <c r="Y189" i="47"/>
  <c r="X199" i="47"/>
  <c r="Y199" i="47"/>
  <c r="Y203" i="47"/>
  <c r="X203" i="47"/>
  <c r="Y212" i="47"/>
  <c r="X212" i="47"/>
  <c r="S16" i="48"/>
  <c r="R16" i="48"/>
  <c r="S25" i="48"/>
  <c r="R25" i="48"/>
  <c r="R39" i="48"/>
  <c r="S39" i="48"/>
  <c r="R101" i="48"/>
  <c r="S101" i="48"/>
  <c r="R115" i="48"/>
  <c r="S115" i="48"/>
  <c r="S125" i="48"/>
  <c r="R125" i="48"/>
  <c r="S138" i="48"/>
  <c r="R138" i="48"/>
  <c r="S148" i="48"/>
  <c r="R148" i="48"/>
  <c r="S161" i="48"/>
  <c r="R161" i="48"/>
  <c r="S171" i="48"/>
  <c r="R171" i="48"/>
  <c r="S185" i="48"/>
  <c r="R185" i="48"/>
  <c r="S194" i="48"/>
  <c r="R194" i="48"/>
  <c r="S207" i="48"/>
  <c r="R207" i="48"/>
  <c r="Y195" i="46"/>
  <c r="Z195" i="46" s="1"/>
  <c r="Y142" i="46"/>
  <c r="X142" i="46"/>
  <c r="X151" i="46"/>
  <c r="Y151" i="46"/>
  <c r="Y165" i="46"/>
  <c r="X165" i="46"/>
  <c r="X175" i="46"/>
  <c r="Y175" i="46"/>
  <c r="Y188" i="46"/>
  <c r="X188" i="46"/>
  <c r="Y198" i="46"/>
  <c r="X198" i="46"/>
  <c r="Y211" i="46"/>
  <c r="X211" i="46"/>
  <c r="Y15" i="47"/>
  <c r="X15" i="47"/>
  <c r="X24" i="47"/>
  <c r="Y24" i="47"/>
  <c r="Y38" i="47"/>
  <c r="X38" i="47"/>
  <c r="Y79" i="47"/>
  <c r="X79" i="47"/>
  <c r="Y100" i="47"/>
  <c r="X100" i="47"/>
  <c r="Y114" i="47"/>
  <c r="X114" i="47"/>
  <c r="Y123" i="47"/>
  <c r="X123" i="47"/>
  <c r="Y137" i="47"/>
  <c r="X137" i="47"/>
  <c r="Y147" i="47"/>
  <c r="X147" i="47"/>
  <c r="Y160" i="47"/>
  <c r="X160" i="47"/>
  <c r="Y170" i="47"/>
  <c r="X170" i="47"/>
  <c r="Y179" i="47"/>
  <c r="X179" i="47"/>
  <c r="Y193" i="47"/>
  <c r="X193" i="47"/>
  <c r="Y206" i="47"/>
  <c r="X206" i="47"/>
  <c r="R10" i="48"/>
  <c r="S10" i="48"/>
  <c r="S19" i="48"/>
  <c r="R19" i="48"/>
  <c r="R33" i="48"/>
  <c r="S33" i="48"/>
  <c r="S45" i="48"/>
  <c r="R45" i="48"/>
  <c r="R88" i="48"/>
  <c r="S88" i="48"/>
  <c r="S109" i="48"/>
  <c r="R109" i="48"/>
  <c r="S119" i="48"/>
  <c r="R119" i="48"/>
  <c r="S128" i="48"/>
  <c r="R128" i="48"/>
  <c r="R142" i="48"/>
  <c r="S142" i="48"/>
  <c r="S151" i="48"/>
  <c r="R151" i="48"/>
  <c r="R165" i="48"/>
  <c r="S165" i="48"/>
  <c r="S175" i="48"/>
  <c r="R175" i="48"/>
  <c r="S188" i="48"/>
  <c r="R188" i="48"/>
  <c r="R198" i="48"/>
  <c r="S198" i="48"/>
  <c r="S211" i="48"/>
  <c r="R211" i="48"/>
  <c r="S20" i="25"/>
  <c r="U19" i="25"/>
  <c r="U188" i="25"/>
  <c r="T33" i="28"/>
  <c r="T95" i="28"/>
  <c r="T154" i="28"/>
  <c r="T209" i="28"/>
  <c r="X145" i="46"/>
  <c r="Y145" i="46"/>
  <c r="Y159" i="46"/>
  <c r="X159" i="46"/>
  <c r="X169" i="46"/>
  <c r="Y169" i="46"/>
  <c r="Y178" i="46"/>
  <c r="X178" i="46"/>
  <c r="Y192" i="46"/>
  <c r="X192" i="46"/>
  <c r="X201" i="46"/>
  <c r="Y201" i="46"/>
  <c r="Y205" i="46"/>
  <c r="X205" i="46"/>
  <c r="X9" i="47"/>
  <c r="Y9" i="47"/>
  <c r="Y18" i="47"/>
  <c r="X18" i="47"/>
  <c r="Y32" i="47"/>
  <c r="X32" i="47"/>
  <c r="Y73" i="47"/>
  <c r="X73" i="47"/>
  <c r="Y87" i="47"/>
  <c r="X87" i="47"/>
  <c r="X108" i="47"/>
  <c r="Y108" i="47"/>
  <c r="Y117" i="47"/>
  <c r="X117" i="47"/>
  <c r="Y127" i="47"/>
  <c r="X127" i="47"/>
  <c r="X141" i="47"/>
  <c r="Y141" i="47"/>
  <c r="Y150" i="47"/>
  <c r="X150" i="47"/>
  <c r="X164" i="47"/>
  <c r="Y164" i="47"/>
  <c r="Y173" i="47"/>
  <c r="X173" i="47"/>
  <c r="Y187" i="47"/>
  <c r="X187" i="47"/>
  <c r="X197" i="47"/>
  <c r="Y197" i="47"/>
  <c r="Y210" i="47"/>
  <c r="X210" i="47"/>
  <c r="S13" i="48"/>
  <c r="R13" i="48"/>
  <c r="S23" i="48"/>
  <c r="R23" i="48"/>
  <c r="R48" i="48"/>
  <c r="S48" i="48"/>
  <c r="R91" i="48"/>
  <c r="S91" i="48"/>
  <c r="R99" i="48"/>
  <c r="S99" i="48"/>
  <c r="S113" i="48"/>
  <c r="R113" i="48"/>
  <c r="S122" i="48"/>
  <c r="R122" i="48"/>
  <c r="S136" i="48"/>
  <c r="R136" i="48"/>
  <c r="S145" i="48"/>
  <c r="R145" i="48"/>
  <c r="S159" i="48"/>
  <c r="R159" i="48"/>
  <c r="S169" i="48"/>
  <c r="R169" i="48"/>
  <c r="R178" i="48"/>
  <c r="S178" i="48"/>
  <c r="S192" i="48"/>
  <c r="R192" i="48"/>
  <c r="S201" i="48"/>
  <c r="R201" i="48"/>
  <c r="S205" i="48"/>
  <c r="R205" i="48"/>
  <c r="U122" i="25"/>
  <c r="U167" i="25"/>
  <c r="U189" i="25"/>
  <c r="U194" i="25"/>
  <c r="U206" i="25"/>
  <c r="T15" i="28"/>
  <c r="T111" i="28"/>
  <c r="T119" i="28"/>
  <c r="Y139" i="46"/>
  <c r="X139" i="46"/>
  <c r="Y163" i="46"/>
  <c r="X163" i="46"/>
  <c r="Y172" i="46"/>
  <c r="X172" i="46"/>
  <c r="Y186" i="46"/>
  <c r="X186" i="46"/>
  <c r="X209" i="46"/>
  <c r="Y209" i="46"/>
  <c r="Y12" i="47"/>
  <c r="X12" i="47"/>
  <c r="Y22" i="47"/>
  <c r="X22" i="47"/>
  <c r="Y35" i="47"/>
  <c r="X35" i="47"/>
  <c r="X47" i="47"/>
  <c r="Y47" i="47"/>
  <c r="Y77" i="47"/>
  <c r="X77" i="47"/>
  <c r="X90" i="47"/>
  <c r="Y90" i="47"/>
  <c r="Y98" i="47"/>
  <c r="X98" i="47"/>
  <c r="Y111" i="47"/>
  <c r="X111" i="47"/>
  <c r="Y121" i="47"/>
  <c r="X121" i="47"/>
  <c r="X135" i="47"/>
  <c r="Y135" i="47"/>
  <c r="Y144" i="47"/>
  <c r="X144" i="47"/>
  <c r="Y158" i="47"/>
  <c r="X158" i="47"/>
  <c r="Y167" i="47"/>
  <c r="X167" i="47"/>
  <c r="Y177" i="47"/>
  <c r="X177" i="47"/>
  <c r="Y191" i="47"/>
  <c r="X191" i="47"/>
  <c r="X200" i="47"/>
  <c r="Y200" i="47"/>
  <c r="Y204" i="47"/>
  <c r="X204" i="47"/>
  <c r="Y213" i="47"/>
  <c r="X213" i="47"/>
  <c r="R17" i="48"/>
  <c r="S17" i="48"/>
  <c r="S31" i="48"/>
  <c r="R31" i="48"/>
  <c r="S40" i="48"/>
  <c r="R40" i="48"/>
  <c r="R107" i="48"/>
  <c r="S107" i="48"/>
  <c r="R116" i="48"/>
  <c r="S116" i="48"/>
  <c r="S126" i="48"/>
  <c r="R126" i="48"/>
  <c r="S139" i="48"/>
  <c r="R139" i="48"/>
  <c r="S149" i="48"/>
  <c r="R149" i="48"/>
  <c r="R163" i="48"/>
  <c r="S163" i="48"/>
  <c r="S172" i="48"/>
  <c r="R172" i="48"/>
  <c r="S186" i="48"/>
  <c r="R186" i="48"/>
  <c r="S195" i="48"/>
  <c r="R195" i="48"/>
  <c r="S209" i="48"/>
  <c r="R209" i="48"/>
  <c r="U21" i="25"/>
  <c r="U25" i="25"/>
  <c r="U203" i="25"/>
  <c r="U207" i="25"/>
  <c r="T30" i="28"/>
  <c r="R80" i="28"/>
  <c r="R121" i="28"/>
  <c r="T163" i="28"/>
  <c r="R177" i="28"/>
  <c r="X75" i="47"/>
  <c r="Z75" i="47" s="1"/>
  <c r="O45" i="48"/>
  <c r="U157" i="47"/>
  <c r="U113" i="46"/>
  <c r="U125" i="46"/>
  <c r="U158" i="46"/>
  <c r="U163" i="45"/>
  <c r="V168" i="45"/>
  <c r="V124" i="45"/>
  <c r="U10" i="44"/>
  <c r="U22" i="44"/>
  <c r="U191" i="44"/>
  <c r="U108" i="44"/>
  <c r="U120" i="44"/>
  <c r="U13" i="43"/>
  <c r="U37" i="43"/>
  <c r="U108" i="43"/>
  <c r="U47" i="43"/>
  <c r="U172" i="43"/>
  <c r="U9" i="43"/>
  <c r="U25" i="43"/>
  <c r="U195" i="43"/>
  <c r="U135" i="43"/>
  <c r="U151" i="43"/>
  <c r="U39" i="43"/>
  <c r="U185" i="43"/>
  <c r="U48" i="43"/>
  <c r="U116" i="43"/>
  <c r="U120" i="43"/>
  <c r="U203" i="43"/>
  <c r="R211" i="28"/>
  <c r="T200" i="28"/>
  <c r="R193" i="28"/>
  <c r="T182" i="28"/>
  <c r="R171" i="28"/>
  <c r="R165" i="28"/>
  <c r="R137" i="28"/>
  <c r="R115" i="28"/>
  <c r="R109" i="28"/>
  <c r="T94" i="28"/>
  <c r="T75" i="28"/>
  <c r="R74" i="28"/>
  <c r="R35" i="28"/>
  <c r="T13" i="28"/>
  <c r="T9" i="28"/>
  <c r="R14" i="28"/>
  <c r="U212" i="25"/>
  <c r="U200" i="25"/>
  <c r="U187" i="25"/>
  <c r="U163" i="25"/>
  <c r="S162" i="25"/>
  <c r="U159" i="25"/>
  <c r="U135" i="25"/>
  <c r="U136" i="25"/>
  <c r="S124" i="25"/>
  <c r="U121" i="25"/>
  <c r="U113" i="25"/>
  <c r="U117" i="25"/>
  <c r="U111" i="25"/>
  <c r="S112" i="25"/>
  <c r="S92" i="25"/>
  <c r="S94" i="25" s="1"/>
  <c r="U91" i="25"/>
  <c r="U80" i="25"/>
  <c r="U79" i="25"/>
  <c r="U71" i="25"/>
  <c r="U37" i="25"/>
  <c r="U18" i="25"/>
  <c r="U12" i="25"/>
  <c r="S44" i="25"/>
  <c r="S76" i="25"/>
  <c r="S118" i="25"/>
  <c r="S130" i="25"/>
  <c r="S168" i="25"/>
  <c r="S180" i="25"/>
  <c r="S26" i="25"/>
  <c r="U45" i="25"/>
  <c r="U77" i="25"/>
  <c r="S102" i="25"/>
  <c r="U107" i="25"/>
  <c r="U119" i="25"/>
  <c r="S140" i="25"/>
  <c r="U157" i="25"/>
  <c r="S208" i="25"/>
  <c r="U15" i="25"/>
  <c r="U87" i="25"/>
  <c r="U191" i="25"/>
  <c r="U209" i="25"/>
  <c r="S190" i="25"/>
  <c r="S202" i="25"/>
  <c r="H28" i="43"/>
  <c r="P28" i="43"/>
  <c r="V11" i="43"/>
  <c r="U11" i="43" s="1"/>
  <c r="X11" i="43"/>
  <c r="Z11" i="43" s="1"/>
  <c r="V10" i="43"/>
  <c r="U10" i="43" s="1"/>
  <c r="Y10" i="43"/>
  <c r="Z10" i="43" s="1"/>
  <c r="K14" i="48"/>
  <c r="J14" i="25" s="1"/>
  <c r="K180" i="48"/>
  <c r="J180" i="25" s="1"/>
  <c r="K202" i="48"/>
  <c r="J202" i="25" s="1"/>
  <c r="K55" i="48"/>
  <c r="J55" i="25" s="1"/>
  <c r="E132" i="48"/>
  <c r="K112" i="48"/>
  <c r="J112" i="25" s="1"/>
  <c r="K20" i="48"/>
  <c r="J20" i="25" s="1"/>
  <c r="K26" i="48"/>
  <c r="J26" i="25" s="1"/>
  <c r="K44" i="48"/>
  <c r="J44" i="25" s="1"/>
  <c r="J84" i="48"/>
  <c r="G132" i="48"/>
  <c r="K118" i="48"/>
  <c r="J118" i="25" s="1"/>
  <c r="K162" i="48"/>
  <c r="J162" i="25" s="1"/>
  <c r="G182" i="48"/>
  <c r="K102" i="48"/>
  <c r="K140" i="48"/>
  <c r="J140" i="25" s="1"/>
  <c r="K146" i="48"/>
  <c r="J146" i="25" s="1"/>
  <c r="K152" i="48"/>
  <c r="J152" i="25" s="1"/>
  <c r="K208" i="48"/>
  <c r="J208" i="25" s="1"/>
  <c r="K196" i="48"/>
  <c r="J196" i="25" s="1"/>
  <c r="K174" i="48"/>
  <c r="J174" i="25" s="1"/>
  <c r="Q14" i="47"/>
  <c r="I14" i="25" s="1"/>
  <c r="Q26" i="47"/>
  <c r="I26" i="25" s="1"/>
  <c r="Q36" i="47"/>
  <c r="I36" i="25" s="1"/>
  <c r="Q76" i="47"/>
  <c r="I76" i="25" s="1"/>
  <c r="Q55" i="47"/>
  <c r="I55" i="25" s="1"/>
  <c r="Q102" i="47"/>
  <c r="Q82" i="47"/>
  <c r="I82" i="25" s="1"/>
  <c r="Q92" i="47"/>
  <c r="Q140" i="47"/>
  <c r="I140" i="25" s="1"/>
  <c r="Q118" i="47"/>
  <c r="I118" i="25" s="1"/>
  <c r="Q124" i="47"/>
  <c r="G154" i="47"/>
  <c r="O154" i="47"/>
  <c r="Q174" i="47"/>
  <c r="I174" i="25" s="1"/>
  <c r="E132" i="47"/>
  <c r="I132" i="47"/>
  <c r="M132" i="47"/>
  <c r="E154" i="47"/>
  <c r="I154" i="47"/>
  <c r="M154" i="47"/>
  <c r="Q162" i="47"/>
  <c r="I162" i="25" s="1"/>
  <c r="Q180" i="47"/>
  <c r="I180" i="25" s="1"/>
  <c r="Q168" i="47"/>
  <c r="I168" i="25" s="1"/>
  <c r="Q208" i="47"/>
  <c r="I208" i="25" s="1"/>
  <c r="Q174" i="46"/>
  <c r="H174" i="25" s="1"/>
  <c r="Q14" i="46"/>
  <c r="H14" i="25" s="1"/>
  <c r="Q118" i="46"/>
  <c r="H118" i="25" s="1"/>
  <c r="Q130" i="46"/>
  <c r="H130" i="25" s="1"/>
  <c r="Q76" i="46"/>
  <c r="H76" i="25" s="1"/>
  <c r="Q152" i="46"/>
  <c r="H152" i="25" s="1"/>
  <c r="Q102" i="46"/>
  <c r="Q112" i="46"/>
  <c r="H112" i="25" s="1"/>
  <c r="Q208" i="46"/>
  <c r="H208" i="25" s="1"/>
  <c r="Q92" i="46"/>
  <c r="H154" i="46"/>
  <c r="Q196" i="46"/>
  <c r="H196" i="25" s="1"/>
  <c r="Q26" i="46"/>
  <c r="H26" i="25" s="1"/>
  <c r="Q36" i="46"/>
  <c r="H36" i="25" s="1"/>
  <c r="Q44" i="46"/>
  <c r="H44" i="25" s="1"/>
  <c r="Q82" i="46"/>
  <c r="H82" i="25" s="1"/>
  <c r="Q140" i="46"/>
  <c r="H140" i="25" s="1"/>
  <c r="Q146" i="46"/>
  <c r="H146" i="25" s="1"/>
  <c r="Q190" i="46"/>
  <c r="Q20" i="46"/>
  <c r="H20" i="25" s="1"/>
  <c r="Q124" i="46"/>
  <c r="H124" i="25" s="1"/>
  <c r="N154" i="46"/>
  <c r="Q214" i="46"/>
  <c r="H214" i="25" s="1"/>
  <c r="Q168" i="46"/>
  <c r="H168" i="25" s="1"/>
  <c r="Q180" i="46"/>
  <c r="H180" i="25" s="1"/>
  <c r="Q140" i="45"/>
  <c r="G140" i="25" s="1"/>
  <c r="Q152" i="45"/>
  <c r="G152" i="25" s="1"/>
  <c r="Q14" i="45"/>
  <c r="G14" i="25" s="1"/>
  <c r="Q44" i="45"/>
  <c r="G44" i="25" s="1"/>
  <c r="Q20" i="45"/>
  <c r="G20" i="25" s="1"/>
  <c r="Q82" i="45"/>
  <c r="G82" i="25" s="1"/>
  <c r="Q174" i="45"/>
  <c r="G174" i="25" s="1"/>
  <c r="Q208" i="45"/>
  <c r="G208" i="25" s="1"/>
  <c r="Q55" i="45"/>
  <c r="G55" i="25" s="1"/>
  <c r="Q76" i="45"/>
  <c r="G76" i="25" s="1"/>
  <c r="N132" i="45"/>
  <c r="Q130" i="45"/>
  <c r="G130" i="25" s="1"/>
  <c r="L182" i="45"/>
  <c r="P182" i="45"/>
  <c r="Q214" i="45"/>
  <c r="G214" i="25" s="1"/>
  <c r="Q92" i="45"/>
  <c r="Q102" i="45"/>
  <c r="E132" i="45"/>
  <c r="I132" i="45"/>
  <c r="M132" i="45"/>
  <c r="Q112" i="45"/>
  <c r="G112" i="25" s="1"/>
  <c r="Q196" i="45"/>
  <c r="G196" i="25" s="1"/>
  <c r="Q202" i="45"/>
  <c r="G202" i="25" s="1"/>
  <c r="Q146" i="45"/>
  <c r="G146" i="25" s="1"/>
  <c r="Q190" i="45"/>
  <c r="Q124" i="45"/>
  <c r="G124" i="25" s="1"/>
  <c r="N154" i="45"/>
  <c r="Q168" i="45"/>
  <c r="G168" i="25" s="1"/>
  <c r="Q180" i="45"/>
  <c r="G180" i="25" s="1"/>
  <c r="Q112" i="44"/>
  <c r="F112" i="25" s="1"/>
  <c r="Q92" i="44"/>
  <c r="Q36" i="44"/>
  <c r="F36" i="25" s="1"/>
  <c r="Q44" i="44"/>
  <c r="F44" i="25" s="1"/>
  <c r="E28" i="44"/>
  <c r="I28" i="44"/>
  <c r="M28" i="44"/>
  <c r="Q124" i="44"/>
  <c r="F124" i="25" s="1"/>
  <c r="N182" i="44"/>
  <c r="Q55" i="44"/>
  <c r="F55" i="25" s="1"/>
  <c r="Q82" i="44"/>
  <c r="F82" i="25" s="1"/>
  <c r="Q118" i="44"/>
  <c r="F118" i="25" s="1"/>
  <c r="Q130" i="44"/>
  <c r="F130" i="25" s="1"/>
  <c r="Q162" i="44"/>
  <c r="F162" i="25" s="1"/>
  <c r="Q168" i="44"/>
  <c r="F168" i="25" s="1"/>
  <c r="Q174" i="44"/>
  <c r="F174" i="25" s="1"/>
  <c r="Q180" i="44"/>
  <c r="F180" i="25" s="1"/>
  <c r="Q146" i="44"/>
  <c r="F146" i="25" s="1"/>
  <c r="H132" i="44"/>
  <c r="L132" i="44"/>
  <c r="P132" i="44"/>
  <c r="Q152" i="44"/>
  <c r="F152" i="25" s="1"/>
  <c r="Q102" i="44"/>
  <c r="E154" i="44"/>
  <c r="I154" i="44"/>
  <c r="M154" i="44"/>
  <c r="Q140" i="44"/>
  <c r="F140" i="25" s="1"/>
  <c r="Q190" i="44"/>
  <c r="Q202" i="44"/>
  <c r="F202" i="25" s="1"/>
  <c r="Q196" i="44"/>
  <c r="F196" i="25" s="1"/>
  <c r="Q214" i="44"/>
  <c r="F214" i="25" s="1"/>
  <c r="U15" i="43"/>
  <c r="V125" i="43"/>
  <c r="V23" i="43"/>
  <c r="U23" i="43" s="1"/>
  <c r="Q36" i="43"/>
  <c r="E36" i="25" s="1"/>
  <c r="V31" i="43"/>
  <c r="Q55" i="43"/>
  <c r="E55" i="25" s="1"/>
  <c r="V45" i="43"/>
  <c r="Q82" i="43"/>
  <c r="E82" i="25" s="1"/>
  <c r="V77" i="43"/>
  <c r="V144" i="43"/>
  <c r="U144" i="43" s="1"/>
  <c r="Q44" i="43"/>
  <c r="E44" i="25" s="1"/>
  <c r="V91" i="43"/>
  <c r="U91" i="43" s="1"/>
  <c r="Q92" i="43"/>
  <c r="V113" i="43"/>
  <c r="V129" i="43"/>
  <c r="U129" i="43" s="1"/>
  <c r="Q130" i="43"/>
  <c r="E130" i="25" s="1"/>
  <c r="V166" i="43"/>
  <c r="U166" i="43" s="1"/>
  <c r="V19" i="43"/>
  <c r="U19" i="43" s="1"/>
  <c r="Q20" i="43"/>
  <c r="E20" i="25" s="1"/>
  <c r="V87" i="43"/>
  <c r="G132" i="43"/>
  <c r="O132" i="43"/>
  <c r="V117" i="43"/>
  <c r="U117" i="43" s="1"/>
  <c r="Q118" i="43"/>
  <c r="E118" i="25" s="1"/>
  <c r="V158" i="43"/>
  <c r="U158" i="43" s="1"/>
  <c r="Q162" i="43"/>
  <c r="E162" i="25" s="1"/>
  <c r="E154" i="43"/>
  <c r="U163" i="43"/>
  <c r="V164" i="43"/>
  <c r="U164" i="43" s="1"/>
  <c r="Q168" i="43"/>
  <c r="E168" i="25" s="1"/>
  <c r="Q180" i="43"/>
  <c r="E180" i="25" s="1"/>
  <c r="V175" i="43"/>
  <c r="V211" i="43"/>
  <c r="U211" i="43" s="1"/>
  <c r="G182" i="43"/>
  <c r="Q14" i="43"/>
  <c r="E14" i="25" s="1"/>
  <c r="Q26" i="43"/>
  <c r="E26" i="25" s="1"/>
  <c r="E132" i="43"/>
  <c r="I132" i="43"/>
  <c r="M132" i="43"/>
  <c r="U126" i="43"/>
  <c r="U148" i="43"/>
  <c r="V193" i="43"/>
  <c r="U193" i="43" s="1"/>
  <c r="V198" i="43"/>
  <c r="U198" i="43" s="1"/>
  <c r="V201" i="43"/>
  <c r="U201" i="43" s="1"/>
  <c r="V204" i="43"/>
  <c r="U204" i="43" s="1"/>
  <c r="V207" i="43"/>
  <c r="U207" i="43" s="1"/>
  <c r="V98" i="43"/>
  <c r="U99" i="43"/>
  <c r="V109" i="43"/>
  <c r="U109" i="43" s="1"/>
  <c r="V121" i="43"/>
  <c r="U121" i="43" s="1"/>
  <c r="H154" i="43"/>
  <c r="L154" i="43"/>
  <c r="P154" i="43"/>
  <c r="Q146" i="43"/>
  <c r="E146" i="25" s="1"/>
  <c r="V141" i="43"/>
  <c r="N182" i="43"/>
  <c r="V179" i="43"/>
  <c r="U179" i="43" s="1"/>
  <c r="V186" i="43"/>
  <c r="U188" i="43"/>
  <c r="V189" i="43"/>
  <c r="U189" i="43" s="1"/>
  <c r="U205" i="43"/>
  <c r="U212" i="43"/>
  <c r="U213" i="43"/>
  <c r="V107" i="43"/>
  <c r="V119" i="43"/>
  <c r="Q190" i="43"/>
  <c r="Q202" i="43"/>
  <c r="E202" i="25" s="1"/>
  <c r="Q208" i="43"/>
  <c r="E208" i="25" s="1"/>
  <c r="Q174" i="43"/>
  <c r="E174" i="25" s="1"/>
  <c r="Q196" i="43"/>
  <c r="E196" i="25" s="1"/>
  <c r="V191" i="43"/>
  <c r="Q214" i="43"/>
  <c r="E214" i="25" s="1"/>
  <c r="V209" i="43"/>
  <c r="Q74" i="25" l="1"/>
  <c r="T74" i="25"/>
  <c r="U74" i="25" s="1"/>
  <c r="Q73" i="25"/>
  <c r="T73" i="25"/>
  <c r="P146" i="48"/>
  <c r="V26" i="44"/>
  <c r="V20" i="46"/>
  <c r="V118" i="47"/>
  <c r="T26" i="28"/>
  <c r="E190" i="25"/>
  <c r="Q216" i="43"/>
  <c r="E216" i="25" s="1"/>
  <c r="F190" i="25"/>
  <c r="Q216" i="44"/>
  <c r="G190" i="25"/>
  <c r="Q216" i="45"/>
  <c r="H190" i="25"/>
  <c r="Q216" i="46"/>
  <c r="H216" i="25" s="1"/>
  <c r="S216" i="25"/>
  <c r="R213" i="28"/>
  <c r="I190" i="25"/>
  <c r="Q216" i="47"/>
  <c r="I216" i="25" s="1"/>
  <c r="J190" i="25"/>
  <c r="K216" i="48"/>
  <c r="J216" i="25" s="1"/>
  <c r="P162" i="48"/>
  <c r="V130" i="46"/>
  <c r="V124" i="44"/>
  <c r="V44" i="44"/>
  <c r="V82" i="44"/>
  <c r="V36" i="44"/>
  <c r="P44" i="48"/>
  <c r="O161" i="48"/>
  <c r="P196" i="48"/>
  <c r="P14" i="48"/>
  <c r="V180" i="47"/>
  <c r="V162" i="46"/>
  <c r="V26" i="46"/>
  <c r="V196" i="44"/>
  <c r="V92" i="44"/>
  <c r="V94" i="44" s="1"/>
  <c r="V102" i="44"/>
  <c r="V104" i="44" s="1"/>
  <c r="U33" i="44"/>
  <c r="U36" i="44" s="1"/>
  <c r="V55" i="44"/>
  <c r="V140" i="44"/>
  <c r="V112" i="44"/>
  <c r="V130" i="44"/>
  <c r="Y180" i="43"/>
  <c r="U119" i="44"/>
  <c r="V190" i="44"/>
  <c r="V168" i="44"/>
  <c r="V146" i="44"/>
  <c r="V55" i="47"/>
  <c r="V190" i="47"/>
  <c r="V196" i="46"/>
  <c r="V76" i="46"/>
  <c r="V112" i="46"/>
  <c r="U23" i="44"/>
  <c r="U26" i="44" s="1"/>
  <c r="P202" i="48"/>
  <c r="P130" i="48"/>
  <c r="V168" i="47"/>
  <c r="V162" i="44"/>
  <c r="V118" i="44"/>
  <c r="V82" i="46"/>
  <c r="P180" i="48"/>
  <c r="V162" i="45"/>
  <c r="V26" i="45"/>
  <c r="V180" i="46"/>
  <c r="L193" i="25"/>
  <c r="Z158" i="47"/>
  <c r="Z111" i="47"/>
  <c r="L77" i="25"/>
  <c r="Q77" i="25" s="1"/>
  <c r="L119" i="25"/>
  <c r="Q119" i="25" s="1"/>
  <c r="L179" i="25"/>
  <c r="V140" i="43"/>
  <c r="L206" i="25"/>
  <c r="Q206" i="25" s="1"/>
  <c r="L170" i="25"/>
  <c r="G218" i="43"/>
  <c r="V152" i="43"/>
  <c r="V44" i="43"/>
  <c r="U137" i="43"/>
  <c r="N218" i="43"/>
  <c r="E218" i="43"/>
  <c r="K218" i="43"/>
  <c r="J218" i="43"/>
  <c r="M218" i="43"/>
  <c r="Z38" i="43"/>
  <c r="F218" i="43"/>
  <c r="L81" i="25"/>
  <c r="E218" i="44"/>
  <c r="U188" i="44"/>
  <c r="U190" i="44" s="1"/>
  <c r="L218" i="44"/>
  <c r="U165" i="44"/>
  <c r="N218" i="44"/>
  <c r="F218" i="44"/>
  <c r="L91" i="25"/>
  <c r="L48" i="25"/>
  <c r="L189" i="25"/>
  <c r="Q189" i="25" s="1"/>
  <c r="L97" i="25"/>
  <c r="Q97" i="25" s="1"/>
  <c r="L79" i="25"/>
  <c r="L89" i="25"/>
  <c r="T89" i="25" s="1"/>
  <c r="U89" i="25" s="1"/>
  <c r="V202" i="44"/>
  <c r="H218" i="44"/>
  <c r="O218" i="44"/>
  <c r="V214" i="44"/>
  <c r="P218" i="44"/>
  <c r="V76" i="44"/>
  <c r="V180" i="44"/>
  <c r="V152" i="44"/>
  <c r="M218" i="44"/>
  <c r="I218" i="44"/>
  <c r="K218" i="44"/>
  <c r="U142" i="44"/>
  <c r="G218" i="44"/>
  <c r="J218" i="44"/>
  <c r="L197" i="25"/>
  <c r="Q197" i="25" s="1"/>
  <c r="L173" i="25"/>
  <c r="L141" i="25"/>
  <c r="L117" i="25"/>
  <c r="L31" i="25"/>
  <c r="T31" i="25" s="1"/>
  <c r="U31" i="25" s="1"/>
  <c r="G218" i="45"/>
  <c r="U21" i="45"/>
  <c r="U26" i="45" s="1"/>
  <c r="I218" i="45"/>
  <c r="M218" i="45"/>
  <c r="U140" i="45"/>
  <c r="V140" i="45"/>
  <c r="E218" i="45"/>
  <c r="L194" i="25"/>
  <c r="L15" i="25"/>
  <c r="L207" i="25"/>
  <c r="L122" i="25"/>
  <c r="V180" i="45"/>
  <c r="V55" i="45"/>
  <c r="U158" i="45"/>
  <c r="U162" i="45" s="1"/>
  <c r="H218" i="45"/>
  <c r="N218" i="45"/>
  <c r="V196" i="45"/>
  <c r="O218" i="45"/>
  <c r="P218" i="45"/>
  <c r="L218" i="45"/>
  <c r="J218" i="45"/>
  <c r="K218" i="45"/>
  <c r="F218" i="45"/>
  <c r="L107" i="25"/>
  <c r="L46" i="25"/>
  <c r="Q46" i="25" s="1"/>
  <c r="V174" i="45"/>
  <c r="V152" i="45"/>
  <c r="V146" i="45"/>
  <c r="V130" i="45"/>
  <c r="V118" i="45"/>
  <c r="V76" i="45"/>
  <c r="V208" i="45"/>
  <c r="U102" i="45"/>
  <c r="U104" i="45" s="1"/>
  <c r="V92" i="45"/>
  <c r="V94" i="45" s="1"/>
  <c r="V82" i="45"/>
  <c r="I218" i="46"/>
  <c r="L37" i="25"/>
  <c r="Q37" i="25" s="1"/>
  <c r="V190" i="46"/>
  <c r="V146" i="46"/>
  <c r="V174" i="46"/>
  <c r="U102" i="46"/>
  <c r="U104" i="46" s="1"/>
  <c r="V102" i="46"/>
  <c r="V104" i="46" s="1"/>
  <c r="V118" i="46"/>
  <c r="U193" i="46"/>
  <c r="U196" i="46" s="1"/>
  <c r="V140" i="46"/>
  <c r="U179" i="46"/>
  <c r="U180" i="46" s="1"/>
  <c r="H218" i="46"/>
  <c r="L209" i="25"/>
  <c r="N218" i="46"/>
  <c r="P218" i="46"/>
  <c r="V208" i="46"/>
  <c r="J218" i="46"/>
  <c r="V44" i="46"/>
  <c r="U208" i="46"/>
  <c r="U73" i="46"/>
  <c r="U76" i="46" s="1"/>
  <c r="K218" i="46"/>
  <c r="O218" i="46"/>
  <c r="U160" i="46"/>
  <c r="U162" i="46" s="1"/>
  <c r="L148" i="25"/>
  <c r="S148" i="25" s="1"/>
  <c r="L19" i="25"/>
  <c r="Q19" i="25" s="1"/>
  <c r="L144" i="25"/>
  <c r="T144" i="25" s="1"/>
  <c r="U144" i="25" s="1"/>
  <c r="L210" i="25"/>
  <c r="T210" i="25" s="1"/>
  <c r="L161" i="25"/>
  <c r="Q161" i="25" s="1"/>
  <c r="V202" i="46"/>
  <c r="V92" i="46"/>
  <c r="V94" i="46" s="1"/>
  <c r="F218" i="46"/>
  <c r="M218" i="46"/>
  <c r="G218" i="46"/>
  <c r="L218" i="46"/>
  <c r="E218" i="46"/>
  <c r="L160" i="25"/>
  <c r="L137" i="25"/>
  <c r="T137" i="25" s="1"/>
  <c r="V82" i="47"/>
  <c r="L147" i="25"/>
  <c r="Q147" i="25" s="1"/>
  <c r="L100" i="25"/>
  <c r="U185" i="47"/>
  <c r="U46" i="47"/>
  <c r="U55" i="47" s="1"/>
  <c r="U77" i="47"/>
  <c r="U82" i="47" s="1"/>
  <c r="V92" i="47"/>
  <c r="V94" i="47" s="1"/>
  <c r="K218" i="47"/>
  <c r="I218" i="47"/>
  <c r="O218" i="47"/>
  <c r="M218" i="47"/>
  <c r="G218" i="47"/>
  <c r="P218" i="47"/>
  <c r="V208" i="47"/>
  <c r="N218" i="47"/>
  <c r="L199" i="25"/>
  <c r="L129" i="25"/>
  <c r="L201" i="25"/>
  <c r="L99" i="25"/>
  <c r="L35" i="25"/>
  <c r="S35" i="25" s="1"/>
  <c r="U35" i="25" s="1"/>
  <c r="V152" i="47"/>
  <c r="V140" i="47"/>
  <c r="V124" i="47"/>
  <c r="V102" i="47"/>
  <c r="V104" i="47" s="1"/>
  <c r="L178" i="25"/>
  <c r="T178" i="25" s="1"/>
  <c r="U178" i="25" s="1"/>
  <c r="L113" i="25"/>
  <c r="L32" i="25"/>
  <c r="T32" i="25" s="1"/>
  <c r="U32" i="25" s="1"/>
  <c r="L18" i="25"/>
  <c r="Q18" i="25" s="1"/>
  <c r="L172" i="25"/>
  <c r="T172" i="25" s="1"/>
  <c r="U172" i="25" s="1"/>
  <c r="L24" i="25"/>
  <c r="L169" i="25"/>
  <c r="T169" i="25" s="1"/>
  <c r="L145" i="25"/>
  <c r="T145" i="25" s="1"/>
  <c r="U145" i="25" s="1"/>
  <c r="L204" i="25"/>
  <c r="L110" i="25"/>
  <c r="L120" i="25"/>
  <c r="U196" i="47"/>
  <c r="E218" i="47"/>
  <c r="L218" i="47"/>
  <c r="H218" i="47"/>
  <c r="L200" i="25"/>
  <c r="L186" i="25"/>
  <c r="L87" i="25"/>
  <c r="V36" i="47"/>
  <c r="F218" i="47"/>
  <c r="V162" i="47"/>
  <c r="V202" i="47"/>
  <c r="V196" i="47"/>
  <c r="Z150" i="47"/>
  <c r="V26" i="47"/>
  <c r="U76" i="47"/>
  <c r="J218" i="47"/>
  <c r="P208" i="48"/>
  <c r="P102" i="48"/>
  <c r="P104" i="48" s="1"/>
  <c r="O191" i="48"/>
  <c r="O196" i="48" s="1"/>
  <c r="P168" i="48"/>
  <c r="P152" i="48"/>
  <c r="P174" i="48"/>
  <c r="P112" i="48"/>
  <c r="P55" i="48"/>
  <c r="P84" i="48" s="1"/>
  <c r="I218" i="48"/>
  <c r="O97" i="48"/>
  <c r="O102" i="48" s="1"/>
  <c r="O104" i="48" s="1"/>
  <c r="O142" i="48"/>
  <c r="O146" i="48" s="1"/>
  <c r="P118" i="48"/>
  <c r="P36" i="48"/>
  <c r="O9" i="48"/>
  <c r="O14" i="48" s="1"/>
  <c r="O129" i="48"/>
  <c r="O130" i="48" s="1"/>
  <c r="O198" i="48"/>
  <c r="O202" i="48" s="1"/>
  <c r="P140" i="48"/>
  <c r="P154" i="48" s="1"/>
  <c r="P20" i="48"/>
  <c r="J218" i="48"/>
  <c r="L108" i="25"/>
  <c r="T108" i="25" s="1"/>
  <c r="L166" i="25"/>
  <c r="Q166" i="25" s="1"/>
  <c r="L138" i="25"/>
  <c r="T138" i="25" s="1"/>
  <c r="U138" i="25" s="1"/>
  <c r="L167" i="25"/>
  <c r="L121" i="25"/>
  <c r="Q121" i="25" s="1"/>
  <c r="L111" i="25"/>
  <c r="O203" i="48"/>
  <c r="O208" i="48" s="1"/>
  <c r="H218" i="48"/>
  <c r="G218" i="48"/>
  <c r="P190" i="48"/>
  <c r="F218" i="48"/>
  <c r="O108" i="48"/>
  <c r="O112" i="48" s="1"/>
  <c r="O47" i="48"/>
  <c r="O55" i="48" s="1"/>
  <c r="E218" i="48"/>
  <c r="L142" i="25"/>
  <c r="S142" i="25" s="1"/>
  <c r="V14" i="46"/>
  <c r="H218" i="43"/>
  <c r="L218" i="43"/>
  <c r="I218" i="43"/>
  <c r="P218" i="43"/>
  <c r="O218" i="43"/>
  <c r="L40" i="25"/>
  <c r="T40" i="25" s="1"/>
  <c r="U40" i="25" s="1"/>
  <c r="L114" i="25"/>
  <c r="L78" i="25"/>
  <c r="T78" i="25" s="1"/>
  <c r="L159" i="25"/>
  <c r="Q159" i="25" s="1"/>
  <c r="L22" i="25"/>
  <c r="T22" i="25" s="1"/>
  <c r="Q94" i="43"/>
  <c r="E94" i="25" s="1"/>
  <c r="E92" i="25"/>
  <c r="V174" i="43"/>
  <c r="Q104" i="43"/>
  <c r="E104" i="25" s="1"/>
  <c r="E102" i="25"/>
  <c r="L213" i="25"/>
  <c r="Q213" i="25" s="1"/>
  <c r="L163" i="25"/>
  <c r="L128" i="25"/>
  <c r="L187" i="25"/>
  <c r="Q187" i="25" s="1"/>
  <c r="L33" i="25"/>
  <c r="L151" i="25"/>
  <c r="S151" i="25" s="1"/>
  <c r="U151" i="25" s="1"/>
  <c r="L203" i="25"/>
  <c r="U208" i="44"/>
  <c r="V208" i="44"/>
  <c r="L195" i="25"/>
  <c r="L149" i="25"/>
  <c r="T149" i="25" s="1"/>
  <c r="L25" i="25"/>
  <c r="Q25" i="25" s="1"/>
  <c r="L185" i="25"/>
  <c r="L171" i="25"/>
  <c r="T171" i="25" s="1"/>
  <c r="U171" i="25" s="1"/>
  <c r="L125" i="25"/>
  <c r="L38" i="25"/>
  <c r="Q38" i="25" s="1"/>
  <c r="L47" i="25"/>
  <c r="L177" i="25"/>
  <c r="T177" i="25" s="1"/>
  <c r="U177" i="25" s="1"/>
  <c r="L16" i="25"/>
  <c r="L191" i="25"/>
  <c r="Q191" i="25" s="1"/>
  <c r="L158" i="25"/>
  <c r="T158" i="25" s="1"/>
  <c r="L135" i="25"/>
  <c r="L123" i="25"/>
  <c r="L109" i="25"/>
  <c r="Q109" i="25" s="1"/>
  <c r="L43" i="25"/>
  <c r="V20" i="44"/>
  <c r="V174" i="44"/>
  <c r="Q104" i="44"/>
  <c r="F104" i="25" s="1"/>
  <c r="F102" i="25"/>
  <c r="Q94" i="44"/>
  <c r="F94" i="25" s="1"/>
  <c r="F92" i="25"/>
  <c r="U152" i="44"/>
  <c r="U193" i="44"/>
  <c r="U196" i="44" s="1"/>
  <c r="U124" i="45"/>
  <c r="U112" i="45"/>
  <c r="Q104" i="45"/>
  <c r="G104" i="25" s="1"/>
  <c r="G102" i="25"/>
  <c r="V112" i="45"/>
  <c r="V102" i="45"/>
  <c r="V104" i="45" s="1"/>
  <c r="U168" i="45"/>
  <c r="V36" i="45"/>
  <c r="U203" i="45"/>
  <c r="U208" i="45" s="1"/>
  <c r="V20" i="45"/>
  <c r="U150" i="45"/>
  <c r="U76" i="45"/>
  <c r="Q94" i="45"/>
  <c r="G94" i="25" s="1"/>
  <c r="G92" i="25"/>
  <c r="V202" i="45"/>
  <c r="V190" i="45"/>
  <c r="U141" i="45"/>
  <c r="U146" i="45" s="1"/>
  <c r="V44" i="45"/>
  <c r="U127" i="45"/>
  <c r="U130" i="45" s="1"/>
  <c r="U78" i="45"/>
  <c r="U82" i="45" s="1"/>
  <c r="U20" i="45"/>
  <c r="V214" i="45"/>
  <c r="L80" i="25"/>
  <c r="L34" i="25"/>
  <c r="T34" i="25" s="1"/>
  <c r="U34" i="25" s="1"/>
  <c r="L21" i="25"/>
  <c r="L198" i="25"/>
  <c r="T198" i="25" s="1"/>
  <c r="U214" i="46"/>
  <c r="V214" i="46"/>
  <c r="V55" i="46"/>
  <c r="V152" i="46"/>
  <c r="U142" i="46"/>
  <c r="U146" i="46" s="1"/>
  <c r="U91" i="46"/>
  <c r="U92" i="46" s="1"/>
  <c r="U94" i="46" s="1"/>
  <c r="Q104" i="46"/>
  <c r="H104" i="25" s="1"/>
  <c r="H102" i="25"/>
  <c r="V36" i="46"/>
  <c r="V124" i="46"/>
  <c r="V168" i="46"/>
  <c r="Z205" i="46"/>
  <c r="Q94" i="46"/>
  <c r="H94" i="25" s="1"/>
  <c r="H92" i="25"/>
  <c r="U124" i="46"/>
  <c r="Z163" i="46"/>
  <c r="U188" i="46"/>
  <c r="U190" i="46" s="1"/>
  <c r="L212" i="25"/>
  <c r="L176" i="25"/>
  <c r="T176" i="25" s="1"/>
  <c r="U176" i="25" s="1"/>
  <c r="L157" i="25"/>
  <c r="L143" i="25"/>
  <c r="T143" i="25" s="1"/>
  <c r="U143" i="25" s="1"/>
  <c r="L205" i="25"/>
  <c r="T205" i="25" s="1"/>
  <c r="U205" i="25" s="1"/>
  <c r="L164" i="25"/>
  <c r="T164" i="25" s="1"/>
  <c r="U118" i="47"/>
  <c r="Q132" i="47"/>
  <c r="I132" i="25" s="1"/>
  <c r="I124" i="25"/>
  <c r="U137" i="47"/>
  <c r="U140" i="47" s="1"/>
  <c r="V76" i="47"/>
  <c r="V174" i="47"/>
  <c r="U163" i="47"/>
  <c r="U168" i="47" s="1"/>
  <c r="L188" i="25"/>
  <c r="Q188" i="25" s="1"/>
  <c r="L139" i="25"/>
  <c r="L23" i="25"/>
  <c r="T23" i="25" s="1"/>
  <c r="U23" i="25" s="1"/>
  <c r="L127" i="25"/>
  <c r="T127" i="25" s="1"/>
  <c r="U127" i="25" s="1"/>
  <c r="L88" i="25"/>
  <c r="L45" i="25"/>
  <c r="L211" i="25"/>
  <c r="T211" i="25" s="1"/>
  <c r="U211" i="25" s="1"/>
  <c r="L175" i="25"/>
  <c r="L165" i="25"/>
  <c r="T165" i="25" s="1"/>
  <c r="U165" i="25" s="1"/>
  <c r="L126" i="25"/>
  <c r="T126" i="25" s="1"/>
  <c r="L116" i="25"/>
  <c r="L98" i="25"/>
  <c r="L39" i="25"/>
  <c r="T39" i="25" s="1"/>
  <c r="U39" i="25" s="1"/>
  <c r="L192" i="25"/>
  <c r="L150" i="25"/>
  <c r="T150" i="25" s="1"/>
  <c r="U150" i="25" s="1"/>
  <c r="L136" i="25"/>
  <c r="Q136" i="25" s="1"/>
  <c r="L115" i="25"/>
  <c r="T115" i="25" s="1"/>
  <c r="U115" i="25" s="1"/>
  <c r="L101" i="25"/>
  <c r="L90" i="25"/>
  <c r="L17" i="25"/>
  <c r="Q104" i="47"/>
  <c r="I104" i="25" s="1"/>
  <c r="I102" i="25"/>
  <c r="U147" i="47"/>
  <c r="U152" i="47" s="1"/>
  <c r="U198" i="47"/>
  <c r="U202" i="47" s="1"/>
  <c r="U123" i="47"/>
  <c r="U124" i="47" s="1"/>
  <c r="Q94" i="47"/>
  <c r="I94" i="25" s="1"/>
  <c r="I92" i="25"/>
  <c r="V146" i="47"/>
  <c r="U26" i="47"/>
  <c r="K104" i="48"/>
  <c r="J104" i="25" s="1"/>
  <c r="J102" i="25"/>
  <c r="K94" i="48"/>
  <c r="J94" i="25" s="1"/>
  <c r="J92" i="25"/>
  <c r="Q110" i="25"/>
  <c r="Z205" i="47"/>
  <c r="Z192" i="47"/>
  <c r="Z169" i="47"/>
  <c r="Z145" i="47"/>
  <c r="Z122" i="47"/>
  <c r="Z91" i="47"/>
  <c r="Z48" i="47"/>
  <c r="Z23" i="47"/>
  <c r="Z210" i="46"/>
  <c r="Z197" i="46"/>
  <c r="Z173" i="46"/>
  <c r="Z150" i="46"/>
  <c r="Z121" i="46"/>
  <c r="Z77" i="46"/>
  <c r="Z12" i="46"/>
  <c r="Z139" i="45"/>
  <c r="Z31" i="45"/>
  <c r="Z204" i="44"/>
  <c r="Z167" i="44"/>
  <c r="Z12" i="44"/>
  <c r="Z186" i="43"/>
  <c r="Z139" i="43"/>
  <c r="Z17" i="43"/>
  <c r="Y124" i="45"/>
  <c r="Z81" i="46"/>
  <c r="Z158" i="45"/>
  <c r="Z172" i="44"/>
  <c r="Z81" i="44"/>
  <c r="Z158" i="43"/>
  <c r="Z187" i="45"/>
  <c r="Z210" i="43"/>
  <c r="Z127" i="43"/>
  <c r="Z38" i="45"/>
  <c r="Z34" i="43"/>
  <c r="T195" i="48"/>
  <c r="T149" i="48"/>
  <c r="Z191" i="47"/>
  <c r="Z144" i="47"/>
  <c r="Z98" i="47"/>
  <c r="Z35" i="47"/>
  <c r="Z139" i="46"/>
  <c r="T185" i="48"/>
  <c r="T138" i="48"/>
  <c r="Z212" i="47"/>
  <c r="Z176" i="47"/>
  <c r="Z129" i="47"/>
  <c r="Z89" i="47"/>
  <c r="Z185" i="46"/>
  <c r="Z161" i="46"/>
  <c r="Z138" i="46"/>
  <c r="T210" i="48"/>
  <c r="T127" i="48"/>
  <c r="T87" i="48"/>
  <c r="Z178" i="47"/>
  <c r="Z136" i="47"/>
  <c r="Z13" i="47"/>
  <c r="Z141" i="46"/>
  <c r="Z119" i="44"/>
  <c r="Z45" i="44"/>
  <c r="Z16" i="44"/>
  <c r="T206" i="48"/>
  <c r="T123" i="48"/>
  <c r="Z211" i="47"/>
  <c r="Z19" i="47"/>
  <c r="Z147" i="46"/>
  <c r="Z211" i="45"/>
  <c r="Z128" i="45"/>
  <c r="Z147" i="44"/>
  <c r="Z170" i="45"/>
  <c r="Z212" i="45"/>
  <c r="Z157" i="45"/>
  <c r="Z176" i="43"/>
  <c r="T21" i="48"/>
  <c r="Z148" i="47"/>
  <c r="Z129" i="46"/>
  <c r="Y102" i="43"/>
  <c r="Y104" i="43" s="1"/>
  <c r="Z179" i="47"/>
  <c r="Z137" i="47"/>
  <c r="Z198" i="46"/>
  <c r="Z209" i="47"/>
  <c r="Z195" i="47"/>
  <c r="Z172" i="47"/>
  <c r="Z149" i="47"/>
  <c r="Z126" i="47"/>
  <c r="Z81" i="47"/>
  <c r="Z40" i="47"/>
  <c r="Z17" i="47"/>
  <c r="Z191" i="46"/>
  <c r="Z167" i="46"/>
  <c r="Z90" i="46"/>
  <c r="Z22" i="46"/>
  <c r="Z195" i="45"/>
  <c r="Z21" i="46"/>
  <c r="Z39" i="45"/>
  <c r="Z212" i="44"/>
  <c r="Z21" i="44"/>
  <c r="Z148" i="43"/>
  <c r="Z25" i="43"/>
  <c r="Z40" i="46"/>
  <c r="Z213" i="45"/>
  <c r="Z149" i="44"/>
  <c r="Z40" i="44"/>
  <c r="Z213" i="43"/>
  <c r="Z135" i="43"/>
  <c r="Z166" i="43"/>
  <c r="Z149" i="45"/>
  <c r="Z107" i="45"/>
  <c r="Z40" i="45"/>
  <c r="Z213" i="44"/>
  <c r="Z135" i="44"/>
  <c r="Z90" i="44"/>
  <c r="Z22" i="44"/>
  <c r="Z195" i="43"/>
  <c r="Z149" i="43"/>
  <c r="Z107" i="43"/>
  <c r="Z31" i="43"/>
  <c r="Z88" i="46"/>
  <c r="Z138" i="47"/>
  <c r="Z25" i="47"/>
  <c r="Z203" i="46"/>
  <c r="Z120" i="46"/>
  <c r="Z138" i="45"/>
  <c r="Z25" i="45"/>
  <c r="Z203" i="44"/>
  <c r="Z120" i="44"/>
  <c r="Z11" i="44"/>
  <c r="Z138" i="43"/>
  <c r="Z16" i="43"/>
  <c r="Z125" i="44"/>
  <c r="Z167" i="45"/>
  <c r="Z77" i="45"/>
  <c r="Z186" i="44"/>
  <c r="Z167" i="43"/>
  <c r="Z77" i="43"/>
  <c r="Z22" i="43"/>
  <c r="Z185" i="44"/>
  <c r="Z189" i="43"/>
  <c r="Z23" i="46"/>
  <c r="Z150" i="45"/>
  <c r="Z78" i="44"/>
  <c r="Z187" i="43"/>
  <c r="Z19" i="46"/>
  <c r="Z79" i="45"/>
  <c r="Z175" i="44"/>
  <c r="Z71" i="46"/>
  <c r="Z120" i="45"/>
  <c r="Z32" i="46"/>
  <c r="Z201" i="45"/>
  <c r="Z159" i="45"/>
  <c r="Z113" i="45"/>
  <c r="Z48" i="45"/>
  <c r="Z210" i="44"/>
  <c r="Z173" i="44"/>
  <c r="Z127" i="44"/>
  <c r="Z87" i="44"/>
  <c r="Z18" i="44"/>
  <c r="Z192" i="43"/>
  <c r="Z145" i="43"/>
  <c r="Z99" i="43"/>
  <c r="Z48" i="43"/>
  <c r="Z46" i="45"/>
  <c r="Z161" i="44"/>
  <c r="Z157" i="43"/>
  <c r="Z48" i="46"/>
  <c r="Z173" i="45"/>
  <c r="Z87" i="45"/>
  <c r="Z192" i="44"/>
  <c r="Z99" i="44"/>
  <c r="Z117" i="43"/>
  <c r="Z32" i="43"/>
  <c r="T31" i="48"/>
  <c r="T201" i="48"/>
  <c r="T159" i="48"/>
  <c r="T113" i="48"/>
  <c r="T23" i="48"/>
  <c r="T164" i="48"/>
  <c r="T117" i="48"/>
  <c r="T18" i="48"/>
  <c r="T211" i="48"/>
  <c r="T175" i="48"/>
  <c r="T128" i="48"/>
  <c r="T204" i="48"/>
  <c r="T191" i="48"/>
  <c r="T167" i="48"/>
  <c r="T144" i="48"/>
  <c r="T121" i="48"/>
  <c r="T98" i="48"/>
  <c r="T47" i="48"/>
  <c r="T22" i="48"/>
  <c r="T212" i="48"/>
  <c r="T11" i="48"/>
  <c r="U112" i="44"/>
  <c r="U174" i="44"/>
  <c r="T178" i="48"/>
  <c r="T91" i="48"/>
  <c r="T48" i="48"/>
  <c r="Z164" i="47"/>
  <c r="Z145" i="46"/>
  <c r="T115" i="48"/>
  <c r="T101" i="48"/>
  <c r="Z189" i="47"/>
  <c r="T135" i="48"/>
  <c r="T35" i="48"/>
  <c r="T12" i="48"/>
  <c r="Z163" i="47"/>
  <c r="Z116" i="47"/>
  <c r="Z72" i="47"/>
  <c r="Z31" i="47"/>
  <c r="Z177" i="46"/>
  <c r="Z111" i="46"/>
  <c r="Z209" i="45"/>
  <c r="Z116" i="45"/>
  <c r="Z127" i="46"/>
  <c r="Z37" i="45"/>
  <c r="Z150" i="44"/>
  <c r="T15" i="48"/>
  <c r="Z33" i="47"/>
  <c r="Z114" i="46"/>
  <c r="Z160" i="44"/>
  <c r="Z207" i="47"/>
  <c r="Z80" i="47"/>
  <c r="Z157" i="46"/>
  <c r="Z143" i="46"/>
  <c r="Z110" i="46"/>
  <c r="Z171" i="45"/>
  <c r="Z80" i="45"/>
  <c r="Z157" i="44"/>
  <c r="Z110" i="44"/>
  <c r="Z16" i="46"/>
  <c r="Z163" i="44"/>
  <c r="Z23" i="44"/>
  <c r="Z33" i="46"/>
  <c r="U64" i="43"/>
  <c r="U146" i="47"/>
  <c r="U92" i="47"/>
  <c r="U94" i="47" s="1"/>
  <c r="U64" i="47"/>
  <c r="Z129" i="43"/>
  <c r="Z192" i="45"/>
  <c r="Z99" i="45"/>
  <c r="Z117" i="44"/>
  <c r="Z136" i="43"/>
  <c r="Z90" i="47"/>
  <c r="T33" i="48"/>
  <c r="Z206" i="46"/>
  <c r="Z75" i="46"/>
  <c r="Z209" i="44"/>
  <c r="Z113" i="46"/>
  <c r="Z122" i="45"/>
  <c r="Z13" i="45"/>
  <c r="Z101" i="46"/>
  <c r="Z135" i="47"/>
  <c r="T198" i="48"/>
  <c r="Z175" i="46"/>
  <c r="T141" i="48"/>
  <c r="Z211" i="44"/>
  <c r="T176" i="48"/>
  <c r="Z166" i="46"/>
  <c r="Z25" i="44"/>
  <c r="Z119" i="46"/>
  <c r="T192" i="48"/>
  <c r="T145" i="48"/>
  <c r="T13" i="48"/>
  <c r="Z187" i="47"/>
  <c r="Z32" i="47"/>
  <c r="Z159" i="46"/>
  <c r="T142" i="48"/>
  <c r="T207" i="48"/>
  <c r="T171" i="48"/>
  <c r="T125" i="48"/>
  <c r="Z203" i="47"/>
  <c r="Z166" i="47"/>
  <c r="Z46" i="47"/>
  <c r="Z207" i="46"/>
  <c r="Z35" i="46"/>
  <c r="Z163" i="45"/>
  <c r="Z144" i="44"/>
  <c r="Z35" i="44"/>
  <c r="Z108" i="44"/>
  <c r="Z151" i="47"/>
  <c r="Z119" i="47"/>
  <c r="Z10" i="47"/>
  <c r="Z24" i="46"/>
  <c r="Z119" i="45"/>
  <c r="Z10" i="45"/>
  <c r="Z137" i="44"/>
  <c r="Z79" i="44"/>
  <c r="Z24" i="44"/>
  <c r="Z193" i="45"/>
  <c r="Z128" i="44"/>
  <c r="Z176" i="45"/>
  <c r="Z89" i="45"/>
  <c r="Z21" i="43"/>
  <c r="T189" i="48"/>
  <c r="T97" i="48"/>
  <c r="Z194" i="47"/>
  <c r="Z176" i="46"/>
  <c r="Z176" i="44"/>
  <c r="Z194" i="43"/>
  <c r="Z101" i="43"/>
  <c r="Z171" i="44"/>
  <c r="Z121" i="45"/>
  <c r="Z12" i="45"/>
  <c r="Z139" i="44"/>
  <c r="Z31" i="44"/>
  <c r="Z204" i="43"/>
  <c r="Z121" i="43"/>
  <c r="Z122" i="46"/>
  <c r="Z141" i="45"/>
  <c r="Z159" i="44"/>
  <c r="Z173" i="43"/>
  <c r="Z87" i="43"/>
  <c r="Z45" i="46"/>
  <c r="Z147" i="45"/>
  <c r="T119" i="48"/>
  <c r="T45" i="48"/>
  <c r="Z206" i="47"/>
  <c r="Z170" i="47"/>
  <c r="Z123" i="47"/>
  <c r="Z79" i="47"/>
  <c r="Z15" i="47"/>
  <c r="Z188" i="46"/>
  <c r="Z142" i="46"/>
  <c r="Z199" i="47"/>
  <c r="Z110" i="47"/>
  <c r="T197" i="48"/>
  <c r="T150" i="48"/>
  <c r="T108" i="48"/>
  <c r="T32" i="48"/>
  <c r="Z201" i="47"/>
  <c r="Z159" i="47"/>
  <c r="Z113" i="47"/>
  <c r="Z37" i="47"/>
  <c r="Z164" i="46"/>
  <c r="Z169" i="45"/>
  <c r="Z78" i="45"/>
  <c r="Z187" i="44"/>
  <c r="Z15" i="45"/>
  <c r="Z151" i="44"/>
  <c r="Z88" i="44"/>
  <c r="Z101" i="44"/>
  <c r="Z143" i="43"/>
  <c r="T170" i="48"/>
  <c r="Z193" i="46"/>
  <c r="Z100" i="46"/>
  <c r="Z175" i="45"/>
  <c r="Z88" i="45"/>
  <c r="Z100" i="44"/>
  <c r="Z107" i="46"/>
  <c r="Z177" i="45"/>
  <c r="Z195" i="44"/>
  <c r="Z107" i="44"/>
  <c r="Z177" i="43"/>
  <c r="Z90" i="43"/>
  <c r="Z35" i="43"/>
  <c r="Z207" i="44"/>
  <c r="Z80" i="44"/>
  <c r="Z120" i="43"/>
  <c r="Z205" i="44"/>
  <c r="Z122" i="44"/>
  <c r="Z13" i="44"/>
  <c r="Z141" i="43"/>
  <c r="Z115" i="46"/>
  <c r="Z71" i="44"/>
  <c r="Q84" i="46"/>
  <c r="H84" i="25" s="1"/>
  <c r="T99" i="48"/>
  <c r="Z141" i="47"/>
  <c r="Z201" i="46"/>
  <c r="T39" i="48"/>
  <c r="Z120" i="47"/>
  <c r="U174" i="46"/>
  <c r="U74" i="44"/>
  <c r="P74" i="25" s="1"/>
  <c r="U130" i="46"/>
  <c r="T163" i="48"/>
  <c r="T116" i="48"/>
  <c r="Z200" i="47"/>
  <c r="Z47" i="47"/>
  <c r="Z209" i="46"/>
  <c r="T136" i="48"/>
  <c r="Z210" i="47"/>
  <c r="Z173" i="47"/>
  <c r="Z127" i="47"/>
  <c r="Z87" i="47"/>
  <c r="Z18" i="47"/>
  <c r="Z192" i="46"/>
  <c r="T88" i="48"/>
  <c r="Z24" i="47"/>
  <c r="Z151" i="46"/>
  <c r="T161" i="48"/>
  <c r="T25" i="48"/>
  <c r="Z157" i="47"/>
  <c r="Z34" i="47"/>
  <c r="X112" i="47"/>
  <c r="Z107" i="47"/>
  <c r="Y140" i="46"/>
  <c r="Z186" i="45"/>
  <c r="Z77" i="44"/>
  <c r="T107" i="48"/>
  <c r="T17" i="48"/>
  <c r="T205" i="48"/>
  <c r="T169" i="48"/>
  <c r="T122" i="48"/>
  <c r="Z117" i="47"/>
  <c r="Z73" i="47"/>
  <c r="Z178" i="46"/>
  <c r="T165" i="48"/>
  <c r="T194" i="48"/>
  <c r="T148" i="48"/>
  <c r="T16" i="48"/>
  <c r="Z143" i="47"/>
  <c r="Z97" i="47"/>
  <c r="Z21" i="47"/>
  <c r="U75" i="44"/>
  <c r="P75" i="25" s="1"/>
  <c r="U73" i="44"/>
  <c r="P73" i="25" s="1"/>
  <c r="U72" i="44"/>
  <c r="T186" i="48"/>
  <c r="T139" i="48"/>
  <c r="Z213" i="47"/>
  <c r="Z177" i="47"/>
  <c r="Z22" i="47"/>
  <c r="Z186" i="46"/>
  <c r="T151" i="48"/>
  <c r="T109" i="48"/>
  <c r="Z160" i="47"/>
  <c r="Z114" i="47"/>
  <c r="Z211" i="46"/>
  <c r="T187" i="48"/>
  <c r="Q84" i="45"/>
  <c r="G84" i="25" s="1"/>
  <c r="Q84" i="47"/>
  <c r="I84" i="25" s="1"/>
  <c r="T209" i="48"/>
  <c r="T172" i="48"/>
  <c r="T126" i="48"/>
  <c r="T40" i="48"/>
  <c r="Z204" i="47"/>
  <c r="Z167" i="47"/>
  <c r="Z121" i="47"/>
  <c r="Z77" i="47"/>
  <c r="Z12" i="47"/>
  <c r="Z172" i="46"/>
  <c r="Z197" i="47"/>
  <c r="Z108" i="47"/>
  <c r="Z169" i="46"/>
  <c r="T188" i="48"/>
  <c r="T19" i="48"/>
  <c r="Z193" i="47"/>
  <c r="Z147" i="47"/>
  <c r="Z100" i="47"/>
  <c r="Z38" i="47"/>
  <c r="Z165" i="46"/>
  <c r="Z204" i="46"/>
  <c r="Z135" i="46"/>
  <c r="Z98" i="46"/>
  <c r="Z191" i="44"/>
  <c r="Z98" i="44"/>
  <c r="Z116" i="43"/>
  <c r="O124" i="48"/>
  <c r="Z203" i="43"/>
  <c r="Z201" i="43"/>
  <c r="Z113" i="43"/>
  <c r="Z10" i="46"/>
  <c r="Z97" i="45"/>
  <c r="T179" i="48"/>
  <c r="Z188" i="47"/>
  <c r="Z128" i="47"/>
  <c r="Z38" i="46"/>
  <c r="Z188" i="45"/>
  <c r="Z19" i="45"/>
  <c r="Z114" i="44"/>
  <c r="U208" i="47"/>
  <c r="U180" i="47"/>
  <c r="Z114" i="45"/>
  <c r="T199" i="48"/>
  <c r="T143" i="48"/>
  <c r="T110" i="48"/>
  <c r="Z115" i="47"/>
  <c r="Z39" i="47"/>
  <c r="Z212" i="46"/>
  <c r="Z189" i="46"/>
  <c r="Z97" i="46"/>
  <c r="Z148" i="45"/>
  <c r="Z115" i="45"/>
  <c r="Z189" i="44"/>
  <c r="Z129" i="44"/>
  <c r="Z97" i="44"/>
  <c r="Z115" i="43"/>
  <c r="Z78" i="46"/>
  <c r="Z201" i="44"/>
  <c r="Z113" i="44"/>
  <c r="Z19" i="44"/>
  <c r="Z194" i="46"/>
  <c r="Z148" i="46"/>
  <c r="T213" i="48"/>
  <c r="T177" i="48"/>
  <c r="T90" i="48"/>
  <c r="Z186" i="47"/>
  <c r="Z139" i="47"/>
  <c r="Z200" i="46"/>
  <c r="Z158" i="46"/>
  <c r="Z47" i="46"/>
  <c r="Z172" i="45"/>
  <c r="Z81" i="45"/>
  <c r="Z158" i="44"/>
  <c r="Z47" i="44"/>
  <c r="Z172" i="43"/>
  <c r="Z81" i="43"/>
  <c r="U152" i="46"/>
  <c r="Z75" i="45"/>
  <c r="Z117" i="46"/>
  <c r="Z136" i="45"/>
  <c r="Z23" i="45"/>
  <c r="Z169" i="43"/>
  <c r="Z78" i="43"/>
  <c r="Z23" i="43"/>
  <c r="Z24" i="45"/>
  <c r="Z198" i="44"/>
  <c r="Z109" i="44"/>
  <c r="Z199" i="43"/>
  <c r="T147" i="48"/>
  <c r="T24" i="48"/>
  <c r="Z45" i="47"/>
  <c r="Z170" i="46"/>
  <c r="Z79" i="46"/>
  <c r="Z151" i="45"/>
  <c r="Z45" i="45"/>
  <c r="Z170" i="44"/>
  <c r="U124" i="44"/>
  <c r="Z206" i="45"/>
  <c r="Z160" i="45"/>
  <c r="U180" i="44"/>
  <c r="Z199" i="45"/>
  <c r="Z129" i="45"/>
  <c r="Z97" i="43"/>
  <c r="T166" i="48"/>
  <c r="T46" i="48"/>
  <c r="Z171" i="47"/>
  <c r="Z46" i="46"/>
  <c r="Z46" i="44"/>
  <c r="Z171" i="43"/>
  <c r="Z80" i="43"/>
  <c r="U196" i="45"/>
  <c r="U102" i="44"/>
  <c r="U104" i="44" s="1"/>
  <c r="Z46" i="43"/>
  <c r="Z116" i="46"/>
  <c r="Z191" i="45"/>
  <c r="Z135" i="45"/>
  <c r="Z98" i="45"/>
  <c r="Z22" i="45"/>
  <c r="Z116" i="44"/>
  <c r="Z191" i="43"/>
  <c r="Z98" i="43"/>
  <c r="Z47" i="43"/>
  <c r="Z136" i="46"/>
  <c r="Z99" i="46"/>
  <c r="Z117" i="45"/>
  <c r="Z169" i="44"/>
  <c r="Z136" i="44"/>
  <c r="Z150" i="43"/>
  <c r="Z109" i="46"/>
  <c r="Z165" i="44"/>
  <c r="Z143" i="45"/>
  <c r="U70" i="47"/>
  <c r="Z121" i="44"/>
  <c r="Z87" i="46"/>
  <c r="Z80" i="46"/>
  <c r="T114" i="48"/>
  <c r="Z137" i="46"/>
  <c r="T129" i="48"/>
  <c r="Z11" i="46"/>
  <c r="Z47" i="45"/>
  <c r="Z115" i="44"/>
  <c r="P71" i="25"/>
  <c r="U70" i="45"/>
  <c r="U64" i="44"/>
  <c r="O70" i="48"/>
  <c r="Z11" i="47"/>
  <c r="Z144" i="46"/>
  <c r="Z72" i="45"/>
  <c r="Z177" i="44"/>
  <c r="Z163" i="43"/>
  <c r="Z40" i="43"/>
  <c r="Z110" i="43"/>
  <c r="Z108" i="46"/>
  <c r="Z205" i="45"/>
  <c r="Z141" i="44"/>
  <c r="Z32" i="44"/>
  <c r="Z159" i="43"/>
  <c r="Z74" i="46"/>
  <c r="Z100" i="45"/>
  <c r="Z189" i="45"/>
  <c r="T137" i="48"/>
  <c r="Z175" i="47"/>
  <c r="Z142" i="47"/>
  <c r="Z88" i="47"/>
  <c r="Z160" i="46"/>
  <c r="Z142" i="45"/>
  <c r="Z33" i="45"/>
  <c r="Z193" i="44"/>
  <c r="Z137" i="45"/>
  <c r="Z125" i="46"/>
  <c r="T157" i="48"/>
  <c r="T34" i="48"/>
  <c r="Z161" i="47"/>
  <c r="Z101" i="47"/>
  <c r="Z71" i="47"/>
  <c r="Z89" i="46"/>
  <c r="Z34" i="46"/>
  <c r="Z194" i="45"/>
  <c r="Z161" i="45"/>
  <c r="Z101" i="45"/>
  <c r="Z71" i="45"/>
  <c r="Z143" i="44"/>
  <c r="Z89" i="44"/>
  <c r="Z34" i="44"/>
  <c r="Z161" i="43"/>
  <c r="Z39" i="43"/>
  <c r="U202" i="46"/>
  <c r="Z31" i="46"/>
  <c r="Z204" i="45"/>
  <c r="O140" i="48"/>
  <c r="Z13" i="46"/>
  <c r="Z32" i="45"/>
  <c r="Z48" i="44"/>
  <c r="U70" i="46"/>
  <c r="Z171" i="46"/>
  <c r="T200" i="48"/>
  <c r="T158" i="48"/>
  <c r="T111" i="48"/>
  <c r="Z213" i="46"/>
  <c r="T173" i="48"/>
  <c r="Z78" i="47"/>
  <c r="Z187" i="46"/>
  <c r="Z126" i="45"/>
  <c r="Z17" i="45"/>
  <c r="Z200" i="44"/>
  <c r="Z111" i="44"/>
  <c r="Z209" i="43"/>
  <c r="Z126" i="43"/>
  <c r="Z203" i="45"/>
  <c r="Z138" i="44"/>
  <c r="Z73" i="46"/>
  <c r="Z178" i="45"/>
  <c r="Z91" i="45"/>
  <c r="Z197" i="44"/>
  <c r="Z205" i="43"/>
  <c r="Z122" i="43"/>
  <c r="U102" i="47"/>
  <c r="U104" i="47" s="1"/>
  <c r="Z142" i="44"/>
  <c r="Z74" i="44"/>
  <c r="T193" i="48"/>
  <c r="T100" i="48"/>
  <c r="Z198" i="47"/>
  <c r="Z109" i="47"/>
  <c r="Z123" i="46"/>
  <c r="Z15" i="46"/>
  <c r="Z198" i="45"/>
  <c r="Z109" i="45"/>
  <c r="Z123" i="44"/>
  <c r="Z15" i="44"/>
  <c r="Z179" i="45"/>
  <c r="Z123" i="45"/>
  <c r="Z39" i="46"/>
  <c r="Z166" i="45"/>
  <c r="Z212" i="43"/>
  <c r="T203" i="48"/>
  <c r="T120" i="48"/>
  <c r="Z125" i="47"/>
  <c r="Z16" i="47"/>
  <c r="Z199" i="46"/>
  <c r="Z207" i="45"/>
  <c r="Z125" i="45"/>
  <c r="Z16" i="45"/>
  <c r="Z199" i="44"/>
  <c r="Z207" i="43"/>
  <c r="Z125" i="43"/>
  <c r="Z148" i="44"/>
  <c r="Z72" i="46"/>
  <c r="Z144" i="45"/>
  <c r="Z90" i="45"/>
  <c r="Z35" i="45"/>
  <c r="Z72" i="44"/>
  <c r="Z144" i="43"/>
  <c r="Z10" i="44"/>
  <c r="Z91" i="46"/>
  <c r="Z37" i="46"/>
  <c r="Z197" i="45"/>
  <c r="Z164" i="45"/>
  <c r="Z108" i="45"/>
  <c r="Z73" i="45"/>
  <c r="Z178" i="44"/>
  <c r="Z91" i="44"/>
  <c r="Z197" i="43"/>
  <c r="Z108" i="43"/>
  <c r="Z18" i="43"/>
  <c r="U190" i="45"/>
  <c r="Z188" i="44"/>
  <c r="Z33" i="44"/>
  <c r="Z34" i="45"/>
  <c r="U36" i="46"/>
  <c r="U64" i="45"/>
  <c r="U70" i="44"/>
  <c r="O64" i="48"/>
  <c r="Z89" i="43"/>
  <c r="Z18" i="46"/>
  <c r="Z145" i="45"/>
  <c r="Z164" i="44"/>
  <c r="Z73" i="44"/>
  <c r="Z178" i="43"/>
  <c r="Z91" i="43"/>
  <c r="Z37" i="43"/>
  <c r="Z128" i="46"/>
  <c r="Z110" i="45"/>
  <c r="T160" i="48"/>
  <c r="Z165" i="47"/>
  <c r="Z74" i="47"/>
  <c r="Z179" i="46"/>
  <c r="Y202" i="45"/>
  <c r="Z165" i="45"/>
  <c r="Y112" i="45"/>
  <c r="Z74" i="45"/>
  <c r="X208" i="44"/>
  <c r="Z206" i="44"/>
  <c r="Z179" i="44"/>
  <c r="T89" i="48"/>
  <c r="Z185" i="47"/>
  <c r="Z185" i="45"/>
  <c r="Z166" i="44"/>
  <c r="Z75" i="44"/>
  <c r="Z185" i="43"/>
  <c r="Z126" i="46"/>
  <c r="Z17" i="46"/>
  <c r="Z200" i="45"/>
  <c r="Z111" i="45"/>
  <c r="Z126" i="44"/>
  <c r="Z17" i="44"/>
  <c r="Z200" i="43"/>
  <c r="Z111" i="43"/>
  <c r="Z194" i="44"/>
  <c r="Z210" i="45"/>
  <c r="Z127" i="45"/>
  <c r="Z18" i="45"/>
  <c r="Z145" i="44"/>
  <c r="Z37" i="44"/>
  <c r="Z164" i="43"/>
  <c r="Z25" i="46"/>
  <c r="Z21" i="45"/>
  <c r="Z39" i="44"/>
  <c r="O76" i="48"/>
  <c r="U64" i="46"/>
  <c r="T38" i="48"/>
  <c r="Z9" i="47"/>
  <c r="Z38" i="44"/>
  <c r="Z9" i="44"/>
  <c r="Z9" i="45"/>
  <c r="Z11" i="45"/>
  <c r="Z9" i="46"/>
  <c r="T9" i="48"/>
  <c r="T10" i="48"/>
  <c r="Q84" i="44"/>
  <c r="F84" i="25" s="1"/>
  <c r="U44" i="44"/>
  <c r="Q84" i="43"/>
  <c r="E84" i="25" s="1"/>
  <c r="S46" i="25"/>
  <c r="U14" i="47"/>
  <c r="Y174" i="43"/>
  <c r="X55" i="45"/>
  <c r="X146" i="43"/>
  <c r="O174" i="48"/>
  <c r="O82" i="48"/>
  <c r="O180" i="48"/>
  <c r="O190" i="48"/>
  <c r="S92" i="48"/>
  <c r="S94" i="48" s="1"/>
  <c r="P124" i="48"/>
  <c r="O118" i="48"/>
  <c r="S14" i="48"/>
  <c r="O92" i="48"/>
  <c r="O94" i="48" s="1"/>
  <c r="O168" i="48"/>
  <c r="R190" i="48"/>
  <c r="R112" i="48"/>
  <c r="S174" i="48"/>
  <c r="P92" i="48"/>
  <c r="P94" i="48" s="1"/>
  <c r="O44" i="48"/>
  <c r="U130" i="47"/>
  <c r="V112" i="47"/>
  <c r="X36" i="47"/>
  <c r="Q28" i="47"/>
  <c r="U162" i="47"/>
  <c r="Y26" i="47"/>
  <c r="Q154" i="47"/>
  <c r="I154" i="25" s="1"/>
  <c r="V14" i="47"/>
  <c r="Y202" i="47"/>
  <c r="U190" i="47"/>
  <c r="Y82" i="47"/>
  <c r="Y152" i="47"/>
  <c r="X102" i="46"/>
  <c r="X104" i="46" s="1"/>
  <c r="U14" i="46"/>
  <c r="X190" i="46"/>
  <c r="U26" i="46"/>
  <c r="U140" i="46"/>
  <c r="Y124" i="46"/>
  <c r="U82" i="46"/>
  <c r="U214" i="45"/>
  <c r="U92" i="45"/>
  <c r="U94" i="45" s="1"/>
  <c r="U36" i="45"/>
  <c r="Y76" i="45"/>
  <c r="U152" i="45"/>
  <c r="U14" i="45"/>
  <c r="U44" i="45"/>
  <c r="Y36" i="44"/>
  <c r="Q28" i="44"/>
  <c r="U202" i="44"/>
  <c r="Y208" i="44"/>
  <c r="U14" i="44"/>
  <c r="Y124" i="44"/>
  <c r="Y20" i="44"/>
  <c r="S180" i="48"/>
  <c r="X152" i="44"/>
  <c r="X208" i="45"/>
  <c r="X152" i="46"/>
  <c r="Y130" i="47"/>
  <c r="Y190" i="47"/>
  <c r="Y190" i="45"/>
  <c r="X118" i="44"/>
  <c r="S190" i="48"/>
  <c r="Y168" i="46"/>
  <c r="Y36" i="46"/>
  <c r="Y162" i="45"/>
  <c r="Y44" i="44"/>
  <c r="Y102" i="47"/>
  <c r="Y104" i="47" s="1"/>
  <c r="X124" i="44"/>
  <c r="Y118" i="44"/>
  <c r="X26" i="46"/>
  <c r="R152" i="48"/>
  <c r="X202" i="45"/>
  <c r="X14" i="46"/>
  <c r="X55" i="46"/>
  <c r="R180" i="48"/>
  <c r="Y140" i="47"/>
  <c r="Y146" i="47"/>
  <c r="Y180" i="46"/>
  <c r="Y180" i="47"/>
  <c r="X130" i="44"/>
  <c r="Y130" i="45"/>
  <c r="X14" i="44"/>
  <c r="X140" i="45"/>
  <c r="Y208" i="47"/>
  <c r="Y214" i="47"/>
  <c r="Y180" i="45"/>
  <c r="Y118" i="45"/>
  <c r="Y180" i="44"/>
  <c r="Y146" i="43"/>
  <c r="Y82" i="43"/>
  <c r="Y202" i="43"/>
  <c r="U70" i="43"/>
  <c r="Y152" i="43"/>
  <c r="Y208" i="43"/>
  <c r="Y118" i="43"/>
  <c r="U76" i="43"/>
  <c r="Y44" i="43"/>
  <c r="Y84" i="43" s="1"/>
  <c r="X102" i="43"/>
  <c r="X104" i="43" s="1"/>
  <c r="X112" i="43"/>
  <c r="Y168" i="43"/>
  <c r="X196" i="43"/>
  <c r="Y14" i="43"/>
  <c r="Y214" i="43"/>
  <c r="Y140" i="43"/>
  <c r="Y112" i="43"/>
  <c r="Y26" i="43"/>
  <c r="Y130" i="43"/>
  <c r="Y190" i="43"/>
  <c r="Y20" i="43"/>
  <c r="X82" i="43"/>
  <c r="X174" i="43"/>
  <c r="Y196" i="43"/>
  <c r="Y36" i="43"/>
  <c r="Y162" i="43"/>
  <c r="Y55" i="43"/>
  <c r="Q154" i="43"/>
  <c r="E154" i="25" s="1"/>
  <c r="Y92" i="43"/>
  <c r="Y94" i="43" s="1"/>
  <c r="Y124" i="43"/>
  <c r="V208" i="43"/>
  <c r="X140" i="43"/>
  <c r="X208" i="43"/>
  <c r="U44" i="43"/>
  <c r="X180" i="44"/>
  <c r="X44" i="44"/>
  <c r="X124" i="45"/>
  <c r="X82" i="45"/>
  <c r="U112" i="46"/>
  <c r="X174" i="46"/>
  <c r="U118" i="46"/>
  <c r="U168" i="46"/>
  <c r="X82" i="46"/>
  <c r="U214" i="47"/>
  <c r="U20" i="47"/>
  <c r="X55" i="47"/>
  <c r="S112" i="48"/>
  <c r="X82" i="47"/>
  <c r="S140" i="48"/>
  <c r="S146" i="48"/>
  <c r="X208" i="47"/>
  <c r="X214" i="47"/>
  <c r="X196" i="46"/>
  <c r="Y168" i="45"/>
  <c r="X36" i="44"/>
  <c r="X102" i="45"/>
  <c r="Y55" i="47"/>
  <c r="X14" i="45"/>
  <c r="Y76" i="47"/>
  <c r="X196" i="45"/>
  <c r="X26" i="45"/>
  <c r="O26" i="48"/>
  <c r="X44" i="46"/>
  <c r="X112" i="45"/>
  <c r="X124" i="46"/>
  <c r="S152" i="48"/>
  <c r="U55" i="46"/>
  <c r="X190" i="47"/>
  <c r="Y124" i="47"/>
  <c r="Y102" i="45"/>
  <c r="Y104" i="45" s="1"/>
  <c r="V44" i="47"/>
  <c r="U37" i="47"/>
  <c r="U44" i="47" s="1"/>
  <c r="U146" i="44"/>
  <c r="X190" i="44"/>
  <c r="Q182" i="46"/>
  <c r="H182" i="25" s="1"/>
  <c r="X162" i="43"/>
  <c r="U214" i="44"/>
  <c r="X180" i="45"/>
  <c r="X152" i="47"/>
  <c r="X44" i="47"/>
  <c r="R196" i="48"/>
  <c r="Y168" i="47"/>
  <c r="O152" i="48"/>
  <c r="U20" i="44"/>
  <c r="Y214" i="45"/>
  <c r="X26" i="43"/>
  <c r="X168" i="45"/>
  <c r="X118" i="47"/>
  <c r="X92" i="47"/>
  <c r="X94" i="47" s="1"/>
  <c r="X130" i="47"/>
  <c r="R162" i="48"/>
  <c r="S36" i="48"/>
  <c r="X214" i="46"/>
  <c r="X168" i="46"/>
  <c r="Y92" i="47"/>
  <c r="Y94" i="47" s="1"/>
  <c r="Y196" i="46"/>
  <c r="Y162" i="47"/>
  <c r="S102" i="48"/>
  <c r="S104" i="48" s="1"/>
  <c r="X76" i="47"/>
  <c r="R146" i="48"/>
  <c r="Y118" i="47"/>
  <c r="Y44" i="47"/>
  <c r="Y82" i="46"/>
  <c r="U130" i="44"/>
  <c r="X44" i="45"/>
  <c r="Y168" i="44"/>
  <c r="R20" i="48"/>
  <c r="Y146" i="45"/>
  <c r="X20" i="44"/>
  <c r="U55" i="45"/>
  <c r="X118" i="45"/>
  <c r="Y26" i="46"/>
  <c r="X102" i="44"/>
  <c r="Y26" i="44"/>
  <c r="X112" i="46"/>
  <c r="Y174" i="44"/>
  <c r="X82" i="44"/>
  <c r="Y174" i="47"/>
  <c r="X202" i="44"/>
  <c r="X190" i="45"/>
  <c r="R208" i="48"/>
  <c r="U55" i="44"/>
  <c r="U174" i="43"/>
  <c r="J84" i="25"/>
  <c r="X112" i="44"/>
  <c r="X26" i="44"/>
  <c r="U174" i="47"/>
  <c r="V20" i="43"/>
  <c r="X20" i="43"/>
  <c r="X92" i="43"/>
  <c r="X202" i="43"/>
  <c r="U26" i="43"/>
  <c r="X130" i="45"/>
  <c r="X36" i="45"/>
  <c r="X202" i="46"/>
  <c r="V130" i="47"/>
  <c r="O162" i="48"/>
  <c r="O36" i="48"/>
  <c r="R214" i="48"/>
  <c r="R130" i="48"/>
  <c r="X196" i="47"/>
  <c r="S118" i="48"/>
  <c r="X102" i="47"/>
  <c r="X26" i="47"/>
  <c r="Y140" i="44"/>
  <c r="X76" i="46"/>
  <c r="Y174" i="45"/>
  <c r="Y82" i="45"/>
  <c r="Y214" i="44"/>
  <c r="U112" i="47"/>
  <c r="Y20" i="45"/>
  <c r="Y92" i="44"/>
  <c r="Y94" i="44" s="1"/>
  <c r="R44" i="48"/>
  <c r="Y20" i="46"/>
  <c r="U20" i="46"/>
  <c r="Y162" i="46"/>
  <c r="Y102" i="46"/>
  <c r="Y104" i="46" s="1"/>
  <c r="Y162" i="44"/>
  <c r="Y102" i="44"/>
  <c r="Y104" i="44" s="1"/>
  <c r="X55" i="44"/>
  <c r="Y112" i="46"/>
  <c r="Y112" i="44"/>
  <c r="V14" i="44"/>
  <c r="Y55" i="45"/>
  <c r="Y82" i="44"/>
  <c r="Y76" i="44"/>
  <c r="X146" i="47"/>
  <c r="X180" i="46"/>
  <c r="S202" i="48"/>
  <c r="Y214" i="46"/>
  <c r="R174" i="48"/>
  <c r="X214" i="45"/>
  <c r="U82" i="44"/>
  <c r="X168" i="43"/>
  <c r="X214" i="43"/>
  <c r="X124" i="43"/>
  <c r="X55" i="43"/>
  <c r="Q28" i="45"/>
  <c r="X130" i="43"/>
  <c r="X190" i="43"/>
  <c r="X168" i="44"/>
  <c r="U174" i="45"/>
  <c r="U180" i="45"/>
  <c r="X92" i="46"/>
  <c r="X208" i="46"/>
  <c r="R140" i="48"/>
  <c r="R202" i="48"/>
  <c r="R102" i="48"/>
  <c r="R26" i="48"/>
  <c r="Y196" i="47"/>
  <c r="X168" i="47"/>
  <c r="X14" i="47"/>
  <c r="S124" i="48"/>
  <c r="S130" i="48"/>
  <c r="S20" i="48"/>
  <c r="S26" i="48"/>
  <c r="Y112" i="47"/>
  <c r="S214" i="48"/>
  <c r="Y202" i="46"/>
  <c r="Y196" i="44"/>
  <c r="X162" i="44"/>
  <c r="Y14" i="46"/>
  <c r="X174" i="45"/>
  <c r="X146" i="44"/>
  <c r="Y44" i="46"/>
  <c r="U118" i="44"/>
  <c r="S162" i="48"/>
  <c r="X162" i="46"/>
  <c r="Y55" i="44"/>
  <c r="Y76" i="46"/>
  <c r="U202" i="45"/>
  <c r="Y14" i="45"/>
  <c r="U140" i="44"/>
  <c r="Y55" i="46"/>
  <c r="Y26" i="45"/>
  <c r="Y14" i="47"/>
  <c r="X146" i="46"/>
  <c r="S44" i="48"/>
  <c r="R36" i="48"/>
  <c r="X118" i="46"/>
  <c r="Q182" i="47"/>
  <c r="I182" i="25" s="1"/>
  <c r="U118" i="45"/>
  <c r="X180" i="43"/>
  <c r="Q132" i="43"/>
  <c r="E132" i="25" s="1"/>
  <c r="Q182" i="45"/>
  <c r="G182" i="25" s="1"/>
  <c r="U92" i="44"/>
  <c r="U94" i="44" s="1"/>
  <c r="X196" i="44"/>
  <c r="X162" i="45"/>
  <c r="X152" i="45"/>
  <c r="X174" i="47"/>
  <c r="O20" i="48"/>
  <c r="S168" i="48"/>
  <c r="S196" i="48"/>
  <c r="Y174" i="46"/>
  <c r="X20" i="47"/>
  <c r="X180" i="47"/>
  <c r="Y36" i="47"/>
  <c r="R168" i="48"/>
  <c r="V214" i="47"/>
  <c r="Y92" i="46"/>
  <c r="Y94" i="46" s="1"/>
  <c r="Y14" i="44"/>
  <c r="Y146" i="44"/>
  <c r="R118" i="48"/>
  <c r="Y152" i="46"/>
  <c r="Y118" i="46"/>
  <c r="Y152" i="44"/>
  <c r="P214" i="48"/>
  <c r="O209" i="48"/>
  <c r="O214" i="48" s="1"/>
  <c r="S208" i="48"/>
  <c r="Y208" i="46"/>
  <c r="Y130" i="46"/>
  <c r="X214" i="44"/>
  <c r="Y130" i="44"/>
  <c r="X44" i="43"/>
  <c r="X146" i="45"/>
  <c r="Y92" i="45"/>
  <c r="Y94" i="45" s="1"/>
  <c r="Y36" i="45"/>
  <c r="Y152" i="45"/>
  <c r="Y44" i="45"/>
  <c r="X130" i="46"/>
  <c r="X36" i="46"/>
  <c r="R55" i="48"/>
  <c r="X118" i="43"/>
  <c r="Y202" i="44"/>
  <c r="Y190" i="44"/>
  <c r="X140" i="46"/>
  <c r="X36" i="43"/>
  <c r="Q154" i="44"/>
  <c r="F154" i="25" s="1"/>
  <c r="X14" i="43"/>
  <c r="U162" i="44"/>
  <c r="X140" i="44"/>
  <c r="X76" i="44"/>
  <c r="X92" i="45"/>
  <c r="V14" i="45"/>
  <c r="X20" i="45"/>
  <c r="X20" i="46"/>
  <c r="X162" i="47"/>
  <c r="X124" i="47"/>
  <c r="U36" i="47"/>
  <c r="R124" i="48"/>
  <c r="R92" i="48"/>
  <c r="R14" i="48"/>
  <c r="X140" i="47"/>
  <c r="X202" i="47"/>
  <c r="S55" i="48"/>
  <c r="Y20" i="47"/>
  <c r="Y146" i="46"/>
  <c r="Y190" i="46"/>
  <c r="U168" i="44"/>
  <c r="Y208" i="45"/>
  <c r="Y196" i="45"/>
  <c r="X92" i="44"/>
  <c r="V20" i="47"/>
  <c r="X174" i="44"/>
  <c r="X76" i="45"/>
  <c r="U44" i="46"/>
  <c r="Y140" i="45"/>
  <c r="U208" i="43"/>
  <c r="U202" i="43"/>
  <c r="U20" i="43"/>
  <c r="U140" i="43"/>
  <c r="R27" i="28"/>
  <c r="R179" i="28"/>
  <c r="R129" i="28"/>
  <c r="S182" i="25"/>
  <c r="S104" i="25"/>
  <c r="S132" i="25"/>
  <c r="V14" i="43"/>
  <c r="U14" i="43"/>
  <c r="X152" i="43"/>
  <c r="K28" i="48"/>
  <c r="K182" i="48"/>
  <c r="J182" i="25" s="1"/>
  <c r="K132" i="48"/>
  <c r="J132" i="25" s="1"/>
  <c r="K154" i="48"/>
  <c r="J154" i="25" s="1"/>
  <c r="Q28" i="46"/>
  <c r="Q154" i="46"/>
  <c r="H154" i="25" s="1"/>
  <c r="Q132" i="46"/>
  <c r="H132" i="25" s="1"/>
  <c r="G216" i="25"/>
  <c r="Q132" i="45"/>
  <c r="G132" i="25" s="1"/>
  <c r="Q154" i="45"/>
  <c r="G154" i="25" s="1"/>
  <c r="F216" i="25"/>
  <c r="Q132" i="44"/>
  <c r="F132" i="25" s="1"/>
  <c r="Q182" i="44"/>
  <c r="F182" i="25" s="1"/>
  <c r="V146" i="43"/>
  <c r="U141" i="43"/>
  <c r="U146" i="43" s="1"/>
  <c r="Q28" i="43"/>
  <c r="U168" i="43"/>
  <c r="U162" i="43"/>
  <c r="V92" i="43"/>
  <c r="V94" i="43" s="1"/>
  <c r="U87" i="43"/>
  <c r="U92" i="43" s="1"/>
  <c r="U94" i="43" s="1"/>
  <c r="V82" i="43"/>
  <c r="U77" i="43"/>
  <c r="U82" i="43" s="1"/>
  <c r="V130" i="43"/>
  <c r="U125" i="43"/>
  <c r="U130" i="43" s="1"/>
  <c r="V180" i="43"/>
  <c r="U175" i="43"/>
  <c r="U180" i="43" s="1"/>
  <c r="V118" i="43"/>
  <c r="U113" i="43"/>
  <c r="U118" i="43" s="1"/>
  <c r="U209" i="43"/>
  <c r="U214" i="43" s="1"/>
  <c r="V214" i="43"/>
  <c r="V196" i="43"/>
  <c r="U191" i="43"/>
  <c r="U196" i="43" s="1"/>
  <c r="V124" i="43"/>
  <c r="U119" i="43"/>
  <c r="U124" i="43" s="1"/>
  <c r="U186" i="43"/>
  <c r="U190" i="43" s="1"/>
  <c r="V190" i="43"/>
  <c r="U98" i="43"/>
  <c r="U102" i="43" s="1"/>
  <c r="U104" i="43" s="1"/>
  <c r="V102" i="43"/>
  <c r="V104" i="43" s="1"/>
  <c r="U152" i="43"/>
  <c r="V168" i="43"/>
  <c r="Q182" i="43"/>
  <c r="E182" i="25" s="1"/>
  <c r="V162" i="43"/>
  <c r="V202" i="43"/>
  <c r="V55" i="43"/>
  <c r="U45" i="43"/>
  <c r="U55" i="43" s="1"/>
  <c r="V112" i="43"/>
  <c r="U107" i="43"/>
  <c r="U112" i="43" s="1"/>
  <c r="V26" i="43"/>
  <c r="V36" i="43"/>
  <c r="U31" i="43"/>
  <c r="U36" i="43" s="1"/>
  <c r="O84" i="48" l="1"/>
  <c r="T38" i="25"/>
  <c r="V28" i="46"/>
  <c r="S33" i="25"/>
  <c r="T33" i="25"/>
  <c r="U210" i="25"/>
  <c r="T214" i="25"/>
  <c r="U214" i="25" s="1"/>
  <c r="Q204" i="25"/>
  <c r="T204" i="25"/>
  <c r="U198" i="25"/>
  <c r="Q199" i="25"/>
  <c r="T199" i="25"/>
  <c r="U199" i="25" s="1"/>
  <c r="Q192" i="25"/>
  <c r="T192" i="25"/>
  <c r="Q193" i="25"/>
  <c r="T193" i="25"/>
  <c r="U193" i="25" s="1"/>
  <c r="Q186" i="25"/>
  <c r="T186" i="25"/>
  <c r="Q179" i="25"/>
  <c r="T179" i="25"/>
  <c r="U179" i="25" s="1"/>
  <c r="Q175" i="25"/>
  <c r="T175" i="25"/>
  <c r="Q173" i="25"/>
  <c r="T173" i="25"/>
  <c r="U173" i="25" s="1"/>
  <c r="U169" i="25"/>
  <c r="Q170" i="25"/>
  <c r="T170" i="25"/>
  <c r="U170" i="25" s="1"/>
  <c r="U164" i="25"/>
  <c r="T168" i="25"/>
  <c r="U168" i="25" s="1"/>
  <c r="T162" i="25"/>
  <c r="U158" i="25"/>
  <c r="S152" i="25"/>
  <c r="U148" i="25"/>
  <c r="U149" i="25"/>
  <c r="T152" i="25"/>
  <c r="Q141" i="25"/>
  <c r="T141" i="25"/>
  <c r="S146" i="25"/>
  <c r="U142" i="25"/>
  <c r="T140" i="25"/>
  <c r="U137" i="25"/>
  <c r="U126" i="25"/>
  <c r="T130" i="25"/>
  <c r="U130" i="25" s="1"/>
  <c r="Q120" i="25"/>
  <c r="T120" i="25"/>
  <c r="Q114" i="25"/>
  <c r="T114" i="25"/>
  <c r="T112" i="25"/>
  <c r="U108" i="25"/>
  <c r="Q98" i="25"/>
  <c r="T98" i="25"/>
  <c r="Q99" i="25"/>
  <c r="T99" i="25"/>
  <c r="U99" i="25" s="1"/>
  <c r="Q100" i="25"/>
  <c r="T100" i="25"/>
  <c r="U100" i="25" s="1"/>
  <c r="Q88" i="25"/>
  <c r="T88" i="25"/>
  <c r="U78" i="25"/>
  <c r="T82" i="25"/>
  <c r="U82" i="25" s="1"/>
  <c r="U73" i="25"/>
  <c r="T76" i="25"/>
  <c r="U76" i="25" s="1"/>
  <c r="Q48" i="25"/>
  <c r="T48" i="25"/>
  <c r="U48" i="25" s="1"/>
  <c r="Q47" i="25"/>
  <c r="T47" i="25"/>
  <c r="U47" i="25" s="1"/>
  <c r="Q54" i="25"/>
  <c r="T54" i="25"/>
  <c r="U54" i="25" s="1"/>
  <c r="T46" i="25"/>
  <c r="U22" i="25"/>
  <c r="T26" i="25"/>
  <c r="U26" i="25" s="1"/>
  <c r="Q16" i="25"/>
  <c r="T16" i="25"/>
  <c r="X216" i="43"/>
  <c r="U216" i="43"/>
  <c r="P182" i="48"/>
  <c r="V182" i="45"/>
  <c r="V132" i="45"/>
  <c r="V216" i="43"/>
  <c r="S216" i="48"/>
  <c r="U216" i="47"/>
  <c r="R216" i="48"/>
  <c r="O216" i="48"/>
  <c r="U216" i="45"/>
  <c r="U216" i="46"/>
  <c r="V216" i="45"/>
  <c r="P216" i="48"/>
  <c r="P28" i="48"/>
  <c r="V216" i="46"/>
  <c r="V154" i="45"/>
  <c r="U216" i="44"/>
  <c r="V216" i="47"/>
  <c r="V216" i="44"/>
  <c r="V132" i="44"/>
  <c r="Z180" i="43"/>
  <c r="Y216" i="45"/>
  <c r="X216" i="45"/>
  <c r="X216" i="44"/>
  <c r="X216" i="47"/>
  <c r="X216" i="46"/>
  <c r="Y216" i="46"/>
  <c r="Y216" i="44"/>
  <c r="Y216" i="43"/>
  <c r="Y216" i="47"/>
  <c r="Q35" i="25"/>
  <c r="V182" i="47"/>
  <c r="V132" i="46"/>
  <c r="V182" i="46"/>
  <c r="V154" i="44"/>
  <c r="V182" i="44"/>
  <c r="V132" i="47"/>
  <c r="V154" i="43"/>
  <c r="Z190" i="47"/>
  <c r="Q31" i="25"/>
  <c r="Q89" i="25"/>
  <c r="Q194" i="25"/>
  <c r="Q211" i="25"/>
  <c r="Q117" i="25"/>
  <c r="Q81" i="25"/>
  <c r="Q207" i="25"/>
  <c r="Q79" i="25"/>
  <c r="Q122" i="25"/>
  <c r="Q91" i="25"/>
  <c r="U76" i="44"/>
  <c r="Q172" i="25"/>
  <c r="Q108" i="25"/>
  <c r="Q160" i="25"/>
  <c r="Q148" i="25"/>
  <c r="U28" i="45"/>
  <c r="Q200" i="25"/>
  <c r="Q145" i="25"/>
  <c r="V28" i="45"/>
  <c r="U154" i="45"/>
  <c r="Z124" i="45"/>
  <c r="Q15" i="25"/>
  <c r="Q107" i="25"/>
  <c r="V84" i="45"/>
  <c r="Z214" i="45"/>
  <c r="Q113" i="25"/>
  <c r="Q24" i="25"/>
  <c r="U182" i="46"/>
  <c r="Q101" i="25"/>
  <c r="Q144" i="25"/>
  <c r="Q87" i="25"/>
  <c r="Q137" i="25"/>
  <c r="Q201" i="25"/>
  <c r="V154" i="46"/>
  <c r="Z162" i="46"/>
  <c r="Q209" i="25"/>
  <c r="Q210" i="25"/>
  <c r="Q212" i="25"/>
  <c r="Q78" i="25"/>
  <c r="Z208" i="47"/>
  <c r="Q32" i="25"/>
  <c r="Q169" i="25"/>
  <c r="Q90" i="25"/>
  <c r="U154" i="47"/>
  <c r="Q129" i="25"/>
  <c r="Q203" i="25"/>
  <c r="Q111" i="25"/>
  <c r="Q40" i="25"/>
  <c r="Q178" i="25"/>
  <c r="Q22" i="25"/>
  <c r="Q128" i="25"/>
  <c r="Z168" i="47"/>
  <c r="V84" i="47"/>
  <c r="V154" i="47"/>
  <c r="P132" i="48"/>
  <c r="Q167" i="25"/>
  <c r="Q205" i="25"/>
  <c r="Q142" i="25"/>
  <c r="Q21" i="25"/>
  <c r="Q143" i="25"/>
  <c r="Q123" i="25"/>
  <c r="Q126" i="25"/>
  <c r="Q138" i="25"/>
  <c r="Q23" i="25"/>
  <c r="Q125" i="25"/>
  <c r="T124" i="48"/>
  <c r="T202" i="48"/>
  <c r="U28" i="46"/>
  <c r="T36" i="25"/>
  <c r="Q34" i="25"/>
  <c r="Q33" i="25"/>
  <c r="U33" i="25"/>
  <c r="S36" i="25"/>
  <c r="J28" i="25"/>
  <c r="K218" i="48"/>
  <c r="J218" i="25" s="1"/>
  <c r="I28" i="25"/>
  <c r="Q218" i="47"/>
  <c r="I218" i="25" s="1"/>
  <c r="H28" i="25"/>
  <c r="Q218" i="46"/>
  <c r="H218" i="25" s="1"/>
  <c r="G28" i="25"/>
  <c r="Q218" i="45"/>
  <c r="G218" i="25" s="1"/>
  <c r="F28" i="25"/>
  <c r="Q218" i="44"/>
  <c r="F218" i="25" s="1"/>
  <c r="E28" i="25"/>
  <c r="Q218" i="43"/>
  <c r="E218" i="25" s="1"/>
  <c r="Q185" i="25"/>
  <c r="Q158" i="25"/>
  <c r="Q163" i="25"/>
  <c r="Q151" i="25"/>
  <c r="Q195" i="25"/>
  <c r="Q39" i="25"/>
  <c r="Q135" i="25"/>
  <c r="Q177" i="25"/>
  <c r="Q171" i="25"/>
  <c r="Q165" i="25"/>
  <c r="V28" i="44"/>
  <c r="Q139" i="25"/>
  <c r="Q198" i="25"/>
  <c r="Q149" i="25"/>
  <c r="U28" i="44"/>
  <c r="Q45" i="25"/>
  <c r="Q80" i="25"/>
  <c r="Q157" i="25"/>
  <c r="Q115" i="25"/>
  <c r="Q116" i="25"/>
  <c r="Q164" i="25"/>
  <c r="Q17" i="25"/>
  <c r="Q176" i="25"/>
  <c r="V84" i="46"/>
  <c r="Q127" i="25"/>
  <c r="Q150" i="25"/>
  <c r="O132" i="48"/>
  <c r="Z104" i="43"/>
  <c r="Z130" i="45"/>
  <c r="Z124" i="46"/>
  <c r="Y154" i="43"/>
  <c r="Z102" i="43"/>
  <c r="Z92" i="44"/>
  <c r="Z94" i="44" s="1"/>
  <c r="Z20" i="46"/>
  <c r="Z190" i="45"/>
  <c r="Z76" i="45"/>
  <c r="Z36" i="43"/>
  <c r="Z130" i="46"/>
  <c r="T102" i="48"/>
  <c r="Z102" i="47"/>
  <c r="Z26" i="44"/>
  <c r="Z168" i="46"/>
  <c r="Z214" i="44"/>
  <c r="Z130" i="47"/>
  <c r="Z112" i="45"/>
  <c r="Z208" i="43"/>
  <c r="Z202" i="47"/>
  <c r="Z20" i="45"/>
  <c r="Z140" i="46"/>
  <c r="Z92" i="43"/>
  <c r="Z94" i="43" s="1"/>
  <c r="Z26" i="47"/>
  <c r="Z174" i="47"/>
  <c r="Z36" i="44"/>
  <c r="Z214" i="47"/>
  <c r="T92" i="48"/>
  <c r="T94" i="48" s="1"/>
  <c r="O154" i="48"/>
  <c r="U132" i="47"/>
  <c r="P72" i="25"/>
  <c r="U132" i="44"/>
  <c r="V84" i="43"/>
  <c r="Z196" i="47"/>
  <c r="Z92" i="47"/>
  <c r="Z94" i="47" s="1"/>
  <c r="Z55" i="47"/>
  <c r="Z82" i="45"/>
  <c r="Z112" i="43"/>
  <c r="Y154" i="47"/>
  <c r="Z208" i="45"/>
  <c r="Z104" i="46"/>
  <c r="U182" i="47"/>
  <c r="Z208" i="44"/>
  <c r="Z118" i="43"/>
  <c r="Z118" i="44"/>
  <c r="Z190" i="46"/>
  <c r="Z152" i="47"/>
  <c r="Z76" i="44"/>
  <c r="Z14" i="43"/>
  <c r="Z36" i="46"/>
  <c r="Z20" i="47"/>
  <c r="T36" i="48"/>
  <c r="Z190" i="43"/>
  <c r="Z20" i="44"/>
  <c r="Z76" i="47"/>
  <c r="Z214" i="46"/>
  <c r="Z26" i="43"/>
  <c r="Z180" i="45"/>
  <c r="Z26" i="45"/>
  <c r="Z168" i="44"/>
  <c r="Z168" i="45"/>
  <c r="Z140" i="47"/>
  <c r="Z140" i="44"/>
  <c r="Z124" i="43"/>
  <c r="Z180" i="44"/>
  <c r="Z140" i="45"/>
  <c r="Z130" i="43"/>
  <c r="Z162" i="47"/>
  <c r="Z146" i="45"/>
  <c r="Z162" i="45"/>
  <c r="Z214" i="43"/>
  <c r="T44" i="48"/>
  <c r="Z36" i="45"/>
  <c r="Z112" i="44"/>
  <c r="T162" i="48"/>
  <c r="T152" i="48"/>
  <c r="X94" i="46"/>
  <c r="Z92" i="46"/>
  <c r="Z94" i="46" s="1"/>
  <c r="Z168" i="43"/>
  <c r="O182" i="48"/>
  <c r="Z152" i="43"/>
  <c r="U84" i="47"/>
  <c r="Z152" i="45"/>
  <c r="T140" i="48"/>
  <c r="Z180" i="46"/>
  <c r="T208" i="48"/>
  <c r="Z196" i="45"/>
  <c r="Z174" i="43"/>
  <c r="Z202" i="45"/>
  <c r="Z124" i="44"/>
  <c r="Z152" i="44"/>
  <c r="Z102" i="46"/>
  <c r="T112" i="48"/>
  <c r="U84" i="46"/>
  <c r="Z102" i="44"/>
  <c r="Z124" i="47"/>
  <c r="T118" i="48"/>
  <c r="Z146" i="46"/>
  <c r="Z162" i="44"/>
  <c r="Z208" i="46"/>
  <c r="Z146" i="47"/>
  <c r="Z55" i="44"/>
  <c r="Z202" i="46"/>
  <c r="Z202" i="43"/>
  <c r="Z82" i="44"/>
  <c r="Z162" i="43"/>
  <c r="Z102" i="45"/>
  <c r="Z44" i="44"/>
  <c r="Z82" i="43"/>
  <c r="Z196" i="43"/>
  <c r="Z130" i="44"/>
  <c r="T190" i="48"/>
  <c r="Z82" i="46"/>
  <c r="Z146" i="44"/>
  <c r="Z20" i="43"/>
  <c r="T168" i="48"/>
  <c r="Z196" i="44"/>
  <c r="Z76" i="46"/>
  <c r="T130" i="48"/>
  <c r="T196" i="48"/>
  <c r="Z190" i="44"/>
  <c r="Z82" i="47"/>
  <c r="Z26" i="46"/>
  <c r="Z36" i="47"/>
  <c r="T20" i="48"/>
  <c r="Z174" i="45"/>
  <c r="Y132" i="47"/>
  <c r="T26" i="48"/>
  <c r="T174" i="48"/>
  <c r="T214" i="48"/>
  <c r="Z202" i="44"/>
  <c r="Z112" i="46"/>
  <c r="Z118" i="45"/>
  <c r="Z118" i="47"/>
  <c r="Z44" i="47"/>
  <c r="Z44" i="46"/>
  <c r="Z14" i="45"/>
  <c r="Z196" i="46"/>
  <c r="Z174" i="46"/>
  <c r="Z140" i="43"/>
  <c r="Y132" i="45"/>
  <c r="T180" i="48"/>
  <c r="U84" i="45"/>
  <c r="U154" i="46"/>
  <c r="V28" i="47"/>
  <c r="Z174" i="44"/>
  <c r="X94" i="45"/>
  <c r="Z92" i="45"/>
  <c r="Z94" i="45" s="1"/>
  <c r="T55" i="48"/>
  <c r="Z180" i="47"/>
  <c r="Z118" i="46"/>
  <c r="Y28" i="46"/>
  <c r="T146" i="48"/>
  <c r="Z55" i="46"/>
  <c r="Z152" i="46"/>
  <c r="Z146" i="43"/>
  <c r="Z112" i="47"/>
  <c r="Z55" i="45"/>
  <c r="Z55" i="43"/>
  <c r="X84" i="46"/>
  <c r="Z44" i="45"/>
  <c r="T14" i="48"/>
  <c r="Z14" i="46"/>
  <c r="Z44" i="43"/>
  <c r="Z14" i="44"/>
  <c r="Z14" i="47"/>
  <c r="U28" i="47"/>
  <c r="U84" i="43"/>
  <c r="U46" i="25"/>
  <c r="S55" i="25"/>
  <c r="T44" i="25"/>
  <c r="U38" i="25"/>
  <c r="Y182" i="45"/>
  <c r="X84" i="44"/>
  <c r="X84" i="47"/>
  <c r="Y84" i="46"/>
  <c r="X84" i="45"/>
  <c r="Y84" i="45"/>
  <c r="Y84" i="47"/>
  <c r="Y84" i="44"/>
  <c r="O28" i="48"/>
  <c r="R104" i="48"/>
  <c r="T104" i="48" s="1"/>
  <c r="S28" i="48"/>
  <c r="S154" i="48"/>
  <c r="S182" i="48"/>
  <c r="U132" i="46"/>
  <c r="U132" i="45"/>
  <c r="Y28" i="44"/>
  <c r="X132" i="44"/>
  <c r="U154" i="44"/>
  <c r="Y182" i="46"/>
  <c r="Y218" i="43"/>
  <c r="X84" i="43"/>
  <c r="X218" i="43" s="1"/>
  <c r="R182" i="48"/>
  <c r="Y132" i="44"/>
  <c r="X182" i="44"/>
  <c r="Y182" i="44"/>
  <c r="Y28" i="43"/>
  <c r="R154" i="48"/>
  <c r="Y132" i="46"/>
  <c r="Y132" i="43"/>
  <c r="V28" i="43"/>
  <c r="Y182" i="43"/>
  <c r="X154" i="43"/>
  <c r="V132" i="43"/>
  <c r="X132" i="43"/>
  <c r="X94" i="43"/>
  <c r="X104" i="44"/>
  <c r="Z104" i="44" s="1"/>
  <c r="X28" i="44"/>
  <c r="X182" i="46"/>
  <c r="X132" i="47"/>
  <c r="X132" i="46"/>
  <c r="Y182" i="47"/>
  <c r="R132" i="48"/>
  <c r="X154" i="46"/>
  <c r="R28" i="48"/>
  <c r="Y154" i="45"/>
  <c r="X28" i="47"/>
  <c r="X182" i="43"/>
  <c r="X154" i="44"/>
  <c r="X182" i="45"/>
  <c r="X182" i="47"/>
  <c r="R94" i="48"/>
  <c r="U182" i="44"/>
  <c r="X104" i="45"/>
  <c r="Z104" i="45" s="1"/>
  <c r="X28" i="43"/>
  <c r="S132" i="48"/>
  <c r="X28" i="45"/>
  <c r="X154" i="45"/>
  <c r="X28" i="46"/>
  <c r="X94" i="44"/>
  <c r="U182" i="45"/>
  <c r="Y28" i="47"/>
  <c r="Y28" i="45"/>
  <c r="X132" i="45"/>
  <c r="Y154" i="46"/>
  <c r="X154" i="47"/>
  <c r="Y154" i="44"/>
  <c r="X104" i="47"/>
  <c r="Z104" i="47" s="1"/>
  <c r="U28" i="43"/>
  <c r="U154" i="43"/>
  <c r="V182" i="43"/>
  <c r="U182" i="43"/>
  <c r="U132" i="43"/>
  <c r="Z154" i="47" l="1"/>
  <c r="U204" i="25"/>
  <c r="T208" i="25"/>
  <c r="U208" i="25" s="1"/>
  <c r="T202" i="25"/>
  <c r="U202" i="25" s="1"/>
  <c r="U192" i="25"/>
  <c r="T196" i="25"/>
  <c r="U196" i="25" s="1"/>
  <c r="U186" i="25"/>
  <c r="T190" i="25"/>
  <c r="U175" i="25"/>
  <c r="T180" i="25"/>
  <c r="U180" i="25" s="1"/>
  <c r="T174" i="25"/>
  <c r="U174" i="25" s="1"/>
  <c r="U162" i="25"/>
  <c r="U152" i="25"/>
  <c r="S154" i="25"/>
  <c r="T146" i="25"/>
  <c r="U146" i="25" s="1"/>
  <c r="U141" i="25"/>
  <c r="Z154" i="43"/>
  <c r="U140" i="25"/>
  <c r="T124" i="25"/>
  <c r="U124" i="25" s="1"/>
  <c r="U120" i="25"/>
  <c r="T118" i="25"/>
  <c r="U118" i="25" s="1"/>
  <c r="U114" i="25"/>
  <c r="U112" i="25"/>
  <c r="U98" i="25"/>
  <c r="T102" i="25"/>
  <c r="T92" i="25"/>
  <c r="U88" i="25"/>
  <c r="T55" i="25"/>
  <c r="U55" i="25" s="1"/>
  <c r="U16" i="25"/>
  <c r="T20" i="25"/>
  <c r="U20" i="25" s="1"/>
  <c r="V218" i="44"/>
  <c r="V218" i="47"/>
  <c r="P218" i="48"/>
  <c r="U36" i="25"/>
  <c r="V218" i="46"/>
  <c r="U218" i="44"/>
  <c r="U218" i="45"/>
  <c r="Y218" i="45"/>
  <c r="V218" i="45"/>
  <c r="U218" i="46"/>
  <c r="U218" i="47"/>
  <c r="T154" i="48"/>
  <c r="O218" i="48"/>
  <c r="Y218" i="47"/>
  <c r="U218" i="43"/>
  <c r="V218" i="43"/>
  <c r="X218" i="45"/>
  <c r="X218" i="46"/>
  <c r="R218" i="48"/>
  <c r="X218" i="44"/>
  <c r="Y218" i="44"/>
  <c r="Y218" i="46"/>
  <c r="X218" i="47"/>
  <c r="S218" i="48"/>
  <c r="Z216" i="44"/>
  <c r="Z216" i="47"/>
  <c r="Z182" i="47"/>
  <c r="Z216" i="45"/>
  <c r="Z132" i="45"/>
  <c r="T216" i="48"/>
  <c r="T132" i="48"/>
  <c r="Z28" i="46"/>
  <c r="Z132" i="47"/>
  <c r="Z132" i="46"/>
  <c r="Z154" i="45"/>
  <c r="Z182" i="43"/>
  <c r="Z182" i="45"/>
  <c r="Z154" i="44"/>
  <c r="Z182" i="44"/>
  <c r="Z154" i="46"/>
  <c r="Z132" i="43"/>
  <c r="T182" i="48"/>
  <c r="Z132" i="44"/>
  <c r="Z216" i="46"/>
  <c r="Z182" i="46"/>
  <c r="Z84" i="45"/>
  <c r="Z216" i="43"/>
  <c r="Z84" i="43"/>
  <c r="T84" i="48"/>
  <c r="Z84" i="46"/>
  <c r="Z84" i="47"/>
  <c r="T28" i="48"/>
  <c r="Z28" i="43"/>
  <c r="Z84" i="44"/>
  <c r="Z28" i="44"/>
  <c r="Z28" i="45"/>
  <c r="Z28" i="47"/>
  <c r="S84" i="25"/>
  <c r="U44" i="25"/>
  <c r="T84" i="25"/>
  <c r="T154" i="25" l="1"/>
  <c r="U154" i="25" s="1"/>
  <c r="T182" i="25"/>
  <c r="U182" i="25" s="1"/>
  <c r="T132" i="25"/>
  <c r="U132" i="25" s="1"/>
  <c r="U190" i="25"/>
  <c r="T216" i="25"/>
  <c r="U216" i="25" s="1"/>
  <c r="T104" i="25"/>
  <c r="U104" i="25" s="1"/>
  <c r="U102" i="25"/>
  <c r="T94" i="25"/>
  <c r="U92" i="25"/>
  <c r="U94" i="25" s="1"/>
  <c r="Z218" i="45"/>
  <c r="Z218" i="47"/>
  <c r="Z218" i="44"/>
  <c r="Z218" i="46"/>
  <c r="T218" i="48"/>
  <c r="Z218" i="43"/>
  <c r="U84" i="25"/>
  <c r="J89" i="28"/>
  <c r="J91" i="28" s="1"/>
  <c r="I89" i="28"/>
  <c r="I91" i="28" s="1"/>
  <c r="H89" i="28"/>
  <c r="H91" i="28" s="1"/>
  <c r="G89" i="28"/>
  <c r="G91" i="28" s="1"/>
  <c r="F89" i="28"/>
  <c r="F91" i="28" s="1"/>
  <c r="E89" i="28"/>
  <c r="E91" i="28" s="1"/>
  <c r="K88" i="28"/>
  <c r="P88" i="28" s="1"/>
  <c r="K87" i="28"/>
  <c r="K86" i="28"/>
  <c r="K85" i="28"/>
  <c r="K84" i="28"/>
  <c r="S85" i="28" l="1"/>
  <c r="S86" i="28"/>
  <c r="T86" i="28" s="1"/>
  <c r="L174" i="25"/>
  <c r="L146" i="25"/>
  <c r="L55" i="25"/>
  <c r="Q55" i="25" s="1"/>
  <c r="L36" i="25"/>
  <c r="L44" i="25"/>
  <c r="Q44" i="25" s="1"/>
  <c r="L82" i="25"/>
  <c r="L112" i="25"/>
  <c r="L162" i="25"/>
  <c r="L208" i="25"/>
  <c r="L76" i="25"/>
  <c r="L92" i="25"/>
  <c r="Q92" i="25" s="1"/>
  <c r="L124" i="25"/>
  <c r="L202" i="25"/>
  <c r="L102" i="25"/>
  <c r="Q102" i="25" s="1"/>
  <c r="L118" i="25"/>
  <c r="L130" i="25"/>
  <c r="L190" i="25"/>
  <c r="L140" i="25"/>
  <c r="Q140" i="25" s="1"/>
  <c r="L152" i="25"/>
  <c r="L168" i="25"/>
  <c r="L180" i="25"/>
  <c r="L196" i="25"/>
  <c r="L214" i="25"/>
  <c r="K89" i="28"/>
  <c r="K91" i="28" s="1"/>
  <c r="P84" i="28"/>
  <c r="P87" i="28"/>
  <c r="T85" i="28" l="1"/>
  <c r="S89" i="28"/>
  <c r="L216" i="25"/>
  <c r="Q36" i="25"/>
  <c r="Q130" i="25"/>
  <c r="Q208" i="25"/>
  <c r="Q152" i="25"/>
  <c r="Q82" i="25"/>
  <c r="Q180" i="25"/>
  <c r="Q202" i="25"/>
  <c r="Q162" i="25"/>
  <c r="Q146" i="25"/>
  <c r="Q196" i="25"/>
  <c r="Q118" i="25"/>
  <c r="Q214" i="25"/>
  <c r="Q168" i="25"/>
  <c r="Q190" i="25"/>
  <c r="Q124" i="25"/>
  <c r="Q76" i="25"/>
  <c r="Q112" i="25"/>
  <c r="Q174" i="25"/>
  <c r="L84" i="25"/>
  <c r="Q84" i="25" s="1"/>
  <c r="L154" i="25"/>
  <c r="Q154" i="25" s="1"/>
  <c r="L104" i="25"/>
  <c r="Q104" i="25" s="1"/>
  <c r="L94" i="25"/>
  <c r="Q94" i="25" s="1"/>
  <c r="P89" i="28"/>
  <c r="P91" i="28" s="1"/>
  <c r="L132" i="25"/>
  <c r="Q132" i="25" s="1"/>
  <c r="L182" i="25"/>
  <c r="Q182" i="25" s="1"/>
  <c r="Q216" i="25" l="1"/>
  <c r="S91" i="28"/>
  <c r="T91" i="28" s="1"/>
  <c r="T89" i="28"/>
  <c r="J211" i="28"/>
  <c r="I211" i="28"/>
  <c r="H211" i="28"/>
  <c r="G211" i="28"/>
  <c r="F211" i="28"/>
  <c r="E211" i="28"/>
  <c r="K210" i="28"/>
  <c r="K209" i="28"/>
  <c r="K208" i="28"/>
  <c r="S208" i="28" s="1"/>
  <c r="T208" i="28" s="1"/>
  <c r="K207" i="28"/>
  <c r="S207" i="28" s="1"/>
  <c r="K206" i="28"/>
  <c r="P206" i="28" s="1"/>
  <c r="J205" i="28"/>
  <c r="I205" i="28"/>
  <c r="H205" i="28"/>
  <c r="G205" i="28"/>
  <c r="F205" i="28"/>
  <c r="E205" i="28"/>
  <c r="K204" i="28"/>
  <c r="K203" i="28"/>
  <c r="K202" i="28"/>
  <c r="S202" i="28" s="1"/>
  <c r="T202" i="28" s="1"/>
  <c r="K201" i="28"/>
  <c r="S201" i="28" s="1"/>
  <c r="K200" i="28"/>
  <c r="J199" i="28"/>
  <c r="I199" i="28"/>
  <c r="H199" i="28"/>
  <c r="G199" i="28"/>
  <c r="F199" i="28"/>
  <c r="E199" i="28"/>
  <c r="K198" i="28"/>
  <c r="K197" i="28"/>
  <c r="P197" i="28" s="1"/>
  <c r="K196" i="28"/>
  <c r="S196" i="28" s="1"/>
  <c r="T196" i="28" s="1"/>
  <c r="K195" i="28"/>
  <c r="S195" i="28" s="1"/>
  <c r="K194" i="28"/>
  <c r="J193" i="28"/>
  <c r="I193" i="28"/>
  <c r="H193" i="28"/>
  <c r="G193" i="28"/>
  <c r="F193" i="28"/>
  <c r="E193" i="28"/>
  <c r="K192" i="28"/>
  <c r="K191" i="28"/>
  <c r="P191" i="28" s="1"/>
  <c r="K190" i="28"/>
  <c r="S190" i="28" s="1"/>
  <c r="T190" i="28" s="1"/>
  <c r="K189" i="28"/>
  <c r="S189" i="28" s="1"/>
  <c r="K188" i="28"/>
  <c r="P188" i="28" s="1"/>
  <c r="J187" i="28"/>
  <c r="I187" i="28"/>
  <c r="H187" i="28"/>
  <c r="G187" i="28"/>
  <c r="F187" i="28"/>
  <c r="E187" i="28"/>
  <c r="K186" i="28"/>
  <c r="K185" i="28"/>
  <c r="K184" i="28"/>
  <c r="S184" i="28" s="1"/>
  <c r="K183" i="28"/>
  <c r="K182" i="28"/>
  <c r="J177" i="28"/>
  <c r="I177" i="28"/>
  <c r="H177" i="28"/>
  <c r="G177" i="28"/>
  <c r="F177" i="28"/>
  <c r="E177" i="28"/>
  <c r="K176" i="28"/>
  <c r="S176" i="28" s="1"/>
  <c r="T176" i="28" s="1"/>
  <c r="K175" i="28"/>
  <c r="S175" i="28" s="1"/>
  <c r="T175" i="28" s="1"/>
  <c r="K174" i="28"/>
  <c r="S174" i="28" s="1"/>
  <c r="T174" i="28" s="1"/>
  <c r="K173" i="28"/>
  <c r="S173" i="28" s="1"/>
  <c r="T173" i="28" s="1"/>
  <c r="K172" i="28"/>
  <c r="S172" i="28" s="1"/>
  <c r="J171" i="28"/>
  <c r="I171" i="28"/>
  <c r="H171" i="28"/>
  <c r="G171" i="28"/>
  <c r="F171" i="28"/>
  <c r="E171" i="28"/>
  <c r="K170" i="28"/>
  <c r="S170" i="28" s="1"/>
  <c r="T170" i="28" s="1"/>
  <c r="K169" i="28"/>
  <c r="S169" i="28" s="1"/>
  <c r="T169" i="28" s="1"/>
  <c r="K168" i="28"/>
  <c r="S168" i="28" s="1"/>
  <c r="T168" i="28" s="1"/>
  <c r="K167" i="28"/>
  <c r="S167" i="28" s="1"/>
  <c r="T167" i="28" s="1"/>
  <c r="K166" i="28"/>
  <c r="S166" i="28" s="1"/>
  <c r="J165" i="28"/>
  <c r="I165" i="28"/>
  <c r="H165" i="28"/>
  <c r="G165" i="28"/>
  <c r="F165" i="28"/>
  <c r="E165" i="28"/>
  <c r="K164" i="28"/>
  <c r="K163" i="28"/>
  <c r="K162" i="28"/>
  <c r="S162" i="28" s="1"/>
  <c r="T162" i="28" s="1"/>
  <c r="K161" i="28"/>
  <c r="S161" i="28" s="1"/>
  <c r="K160" i="28"/>
  <c r="J159" i="28"/>
  <c r="I159" i="28"/>
  <c r="H159" i="28"/>
  <c r="G159" i="28"/>
  <c r="F159" i="28"/>
  <c r="E159" i="28"/>
  <c r="K158" i="28"/>
  <c r="P158" i="28" s="1"/>
  <c r="K157" i="28"/>
  <c r="K156" i="28"/>
  <c r="K155" i="28"/>
  <c r="K154" i="28"/>
  <c r="P154" i="28" s="1"/>
  <c r="J149" i="28"/>
  <c r="I149" i="28"/>
  <c r="H149" i="28"/>
  <c r="G149" i="28"/>
  <c r="F149" i="28"/>
  <c r="E149" i="28"/>
  <c r="K148" i="28"/>
  <c r="R148" i="28" s="1"/>
  <c r="T148" i="28" s="1"/>
  <c r="K147" i="28"/>
  <c r="S147" i="28" s="1"/>
  <c r="T147" i="28" s="1"/>
  <c r="K146" i="28"/>
  <c r="S146" i="28" s="1"/>
  <c r="K145" i="28"/>
  <c r="R145" i="28" s="1"/>
  <c r="K144" i="28"/>
  <c r="P144" i="28" s="1"/>
  <c r="J143" i="28"/>
  <c r="I143" i="28"/>
  <c r="H143" i="28"/>
  <c r="G143" i="28"/>
  <c r="F143" i="28"/>
  <c r="E143" i="28"/>
  <c r="K142" i="28"/>
  <c r="S142" i="28" s="1"/>
  <c r="T142" i="28" s="1"/>
  <c r="K141" i="28"/>
  <c r="S141" i="28" s="1"/>
  <c r="T141" i="28" s="1"/>
  <c r="K140" i="28"/>
  <c r="S140" i="28" s="1"/>
  <c r="T140" i="28" s="1"/>
  <c r="K139" i="28"/>
  <c r="R139" i="28" s="1"/>
  <c r="K138" i="28"/>
  <c r="J137" i="28"/>
  <c r="I137" i="28"/>
  <c r="H137" i="28"/>
  <c r="G137" i="28"/>
  <c r="F137" i="28"/>
  <c r="E137" i="28"/>
  <c r="K136" i="28"/>
  <c r="K135" i="28"/>
  <c r="K134" i="28"/>
  <c r="S134" i="28" s="1"/>
  <c r="T134" i="28" s="1"/>
  <c r="K133" i="28"/>
  <c r="K132" i="28"/>
  <c r="P132" i="28" s="1"/>
  <c r="J127" i="28"/>
  <c r="I127" i="28"/>
  <c r="H127" i="28"/>
  <c r="G127" i="28"/>
  <c r="F127" i="28"/>
  <c r="E127" i="28"/>
  <c r="K126" i="28"/>
  <c r="K125" i="28"/>
  <c r="K124" i="28"/>
  <c r="S124" i="28" s="1"/>
  <c r="K123" i="28"/>
  <c r="K122" i="28"/>
  <c r="J121" i="28"/>
  <c r="I121" i="28"/>
  <c r="H121" i="28"/>
  <c r="G121" i="28"/>
  <c r="F121" i="28"/>
  <c r="E121" i="28"/>
  <c r="K120" i="28"/>
  <c r="K119" i="28"/>
  <c r="K118" i="28"/>
  <c r="S118" i="28" s="1"/>
  <c r="K117" i="28"/>
  <c r="K116" i="28"/>
  <c r="J115" i="28"/>
  <c r="I115" i="28"/>
  <c r="H115" i="28"/>
  <c r="G115" i="28"/>
  <c r="F115" i="28"/>
  <c r="E115" i="28"/>
  <c r="K114" i="28"/>
  <c r="K113" i="28"/>
  <c r="S113" i="28" s="1"/>
  <c r="T113" i="28" s="1"/>
  <c r="K112" i="28"/>
  <c r="S112" i="28" s="1"/>
  <c r="K111" i="28"/>
  <c r="K110" i="28"/>
  <c r="J109" i="28"/>
  <c r="I109" i="28"/>
  <c r="H109" i="28"/>
  <c r="G109" i="28"/>
  <c r="F109" i="28"/>
  <c r="E109" i="28"/>
  <c r="K108" i="28"/>
  <c r="K107" i="28"/>
  <c r="P107" i="28" s="1"/>
  <c r="K106" i="28"/>
  <c r="K105" i="28"/>
  <c r="S105" i="28" s="1"/>
  <c r="K104" i="28"/>
  <c r="J99" i="28"/>
  <c r="J101" i="28" s="1"/>
  <c r="I99" i="28"/>
  <c r="I101" i="28" s="1"/>
  <c r="H99" i="28"/>
  <c r="H101" i="28" s="1"/>
  <c r="G99" i="28"/>
  <c r="G101" i="28" s="1"/>
  <c r="F99" i="28"/>
  <c r="F101" i="28" s="1"/>
  <c r="E99" i="28"/>
  <c r="E101" i="28" s="1"/>
  <c r="K98" i="28"/>
  <c r="S98" i="28" s="1"/>
  <c r="T98" i="28" s="1"/>
  <c r="K97" i="28"/>
  <c r="S97" i="28" s="1"/>
  <c r="T97" i="28" s="1"/>
  <c r="K96" i="28"/>
  <c r="S96" i="28" s="1"/>
  <c r="K95" i="28"/>
  <c r="K94" i="28"/>
  <c r="J80" i="28"/>
  <c r="I80" i="28"/>
  <c r="H80" i="28"/>
  <c r="G80" i="28"/>
  <c r="F80" i="28"/>
  <c r="E80" i="28"/>
  <c r="K79" i="28"/>
  <c r="K78" i="28"/>
  <c r="K77" i="28"/>
  <c r="K76" i="28"/>
  <c r="S76" i="28" s="1"/>
  <c r="K75" i="28"/>
  <c r="P75" i="28" s="1"/>
  <c r="J74" i="28"/>
  <c r="I74" i="28"/>
  <c r="H74" i="28"/>
  <c r="G74" i="28"/>
  <c r="F74" i="28"/>
  <c r="E74" i="28"/>
  <c r="K73" i="28"/>
  <c r="K72" i="28"/>
  <c r="K71" i="28"/>
  <c r="S71" i="28" s="1"/>
  <c r="T71" i="28" s="1"/>
  <c r="K70" i="28"/>
  <c r="S70" i="28" s="1"/>
  <c r="K69" i="28"/>
  <c r="P69" i="28" s="1"/>
  <c r="K48" i="28"/>
  <c r="S48" i="28" s="1"/>
  <c r="T48" i="28" s="1"/>
  <c r="K47" i="28"/>
  <c r="S47" i="28" s="1"/>
  <c r="T47" i="28" s="1"/>
  <c r="K46" i="28"/>
  <c r="S46" i="28" s="1"/>
  <c r="T46" i="28" s="1"/>
  <c r="K45" i="28"/>
  <c r="S45" i="28" s="1"/>
  <c r="S54" i="28" s="1"/>
  <c r="K44" i="28"/>
  <c r="K40" i="28"/>
  <c r="S40" i="28" s="1"/>
  <c r="T40" i="28" s="1"/>
  <c r="K39" i="28"/>
  <c r="S39" i="28" s="1"/>
  <c r="T39" i="28" s="1"/>
  <c r="K38" i="28"/>
  <c r="S38" i="28" s="1"/>
  <c r="T38" i="28" s="1"/>
  <c r="K37" i="28"/>
  <c r="S37" i="28" s="1"/>
  <c r="K36" i="28"/>
  <c r="J35" i="28"/>
  <c r="I35" i="28"/>
  <c r="H35" i="28"/>
  <c r="G35" i="28"/>
  <c r="F35" i="28"/>
  <c r="E35" i="28"/>
  <c r="K34" i="28"/>
  <c r="K33" i="28"/>
  <c r="K32" i="28"/>
  <c r="S32" i="28" s="1"/>
  <c r="T32" i="28" s="1"/>
  <c r="K31" i="28"/>
  <c r="S31" i="28" s="1"/>
  <c r="K30" i="28"/>
  <c r="J26" i="28"/>
  <c r="I26" i="28"/>
  <c r="H26" i="28"/>
  <c r="G26" i="28"/>
  <c r="F26" i="28"/>
  <c r="E26" i="28"/>
  <c r="K25" i="28"/>
  <c r="K24" i="28"/>
  <c r="P24" i="28" s="1"/>
  <c r="K21" i="28"/>
  <c r="J20" i="28"/>
  <c r="I20" i="28"/>
  <c r="H20" i="28"/>
  <c r="G20" i="28"/>
  <c r="F20" i="28"/>
  <c r="E20" i="28"/>
  <c r="K19" i="28"/>
  <c r="K18" i="28"/>
  <c r="P18" i="28" s="1"/>
  <c r="K17" i="28"/>
  <c r="K16" i="28"/>
  <c r="S16" i="28" s="1"/>
  <c r="K15" i="28"/>
  <c r="J14" i="28"/>
  <c r="I14" i="28"/>
  <c r="H14" i="28"/>
  <c r="G14" i="28"/>
  <c r="F14" i="28"/>
  <c r="E14" i="28"/>
  <c r="K13" i="28"/>
  <c r="K12" i="28"/>
  <c r="K11" i="28"/>
  <c r="S11" i="28" s="1"/>
  <c r="T11" i="28" s="1"/>
  <c r="K10" i="28"/>
  <c r="S10" i="28" s="1"/>
  <c r="K9" i="28"/>
  <c r="S155" i="28" l="1"/>
  <c r="P155" i="28"/>
  <c r="S133" i="28"/>
  <c r="P133" i="28"/>
  <c r="S211" i="28"/>
  <c r="T211" i="28" s="1"/>
  <c r="T207" i="28"/>
  <c r="G213" i="28"/>
  <c r="T201" i="28"/>
  <c r="S205" i="28"/>
  <c r="T205" i="28" s="1"/>
  <c r="T195" i="28"/>
  <c r="S199" i="28"/>
  <c r="T199" i="28" s="1"/>
  <c r="T189" i="28"/>
  <c r="S193" i="28"/>
  <c r="T193" i="28" s="1"/>
  <c r="T184" i="28"/>
  <c r="S187" i="28"/>
  <c r="S177" i="28"/>
  <c r="T177" i="28" s="1"/>
  <c r="T172" i="28"/>
  <c r="T166" i="28"/>
  <c r="S171" i="28"/>
  <c r="T171" i="28" s="1"/>
  <c r="T161" i="28"/>
  <c r="S165" i="28"/>
  <c r="T165" i="28" s="1"/>
  <c r="S159" i="28"/>
  <c r="T155" i="28"/>
  <c r="R149" i="28"/>
  <c r="T145" i="28"/>
  <c r="S149" i="28"/>
  <c r="T146" i="28"/>
  <c r="S138" i="28"/>
  <c r="R143" i="28"/>
  <c r="T139" i="28"/>
  <c r="S137" i="28"/>
  <c r="T133" i="28"/>
  <c r="S125" i="28"/>
  <c r="T125" i="28" s="1"/>
  <c r="T124" i="28"/>
  <c r="S121" i="28"/>
  <c r="T121" i="28" s="1"/>
  <c r="T118" i="28"/>
  <c r="T112" i="28"/>
  <c r="S115" i="28"/>
  <c r="T115" i="28" s="1"/>
  <c r="T105" i="28"/>
  <c r="S109" i="28"/>
  <c r="S99" i="28"/>
  <c r="T96" i="28"/>
  <c r="S80" i="28"/>
  <c r="T80" i="28" s="1"/>
  <c r="T76" i="28"/>
  <c r="T70" i="28"/>
  <c r="S74" i="28"/>
  <c r="T74" i="28" s="1"/>
  <c r="P44" i="28"/>
  <c r="K54" i="28"/>
  <c r="S43" i="28"/>
  <c r="T45" i="28"/>
  <c r="P36" i="28"/>
  <c r="K43" i="28"/>
  <c r="T37" i="28"/>
  <c r="F213" i="28"/>
  <c r="I213" i="28"/>
  <c r="J213" i="28"/>
  <c r="H213" i="28"/>
  <c r="E213" i="28"/>
  <c r="S35" i="28"/>
  <c r="T31" i="28"/>
  <c r="T16" i="28"/>
  <c r="S20" i="28"/>
  <c r="T20" i="28" s="1"/>
  <c r="T10" i="28"/>
  <c r="S12" i="28"/>
  <c r="T12" i="28" s="1"/>
  <c r="H81" i="28"/>
  <c r="E151" i="28"/>
  <c r="F151" i="28"/>
  <c r="I151" i="28"/>
  <c r="J151" i="28"/>
  <c r="E81" i="28"/>
  <c r="I81" i="28"/>
  <c r="F81" i="28"/>
  <c r="J81" i="28"/>
  <c r="G151" i="28"/>
  <c r="G81" i="28"/>
  <c r="H151" i="28"/>
  <c r="P25" i="28"/>
  <c r="P95" i="28"/>
  <c r="P182" i="28"/>
  <c r="K35" i="28"/>
  <c r="G179" i="28"/>
  <c r="P114" i="28"/>
  <c r="P163" i="28"/>
  <c r="P117" i="28"/>
  <c r="H27" i="28"/>
  <c r="P122" i="28"/>
  <c r="I27" i="28"/>
  <c r="P200" i="28"/>
  <c r="E129" i="28"/>
  <c r="P19" i="28"/>
  <c r="P30" i="28"/>
  <c r="P110" i="28"/>
  <c r="P136" i="28"/>
  <c r="P156" i="28"/>
  <c r="P183" i="28"/>
  <c r="P198" i="28"/>
  <c r="E27" i="28"/>
  <c r="P104" i="28"/>
  <c r="P111" i="28"/>
  <c r="P157" i="28"/>
  <c r="P164" i="28"/>
  <c r="P209" i="28"/>
  <c r="K20" i="28"/>
  <c r="F27" i="28"/>
  <c r="G129" i="28"/>
  <c r="K121" i="28"/>
  <c r="P13" i="28"/>
  <c r="P21" i="28"/>
  <c r="P119" i="28"/>
  <c r="P126" i="28"/>
  <c r="P192" i="28"/>
  <c r="P210" i="28"/>
  <c r="K99" i="28"/>
  <c r="K101" i="28" s="1"/>
  <c r="H129" i="28"/>
  <c r="P15" i="28"/>
  <c r="P77" i="28"/>
  <c r="P94" i="28"/>
  <c r="P120" i="28"/>
  <c r="P185" i="28"/>
  <c r="P194" i="28"/>
  <c r="P203" i="28"/>
  <c r="P33" i="28"/>
  <c r="P78" i="28"/>
  <c r="P106" i="28"/>
  <c r="P160" i="28"/>
  <c r="P186" i="28"/>
  <c r="P204" i="28"/>
  <c r="P9" i="28"/>
  <c r="P34" i="28"/>
  <c r="P79" i="28"/>
  <c r="K109" i="28"/>
  <c r="K115" i="28"/>
  <c r="H179" i="28"/>
  <c r="P17" i="28"/>
  <c r="P72" i="28"/>
  <c r="P108" i="28"/>
  <c r="P116" i="28"/>
  <c r="P123" i="28"/>
  <c r="P73" i="28"/>
  <c r="P135" i="28"/>
  <c r="G27" i="28"/>
  <c r="F129" i="28"/>
  <c r="K127" i="28"/>
  <c r="E179" i="28"/>
  <c r="J27" i="28"/>
  <c r="I129" i="28"/>
  <c r="K137" i="28"/>
  <c r="K159" i="28"/>
  <c r="F179" i="28"/>
  <c r="K211" i="28"/>
  <c r="K14" i="28"/>
  <c r="K74" i="28"/>
  <c r="J129" i="28"/>
  <c r="K193" i="28"/>
  <c r="K80" i="28"/>
  <c r="K143" i="28"/>
  <c r="K26" i="28"/>
  <c r="K149" i="28"/>
  <c r="I179" i="28"/>
  <c r="J179" i="28"/>
  <c r="K199" i="28"/>
  <c r="K205" i="28"/>
  <c r="K187" i="28"/>
  <c r="K165" i="28"/>
  <c r="K171" i="28"/>
  <c r="K177" i="28"/>
  <c r="T187" i="28" l="1"/>
  <c r="S213" i="28"/>
  <c r="T213" i="28" s="1"/>
  <c r="T159" i="28"/>
  <c r="S179" i="28"/>
  <c r="T179" i="28" s="1"/>
  <c r="T149" i="28"/>
  <c r="R151" i="28"/>
  <c r="R215" i="28" s="1"/>
  <c r="S143" i="28"/>
  <c r="T143" i="28" s="1"/>
  <c r="T138" i="28"/>
  <c r="T137" i="28"/>
  <c r="S151" i="28"/>
  <c r="S127" i="28"/>
  <c r="T127" i="28" s="1"/>
  <c r="S129" i="28"/>
  <c r="T129" i="28" s="1"/>
  <c r="T109" i="28"/>
  <c r="S101" i="28"/>
  <c r="T101" i="28" s="1"/>
  <c r="T99" i="28"/>
  <c r="P54" i="28"/>
  <c r="P43" i="28"/>
  <c r="K213" i="28"/>
  <c r="T35" i="28"/>
  <c r="T81" i="28"/>
  <c r="S14" i="28"/>
  <c r="G215" i="28"/>
  <c r="J215" i="28"/>
  <c r="F215" i="28"/>
  <c r="E215" i="28"/>
  <c r="I215" i="28"/>
  <c r="H215" i="28"/>
  <c r="K151" i="28"/>
  <c r="P193" i="28"/>
  <c r="P143" i="28"/>
  <c r="K129" i="28"/>
  <c r="P149" i="28"/>
  <c r="P137" i="28"/>
  <c r="P99" i="28"/>
  <c r="P101" i="28" s="1"/>
  <c r="P14" i="28"/>
  <c r="K27" i="28"/>
  <c r="P165" i="28"/>
  <c r="P26" i="28"/>
  <c r="P115" i="28"/>
  <c r="P20" i="28"/>
  <c r="P159" i="28"/>
  <c r="P35" i="28"/>
  <c r="P211" i="28"/>
  <c r="P205" i="28"/>
  <c r="P171" i="28"/>
  <c r="P74" i="28"/>
  <c r="P80" i="28"/>
  <c r="P177" i="28"/>
  <c r="P121" i="28"/>
  <c r="P127" i="28"/>
  <c r="P199" i="28"/>
  <c r="P109" i="28"/>
  <c r="P187" i="28"/>
  <c r="K179" i="28"/>
  <c r="T151" i="28" l="1"/>
  <c r="S215" i="28"/>
  <c r="P213" i="28"/>
  <c r="T14" i="28"/>
  <c r="S27" i="28"/>
  <c r="P151" i="28"/>
  <c r="K215" i="28"/>
  <c r="P129" i="28"/>
  <c r="P27" i="28"/>
  <c r="P179" i="28"/>
  <c r="P215" i="28" l="1"/>
  <c r="T27" i="28"/>
  <c r="T215" i="28"/>
  <c r="L10" i="25" l="1"/>
  <c r="L11" i="25"/>
  <c r="T11" i="25" s="1"/>
  <c r="Q11" i="25" l="1"/>
  <c r="Q10" i="25"/>
  <c r="T10" i="25"/>
  <c r="U10" i="25" s="1"/>
  <c r="S11" i="25"/>
  <c r="U11" i="25" l="1"/>
  <c r="S14" i="25"/>
  <c r="S28" i="25" s="1"/>
  <c r="S218" i="25" s="1"/>
  <c r="L12" i="25" l="1"/>
  <c r="Q12" i="25" l="1"/>
  <c r="M7" i="28" l="1"/>
  <c r="K7" i="28"/>
  <c r="O50" i="28" l="1"/>
  <c r="O52" i="28"/>
  <c r="O53" i="28"/>
  <c r="O49" i="28"/>
  <c r="O51" i="28"/>
  <c r="O42" i="28"/>
  <c r="O41" i="28"/>
  <c r="O64" i="28"/>
  <c r="O58" i="28"/>
  <c r="O56" i="28"/>
  <c r="O62" i="28" s="1"/>
  <c r="O63" i="28"/>
  <c r="O55" i="28"/>
  <c r="O66" i="28"/>
  <c r="O67" i="28"/>
  <c r="O65" i="28"/>
  <c r="O57" i="28"/>
  <c r="O59" i="28"/>
  <c r="O85" i="28"/>
  <c r="O86" i="28"/>
  <c r="O88" i="28"/>
  <c r="O84" i="28"/>
  <c r="O87" i="28"/>
  <c r="O195" i="28"/>
  <c r="O191" i="28"/>
  <c r="O75" i="28"/>
  <c r="O125" i="28"/>
  <c r="O189" i="28"/>
  <c r="O95" i="28"/>
  <c r="O36" i="28"/>
  <c r="O168" i="28"/>
  <c r="O12" i="28"/>
  <c r="O138" i="28"/>
  <c r="O18" i="28"/>
  <c r="O162" i="28"/>
  <c r="O144" i="28"/>
  <c r="O124" i="28"/>
  <c r="O105" i="28"/>
  <c r="O206" i="28"/>
  <c r="O69" i="28"/>
  <c r="O158" i="28"/>
  <c r="O70" i="28"/>
  <c r="O174" i="28"/>
  <c r="O107" i="28"/>
  <c r="O24" i="28"/>
  <c r="O182" i="28"/>
  <c r="O114" i="28"/>
  <c r="O196" i="28"/>
  <c r="O154" i="28"/>
  <c r="O163" i="28"/>
  <c r="O183" i="28"/>
  <c r="O188" i="28"/>
  <c r="O122" i="28"/>
  <c r="O25" i="28"/>
  <c r="O117" i="28"/>
  <c r="O37" i="28"/>
  <c r="O133" i="28"/>
  <c r="O132" i="28"/>
  <c r="O148" i="28"/>
  <c r="O200" i="28"/>
  <c r="O30" i="28"/>
  <c r="O161" i="28"/>
  <c r="O145" i="28"/>
  <c r="O197" i="28"/>
  <c r="O167" i="28"/>
  <c r="O44" i="28"/>
  <c r="O173" i="28"/>
  <c r="O16" i="28"/>
  <c r="O79" i="28"/>
  <c r="O104" i="28"/>
  <c r="O155" i="28"/>
  <c r="O136" i="28"/>
  <c r="O106" i="28"/>
  <c r="O22" i="28"/>
  <c r="O19" i="28"/>
  <c r="O112" i="28"/>
  <c r="O34" i="28"/>
  <c r="O46" i="28"/>
  <c r="O71" i="28"/>
  <c r="O32" i="28"/>
  <c r="O17" i="28"/>
  <c r="O98" i="28"/>
  <c r="O146" i="28"/>
  <c r="O208" i="28"/>
  <c r="O202" i="28"/>
  <c r="O186" i="28"/>
  <c r="O76" i="28"/>
  <c r="O172" i="28"/>
  <c r="O198" i="28"/>
  <c r="O156" i="28"/>
  <c r="O184" i="28"/>
  <c r="O120" i="28"/>
  <c r="O38" i="28"/>
  <c r="O116" i="28"/>
  <c r="O185" i="28"/>
  <c r="O110" i="28"/>
  <c r="O10" i="28"/>
  <c r="O13" i="28"/>
  <c r="O113" i="28"/>
  <c r="O201" i="28"/>
  <c r="O147" i="28"/>
  <c r="O118" i="28"/>
  <c r="O77" i="28"/>
  <c r="O169" i="28"/>
  <c r="O111" i="28"/>
  <c r="O48" i="28"/>
  <c r="O96" i="28"/>
  <c r="O94" i="28"/>
  <c r="O40" i="28"/>
  <c r="O97" i="28"/>
  <c r="O210" i="28"/>
  <c r="O73" i="28"/>
  <c r="O157" i="28"/>
  <c r="O170" i="28"/>
  <c r="O194" i="28"/>
  <c r="O78" i="28"/>
  <c r="O176" i="28"/>
  <c r="O164" i="28"/>
  <c r="O166" i="28"/>
  <c r="O142" i="28"/>
  <c r="O204" i="28"/>
  <c r="O72" i="28"/>
  <c r="O209" i="28"/>
  <c r="O175" i="28"/>
  <c r="O9" i="28"/>
  <c r="O135" i="28"/>
  <c r="O119" i="28"/>
  <c r="O33" i="28"/>
  <c r="O134" i="28"/>
  <c r="O141" i="28"/>
  <c r="O190" i="28"/>
  <c r="O123" i="28"/>
  <c r="O47" i="28"/>
  <c r="O15" i="28"/>
  <c r="O126" i="28"/>
  <c r="O31" i="28"/>
  <c r="O160" i="28"/>
  <c r="O39" i="28"/>
  <c r="O108" i="28"/>
  <c r="O21" i="28"/>
  <c r="O207" i="28"/>
  <c r="O192" i="28"/>
  <c r="O140" i="28"/>
  <c r="O203" i="28"/>
  <c r="O139" i="28"/>
  <c r="O11" i="28"/>
  <c r="O45" i="28"/>
  <c r="O23" i="28"/>
  <c r="O54" i="28" l="1"/>
  <c r="O43" i="28"/>
  <c r="O68" i="28"/>
  <c r="O199" i="28"/>
  <c r="O89" i="28"/>
  <c r="O91" i="28" s="1"/>
  <c r="O177" i="28"/>
  <c r="O99" i="28"/>
  <c r="O101" i="28" s="1"/>
  <c r="O205" i="28"/>
  <c r="O137" i="28"/>
  <c r="O187" i="28"/>
  <c r="O159" i="28"/>
  <c r="O149" i="28"/>
  <c r="O165" i="28"/>
  <c r="O121" i="28"/>
  <c r="O211" i="28"/>
  <c r="O171" i="28"/>
  <c r="O35" i="28"/>
  <c r="O109" i="28"/>
  <c r="O143" i="28"/>
  <c r="O80" i="28"/>
  <c r="O20" i="28"/>
  <c r="O127" i="28"/>
  <c r="O74" i="28"/>
  <c r="O26" i="28"/>
  <c r="O14" i="28"/>
  <c r="O115" i="28"/>
  <c r="O193" i="28"/>
  <c r="O213" i="28" l="1"/>
  <c r="O151" i="28"/>
  <c r="O179" i="28"/>
  <c r="O27" i="28"/>
  <c r="O129" i="28"/>
  <c r="O215" i="28" l="1"/>
  <c r="L20" i="25"/>
  <c r="L13" i="25"/>
  <c r="Q13" i="25" l="1"/>
  <c r="Q20" i="25"/>
  <c r="P76" i="25"/>
  <c r="L26" i="25"/>
  <c r="Q26" i="25" l="1"/>
  <c r="L7" i="25" l="1"/>
  <c r="N7" i="25" s="1"/>
  <c r="P59" i="25" l="1"/>
  <c r="P67" i="25"/>
  <c r="P56" i="25"/>
  <c r="P100" i="25"/>
  <c r="P151" i="25"/>
  <c r="P193" i="25"/>
  <c r="P32" i="25"/>
  <c r="P54" i="25"/>
  <c r="P34" i="25"/>
  <c r="P143" i="25"/>
  <c r="P164" i="25"/>
  <c r="P211" i="25"/>
  <c r="P186" i="25"/>
  <c r="P141" i="25"/>
  <c r="P187" i="25"/>
  <c r="P121" i="25"/>
  <c r="P119" i="25"/>
  <c r="P37" i="25"/>
  <c r="P198" i="25"/>
  <c r="P125" i="25"/>
  <c r="P136" i="25"/>
  <c r="P195" i="25"/>
  <c r="P79" i="25"/>
  <c r="P89" i="25"/>
  <c r="P126" i="25"/>
  <c r="P176" i="25"/>
  <c r="P213" i="25"/>
  <c r="P114" i="25"/>
  <c r="P206" i="25"/>
  <c r="P16" i="25"/>
  <c r="P24" i="25"/>
  <c r="P23" i="25"/>
  <c r="P18" i="25"/>
  <c r="P69" i="25"/>
  <c r="P135" i="25"/>
  <c r="P40" i="25"/>
  <c r="P99" i="25"/>
  <c r="P191" i="25"/>
  <c r="P189" i="25"/>
  <c r="P188" i="25"/>
  <c r="P147" i="25"/>
  <c r="P149" i="25"/>
  <c r="P179" i="25"/>
  <c r="P159" i="25"/>
  <c r="P199" i="25"/>
  <c r="P160" i="25"/>
  <c r="P158" i="25"/>
  <c r="P170" i="25"/>
  <c r="P113" i="25"/>
  <c r="P10" i="25"/>
  <c r="P58" i="25"/>
  <c r="P45" i="25"/>
  <c r="P175" i="25"/>
  <c r="P39" i="25"/>
  <c r="P87" i="25"/>
  <c r="P80" i="25"/>
  <c r="P204" i="25"/>
  <c r="P110" i="25"/>
  <c r="P169" i="25"/>
  <c r="P148" i="25"/>
  <c r="P38" i="25"/>
  <c r="P145" i="25"/>
  <c r="P205" i="25"/>
  <c r="P77" i="25"/>
  <c r="P115" i="25"/>
  <c r="P207" i="25"/>
  <c r="P17" i="25"/>
  <c r="P25" i="25"/>
  <c r="P66" i="25"/>
  <c r="P68" i="25"/>
  <c r="P65" i="25"/>
  <c r="P47" i="25"/>
  <c r="P200" i="25"/>
  <c r="P81" i="25"/>
  <c r="P35" i="25"/>
  <c r="P48" i="25"/>
  <c r="P163" i="25"/>
  <c r="P139" i="25"/>
  <c r="P177" i="25"/>
  <c r="P31" i="25"/>
  <c r="P209" i="25"/>
  <c r="P150" i="25"/>
  <c r="P165" i="25"/>
  <c r="P88" i="25"/>
  <c r="P185" i="25"/>
  <c r="P172" i="25"/>
  <c r="P210" i="25"/>
  <c r="P203" i="25"/>
  <c r="P194" i="25"/>
  <c r="P111" i="25"/>
  <c r="P212" i="25"/>
  <c r="P138" i="25"/>
  <c r="P161" i="25"/>
  <c r="P122" i="25"/>
  <c r="P91" i="25"/>
  <c r="P173" i="25"/>
  <c r="P178" i="25"/>
  <c r="P123" i="25"/>
  <c r="P127" i="25"/>
  <c r="P98" i="25"/>
  <c r="P11" i="25"/>
  <c r="P57" i="25"/>
  <c r="P33" i="25"/>
  <c r="P97" i="25"/>
  <c r="P144" i="25"/>
  <c r="P108" i="25"/>
  <c r="P171" i="25"/>
  <c r="P137" i="25"/>
  <c r="P192" i="25"/>
  <c r="P142" i="25"/>
  <c r="P157" i="25"/>
  <c r="P201" i="25"/>
  <c r="P90" i="25"/>
  <c r="P109" i="25"/>
  <c r="P22" i="25"/>
  <c r="P12" i="25"/>
  <c r="P128" i="25"/>
  <c r="P46" i="25"/>
  <c r="P120" i="25"/>
  <c r="P116" i="25"/>
  <c r="P129" i="25"/>
  <c r="P166" i="25"/>
  <c r="P78" i="25"/>
  <c r="P117" i="25"/>
  <c r="P167" i="25"/>
  <c r="P197" i="25"/>
  <c r="P107" i="25"/>
  <c r="P101" i="25"/>
  <c r="P19" i="25"/>
  <c r="P21" i="25"/>
  <c r="P13" i="25"/>
  <c r="P15" i="25"/>
  <c r="P112" i="25" l="1"/>
  <c r="P202" i="25"/>
  <c r="P190" i="25"/>
  <c r="P214" i="25"/>
  <c r="P152" i="25"/>
  <c r="P124" i="25"/>
  <c r="P82" i="25"/>
  <c r="P168" i="25"/>
  <c r="P118" i="25"/>
  <c r="P36" i="25"/>
  <c r="P64" i="25"/>
  <c r="P146" i="25"/>
  <c r="P55" i="25"/>
  <c r="P130" i="25"/>
  <c r="P162" i="25"/>
  <c r="P70" i="25"/>
  <c r="P174" i="25"/>
  <c r="P92" i="25"/>
  <c r="P94" i="25" s="1"/>
  <c r="P140" i="25"/>
  <c r="P180" i="25"/>
  <c r="P20" i="25"/>
  <c r="P102" i="25"/>
  <c r="P104" i="25" s="1"/>
  <c r="P208" i="25"/>
  <c r="P26" i="25"/>
  <c r="P196" i="25"/>
  <c r="P44" i="25"/>
  <c r="L9" i="25"/>
  <c r="Q9" i="25" s="1"/>
  <c r="P216" i="25" l="1"/>
  <c r="P132" i="25"/>
  <c r="P84" i="25"/>
  <c r="P154" i="25"/>
  <c r="P182" i="25"/>
  <c r="T9" i="25"/>
  <c r="U9" i="25" s="1"/>
  <c r="L14" i="25"/>
  <c r="Q14" i="25" l="1"/>
  <c r="T14" i="25"/>
  <c r="U14" i="25" s="1"/>
  <c r="L28" i="25"/>
  <c r="L218" i="25" s="1"/>
  <c r="P9" i="25"/>
  <c r="Q28" i="25" l="1"/>
  <c r="Q218" i="25" s="1"/>
  <c r="T28" i="25"/>
  <c r="T218" i="25" s="1"/>
  <c r="U218" i="25" s="1"/>
  <c r="P14" i="25"/>
  <c r="P28" i="25" s="1"/>
  <c r="P218" i="25" s="1"/>
  <c r="U28" i="25" l="1"/>
</calcChain>
</file>

<file path=xl/sharedStrings.xml><?xml version="1.0" encoding="utf-8"?>
<sst xmlns="http://schemas.openxmlformats.org/spreadsheetml/2006/main" count="1116" uniqueCount="166">
  <si>
    <t>Attachment 13 - BenefitsCal Staffing Schedules</t>
  </si>
  <si>
    <t>Schedule 1</t>
  </si>
  <si>
    <t>ONLY UPDATE THE ASSUMPTIONS TABLE ON THIS TAB.</t>
  </si>
  <si>
    <t>Assumptions</t>
  </si>
  <si>
    <t>Schedule 2</t>
  </si>
  <si>
    <t>BenefitsCal Transition-In Staff Loading: September 2025 - February 2026</t>
  </si>
  <si>
    <r>
      <t xml:space="preserve">Offshore
(Y/N)
</t>
    </r>
    <r>
      <rPr>
        <b/>
        <i/>
        <sz val="10"/>
        <color theme="0"/>
        <rFont val="Century Gothic"/>
        <family val="2"/>
      </rPr>
      <t>&lt;From Tab 4&gt;</t>
    </r>
  </si>
  <si>
    <t>Service Month</t>
  </si>
  <si>
    <t>Total BenefitsCal Transition-In Hours</t>
  </si>
  <si>
    <t>Average Monthly Hours Constant</t>
  </si>
  <si>
    <t>ID</t>
  </si>
  <si>
    <t>Key Task</t>
  </si>
  <si>
    <r>
      <t xml:space="preserve">Position
</t>
    </r>
    <r>
      <rPr>
        <b/>
        <i/>
        <sz val="10"/>
        <color theme="0"/>
        <rFont val="Century Gothic"/>
        <family val="2"/>
      </rPr>
      <t>&lt;From Tab 4&gt;</t>
    </r>
  </si>
  <si>
    <t>Average Monthly FTEs</t>
  </si>
  <si>
    <t>Average Monthly Hours</t>
  </si>
  <si>
    <t>Offshore Hours</t>
  </si>
  <si>
    <t>Onshore Hours</t>
  </si>
  <si>
    <t>Offshore Hours %</t>
  </si>
  <si>
    <t>Project Management</t>
  </si>
  <si>
    <t xml:space="preserve">BenefitsCal Project Management Office Lead </t>
  </si>
  <si>
    <t>N</t>
  </si>
  <si>
    <t>BenefitsCal Project Manager (Key)</t>
  </si>
  <si>
    <t>BenefitsCal Transition-In Lead</t>
  </si>
  <si>
    <t>Project Management Subtotal</t>
  </si>
  <si>
    <t>Work Plan/Schedule Management</t>
  </si>
  <si>
    <t>BenefitsCal Project Manager</t>
  </si>
  <si>
    <t>Work Plan/Schedule Management Subtotal</t>
  </si>
  <si>
    <t>PMO Support</t>
  </si>
  <si>
    <t>BenefitsCal Acct Business Office Analyst</t>
  </si>
  <si>
    <t>PMO Support Subtotal</t>
  </si>
  <si>
    <t>SCRs</t>
  </si>
  <si>
    <t>SCR Team Management</t>
  </si>
  <si>
    <t>BenefitsCal Application Manager</t>
  </si>
  <si>
    <t>SCR Team Mgmt Subtotal</t>
  </si>
  <si>
    <t>SCR Prep, Requirements &amp; Design</t>
  </si>
  <si>
    <t>BenefitsCal Application Architect</t>
  </si>
  <si>
    <t>BenefitsCal Application Developer SR</t>
  </si>
  <si>
    <t>BenefitsCal Business Analyst</t>
  </si>
  <si>
    <t>BenefitsCal Developer- Analytics/Reporting</t>
  </si>
  <si>
    <t xml:space="preserve">BenefitsCal UCD Research Analyst </t>
  </si>
  <si>
    <t>BenefitsCal User Centered Design Lead</t>
  </si>
  <si>
    <t>SCR Prep, Requirements &amp; Design Subtotal</t>
  </si>
  <si>
    <t>SCR Build</t>
  </si>
  <si>
    <t>BenefitsCal Application Developer Onshore</t>
  </si>
  <si>
    <t>BenefitsCal Tester Offshore</t>
  </si>
  <si>
    <t>BenefitsCal UI/React Developer Offshore</t>
  </si>
  <si>
    <t>SCR Build Subtotal</t>
  </si>
  <si>
    <t>SCR Test</t>
  </si>
  <si>
    <t>BenefitsCal SR Tester Onshore</t>
  </si>
  <si>
    <t>BenefitsCal Test Manager</t>
  </si>
  <si>
    <t>SCR Test Subtotal</t>
  </si>
  <si>
    <t>SCR Release Management</t>
  </si>
  <si>
    <t>SCR Release Management Subtotal</t>
  </si>
  <si>
    <t>SCR Training/OCM</t>
  </si>
  <si>
    <t>BenefitsCal Public Communications Lead</t>
  </si>
  <si>
    <t>SCR Training/OCM Subtotal</t>
  </si>
  <si>
    <t>SIRFRA/ SCERFRA/ External Inquiries</t>
  </si>
  <si>
    <t>SIRFRA/ SCERFRA/ External Inquiries Subtotal</t>
  </si>
  <si>
    <t>SCR Subtotal</t>
  </si>
  <si>
    <t>Tier 3 Service Desk Support</t>
  </si>
  <si>
    <t>BenefitsCal Tier 3 Support Analyst</t>
  </si>
  <si>
    <t>Tier 3 Service Desk Support Subtotal</t>
  </si>
  <si>
    <t>Tier 3 Service Desk Supoort Subtotal</t>
  </si>
  <si>
    <t>Customer Outreach and Marketing</t>
  </si>
  <si>
    <t>BenefitsCal CX Insights Analyst</t>
  </si>
  <si>
    <t>BenefitsCal Communications/Marketing Analyst</t>
  </si>
  <si>
    <t>Customer Outreach and Marketing Subtotal</t>
  </si>
  <si>
    <t>Security</t>
  </si>
  <si>
    <t>Security Team Management</t>
  </si>
  <si>
    <t>BenefitsCal Security Manager</t>
  </si>
  <si>
    <t>Security Subtotal</t>
  </si>
  <si>
    <t>Application Security</t>
  </si>
  <si>
    <t>BenefitsCal Compliance Analyst</t>
  </si>
  <si>
    <t>BenefitsCal Security Analyst</t>
  </si>
  <si>
    <t>Application Security Subtotal</t>
  </si>
  <si>
    <t>Security Monitoring</t>
  </si>
  <si>
    <t>Security Monitoring Subtotal</t>
  </si>
  <si>
    <t>Security Support</t>
  </si>
  <si>
    <t>Security Support Subtotal</t>
  </si>
  <si>
    <t>Application/Architecture Evolution</t>
  </si>
  <si>
    <t>App/Arch Team Management</t>
  </si>
  <si>
    <t>BenefitsCal Product Manager</t>
  </si>
  <si>
    <t>App/Arch Team Management Subtotal</t>
  </si>
  <si>
    <t>App/Arch Dev/Testing/Deployment</t>
  </si>
  <si>
    <t>BenefitsCal Application Developer Offshore</t>
  </si>
  <si>
    <t>Y</t>
  </si>
  <si>
    <t>App/Arch Dev/Testing/Deployment Subtotal</t>
  </si>
  <si>
    <t>Performance</t>
  </si>
  <si>
    <t>Performance Subtotal</t>
  </si>
  <si>
    <t>Application/Architecture Evolution Subtotal</t>
  </si>
  <si>
    <t>Innovation</t>
  </si>
  <si>
    <t>Innovation Team Management</t>
  </si>
  <si>
    <t>Innovation Team Management Subtotal</t>
  </si>
  <si>
    <t>Prepare Innovation Proposal</t>
  </si>
  <si>
    <t>Prepare Innovation Proposal Subtotal</t>
  </si>
  <si>
    <t>Conduct POC/Pilot</t>
  </si>
  <si>
    <t>Conduct POC/Pilot Subtotal</t>
  </si>
  <si>
    <t>Implement Innovation</t>
  </si>
  <si>
    <t>Implement Innovation Subtotal</t>
  </si>
  <si>
    <t>Innovation Subtotal</t>
  </si>
  <si>
    <t>Production Operations</t>
  </si>
  <si>
    <t>Rrocuction Operations Management</t>
  </si>
  <si>
    <t>BenefitsCal Cloud Technical Lead</t>
  </si>
  <si>
    <t>Production Operations Management Subtotal</t>
  </si>
  <si>
    <t>Daily Ops/Production Ops</t>
  </si>
  <si>
    <t>BenefitsCal Cloud Engineer</t>
  </si>
  <si>
    <t>BenefitsCal NOC/SOC Engineer</t>
  </si>
  <si>
    <t>Daily Ops/Production Operations Subtotal</t>
  </si>
  <si>
    <t>Batch &amp; Interfaces</t>
  </si>
  <si>
    <t>Batch &amp; Interfaces Subtotal</t>
  </si>
  <si>
    <t>Performance Monitoring</t>
  </si>
  <si>
    <t>Performance Monitoring Subtotal</t>
  </si>
  <si>
    <t>Technology Recovery</t>
  </si>
  <si>
    <t>Technology Recovery Subtotal</t>
  </si>
  <si>
    <t>Production Operations Subtotal</t>
  </si>
  <si>
    <t>BenefitsCal Staff Loading Total</t>
  </si>
  <si>
    <t>Average Hourly Rate</t>
  </si>
  <si>
    <t>Schedule 3</t>
  </si>
  <si>
    <t>BenefitsCal Average Annual Staff Loading: March 2026 - July 2031</t>
  </si>
  <si>
    <t>Service Year</t>
  </si>
  <si>
    <t>Base Year 1</t>
  </si>
  <si>
    <t>Base Year 2</t>
  </si>
  <si>
    <t>Base Year 3</t>
  </si>
  <si>
    <t>Base Year 4</t>
  </si>
  <si>
    <t>Base Year 5</t>
  </si>
  <si>
    <t>Base Year 6</t>
  </si>
  <si>
    <t>BenefitsCal Total: Hours</t>
  </si>
  <si>
    <t>Offshore 
%</t>
  </si>
  <si>
    <t>March 26 - February 27</t>
  </si>
  <si>
    <t>March 27 - February 28</t>
  </si>
  <si>
    <t>March 28 - February 29</t>
  </si>
  <si>
    <t>March 29 - February 30</t>
  </si>
  <si>
    <t>March 30 - February 31</t>
  </si>
  <si>
    <t>March 26 - July 31</t>
  </si>
  <si>
    <t>BenefitsCal Project Manager Sr</t>
  </si>
  <si>
    <t>SCR Team Management Subtotal</t>
  </si>
  <si>
    <t>BenefitsCal Business Analyst Sr</t>
  </si>
  <si>
    <t>BenefitsCal Tier 3 Support Developer</t>
  </si>
  <si>
    <t>Security Team Management Subtotal</t>
  </si>
  <si>
    <t>Production Operations Management</t>
  </si>
  <si>
    <t>Schedule 3.1</t>
  </si>
  <si>
    <t>BenefitsCal Base Year 1 Staff Loading: March 2026 - February 2027</t>
  </si>
  <si>
    <t>Total BenefitsCal 
Year 1: Hours</t>
  </si>
  <si>
    <t>Schedule 3.2</t>
  </si>
  <si>
    <t>BenefitsCal Base Year 2 Staff Loading: March 2027 - February 2028</t>
  </si>
  <si>
    <t>Total BenefitsCal 
Year 2: Hours</t>
  </si>
  <si>
    <t>Schedule 3.3</t>
  </si>
  <si>
    <t>BenefitsCal Base Year 3 Staff Loading: March 2028 - February 2029</t>
  </si>
  <si>
    <t>Total BenefitsCal 
Year 3: Hours</t>
  </si>
  <si>
    <t>Schedule 3.4</t>
  </si>
  <si>
    <t>BenefitsCal Base Year 4 Staff Loading: March 2029 - February 2030</t>
  </si>
  <si>
    <t>Total BenefitsCal 
Year 4: Hours</t>
  </si>
  <si>
    <t>Schedule 3.5</t>
  </si>
  <si>
    <t>BenefitsCal Base Year 5 Staff Loading: March 2030 - February 2031</t>
  </si>
  <si>
    <t>Total BenefitsCal 
Year 5: Hours</t>
  </si>
  <si>
    <t>Schedule 3.6</t>
  </si>
  <si>
    <t>BenefitsCal Base Year 6 Staff Loading: March 2031 - July 2031</t>
  </si>
  <si>
    <t>Total BenefitsCal 
Year 6: Hours</t>
  </si>
  <si>
    <t>Schedule 4</t>
  </si>
  <si>
    <t>Base BenefitsCal Hourly Rate Card</t>
  </si>
  <si>
    <t>California State Fiscal Year is July through June</t>
  </si>
  <si>
    <t>#</t>
  </si>
  <si>
    <t>Staff Position</t>
  </si>
  <si>
    <t>Offshore 
(Y/N)</t>
  </si>
  <si>
    <t>Schedule 5</t>
  </si>
  <si>
    <t>BenefitsCal Change Order Hourly Rate Card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</si>
</sst>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"/>
    <numFmt numFmtId="167" formatCode="_(* #,##0.0_);_(* \(#,##0.0\);_(* &quot;-&quot;?_);_(@_)"/>
    <numFmt numFmtId="168" formatCode="0.0%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theme="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14"/>
      <color theme="1"/>
      <name val="Century Gothic"/>
      <family val="2"/>
    </font>
    <font>
      <sz val="12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sz val="9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0"/>
      <color theme="0"/>
      <name val="Century Gothic"/>
      <family val="2"/>
    </font>
    <font>
      <sz val="8"/>
      <name val="Arial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  <font>
      <b/>
      <i/>
      <sz val="10"/>
      <color theme="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1A329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59">
    <xf numFmtId="0" fontId="0" fillId="0" borderId="0"/>
    <xf numFmtId="9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</cellStyleXfs>
  <cellXfs count="211">
    <xf numFmtId="0" fontId="0" fillId="0" borderId="0" xfId="0"/>
    <xf numFmtId="0" fontId="12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3" fillId="0" borderId="0" xfId="0" applyFont="1"/>
    <xf numFmtId="0" fontId="16" fillId="0" borderId="0" xfId="0" applyFont="1" applyAlignment="1">
      <alignment horizontal="center"/>
    </xf>
    <xf numFmtId="0" fontId="17" fillId="0" borderId="0" xfId="0" applyFont="1"/>
    <xf numFmtId="164" fontId="17" fillId="0" borderId="0" xfId="0" applyNumberFormat="1" applyFont="1"/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0" xfId="2" applyFont="1"/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top" wrapText="1"/>
    </xf>
    <xf numFmtId="0" fontId="17" fillId="0" borderId="5" xfId="0" quotePrefix="1" applyFont="1" applyBorder="1" applyAlignment="1">
      <alignment horizontal="center" vertical="top"/>
    </xf>
    <xf numFmtId="0" fontId="17" fillId="0" borderId="2" xfId="0" quotePrefix="1" applyFont="1" applyBorder="1" applyAlignment="1">
      <alignment horizontal="center" vertical="top"/>
    </xf>
    <xf numFmtId="0" fontId="20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164" fontId="17" fillId="0" borderId="0" xfId="0" applyNumberFormat="1" applyFont="1" applyAlignment="1">
      <alignment horizontal="center"/>
    </xf>
    <xf numFmtId="0" fontId="26" fillId="0" borderId="0" xfId="15" applyFont="1"/>
    <xf numFmtId="0" fontId="15" fillId="0" borderId="11" xfId="15" applyFont="1" applyBorder="1"/>
    <xf numFmtId="0" fontId="26" fillId="0" borderId="12" xfId="15" applyFont="1" applyBorder="1"/>
    <xf numFmtId="0" fontId="26" fillId="0" borderId="15" xfId="15" applyFont="1" applyBorder="1"/>
    <xf numFmtId="0" fontId="15" fillId="0" borderId="0" xfId="15" applyFont="1" applyAlignment="1">
      <alignment wrapText="1"/>
    </xf>
    <xf numFmtId="0" fontId="15" fillId="0" borderId="13" xfId="15" applyFont="1" applyBorder="1" applyAlignment="1">
      <alignment horizontal="center"/>
    </xf>
    <xf numFmtId="44" fontId="26" fillId="0" borderId="17" xfId="15" applyNumberFormat="1" applyFont="1" applyBorder="1" applyAlignment="1">
      <alignment horizontal="center"/>
    </xf>
    <xf numFmtId="0" fontId="26" fillId="0" borderId="0" xfId="15" applyFont="1" applyAlignment="1">
      <alignment horizontal="center"/>
    </xf>
    <xf numFmtId="0" fontId="27" fillId="3" borderId="10" xfId="15" applyFont="1" applyFill="1" applyBorder="1"/>
    <xf numFmtId="0" fontId="27" fillId="3" borderId="10" xfId="15" applyFont="1" applyFill="1" applyBorder="1" applyAlignment="1">
      <alignment horizontal="center" wrapText="1"/>
    </xf>
    <xf numFmtId="0" fontId="30" fillId="0" borderId="0" xfId="22" applyFont="1" applyAlignment="1">
      <alignment horizontal="center"/>
    </xf>
    <xf numFmtId="0" fontId="31" fillId="0" borderId="0" xfId="22" applyFont="1"/>
    <xf numFmtId="0" fontId="31" fillId="0" borderId="0" xfId="22" applyFont="1" applyAlignment="1">
      <alignment horizontal="right"/>
    </xf>
    <xf numFmtId="164" fontId="31" fillId="0" borderId="0" xfId="23" applyNumberFormat="1" applyFont="1" applyAlignment="1">
      <alignment horizontal="right"/>
    </xf>
    <xf numFmtId="0" fontId="20" fillId="0" borderId="0" xfId="22" applyFont="1"/>
    <xf numFmtId="0" fontId="30" fillId="0" borderId="0" xfId="22" applyFont="1"/>
    <xf numFmtId="0" fontId="32" fillId="0" borderId="0" xfId="22" applyFont="1"/>
    <xf numFmtId="0" fontId="31" fillId="0" borderId="0" xfId="22" applyFont="1" applyAlignment="1">
      <alignment horizontal="left"/>
    </xf>
    <xf numFmtId="0" fontId="17" fillId="0" borderId="0" xfId="22" applyFont="1"/>
    <xf numFmtId="0" fontId="28" fillId="3" borderId="1" xfId="0" applyFont="1" applyFill="1" applyBorder="1" applyAlignment="1">
      <alignment horizontal="center" wrapText="1"/>
    </xf>
    <xf numFmtId="0" fontId="28" fillId="3" borderId="1" xfId="0" applyFont="1" applyFill="1" applyBorder="1" applyAlignment="1">
      <alignment horizontal="center" vertical="center" wrapText="1"/>
    </xf>
    <xf numFmtId="0" fontId="24" fillId="0" borderId="1" xfId="22" applyFont="1" applyBorder="1" applyAlignment="1">
      <alignment horizontal="center"/>
    </xf>
    <xf numFmtId="0" fontId="23" fillId="0" borderId="1" xfId="22" applyFont="1" applyBorder="1"/>
    <xf numFmtId="0" fontId="23" fillId="0" borderId="1" xfId="22" applyFont="1" applyBorder="1" applyAlignment="1">
      <alignment horizontal="left"/>
    </xf>
    <xf numFmtId="167" fontId="23" fillId="0" borderId="1" xfId="22" applyNumberFormat="1" applyFont="1" applyBorder="1" applyAlignment="1">
      <alignment horizontal="left"/>
    </xf>
    <xf numFmtId="164" fontId="21" fillId="0" borderId="1" xfId="23" applyNumberFormat="1" applyFont="1" applyBorder="1"/>
    <xf numFmtId="167" fontId="23" fillId="0" borderId="1" xfId="22" applyNumberFormat="1" applyFont="1" applyBorder="1" applyAlignment="1">
      <alignment horizontal="right"/>
    </xf>
    <xf numFmtId="0" fontId="24" fillId="0" borderId="1" xfId="22" applyFont="1" applyBorder="1"/>
    <xf numFmtId="0" fontId="24" fillId="0" borderId="1" xfId="22" applyFont="1" applyBorder="1" applyAlignment="1">
      <alignment horizontal="left"/>
    </xf>
    <xf numFmtId="167" fontId="24" fillId="0" borderId="1" xfId="22" applyNumberFormat="1" applyFont="1" applyBorder="1" applyAlignment="1">
      <alignment horizontal="left"/>
    </xf>
    <xf numFmtId="0" fontId="21" fillId="0" borderId="1" xfId="22" applyFont="1" applyBorder="1" applyAlignment="1">
      <alignment wrapText="1"/>
    </xf>
    <xf numFmtId="164" fontId="25" fillId="0" borderId="1" xfId="23" applyNumberFormat="1" applyFont="1" applyBorder="1"/>
    <xf numFmtId="0" fontId="23" fillId="0" borderId="1" xfId="22" applyFont="1" applyBorder="1" applyAlignment="1">
      <alignment horizontal="center"/>
    </xf>
    <xf numFmtId="0" fontId="22" fillId="0" borderId="1" xfId="22" applyFont="1" applyBorder="1" applyAlignment="1">
      <alignment horizontal="left" vertical="center" wrapText="1"/>
    </xf>
    <xf numFmtId="0" fontId="24" fillId="0" borderId="0" xfId="22" applyFont="1" applyAlignment="1">
      <alignment horizontal="center"/>
    </xf>
    <xf numFmtId="0" fontId="23" fillId="0" borderId="0" xfId="22" applyFont="1"/>
    <xf numFmtId="0" fontId="23" fillId="0" borderId="0" xfId="22" applyFont="1" applyAlignment="1">
      <alignment horizontal="left"/>
    </xf>
    <xf numFmtId="0" fontId="23" fillId="0" borderId="0" xfId="22" applyFont="1" applyAlignment="1">
      <alignment horizontal="right"/>
    </xf>
    <xf numFmtId="17" fontId="28" fillId="3" borderId="1" xfId="22" applyNumberFormat="1" applyFont="1" applyFill="1" applyBorder="1" applyAlignment="1">
      <alignment horizontal="center"/>
    </xf>
    <xf numFmtId="167" fontId="30" fillId="0" borderId="0" xfId="22" applyNumberFormat="1" applyFont="1"/>
    <xf numFmtId="44" fontId="21" fillId="0" borderId="1" xfId="23" applyFont="1" applyBorder="1"/>
    <xf numFmtId="0" fontId="27" fillId="3" borderId="10" xfId="15" applyFont="1" applyFill="1" applyBorder="1" applyAlignment="1">
      <alignment horizontal="center"/>
    </xf>
    <xf numFmtId="0" fontId="26" fillId="0" borderId="12" xfId="15" applyFont="1" applyBorder="1" applyAlignment="1">
      <alignment horizontal="center"/>
    </xf>
    <xf numFmtId="165" fontId="28" fillId="3" borderId="3" xfId="6" applyNumberFormat="1" applyFont="1" applyFill="1" applyBorder="1" applyAlignment="1">
      <alignment vertical="center" wrapText="1"/>
    </xf>
    <xf numFmtId="0" fontId="24" fillId="0" borderId="6" xfId="22" applyFont="1" applyBorder="1" applyAlignment="1">
      <alignment horizontal="center"/>
    </xf>
    <xf numFmtId="0" fontId="23" fillId="0" borderId="6" xfId="22" applyFont="1" applyBorder="1"/>
    <xf numFmtId="0" fontId="23" fillId="0" borderId="6" xfId="22" applyFont="1" applyBorder="1" applyAlignment="1">
      <alignment horizontal="left"/>
    </xf>
    <xf numFmtId="44" fontId="21" fillId="0" borderId="6" xfId="23" applyFont="1" applyBorder="1"/>
    <xf numFmtId="167" fontId="23" fillId="0" borderId="6" xfId="22" applyNumberFormat="1" applyFont="1" applyBorder="1" applyAlignment="1">
      <alignment horizontal="right"/>
    </xf>
    <xf numFmtId="0" fontId="24" fillId="2" borderId="4" xfId="22" applyFont="1" applyFill="1" applyBorder="1" applyAlignment="1">
      <alignment horizontal="center"/>
    </xf>
    <xf numFmtId="0" fontId="24" fillId="2" borderId="4" xfId="22" applyFont="1" applyFill="1" applyBorder="1"/>
    <xf numFmtId="0" fontId="25" fillId="2" borderId="4" xfId="22" applyFont="1" applyFill="1" applyBorder="1"/>
    <xf numFmtId="167" fontId="24" fillId="2" borderId="4" xfId="22" applyNumberFormat="1" applyFont="1" applyFill="1" applyBorder="1" applyAlignment="1">
      <alignment horizontal="left"/>
    </xf>
    <xf numFmtId="44" fontId="25" fillId="2" borderId="4" xfId="23" applyFont="1" applyFill="1" applyBorder="1"/>
    <xf numFmtId="167" fontId="24" fillId="2" borderId="4" xfId="22" applyNumberFormat="1" applyFont="1" applyFill="1" applyBorder="1" applyAlignment="1">
      <alignment horizontal="right"/>
    </xf>
    <xf numFmtId="0" fontId="23" fillId="2" borderId="4" xfId="22" applyFont="1" applyFill="1" applyBorder="1" applyAlignment="1">
      <alignment horizontal="left"/>
    </xf>
    <xf numFmtId="167" fontId="23" fillId="2" borderId="4" xfId="22" applyNumberFormat="1" applyFont="1" applyFill="1" applyBorder="1" applyAlignment="1">
      <alignment horizontal="left"/>
    </xf>
    <xf numFmtId="44" fontId="21" fillId="2" borderId="4" xfId="23" applyFont="1" applyFill="1" applyBorder="1"/>
    <xf numFmtId="166" fontId="19" fillId="4" borderId="1" xfId="22" applyNumberFormat="1" applyFont="1" applyFill="1" applyBorder="1" applyAlignment="1">
      <alignment horizontal="center" vertical="center"/>
    </xf>
    <xf numFmtId="0" fontId="16" fillId="4" borderId="1" xfId="22" applyFont="1" applyFill="1" applyBorder="1" applyAlignment="1">
      <alignment vertical="center" wrapText="1"/>
    </xf>
    <xf numFmtId="17" fontId="19" fillId="4" borderId="1" xfId="22" applyNumberFormat="1" applyFont="1" applyFill="1" applyBorder="1" applyAlignment="1">
      <alignment horizontal="left"/>
    </xf>
    <xf numFmtId="167" fontId="16" fillId="4" borderId="1" xfId="22" applyNumberFormat="1" applyFont="1" applyFill="1" applyBorder="1" applyAlignment="1">
      <alignment horizontal="right"/>
    </xf>
    <xf numFmtId="166" fontId="19" fillId="4" borderId="1" xfId="22" applyNumberFormat="1" applyFont="1" applyFill="1" applyBorder="1" applyAlignment="1">
      <alignment horizontal="center" vertical="top"/>
    </xf>
    <xf numFmtId="0" fontId="16" fillId="4" borderId="1" xfId="22" applyFont="1" applyFill="1" applyBorder="1" applyAlignment="1">
      <alignment vertical="top" wrapText="1"/>
    </xf>
    <xf numFmtId="17" fontId="19" fillId="4" borderId="1" xfId="22" applyNumberFormat="1" applyFont="1" applyFill="1" applyBorder="1" applyAlignment="1">
      <alignment horizontal="left" vertical="top"/>
    </xf>
    <xf numFmtId="167" fontId="19" fillId="4" borderId="1" xfId="22" applyNumberFormat="1" applyFont="1" applyFill="1" applyBorder="1" applyAlignment="1">
      <alignment horizontal="right"/>
    </xf>
    <xf numFmtId="17" fontId="19" fillId="4" borderId="1" xfId="22" applyNumberFormat="1" applyFont="1" applyFill="1" applyBorder="1" applyAlignment="1">
      <alignment horizontal="left" vertical="center" wrapText="1"/>
    </xf>
    <xf numFmtId="17" fontId="19" fillId="4" borderId="1" xfId="22" applyNumberFormat="1" applyFont="1" applyFill="1" applyBorder="1" applyAlignment="1">
      <alignment horizontal="left" vertical="center"/>
    </xf>
    <xf numFmtId="0" fontId="16" fillId="4" borderId="1" xfId="22" applyFont="1" applyFill="1" applyBorder="1" applyAlignment="1">
      <alignment horizontal="center"/>
    </xf>
    <xf numFmtId="0" fontId="16" fillId="4" borderId="1" xfId="22" applyFont="1" applyFill="1" applyBorder="1"/>
    <xf numFmtId="0" fontId="17" fillId="4" borderId="1" xfId="22" applyFont="1" applyFill="1" applyBorder="1"/>
    <xf numFmtId="167" fontId="16" fillId="4" borderId="1" xfId="22" applyNumberFormat="1" applyFont="1" applyFill="1" applyBorder="1"/>
    <xf numFmtId="0" fontId="19" fillId="5" borderId="4" xfId="22" applyFont="1" applyFill="1" applyBorder="1" applyAlignment="1">
      <alignment horizontal="center"/>
    </xf>
    <xf numFmtId="0" fontId="19" fillId="5" borderId="4" xfId="22" applyFont="1" applyFill="1" applyBorder="1"/>
    <xf numFmtId="0" fontId="19" fillId="5" borderId="4" xfId="22" applyFont="1" applyFill="1" applyBorder="1" applyAlignment="1">
      <alignment horizontal="left"/>
    </xf>
    <xf numFmtId="167" fontId="19" fillId="5" borderId="4" xfId="22" applyNumberFormat="1" applyFont="1" applyFill="1" applyBorder="1" applyAlignment="1">
      <alignment horizontal="left"/>
    </xf>
    <xf numFmtId="17" fontId="19" fillId="4" borderId="1" xfId="52" applyNumberFormat="1" applyFont="1" applyFill="1" applyBorder="1" applyAlignment="1">
      <alignment horizontal="left" vertical="center" wrapText="1"/>
    </xf>
    <xf numFmtId="0" fontId="24" fillId="2" borderId="1" xfId="22" applyFont="1" applyFill="1" applyBorder="1" applyAlignment="1">
      <alignment horizontal="center"/>
    </xf>
    <xf numFmtId="0" fontId="23" fillId="2" borderId="1" xfId="22" applyFont="1" applyFill="1" applyBorder="1"/>
    <xf numFmtId="0" fontId="24" fillId="2" borderId="6" xfId="22" applyFont="1" applyFill="1" applyBorder="1" applyAlignment="1">
      <alignment horizontal="center"/>
    </xf>
    <xf numFmtId="0" fontId="23" fillId="2" borderId="6" xfId="22" applyFont="1" applyFill="1" applyBorder="1"/>
    <xf numFmtId="0" fontId="24" fillId="2" borderId="1" xfId="22" applyFont="1" applyFill="1" applyBorder="1"/>
    <xf numFmtId="0" fontId="23" fillId="2" borderId="1" xfId="52" applyFont="1" applyFill="1" applyBorder="1"/>
    <xf numFmtId="0" fontId="24" fillId="2" borderId="1" xfId="52" applyFont="1" applyFill="1" applyBorder="1" applyAlignment="1">
      <alignment horizontal="center"/>
    </xf>
    <xf numFmtId="167" fontId="23" fillId="2" borderId="1" xfId="22" applyNumberFormat="1" applyFont="1" applyFill="1" applyBorder="1" applyAlignment="1">
      <alignment horizontal="right"/>
    </xf>
    <xf numFmtId="167" fontId="23" fillId="2" borderId="6" xfId="22" applyNumberFormat="1" applyFont="1" applyFill="1" applyBorder="1" applyAlignment="1">
      <alignment horizontal="right"/>
    </xf>
    <xf numFmtId="165" fontId="28" fillId="3" borderId="1" xfId="6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9" fontId="23" fillId="0" borderId="1" xfId="8" applyFont="1" applyBorder="1" applyAlignment="1">
      <alignment horizontal="right"/>
    </xf>
    <xf numFmtId="9" fontId="24" fillId="2" borderId="4" xfId="8" applyFont="1" applyFill="1" applyBorder="1" applyAlignment="1">
      <alignment horizontal="right"/>
    </xf>
    <xf numFmtId="9" fontId="31" fillId="0" borderId="0" xfId="8" applyFont="1" applyAlignment="1">
      <alignment horizontal="right"/>
    </xf>
    <xf numFmtId="9" fontId="30" fillId="0" borderId="0" xfId="8" applyFont="1" applyAlignment="1">
      <alignment horizontal="right"/>
    </xf>
    <xf numFmtId="9" fontId="19" fillId="4" borderId="1" xfId="8" applyFont="1" applyFill="1" applyBorder="1" applyAlignment="1">
      <alignment horizontal="right"/>
    </xf>
    <xf numFmtId="9" fontId="23" fillId="2" borderId="4" xfId="8" applyFont="1" applyFill="1" applyBorder="1" applyAlignment="1">
      <alignment horizontal="right"/>
    </xf>
    <xf numFmtId="9" fontId="19" fillId="5" borderId="4" xfId="8" applyFont="1" applyFill="1" applyBorder="1" applyAlignment="1">
      <alignment horizontal="right"/>
    </xf>
    <xf numFmtId="9" fontId="23" fillId="0" borderId="6" xfId="8" applyFont="1" applyBorder="1" applyAlignment="1">
      <alignment horizontal="right"/>
    </xf>
    <xf numFmtId="9" fontId="19" fillId="4" borderId="1" xfId="8" applyFont="1" applyFill="1" applyBorder="1" applyAlignment="1">
      <alignment horizontal="right" vertical="top"/>
    </xf>
    <xf numFmtId="9" fontId="24" fillId="0" borderId="1" xfId="8" applyFont="1" applyBorder="1" applyAlignment="1">
      <alignment horizontal="right"/>
    </xf>
    <xf numFmtId="9" fontId="16" fillId="4" borderId="1" xfId="8" applyFont="1" applyFill="1" applyBorder="1" applyAlignment="1">
      <alignment horizontal="right"/>
    </xf>
    <xf numFmtId="167" fontId="23" fillId="0" borderId="4" xfId="22" applyNumberFormat="1" applyFont="1" applyBorder="1" applyAlignment="1">
      <alignment horizontal="left"/>
    </xf>
    <xf numFmtId="9" fontId="23" fillId="0" borderId="4" xfId="8" applyFont="1" applyFill="1" applyBorder="1" applyAlignment="1">
      <alignment horizontal="right"/>
    </xf>
    <xf numFmtId="17" fontId="19" fillId="4" borderId="1" xfId="22" applyNumberFormat="1" applyFont="1" applyFill="1" applyBorder="1" applyAlignment="1">
      <alignment horizontal="center"/>
    </xf>
    <xf numFmtId="44" fontId="21" fillId="0" borderId="1" xfId="23" applyFont="1" applyBorder="1" applyAlignment="1">
      <alignment horizontal="center"/>
    </xf>
    <xf numFmtId="44" fontId="25" fillId="2" borderId="4" xfId="23" applyFont="1" applyFill="1" applyBorder="1" applyAlignment="1">
      <alignment horizontal="center"/>
    </xf>
    <xf numFmtId="44" fontId="21" fillId="0" borderId="6" xfId="23" applyFont="1" applyBorder="1" applyAlignment="1">
      <alignment horizontal="center"/>
    </xf>
    <xf numFmtId="44" fontId="21" fillId="2" borderId="4" xfId="23" applyFont="1" applyFill="1" applyBorder="1" applyAlignment="1">
      <alignment horizontal="center"/>
    </xf>
    <xf numFmtId="167" fontId="19" fillId="5" borderId="4" xfId="22" applyNumberFormat="1" applyFont="1" applyFill="1" applyBorder="1" applyAlignment="1">
      <alignment horizontal="center"/>
    </xf>
    <xf numFmtId="0" fontId="23" fillId="0" borderId="6" xfId="22" applyFont="1" applyBorder="1" applyAlignment="1">
      <alignment horizontal="center"/>
    </xf>
    <xf numFmtId="164" fontId="25" fillId="0" borderId="1" xfId="23" applyNumberFormat="1" applyFont="1" applyBorder="1" applyAlignment="1">
      <alignment horizontal="center"/>
    </xf>
    <xf numFmtId="164" fontId="21" fillId="0" borderId="1" xfId="23" applyNumberFormat="1" applyFont="1" applyBorder="1" applyAlignment="1">
      <alignment horizontal="center"/>
    </xf>
    <xf numFmtId="167" fontId="16" fillId="4" borderId="1" xfId="22" applyNumberFormat="1" applyFont="1" applyFill="1" applyBorder="1" applyAlignment="1">
      <alignment horizontal="center"/>
    </xf>
    <xf numFmtId="0" fontId="23" fillId="0" borderId="0" xfId="22" applyFont="1" applyAlignment="1">
      <alignment horizontal="center"/>
    </xf>
    <xf numFmtId="0" fontId="31" fillId="0" borderId="0" xfId="22" applyFont="1" applyAlignment="1">
      <alignment horizontal="center"/>
    </xf>
    <xf numFmtId="0" fontId="23" fillId="2" borderId="1" xfId="22" applyFont="1" applyFill="1" applyBorder="1" applyAlignment="1">
      <alignment horizontal="left"/>
    </xf>
    <xf numFmtId="0" fontId="23" fillId="2" borderId="1" xfId="22" applyFont="1" applyFill="1" applyBorder="1" applyAlignment="1">
      <alignment horizontal="center"/>
    </xf>
    <xf numFmtId="0" fontId="17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166" fontId="28" fillId="3" borderId="1" xfId="0" applyNumberFormat="1" applyFont="1" applyFill="1" applyBorder="1" applyAlignment="1">
      <alignment horizontal="center" vertical="center" wrapText="1"/>
    </xf>
    <xf numFmtId="167" fontId="23" fillId="2" borderId="1" xfId="22" applyNumberFormat="1" applyFont="1" applyFill="1" applyBorder="1" applyAlignment="1">
      <alignment horizontal="left"/>
    </xf>
    <xf numFmtId="9" fontId="23" fillId="2" borderId="1" xfId="8" applyFont="1" applyFill="1" applyBorder="1" applyAlignment="1">
      <alignment horizontal="right"/>
    </xf>
    <xf numFmtId="0" fontId="26" fillId="0" borderId="16" xfId="7" applyNumberFormat="1" applyFont="1" applyBorder="1" applyAlignment="1">
      <alignment horizontal="center"/>
    </xf>
    <xf numFmtId="0" fontId="15" fillId="0" borderId="13" xfId="15" applyFont="1" applyBorder="1"/>
    <xf numFmtId="0" fontId="26" fillId="0" borderId="16" xfId="15" applyFont="1" applyBorder="1"/>
    <xf numFmtId="0" fontId="26" fillId="0" borderId="17" xfId="15" applyFont="1" applyBorder="1"/>
    <xf numFmtId="168" fontId="16" fillId="4" borderId="1" xfId="8" applyNumberFormat="1" applyFont="1" applyFill="1" applyBorder="1" applyAlignment="1">
      <alignment horizontal="right"/>
    </xf>
    <xf numFmtId="0" fontId="16" fillId="0" borderId="0" xfId="0" applyFont="1" applyAlignment="1">
      <alignment horizontal="left"/>
    </xf>
    <xf numFmtId="164" fontId="17" fillId="0" borderId="0" xfId="0" applyNumberFormat="1" applyFont="1" applyAlignment="1">
      <alignment horizontal="left"/>
    </xf>
    <xf numFmtId="17" fontId="28" fillId="3" borderId="1" xfId="22" applyNumberFormat="1" applyFont="1" applyFill="1" applyBorder="1" applyAlignment="1">
      <alignment horizontal="center" wrapText="1"/>
    </xf>
    <xf numFmtId="0" fontId="23" fillId="4" borderId="3" xfId="22" applyFont="1" applyFill="1" applyBorder="1" applyAlignment="1">
      <alignment horizontal="right"/>
    </xf>
    <xf numFmtId="165" fontId="28" fillId="3" borderId="3" xfId="6" applyNumberFormat="1" applyFont="1" applyFill="1" applyBorder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30" fillId="0" borderId="9" xfId="22" applyFont="1" applyBorder="1" applyAlignment="1">
      <alignment horizontal="center"/>
    </xf>
    <xf numFmtId="0" fontId="19" fillId="5" borderId="26" xfId="22" applyFont="1" applyFill="1" applyBorder="1"/>
    <xf numFmtId="0" fontId="19" fillId="5" borderId="25" xfId="22" applyFont="1" applyFill="1" applyBorder="1"/>
    <xf numFmtId="0" fontId="24" fillId="4" borderId="7" xfId="22" applyFont="1" applyFill="1" applyBorder="1" applyAlignment="1">
      <alignment horizontal="right"/>
    </xf>
    <xf numFmtId="0" fontId="24" fillId="2" borderId="19" xfId="22" applyFont="1" applyFill="1" applyBorder="1" applyAlignment="1">
      <alignment horizontal="center"/>
    </xf>
    <xf numFmtId="0" fontId="23" fillId="2" borderId="19" xfId="22" applyFont="1" applyFill="1" applyBorder="1"/>
    <xf numFmtId="0" fontId="23" fillId="0" borderId="19" xfId="22" applyFont="1" applyBorder="1" applyAlignment="1">
      <alignment horizontal="left"/>
    </xf>
    <xf numFmtId="44" fontId="21" fillId="0" borderId="19" xfId="23" applyFont="1" applyBorder="1"/>
    <xf numFmtId="167" fontId="23" fillId="0" borderId="19" xfId="22" applyNumberFormat="1" applyFont="1" applyBorder="1" applyAlignment="1">
      <alignment horizontal="right"/>
    </xf>
    <xf numFmtId="0" fontId="26" fillId="0" borderId="16" xfId="5" applyNumberFormat="1" applyFont="1" applyBorder="1" applyAlignment="1">
      <alignment horizontal="center"/>
    </xf>
    <xf numFmtId="0" fontId="26" fillId="0" borderId="1" xfId="15" applyFont="1" applyBorder="1"/>
    <xf numFmtId="0" fontId="17" fillId="0" borderId="3" xfId="0" applyFont="1" applyBorder="1" applyAlignment="1">
      <alignment horizontal="left" vertical="top" wrapText="1"/>
    </xf>
    <xf numFmtId="0" fontId="17" fillId="0" borderId="14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1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6" fillId="0" borderId="3" xfId="0" applyFont="1" applyBorder="1" applyAlignment="1">
      <alignment horizontal="left" wrapText="1"/>
    </xf>
    <xf numFmtId="0" fontId="16" fillId="0" borderId="14" xfId="0" applyFont="1" applyBorder="1" applyAlignment="1">
      <alignment horizontal="left" wrapText="1"/>
    </xf>
    <xf numFmtId="0" fontId="16" fillId="0" borderId="7" xfId="0" applyFont="1" applyBorder="1" applyAlignment="1">
      <alignment horizontal="left" wrapText="1"/>
    </xf>
    <xf numFmtId="17" fontId="28" fillId="3" borderId="27" xfId="22" applyNumberFormat="1" applyFont="1" applyFill="1" applyBorder="1" applyAlignment="1">
      <alignment horizontal="center" wrapText="1"/>
    </xf>
    <xf numFmtId="17" fontId="28" fillId="3" borderId="0" xfId="22" applyNumberFormat="1" applyFont="1" applyFill="1" applyAlignment="1">
      <alignment horizontal="center" wrapText="1"/>
    </xf>
    <xf numFmtId="17" fontId="28" fillId="3" borderId="9" xfId="22" applyNumberFormat="1" applyFont="1" applyFill="1" applyBorder="1" applyAlignment="1">
      <alignment horizontal="center" wrapText="1"/>
    </xf>
    <xf numFmtId="0" fontId="11" fillId="0" borderId="0" xfId="2" applyFont="1" applyAlignment="1">
      <alignment horizontal="center"/>
    </xf>
    <xf numFmtId="0" fontId="30" fillId="0" borderId="9" xfId="22" applyFont="1" applyBorder="1" applyAlignment="1">
      <alignment horizontal="center"/>
    </xf>
    <xf numFmtId="0" fontId="19" fillId="5" borderId="26" xfId="22" applyFont="1" applyFill="1" applyBorder="1"/>
    <xf numFmtId="0" fontId="19" fillId="5" borderId="25" xfId="22" applyFont="1" applyFill="1" applyBorder="1"/>
    <xf numFmtId="0" fontId="27" fillId="3" borderId="3" xfId="0" applyFont="1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28" fillId="3" borderId="19" xfId="0" applyFont="1" applyFill="1" applyBorder="1" applyAlignment="1">
      <alignment horizontal="center" wrapText="1"/>
    </xf>
    <xf numFmtId="0" fontId="28" fillId="3" borderId="21" xfId="0" applyFont="1" applyFill="1" applyBorder="1" applyAlignment="1">
      <alignment horizontal="center" wrapText="1"/>
    </xf>
    <xf numFmtId="0" fontId="28" fillId="3" borderId="6" xfId="0" applyFont="1" applyFill="1" applyBorder="1" applyAlignment="1">
      <alignment horizontal="center" wrapText="1"/>
    </xf>
    <xf numFmtId="17" fontId="28" fillId="3" borderId="20" xfId="22" applyNumberFormat="1" applyFont="1" applyFill="1" applyBorder="1" applyAlignment="1">
      <alignment horizontal="center" wrapText="1"/>
    </xf>
    <xf numFmtId="17" fontId="28" fillId="3" borderId="22" xfId="22" applyNumberFormat="1" applyFont="1" applyFill="1" applyBorder="1" applyAlignment="1">
      <alignment horizontal="center" wrapText="1"/>
    </xf>
    <xf numFmtId="17" fontId="28" fillId="3" borderId="18" xfId="22" applyNumberFormat="1" applyFont="1" applyFill="1" applyBorder="1" applyAlignment="1">
      <alignment horizontal="center" wrapText="1"/>
    </xf>
    <xf numFmtId="0" fontId="28" fillId="3" borderId="23" xfId="0" applyFont="1" applyFill="1" applyBorder="1" applyAlignment="1">
      <alignment horizontal="center" wrapText="1"/>
    </xf>
    <xf numFmtId="0" fontId="28" fillId="3" borderId="28" xfId="0" applyFont="1" applyFill="1" applyBorder="1" applyAlignment="1">
      <alignment horizontal="center" wrapText="1"/>
    </xf>
    <xf numFmtId="0" fontId="28" fillId="3" borderId="24" xfId="0" applyFont="1" applyFill="1" applyBorder="1" applyAlignment="1">
      <alignment horizontal="center" wrapText="1"/>
    </xf>
    <xf numFmtId="0" fontId="20" fillId="0" borderId="3" xfId="0" applyFont="1" applyBorder="1" applyAlignment="1">
      <alignment horizontal="center" vertical="top" wrapText="1"/>
    </xf>
    <xf numFmtId="0" fontId="20" fillId="0" borderId="1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4" xfId="0" applyFont="1" applyBorder="1" applyAlignment="1">
      <alignment horizontal="center" vertical="top" wrapText="1"/>
    </xf>
    <xf numFmtId="9" fontId="28" fillId="3" borderId="19" xfId="8" applyFont="1" applyFill="1" applyBorder="1" applyAlignment="1">
      <alignment horizontal="center" wrapText="1"/>
    </xf>
    <xf numFmtId="9" fontId="28" fillId="3" borderId="21" xfId="8" applyFont="1" applyFill="1" applyBorder="1" applyAlignment="1">
      <alignment horizontal="center" wrapText="1"/>
    </xf>
    <xf numFmtId="9" fontId="28" fillId="3" borderId="6" xfId="8" applyFont="1" applyFill="1" applyBorder="1" applyAlignment="1">
      <alignment horizontal="center" wrapText="1"/>
    </xf>
    <xf numFmtId="17" fontId="28" fillId="3" borderId="19" xfId="22" applyNumberFormat="1" applyFont="1" applyFill="1" applyBorder="1" applyAlignment="1">
      <alignment horizontal="center" wrapText="1"/>
    </xf>
    <xf numFmtId="17" fontId="28" fillId="3" borderId="6" xfId="22" applyNumberFormat="1" applyFont="1" applyFill="1" applyBorder="1" applyAlignment="1">
      <alignment horizontal="center" wrapText="1"/>
    </xf>
    <xf numFmtId="0" fontId="27" fillId="3" borderId="14" xfId="0" applyFont="1" applyFill="1" applyBorder="1" applyAlignment="1">
      <alignment horizontal="center" wrapText="1"/>
    </xf>
    <xf numFmtId="0" fontId="27" fillId="3" borderId="7" xfId="0" applyFont="1" applyFill="1" applyBorder="1" applyAlignment="1">
      <alignment horizontal="center" wrapText="1"/>
    </xf>
    <xf numFmtId="0" fontId="24" fillId="4" borderId="3" xfId="22" applyFont="1" applyFill="1" applyBorder="1" applyAlignment="1">
      <alignment horizontal="center"/>
    </xf>
    <xf numFmtId="0" fontId="24" fillId="4" borderId="14" xfId="22" applyFont="1" applyFill="1" applyBorder="1" applyAlignment="1">
      <alignment horizontal="center"/>
    </xf>
    <xf numFmtId="0" fontId="24" fillId="4" borderId="7" xfId="22" applyFont="1" applyFill="1" applyBorder="1" applyAlignment="1">
      <alignment horizontal="center"/>
    </xf>
    <xf numFmtId="0" fontId="17" fillId="0" borderId="7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24" fillId="4" borderId="3" xfId="22" applyFont="1" applyFill="1" applyBorder="1" applyAlignment="1">
      <alignment horizontal="right"/>
    </xf>
    <xf numFmtId="0" fontId="24" fillId="4" borderId="7" xfId="22" applyFont="1" applyFill="1" applyBorder="1" applyAlignment="1">
      <alignment horizontal="right"/>
    </xf>
    <xf numFmtId="0" fontId="18" fillId="0" borderId="0" xfId="2" applyFont="1" applyAlignment="1">
      <alignment horizontal="center"/>
    </xf>
    <xf numFmtId="0" fontId="11" fillId="0" borderId="8" xfId="2" applyFont="1" applyBorder="1" applyAlignment="1">
      <alignment horizontal="center"/>
    </xf>
    <xf numFmtId="0" fontId="31" fillId="0" borderId="0" xfId="22" applyFont="1" applyFill="1" applyBorder="1" applyAlignment="1">
      <alignment horizontal="left"/>
    </xf>
    <xf numFmtId="0" fontId="31" fillId="0" borderId="0" xfId="22" applyFont="1" applyFill="1" applyBorder="1" applyAlignment="1">
      <alignment horizontal="center"/>
    </xf>
    <xf numFmtId="0" fontId="31" fillId="0" borderId="0" xfId="22" applyFont="1" applyFill="1" applyBorder="1" applyAlignment="1">
      <alignment horizontal="right"/>
    </xf>
    <xf numFmtId="1" fontId="31" fillId="0" borderId="0" xfId="22" applyNumberFormat="1" applyFont="1" applyFill="1" applyBorder="1"/>
    <xf numFmtId="0" fontId="31" fillId="0" borderId="0" xfId="22" applyFont="1" applyFill="1" applyBorder="1"/>
    <xf numFmtId="165" fontId="31" fillId="0" borderId="0" xfId="6" applyNumberFormat="1" applyFont="1" applyFill="1" applyBorder="1" applyAlignment="1">
      <alignment horizontal="right"/>
    </xf>
  </cellXfs>
  <cellStyles count="59">
    <cellStyle name="Comma" xfId="6" builtinId="3"/>
    <cellStyle name="Comma 10" xfId="10" xr:uid="{00000000-0005-0000-0000-000001000000}"/>
    <cellStyle name="Comma 2" xfId="4" xr:uid="{00000000-0005-0000-0000-000002000000}"/>
    <cellStyle name="Comma 3" xfId="11" xr:uid="{00000000-0005-0000-0000-000003000000}"/>
    <cellStyle name="Comma 3 2" xfId="28" xr:uid="{534E5CEC-648F-44DF-B978-F01DE89F45E3}"/>
    <cellStyle name="Comma 3 3" xfId="43" xr:uid="{DF42A3AF-EDCF-4284-A02F-8B87F86DDBE5}"/>
    <cellStyle name="Currency" xfId="7" builtinId="4"/>
    <cellStyle name="Currency 10" xfId="5" xr:uid="{00000000-0005-0000-0000-000005000000}"/>
    <cellStyle name="Currency 2" xfId="3" xr:uid="{00000000-0005-0000-0000-000006000000}"/>
    <cellStyle name="Currency 3" xfId="16" xr:uid="{00000000-0005-0000-0000-000007000000}"/>
    <cellStyle name="Currency 3 2" xfId="31" xr:uid="{90B906DC-6E05-4CDE-926F-070239870D8E}"/>
    <cellStyle name="Currency 3 3" xfId="46" xr:uid="{E7674E76-54C3-49B7-94E3-9181C6DE3314}"/>
    <cellStyle name="Currency 4" xfId="20" xr:uid="{00000000-0005-0000-0000-000008000000}"/>
    <cellStyle name="Currency 4 2" xfId="24" xr:uid="{DAA36E2B-FF38-4B01-9CB4-C72B7709CEFF}"/>
    <cellStyle name="Currency 4 2 2" xfId="39" xr:uid="{7FC56957-AE52-43CD-8094-166FBA95D5F3}"/>
    <cellStyle name="Currency 4 2 3" xfId="54" xr:uid="{4781FA8E-2CD0-4335-9C65-E763520C5429}"/>
    <cellStyle name="Currency 4 3" xfId="35" xr:uid="{E746DFB1-B4DA-4705-8033-9A2A1D96B856}"/>
    <cellStyle name="Currency 4 4" xfId="50" xr:uid="{A4791D40-9A3E-48D9-B049-CB4994835322}"/>
    <cellStyle name="Currency 7" xfId="18" xr:uid="{00000000-0005-0000-0000-000009000000}"/>
    <cellStyle name="Currency 7 2" xfId="23" xr:uid="{2CA67F9F-A3DE-4ECB-A974-D960F728AF03}"/>
    <cellStyle name="Currency 7 2 2" xfId="26" xr:uid="{0142854F-A024-409B-AD2D-DE7196FDB0E4}"/>
    <cellStyle name="Currency 7 2 3" xfId="38" xr:uid="{72EA5AE9-9393-492A-95A1-45DB497CE2DD}"/>
    <cellStyle name="Currency 7 2 4" xfId="53" xr:uid="{4C9B48DA-39B4-4DAB-A8EF-B28972096EA3}"/>
    <cellStyle name="Currency 7 2 5" xfId="57" xr:uid="{1138673C-AB8C-461F-823D-A1725E7B14E3}"/>
    <cellStyle name="Currency 7 3" xfId="33" xr:uid="{31E9E6AC-2E2A-4A74-8998-E4B899AD139B}"/>
    <cellStyle name="Currency 7 4" xfId="48" xr:uid="{694EA741-E877-4E94-BF5C-9676F5753197}"/>
    <cellStyle name="Normal" xfId="0" builtinId="0"/>
    <cellStyle name="Normal - Style1 2" xfId="12" xr:uid="{00000000-0005-0000-0000-00000B000000}"/>
    <cellStyle name="Normal 2" xfId="9" xr:uid="{00000000-0005-0000-0000-00000C000000}"/>
    <cellStyle name="Normal 2 2" xfId="27" xr:uid="{6D7B10A3-879E-4F1E-BC96-B270E796F0E1}"/>
    <cellStyle name="Normal 2 3" xfId="42" xr:uid="{C044F737-F8E8-41AD-B089-4D2EB28A33DB}"/>
    <cellStyle name="Normal 3" xfId="15" xr:uid="{00000000-0005-0000-0000-00000D000000}"/>
    <cellStyle name="Normal 3 2" xfId="30" xr:uid="{63ECE1A1-909F-4AAE-A06C-13D3938246CE}"/>
    <cellStyle name="Normal 3 3" xfId="45" xr:uid="{BE090C9A-5A31-4D90-B53A-E4AA467A33A4}"/>
    <cellStyle name="Normal 4" xfId="13" xr:uid="{00000000-0005-0000-0000-00000E000000}"/>
    <cellStyle name="Normal 5" xfId="19" xr:uid="{00000000-0005-0000-0000-00000F000000}"/>
    <cellStyle name="Normal 5 2" xfId="34" xr:uid="{1D11258D-4A0E-4C3F-A1D0-9227B383F5B5}"/>
    <cellStyle name="Normal 5 3" xfId="49" xr:uid="{E45F172F-BC4B-46A5-9169-FF0BB22798EB}"/>
    <cellStyle name="Normal 5 5" xfId="17" xr:uid="{00000000-0005-0000-0000-000010000000}"/>
    <cellStyle name="Normal 5 5 2" xfId="22" xr:uid="{653FD225-98E9-4944-8954-CA42C29006B5}"/>
    <cellStyle name="Normal 5 5 2 2" xfId="37" xr:uid="{ACC728FD-40F1-4627-8B45-A7DCB74B523E}"/>
    <cellStyle name="Normal 5 5 2 3" xfId="52" xr:uid="{5323FC26-39CE-42F0-9ACF-2E053BA91B0C}"/>
    <cellStyle name="Normal 5 5 2 3 2" xfId="58" xr:uid="{5E62A125-9B8A-490C-82A3-9BF01958306A}"/>
    <cellStyle name="Normal 5 5 2 4" xfId="56" xr:uid="{A6DA3E1F-A8D3-460F-89A2-90F86325114C}"/>
    <cellStyle name="Normal 5 5 3" xfId="32" xr:uid="{706EAE2A-BF1F-463C-B43A-A9E68DCF9F35}"/>
    <cellStyle name="Normal 5 5 4" xfId="47" xr:uid="{BECC4A42-F8B2-44D5-95E5-691B2B3F3079}"/>
    <cellStyle name="Normal 6" xfId="41" xr:uid="{B48C9ECC-4A63-4FAA-B05C-23EA76BE90D9}"/>
    <cellStyle name="Normal 7" xfId="2" xr:uid="{00000000-0005-0000-0000-000011000000}"/>
    <cellStyle name="Percent" xfId="8" builtinId="5"/>
    <cellStyle name="Percent 2" xfId="1" xr:uid="{00000000-0005-0000-0000-000013000000}"/>
    <cellStyle name="Percent 3" xfId="14" xr:uid="{00000000-0005-0000-0000-000014000000}"/>
    <cellStyle name="Percent 3 2" xfId="29" xr:uid="{4AF64AC4-75FB-4820-85D4-45E1F3568849}"/>
    <cellStyle name="Percent 3 3" xfId="44" xr:uid="{CFE43E66-98F1-4D33-8B5D-F02ABAD2F858}"/>
    <cellStyle name="Percent 4" xfId="21" xr:uid="{00000000-0005-0000-0000-000015000000}"/>
    <cellStyle name="Percent 4 2" xfId="25" xr:uid="{1D60F1D8-27E5-4AED-AA77-DFBBECCAAD52}"/>
    <cellStyle name="Percent 4 2 2" xfId="40" xr:uid="{1D564339-2E1E-4127-BE8F-FE2E1F138C7A}"/>
    <cellStyle name="Percent 4 2 3" xfId="55" xr:uid="{B81F8EF0-6B4B-45D9-8079-85B178ABAB56}"/>
    <cellStyle name="Percent 4 3" xfId="36" xr:uid="{9A2FD42B-ACC5-447F-BCF8-D9224B250252}"/>
    <cellStyle name="Percent 4 4" xfId="51" xr:uid="{A71F052C-0751-4CCD-8194-EF418670D4B8}"/>
  </cellStyles>
  <dxfs count="0"/>
  <tableStyles count="0" defaultTableStyle="TableStyleMedium2" defaultPivotStyle="PivotStyleLight16"/>
  <colors>
    <mruColors>
      <color rgb="FF1A3292"/>
      <color rgb="FF3964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mygainwell-my.sharepoint.com/personal/kawalbirsingh_bagga_gainwelltechnologies_com/Documents/Deal/FY%2025/CalSAWS%20Benefitcal%20Portal/Pricing%20Template/Client%20Facing/28%20July/RFP%20Attachment%205%20-%20Price%20Proposal%20Schedules%2007032024%20bm.xlsx" TargetMode="External"/><Relationship Id="rId2" Type="http://schemas.microsoft.com/office/2019/04/relationships/externalLinkLongPath" Target="https://mygainwell.sharepoint.com/teams/1587TeamName/Shared%20Documents/Proposal%20Response/Proposal%20Working%20Folder/Vol%201%20BenefitsCal%20Business%20Proposal%20&#8211;%20Gainwell/6.3.3%20Section%205%20&#8211;%20Business%20Proposal%20Attachments/13.%20Vol%201%20Sect%205%20Att%2013%20Staff%20Loading%20Worksheets%20-%20Gainwell/RFP%20Attachment%205%20-%20Price%20Proposal%20Schedules%2007032024%20bm.xlsx?07512E2C" TargetMode="External"/><Relationship Id="rId1" Type="http://schemas.openxmlformats.org/officeDocument/2006/relationships/externalLinkPath" Target="file:///\\07512E2C\RFP%20Attachment%205%20-%20Price%20Proposal%20Schedules%2007032024%20b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1. SFY Summary"/>
      <sheetName val="2. Deliverables"/>
      <sheetName val="3. Transition-In Staff Loading"/>
      <sheetName val="4. Software"/>
      <sheetName val="5. Services"/>
      <sheetName val="6. Staff Loading"/>
      <sheetName val="6.1 Base Year 1 Staff Loading"/>
      <sheetName val="6.2 Base Year 2 Staff Loading"/>
      <sheetName val="6.3 Base Year 3 Staff Loading"/>
      <sheetName val="6.4 Base Year 4 Staff Loading"/>
      <sheetName val="6.5 Base Year 5 Staff Loading"/>
      <sheetName val="6.6 Base Year 6 Staff Loading"/>
      <sheetName val="7.1 Optional Extension Year 1"/>
      <sheetName val="7.2 Optional Extension Year 2"/>
      <sheetName val="7.3 Optional Extension Year 3"/>
      <sheetName val="7.4 Optional Extension Year 4"/>
      <sheetName val="8. Hourly Rate Card"/>
      <sheetName val="9. CO Hourly Rate Card"/>
      <sheetName val="10. AWS IaaS Resources"/>
      <sheetName val="11. Oth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7">
          <cell r="B7" t="str">
            <v xml:space="preserve">BenefitsCal Project Management Office Lead </v>
          </cell>
          <cell r="D7" t="str">
            <v>N</v>
          </cell>
        </row>
        <row r="8">
          <cell r="B8" t="str">
            <v>BenefitsCal Project Manager (Key)</v>
          </cell>
          <cell r="D8" t="str">
            <v>N</v>
          </cell>
        </row>
        <row r="9">
          <cell r="B9" t="str">
            <v>BenefitsCal Transition-In Lead</v>
          </cell>
          <cell r="D9" t="str">
            <v>N</v>
          </cell>
        </row>
        <row r="10">
          <cell r="B10" t="str">
            <v>BenefitsCal Project Manager Sr</v>
          </cell>
          <cell r="D10" t="str">
            <v>N</v>
          </cell>
        </row>
        <row r="11">
          <cell r="B11" t="str">
            <v>BenefitsCal Acct Business Office Analyst</v>
          </cell>
          <cell r="D11" t="str">
            <v>N</v>
          </cell>
        </row>
        <row r="12">
          <cell r="B12" t="str">
            <v>BenefitsCal Project Manager</v>
          </cell>
          <cell r="D12" t="str">
            <v>N</v>
          </cell>
        </row>
        <row r="13">
          <cell r="B13" t="str">
            <v>BenefitsCal Application Manager</v>
          </cell>
          <cell r="D13" t="str">
            <v>N</v>
          </cell>
        </row>
        <row r="14">
          <cell r="B14" t="str">
            <v>BenefitsCal Application Architect</v>
          </cell>
          <cell r="D14" t="str">
            <v>N</v>
          </cell>
        </row>
        <row r="15">
          <cell r="B15" t="str">
            <v>BenefitsCal Application Developer SR</v>
          </cell>
          <cell r="D15" t="str">
            <v>N</v>
          </cell>
        </row>
        <row r="16">
          <cell r="B16" t="str">
            <v>BenefitsCal Business Analyst</v>
          </cell>
          <cell r="D16" t="str">
            <v>N</v>
          </cell>
        </row>
        <row r="17">
          <cell r="B17" t="str">
            <v>BenefitsCal Developer- Analytics/Reporting</v>
          </cell>
          <cell r="D17" t="str">
            <v>N</v>
          </cell>
        </row>
        <row r="18">
          <cell r="B18" t="str">
            <v xml:space="preserve">BenefitsCal UCD Research Analyst </v>
          </cell>
          <cell r="D18" t="str">
            <v>N</v>
          </cell>
        </row>
        <row r="19">
          <cell r="B19" t="str">
            <v>BenefitsCal User Centered Design Lead</v>
          </cell>
          <cell r="D19" t="str">
            <v>N</v>
          </cell>
        </row>
        <row r="20">
          <cell r="B20" t="str">
            <v>BenefitsCal Application Developer Onshore</v>
          </cell>
          <cell r="D20" t="str">
            <v>N</v>
          </cell>
        </row>
        <row r="21">
          <cell r="B21" t="str">
            <v>BenefitsCal Tester Offshore</v>
          </cell>
          <cell r="D21" t="str">
            <v>Y</v>
          </cell>
        </row>
        <row r="22">
          <cell r="B22" t="str">
            <v>BenefitsCal UI/React Developer Offshore</v>
          </cell>
          <cell r="D22" t="str">
            <v>Y</v>
          </cell>
        </row>
        <row r="23">
          <cell r="B23" t="str">
            <v>BenefitsCal SR Tester Onshore</v>
          </cell>
          <cell r="D23" t="str">
            <v>N</v>
          </cell>
        </row>
        <row r="24">
          <cell r="B24" t="str">
            <v>BenefitsCal Test Manager</v>
          </cell>
          <cell r="D24" t="str">
            <v>N</v>
          </cell>
        </row>
        <row r="25">
          <cell r="B25" t="str">
            <v>BenefitsCal Business Analyst Sr</v>
          </cell>
          <cell r="D25" t="str">
            <v>N</v>
          </cell>
        </row>
        <row r="26">
          <cell r="B26" t="str">
            <v>BenefitsCal Public Communications Lead</v>
          </cell>
          <cell r="D26" t="str">
            <v>N</v>
          </cell>
        </row>
        <row r="27">
          <cell r="B27" t="str">
            <v>BenefitsCal Tier 3 Support Analyst</v>
          </cell>
          <cell r="D27" t="str">
            <v>N</v>
          </cell>
        </row>
        <row r="28">
          <cell r="B28" t="str">
            <v>BenefitsCal Tier 3 Support Developer</v>
          </cell>
          <cell r="D28" t="str">
            <v>N</v>
          </cell>
        </row>
        <row r="29">
          <cell r="B29" t="str">
            <v>BenefitsCal Communications/Marketing Analyst</v>
          </cell>
          <cell r="D29" t="str">
            <v>N</v>
          </cell>
        </row>
        <row r="30">
          <cell r="B30" t="str">
            <v>BenefitsCal CX Insights Analyst</v>
          </cell>
          <cell r="D30" t="str">
            <v>N</v>
          </cell>
        </row>
        <row r="31">
          <cell r="B31" t="str">
            <v>BenefitsCal Security Manager</v>
          </cell>
          <cell r="D31" t="str">
            <v>N</v>
          </cell>
        </row>
        <row r="32">
          <cell r="B32" t="str">
            <v>BenefitsCal Compliance Analyst</v>
          </cell>
          <cell r="D32" t="str">
            <v>N</v>
          </cell>
        </row>
        <row r="33">
          <cell r="B33" t="str">
            <v>BenefitsCal Security Analyst</v>
          </cell>
          <cell r="D33" t="str">
            <v>N</v>
          </cell>
        </row>
        <row r="34">
          <cell r="B34" t="str">
            <v>BenefitsCal Product Manager</v>
          </cell>
          <cell r="D34" t="str">
            <v>N</v>
          </cell>
        </row>
        <row r="35">
          <cell r="B35" t="str">
            <v>BenefitsCal Application Developer Offshore</v>
          </cell>
          <cell r="D35" t="str">
            <v>Y</v>
          </cell>
        </row>
        <row r="36">
          <cell r="B36" t="str">
            <v>BenefitsCal Cloud Technical Lead</v>
          </cell>
          <cell r="D36" t="str">
            <v>N</v>
          </cell>
        </row>
        <row r="37">
          <cell r="B37" t="str">
            <v>BenefitsCal Cloud Engineer</v>
          </cell>
          <cell r="D37" t="str">
            <v>N</v>
          </cell>
        </row>
        <row r="38">
          <cell r="B38" t="str">
            <v>BenefitsCal NOC/SOC Engineer</v>
          </cell>
          <cell r="D38" t="str">
            <v>N</v>
          </cell>
        </row>
      </sheetData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  <pageSetUpPr fitToPage="1"/>
  </sheetPr>
  <dimension ref="A1:R32"/>
  <sheetViews>
    <sheetView zoomScale="95" zoomScaleNormal="95" zoomScaleSheetLayoutView="93" workbookViewId="0">
      <pane xSplit="2" ySplit="3" topLeftCell="C4" activePane="bottomRight" state="frozen"/>
      <selection pane="topRight"/>
      <selection pane="bottomLeft"/>
      <selection pane="bottomRight" sqref="A1:N1"/>
    </sheetView>
  </sheetViews>
  <sheetFormatPr defaultColWidth="8.7265625" defaultRowHeight="12.5" x14ac:dyDescent="0.25"/>
  <cols>
    <col min="1" max="1" width="5.7265625" style="8" customWidth="1"/>
    <col min="2" max="2" width="75.7265625" style="5" customWidth="1"/>
    <col min="3" max="13" width="13.7265625" style="5" customWidth="1"/>
    <col min="14" max="14" width="15.7265625" style="5" customWidth="1"/>
    <col min="15" max="15" width="20.7265625" style="7" customWidth="1"/>
    <col min="16" max="16" width="13.7265625" style="7" bestFit="1" customWidth="1"/>
    <col min="17" max="17" width="10.7265625" style="7" bestFit="1" customWidth="1"/>
    <col min="18" max="19" width="10.7265625" style="5" bestFit="1" customWidth="1"/>
    <col min="20" max="20" width="15" style="5" bestFit="1" customWidth="1"/>
    <col min="21" max="16384" width="8.7265625" style="5"/>
  </cols>
  <sheetData>
    <row r="1" spans="1:18" s="3" customFormat="1" ht="20.149999999999999" customHeight="1" x14ac:dyDescent="0.35">
      <c r="A1" s="162" t="s">
        <v>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"/>
      <c r="P1" s="1"/>
      <c r="Q1" s="1"/>
      <c r="R1" s="2"/>
    </row>
    <row r="2" spans="1:18" s="3" customFormat="1" ht="20.149999999999999" customHeight="1" x14ac:dyDescent="0.35">
      <c r="A2" s="162" t="s">
        <v>1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"/>
      <c r="P2" s="1"/>
      <c r="Q2" s="1"/>
      <c r="R2" s="2"/>
    </row>
    <row r="3" spans="1:18" s="3" customFormat="1" ht="20.149999999999999" customHeight="1" x14ac:dyDescent="0.35">
      <c r="A3" s="162"/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"/>
      <c r="P3" s="1"/>
      <c r="Q3" s="1"/>
      <c r="R3" s="2"/>
    </row>
    <row r="4" spans="1:18" ht="16.149999999999999" customHeight="1" x14ac:dyDescent="0.25"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8" ht="16.149999999999999" customHeight="1" x14ac:dyDescent="0.25">
      <c r="B5" s="7" t="s">
        <v>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8" ht="16.149999999999999" customHeight="1" x14ac:dyDescent="0.25">
      <c r="A6" s="10"/>
      <c r="B6" s="164" t="s">
        <v>3</v>
      </c>
      <c r="C6" s="165"/>
      <c r="D6" s="165"/>
      <c r="E6" s="165"/>
      <c r="F6" s="166"/>
      <c r="G6" s="11"/>
      <c r="H6" s="11"/>
      <c r="I6" s="11"/>
      <c r="J6" s="11"/>
      <c r="K6" s="11"/>
      <c r="L6" s="11"/>
      <c r="M6" s="11"/>
      <c r="N6" s="11"/>
    </row>
    <row r="7" spans="1:18" ht="16.149999999999999" customHeight="1" x14ac:dyDescent="0.25">
      <c r="A7" s="12">
        <v>1</v>
      </c>
      <c r="B7" s="159"/>
      <c r="C7" s="160"/>
      <c r="D7" s="160"/>
      <c r="E7" s="160"/>
      <c r="F7" s="161"/>
      <c r="G7" s="11"/>
      <c r="H7" s="11"/>
      <c r="I7" s="11"/>
      <c r="J7" s="11"/>
      <c r="K7" s="11"/>
      <c r="L7" s="11"/>
      <c r="M7" s="11"/>
      <c r="N7" s="11"/>
    </row>
    <row r="8" spans="1:18" ht="16.149999999999999" customHeight="1" x14ac:dyDescent="0.25">
      <c r="A8" s="13">
        <v>2</v>
      </c>
      <c r="B8" s="159"/>
      <c r="C8" s="160"/>
      <c r="D8" s="160"/>
      <c r="E8" s="160"/>
      <c r="F8" s="161"/>
      <c r="G8" s="14"/>
      <c r="H8" s="14"/>
      <c r="I8" s="14"/>
      <c r="J8" s="14"/>
      <c r="K8" s="14"/>
      <c r="L8" s="14"/>
      <c r="M8" s="14"/>
      <c r="N8" s="14"/>
    </row>
    <row r="9" spans="1:18" ht="16.149999999999999" customHeight="1" x14ac:dyDescent="0.25">
      <c r="A9" s="13">
        <v>3</v>
      </c>
      <c r="B9" s="159"/>
      <c r="C9" s="160"/>
      <c r="D9" s="160"/>
      <c r="E9" s="160"/>
      <c r="F9" s="161"/>
      <c r="G9" s="14"/>
      <c r="H9" s="14"/>
      <c r="I9" s="14"/>
      <c r="J9" s="14"/>
      <c r="K9" s="14"/>
      <c r="L9" s="14"/>
      <c r="M9" s="14"/>
      <c r="N9" s="14"/>
    </row>
    <row r="10" spans="1:18" ht="16.149999999999999" customHeight="1" x14ac:dyDescent="0.25">
      <c r="A10" s="13">
        <v>4</v>
      </c>
      <c r="B10" s="159"/>
      <c r="C10" s="160"/>
      <c r="D10" s="160"/>
      <c r="E10" s="160"/>
      <c r="F10" s="161"/>
      <c r="G10" s="14"/>
      <c r="H10" s="14"/>
      <c r="I10" s="14"/>
      <c r="J10" s="14"/>
      <c r="K10" s="14"/>
      <c r="L10" s="14"/>
      <c r="M10" s="14"/>
      <c r="N10" s="14"/>
    </row>
    <row r="11" spans="1:18" ht="16.149999999999999" customHeight="1" x14ac:dyDescent="0.25">
      <c r="A11" s="13">
        <v>5</v>
      </c>
      <c r="B11" s="159"/>
      <c r="C11" s="160"/>
      <c r="D11" s="160"/>
      <c r="E11" s="160"/>
      <c r="F11" s="161"/>
      <c r="G11" s="14"/>
      <c r="H11" s="14"/>
      <c r="I11" s="14"/>
      <c r="J11" s="14"/>
      <c r="K11" s="14"/>
      <c r="L11" s="14"/>
      <c r="M11" s="14"/>
      <c r="N11" s="14"/>
    </row>
    <row r="12" spans="1:18" ht="16.149999999999999" customHeight="1" x14ac:dyDescent="0.25">
      <c r="A12" s="13">
        <v>6</v>
      </c>
      <c r="B12" s="159"/>
      <c r="C12" s="160"/>
      <c r="D12" s="160"/>
      <c r="E12" s="160"/>
      <c r="F12" s="161"/>
      <c r="G12" s="14"/>
      <c r="H12" s="14"/>
      <c r="I12" s="14"/>
      <c r="J12" s="14"/>
      <c r="K12" s="14"/>
      <c r="L12" s="14"/>
      <c r="M12" s="14"/>
      <c r="N12" s="14"/>
    </row>
    <row r="13" spans="1:18" ht="16.149999999999999" customHeight="1" x14ac:dyDescent="0.25">
      <c r="A13" s="13">
        <v>7</v>
      </c>
      <c r="B13" s="159"/>
      <c r="C13" s="160"/>
      <c r="D13" s="160"/>
      <c r="E13" s="160"/>
      <c r="F13" s="161"/>
    </row>
    <row r="14" spans="1:18" ht="16.149999999999999" customHeight="1" x14ac:dyDescent="0.25">
      <c r="A14" s="13">
        <v>8</v>
      </c>
      <c r="B14" s="159"/>
      <c r="C14" s="160"/>
      <c r="D14" s="160"/>
      <c r="E14" s="160"/>
      <c r="F14" s="161"/>
      <c r="G14" s="9"/>
      <c r="H14" s="9"/>
      <c r="I14" s="9"/>
      <c r="J14" s="9"/>
      <c r="K14" s="9"/>
      <c r="L14" s="9"/>
      <c r="M14" s="9"/>
    </row>
    <row r="15" spans="1:18" ht="16.149999999999999" customHeight="1" x14ac:dyDescent="0.25">
      <c r="A15" s="13">
        <v>9</v>
      </c>
      <c r="B15" s="159"/>
      <c r="C15" s="160"/>
      <c r="D15" s="160"/>
      <c r="E15" s="160"/>
      <c r="F15" s="161"/>
      <c r="G15" s="11"/>
      <c r="H15" s="11"/>
      <c r="I15" s="11"/>
      <c r="J15" s="11"/>
      <c r="K15" s="11"/>
      <c r="L15" s="11"/>
      <c r="M15" s="11"/>
      <c r="N15" s="11"/>
    </row>
    <row r="16" spans="1:18" x14ac:dyDescent="0.25">
      <c r="A16" s="13">
        <v>10</v>
      </c>
      <c r="B16" s="159"/>
      <c r="C16" s="160"/>
      <c r="D16" s="160"/>
      <c r="E16" s="160"/>
      <c r="F16" s="161"/>
      <c r="G16" s="4"/>
      <c r="H16" s="4"/>
      <c r="I16" s="4"/>
      <c r="J16" s="4"/>
      <c r="K16" s="4"/>
      <c r="L16" s="4"/>
      <c r="M16" s="4"/>
      <c r="N16" s="4"/>
    </row>
    <row r="17" spans="2:14" x14ac:dyDescent="0.25">
      <c r="B17" s="142"/>
      <c r="C17" s="143"/>
      <c r="D17" s="143"/>
      <c r="E17" s="143"/>
      <c r="F17" s="143"/>
      <c r="G17" s="6"/>
      <c r="H17" s="6"/>
      <c r="I17" s="6"/>
      <c r="J17" s="6"/>
      <c r="K17" s="6"/>
      <c r="L17" s="6"/>
      <c r="M17" s="6"/>
      <c r="N17" s="6"/>
    </row>
    <row r="18" spans="2:14" x14ac:dyDescent="0.25"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2:14" x14ac:dyDescent="0.25"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2:14" x14ac:dyDescent="0.25"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2:14" x14ac:dyDescent="0.25"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2:14" x14ac:dyDescent="0.25"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2:14" x14ac:dyDescent="0.25"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2:14" x14ac:dyDescent="0.25"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5" spans="2:14" x14ac:dyDescent="0.25"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2:14" x14ac:dyDescent="0.25"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2:14" x14ac:dyDescent="0.25"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2:14" x14ac:dyDescent="0.25"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</row>
    <row r="29" spans="2:14" x14ac:dyDescent="0.25"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2:14" x14ac:dyDescent="0.25"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2:14" x14ac:dyDescent="0.25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2:14" x14ac:dyDescent="0.25"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</row>
  </sheetData>
  <mergeCells count="14">
    <mergeCell ref="B16:F16"/>
    <mergeCell ref="A1:N1"/>
    <mergeCell ref="A3:N3"/>
    <mergeCell ref="A2:N2"/>
    <mergeCell ref="B6:F6"/>
    <mergeCell ref="B7:F7"/>
    <mergeCell ref="B8:F8"/>
    <mergeCell ref="B14:F14"/>
    <mergeCell ref="B9:F9"/>
    <mergeCell ref="B10:F10"/>
    <mergeCell ref="B11:F11"/>
    <mergeCell ref="B12:F12"/>
    <mergeCell ref="B13:F13"/>
    <mergeCell ref="B15:F15"/>
  </mergeCells>
  <phoneticPr fontId="29" type="noConversion"/>
  <printOptions horizontalCentered="1"/>
  <pageMargins left="0.5" right="0.5" top="0.75" bottom="0.6" header="1" footer="0.25"/>
  <pageSetup scale="49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56"/>
  <sheetViews>
    <sheetView topLeftCell="A5" zoomScale="90" zoomScaleNormal="90" workbookViewId="0"/>
  </sheetViews>
  <sheetFormatPr defaultColWidth="9.26953125" defaultRowHeight="13.5" x14ac:dyDescent="0.25"/>
  <cols>
    <col min="1" max="1" width="5.7265625" style="17" customWidth="1"/>
    <col min="2" max="2" width="57.54296875" style="17" bestFit="1" customWidth="1"/>
    <col min="3" max="3" width="20.7265625" style="24" customWidth="1"/>
    <col min="4" max="6" width="13.7265625" style="17" customWidth="1"/>
    <col min="7" max="16384" width="9.26953125" style="17"/>
  </cols>
  <sheetData>
    <row r="1" spans="1:4" ht="20.149999999999999" customHeight="1" x14ac:dyDescent="0.35">
      <c r="B1" s="170" t="s">
        <v>158</v>
      </c>
      <c r="C1" s="170"/>
      <c r="D1" s="170"/>
    </row>
    <row r="2" spans="1:4" ht="20.149999999999999" customHeight="1" x14ac:dyDescent="0.35">
      <c r="B2" s="170" t="s">
        <v>159</v>
      </c>
      <c r="C2" s="170"/>
      <c r="D2" s="170"/>
    </row>
    <row r="3" spans="1:4" ht="25.15" customHeight="1" x14ac:dyDescent="0.3">
      <c r="B3" s="203" t="s">
        <v>160</v>
      </c>
      <c r="C3" s="203"/>
      <c r="D3" s="203"/>
    </row>
    <row r="4" spans="1:4" ht="25.15" customHeight="1" thickBot="1" x14ac:dyDescent="0.4">
      <c r="B4" s="204"/>
      <c r="C4" s="204"/>
      <c r="D4" s="204"/>
    </row>
    <row r="5" spans="1:4" s="21" customFormat="1" ht="29" thickBot="1" x14ac:dyDescent="0.4">
      <c r="A5" s="58" t="s">
        <v>161</v>
      </c>
      <c r="B5" s="25" t="s">
        <v>162</v>
      </c>
      <c r="C5" s="26" t="s">
        <v>163</v>
      </c>
    </row>
    <row r="6" spans="1:4" ht="9" customHeight="1" x14ac:dyDescent="0.35">
      <c r="A6" s="18"/>
      <c r="B6" s="18"/>
      <c r="C6" s="22"/>
    </row>
    <row r="7" spans="1:4" x14ac:dyDescent="0.25">
      <c r="A7" s="59">
        <v>1</v>
      </c>
      <c r="B7" s="19" t="s">
        <v>19</v>
      </c>
      <c r="C7" s="157" t="s">
        <v>20</v>
      </c>
    </row>
    <row r="8" spans="1:4" x14ac:dyDescent="0.25">
      <c r="A8" s="59">
        <v>2</v>
      </c>
      <c r="B8" s="19" t="s">
        <v>21</v>
      </c>
      <c r="C8" s="157" t="s">
        <v>20</v>
      </c>
    </row>
    <row r="9" spans="1:4" x14ac:dyDescent="0.25">
      <c r="A9" s="59">
        <v>3</v>
      </c>
      <c r="B9" s="19" t="s">
        <v>22</v>
      </c>
      <c r="C9" s="157" t="s">
        <v>20</v>
      </c>
    </row>
    <row r="10" spans="1:4" x14ac:dyDescent="0.25">
      <c r="A10" s="59">
        <v>4</v>
      </c>
      <c r="B10" s="19" t="s">
        <v>134</v>
      </c>
      <c r="C10" s="157" t="s">
        <v>20</v>
      </c>
    </row>
    <row r="11" spans="1:4" x14ac:dyDescent="0.25">
      <c r="A11" s="59">
        <v>5</v>
      </c>
      <c r="B11" s="19" t="s">
        <v>28</v>
      </c>
      <c r="C11" s="157" t="s">
        <v>20</v>
      </c>
    </row>
    <row r="12" spans="1:4" x14ac:dyDescent="0.25">
      <c r="A12" s="59">
        <v>6</v>
      </c>
      <c r="B12" s="19" t="s">
        <v>25</v>
      </c>
      <c r="C12" s="157" t="s">
        <v>20</v>
      </c>
    </row>
    <row r="13" spans="1:4" x14ac:dyDescent="0.25">
      <c r="A13" s="59">
        <v>7</v>
      </c>
      <c r="B13" s="19" t="s">
        <v>32</v>
      </c>
      <c r="C13" s="157" t="s">
        <v>20</v>
      </c>
    </row>
    <row r="14" spans="1:4" x14ac:dyDescent="0.25">
      <c r="A14" s="59">
        <v>8</v>
      </c>
      <c r="B14" s="19" t="s">
        <v>35</v>
      </c>
      <c r="C14" s="157" t="s">
        <v>20</v>
      </c>
    </row>
    <row r="15" spans="1:4" x14ac:dyDescent="0.25">
      <c r="A15" s="59">
        <v>9</v>
      </c>
      <c r="B15" s="19" t="s">
        <v>36</v>
      </c>
      <c r="C15" s="157" t="s">
        <v>20</v>
      </c>
    </row>
    <row r="16" spans="1:4" x14ac:dyDescent="0.25">
      <c r="A16" s="59">
        <v>10</v>
      </c>
      <c r="B16" s="19" t="s">
        <v>37</v>
      </c>
      <c r="C16" s="157" t="s">
        <v>20</v>
      </c>
    </row>
    <row r="17" spans="1:3" x14ac:dyDescent="0.25">
      <c r="A17" s="59">
        <v>11</v>
      </c>
      <c r="B17" s="19" t="s">
        <v>38</v>
      </c>
      <c r="C17" s="157" t="s">
        <v>20</v>
      </c>
    </row>
    <row r="18" spans="1:3" x14ac:dyDescent="0.25">
      <c r="A18" s="59">
        <v>12</v>
      </c>
      <c r="B18" s="19" t="s">
        <v>39</v>
      </c>
      <c r="C18" s="157" t="s">
        <v>20</v>
      </c>
    </row>
    <row r="19" spans="1:3" x14ac:dyDescent="0.25">
      <c r="A19" s="59">
        <v>13</v>
      </c>
      <c r="B19" s="19" t="s">
        <v>40</v>
      </c>
      <c r="C19" s="157" t="s">
        <v>20</v>
      </c>
    </row>
    <row r="20" spans="1:3" x14ac:dyDescent="0.25">
      <c r="A20" s="59">
        <v>14</v>
      </c>
      <c r="B20" s="19" t="s">
        <v>43</v>
      </c>
      <c r="C20" s="157" t="s">
        <v>20</v>
      </c>
    </row>
    <row r="21" spans="1:3" x14ac:dyDescent="0.25">
      <c r="A21" s="59">
        <v>15</v>
      </c>
      <c r="B21" s="19" t="s">
        <v>44</v>
      </c>
      <c r="C21" s="157" t="s">
        <v>85</v>
      </c>
    </row>
    <row r="22" spans="1:3" x14ac:dyDescent="0.25">
      <c r="A22" s="59">
        <v>16</v>
      </c>
      <c r="B22" s="19" t="s">
        <v>45</v>
      </c>
      <c r="C22" s="157" t="s">
        <v>85</v>
      </c>
    </row>
    <row r="23" spans="1:3" x14ac:dyDescent="0.25">
      <c r="A23" s="59">
        <v>17</v>
      </c>
      <c r="B23" s="19" t="s">
        <v>48</v>
      </c>
      <c r="C23" s="157" t="s">
        <v>20</v>
      </c>
    </row>
    <row r="24" spans="1:3" x14ac:dyDescent="0.25">
      <c r="A24" s="59">
        <v>18</v>
      </c>
      <c r="B24" s="19" t="s">
        <v>49</v>
      </c>
      <c r="C24" s="157" t="s">
        <v>20</v>
      </c>
    </row>
    <row r="25" spans="1:3" x14ac:dyDescent="0.25">
      <c r="A25" s="59">
        <v>19</v>
      </c>
      <c r="B25" s="19" t="s">
        <v>136</v>
      </c>
      <c r="C25" s="157" t="s">
        <v>20</v>
      </c>
    </row>
    <row r="26" spans="1:3" x14ac:dyDescent="0.25">
      <c r="A26" s="59">
        <v>20</v>
      </c>
      <c r="B26" s="19" t="s">
        <v>54</v>
      </c>
      <c r="C26" s="157" t="s">
        <v>20</v>
      </c>
    </row>
    <row r="27" spans="1:3" x14ac:dyDescent="0.25">
      <c r="A27" s="59">
        <v>21</v>
      </c>
      <c r="B27" s="19" t="s">
        <v>60</v>
      </c>
      <c r="C27" s="157" t="s">
        <v>20</v>
      </c>
    </row>
    <row r="28" spans="1:3" x14ac:dyDescent="0.25">
      <c r="A28" s="59">
        <v>22</v>
      </c>
      <c r="B28" s="19" t="s">
        <v>137</v>
      </c>
      <c r="C28" s="157" t="s">
        <v>20</v>
      </c>
    </row>
    <row r="29" spans="1:3" x14ac:dyDescent="0.25">
      <c r="A29" s="59">
        <v>23</v>
      </c>
      <c r="B29" s="19" t="s">
        <v>65</v>
      </c>
      <c r="C29" s="157" t="s">
        <v>20</v>
      </c>
    </row>
    <row r="30" spans="1:3" x14ac:dyDescent="0.25">
      <c r="A30" s="59">
        <v>24</v>
      </c>
      <c r="B30" s="19" t="s">
        <v>64</v>
      </c>
      <c r="C30" s="157" t="s">
        <v>20</v>
      </c>
    </row>
    <row r="31" spans="1:3" x14ac:dyDescent="0.25">
      <c r="A31" s="59">
        <v>25</v>
      </c>
      <c r="B31" s="19" t="s">
        <v>69</v>
      </c>
      <c r="C31" s="157" t="s">
        <v>20</v>
      </c>
    </row>
    <row r="32" spans="1:3" x14ac:dyDescent="0.25">
      <c r="A32" s="59">
        <v>26</v>
      </c>
      <c r="B32" s="19" t="s">
        <v>72</v>
      </c>
      <c r="C32" s="157" t="s">
        <v>20</v>
      </c>
    </row>
    <row r="33" spans="1:4" x14ac:dyDescent="0.25">
      <c r="A33" s="59">
        <v>27</v>
      </c>
      <c r="B33" s="19" t="s">
        <v>73</v>
      </c>
      <c r="C33" s="157" t="s">
        <v>20</v>
      </c>
    </row>
    <row r="34" spans="1:4" x14ac:dyDescent="0.25">
      <c r="A34" s="59">
        <v>28</v>
      </c>
      <c r="B34" s="19" t="s">
        <v>81</v>
      </c>
      <c r="C34" s="157" t="s">
        <v>20</v>
      </c>
    </row>
    <row r="35" spans="1:4" x14ac:dyDescent="0.25">
      <c r="A35" s="59">
        <v>29</v>
      </c>
      <c r="B35" s="19" t="s">
        <v>84</v>
      </c>
      <c r="C35" s="157" t="s">
        <v>85</v>
      </c>
    </row>
    <row r="36" spans="1:4" x14ac:dyDescent="0.25">
      <c r="A36" s="59">
        <v>30</v>
      </c>
      <c r="B36" s="19" t="s">
        <v>102</v>
      </c>
      <c r="C36" s="157" t="s">
        <v>20</v>
      </c>
    </row>
    <row r="37" spans="1:4" x14ac:dyDescent="0.25">
      <c r="A37" s="59">
        <v>31</v>
      </c>
      <c r="B37" s="19" t="s">
        <v>105</v>
      </c>
      <c r="C37" s="157" t="s">
        <v>20</v>
      </c>
    </row>
    <row r="38" spans="1:4" x14ac:dyDescent="0.25">
      <c r="A38" s="59">
        <v>32</v>
      </c>
      <c r="B38" s="19" t="s">
        <v>106</v>
      </c>
      <c r="C38" s="157" t="s">
        <v>20</v>
      </c>
    </row>
    <row r="39" spans="1:4" x14ac:dyDescent="0.25">
      <c r="A39" s="59"/>
      <c r="B39" s="19"/>
      <c r="C39" s="137"/>
    </row>
    <row r="40" spans="1:4" x14ac:dyDescent="0.25">
      <c r="A40" s="59"/>
      <c r="B40" s="19"/>
      <c r="C40" s="137"/>
    </row>
    <row r="41" spans="1:4" x14ac:dyDescent="0.25">
      <c r="A41" s="59"/>
      <c r="B41" s="19"/>
      <c r="C41" s="137"/>
    </row>
    <row r="42" spans="1:4" ht="14" thickBot="1" x14ac:dyDescent="0.3">
      <c r="A42" s="20"/>
      <c r="B42" s="20"/>
      <c r="C42" s="23"/>
    </row>
    <row r="46" spans="1:4" x14ac:dyDescent="0.25">
      <c r="A46" s="10"/>
      <c r="B46" s="164" t="s">
        <v>3</v>
      </c>
      <c r="C46" s="165"/>
      <c r="D46" s="166"/>
    </row>
    <row r="47" spans="1:4" x14ac:dyDescent="0.25">
      <c r="A47" s="12">
        <v>1</v>
      </c>
      <c r="B47" s="187"/>
      <c r="C47" s="188"/>
      <c r="D47" s="199"/>
    </row>
    <row r="48" spans="1:4" x14ac:dyDescent="0.25">
      <c r="A48" s="13">
        <v>2</v>
      </c>
      <c r="B48" s="185"/>
      <c r="C48" s="186"/>
      <c r="D48" s="200"/>
    </row>
    <row r="49" spans="1:4" x14ac:dyDescent="0.25">
      <c r="A49" s="13">
        <v>3</v>
      </c>
      <c r="B49" s="185"/>
      <c r="C49" s="186"/>
      <c r="D49" s="200"/>
    </row>
    <row r="50" spans="1:4" x14ac:dyDescent="0.25">
      <c r="A50" s="13">
        <v>4</v>
      </c>
      <c r="B50" s="185"/>
      <c r="C50" s="186"/>
      <c r="D50" s="200"/>
    </row>
    <row r="51" spans="1:4" x14ac:dyDescent="0.25">
      <c r="A51" s="13">
        <v>5</v>
      </c>
      <c r="B51" s="185"/>
      <c r="C51" s="186"/>
      <c r="D51" s="200"/>
    </row>
    <row r="52" spans="1:4" x14ac:dyDescent="0.25">
      <c r="A52" s="13">
        <v>6</v>
      </c>
      <c r="B52" s="185"/>
      <c r="C52" s="186"/>
      <c r="D52" s="200"/>
    </row>
    <row r="53" spans="1:4" x14ac:dyDescent="0.25">
      <c r="A53" s="13">
        <v>7</v>
      </c>
      <c r="B53" s="187"/>
      <c r="C53" s="188"/>
      <c r="D53" s="199"/>
    </row>
    <row r="54" spans="1:4" x14ac:dyDescent="0.25">
      <c r="A54" s="13">
        <v>8</v>
      </c>
      <c r="B54" s="185"/>
      <c r="C54" s="186"/>
      <c r="D54" s="200"/>
    </row>
    <row r="55" spans="1:4" x14ac:dyDescent="0.25">
      <c r="A55" s="13">
        <v>9</v>
      </c>
      <c r="B55" s="185"/>
      <c r="C55" s="186"/>
      <c r="D55" s="200"/>
    </row>
    <row r="56" spans="1:4" x14ac:dyDescent="0.25">
      <c r="A56" s="13">
        <v>10</v>
      </c>
      <c r="B56" s="185"/>
      <c r="C56" s="186"/>
      <c r="D56" s="200"/>
    </row>
  </sheetData>
  <mergeCells count="15">
    <mergeCell ref="B52:D52"/>
    <mergeCell ref="B53:D53"/>
    <mergeCell ref="B54:D54"/>
    <mergeCell ref="B55:D55"/>
    <mergeCell ref="B56:D56"/>
    <mergeCell ref="B47:D47"/>
    <mergeCell ref="B48:D48"/>
    <mergeCell ref="B49:D49"/>
    <mergeCell ref="B50:D50"/>
    <mergeCell ref="B51:D51"/>
    <mergeCell ref="B46:D46"/>
    <mergeCell ref="B1:D1"/>
    <mergeCell ref="B2:D2"/>
    <mergeCell ref="B3:D3"/>
    <mergeCell ref="B4:D4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5407A-18FB-4B6F-AFC5-A04F7DBC2DFE}">
  <sheetPr>
    <pageSetUpPr fitToPage="1"/>
  </sheetPr>
  <dimension ref="A1:N55"/>
  <sheetViews>
    <sheetView zoomScale="90" zoomScaleNormal="90" workbookViewId="0"/>
  </sheetViews>
  <sheetFormatPr defaultColWidth="9.26953125" defaultRowHeight="13.5" x14ac:dyDescent="0.25"/>
  <cols>
    <col min="1" max="1" width="5.7265625" style="17" customWidth="1"/>
    <col min="2" max="2" width="56" style="17" customWidth="1"/>
    <col min="3" max="3" width="12" style="17" customWidth="1"/>
    <col min="4" max="5" width="13.7265625" style="24" customWidth="1"/>
    <col min="6" max="17" width="13.7265625" style="17" customWidth="1"/>
    <col min="18" max="16384" width="9.26953125" style="17"/>
  </cols>
  <sheetData>
    <row r="1" spans="1:14" ht="20.149999999999999" customHeight="1" x14ac:dyDescent="0.35">
      <c r="B1" s="170" t="s">
        <v>164</v>
      </c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4" ht="20.149999999999999" customHeight="1" x14ac:dyDescent="0.35">
      <c r="B2" s="170" t="s">
        <v>165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4" ht="25.15" customHeight="1" x14ac:dyDescent="0.35">
      <c r="B3" s="203" t="s">
        <v>160</v>
      </c>
      <c r="C3" s="203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</row>
    <row r="4" spans="1:14" ht="25.15" customHeight="1" thickBot="1" x14ac:dyDescent="0.4"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</row>
    <row r="5" spans="1:14" s="21" customFormat="1" ht="34.15" customHeight="1" thickBot="1" x14ac:dyDescent="0.4">
      <c r="A5" s="58" t="s">
        <v>161</v>
      </c>
      <c r="B5" s="25" t="s">
        <v>162</v>
      </c>
      <c r="C5" s="26" t="s">
        <v>163</v>
      </c>
    </row>
    <row r="6" spans="1:14" ht="9" customHeight="1" x14ac:dyDescent="0.35">
      <c r="A6" s="18"/>
      <c r="B6" s="18"/>
      <c r="C6" s="138"/>
      <c r="D6" s="17"/>
      <c r="E6" s="17"/>
    </row>
    <row r="7" spans="1:14" x14ac:dyDescent="0.25">
      <c r="A7" s="59">
        <v>1</v>
      </c>
      <c r="B7" s="158" t="str">
        <f>+'[1]8. Hourly Rate Card'!B7</f>
        <v xml:space="preserve">BenefitsCal Project Management Office Lead </v>
      </c>
      <c r="C7" s="158" t="str">
        <f>+'[1]8. Hourly Rate Card'!D7</f>
        <v>N</v>
      </c>
      <c r="D7" s="17"/>
      <c r="E7" s="17"/>
    </row>
    <row r="8" spans="1:14" x14ac:dyDescent="0.25">
      <c r="A8" s="59">
        <v>2</v>
      </c>
      <c r="B8" s="158" t="str">
        <f>+'[1]8. Hourly Rate Card'!B8</f>
        <v>BenefitsCal Project Manager (Key)</v>
      </c>
      <c r="C8" s="158" t="str">
        <f>+'[1]8. Hourly Rate Card'!D8</f>
        <v>N</v>
      </c>
      <c r="D8" s="17"/>
      <c r="E8" s="17"/>
    </row>
    <row r="9" spans="1:14" x14ac:dyDescent="0.25">
      <c r="A9" s="59">
        <v>3</v>
      </c>
      <c r="B9" s="158" t="str">
        <f>+'[1]8. Hourly Rate Card'!B9</f>
        <v>BenefitsCal Transition-In Lead</v>
      </c>
      <c r="C9" s="158" t="str">
        <f>+'[1]8. Hourly Rate Card'!D9</f>
        <v>N</v>
      </c>
      <c r="D9" s="17"/>
      <c r="E9" s="17"/>
    </row>
    <row r="10" spans="1:14" x14ac:dyDescent="0.25">
      <c r="A10" s="59">
        <v>4</v>
      </c>
      <c r="B10" s="158" t="str">
        <f>+'[1]8. Hourly Rate Card'!B10</f>
        <v>BenefitsCal Project Manager Sr</v>
      </c>
      <c r="C10" s="158" t="str">
        <f>+'[1]8. Hourly Rate Card'!D10</f>
        <v>N</v>
      </c>
      <c r="D10" s="17"/>
      <c r="E10" s="17"/>
    </row>
    <row r="11" spans="1:14" x14ac:dyDescent="0.25">
      <c r="A11" s="59">
        <v>5</v>
      </c>
      <c r="B11" s="158" t="str">
        <f>+'[1]8. Hourly Rate Card'!B11</f>
        <v>BenefitsCal Acct Business Office Analyst</v>
      </c>
      <c r="C11" s="158" t="str">
        <f>+'[1]8. Hourly Rate Card'!D11</f>
        <v>N</v>
      </c>
      <c r="D11" s="17"/>
      <c r="E11" s="17"/>
    </row>
    <row r="12" spans="1:14" x14ac:dyDescent="0.25">
      <c r="A12" s="59">
        <v>6</v>
      </c>
      <c r="B12" s="158" t="str">
        <f>+'[1]8. Hourly Rate Card'!B12</f>
        <v>BenefitsCal Project Manager</v>
      </c>
      <c r="C12" s="158" t="str">
        <f>+'[1]8. Hourly Rate Card'!D12</f>
        <v>N</v>
      </c>
      <c r="D12" s="17"/>
      <c r="E12" s="17"/>
    </row>
    <row r="13" spans="1:14" x14ac:dyDescent="0.25">
      <c r="A13" s="59">
        <v>7</v>
      </c>
      <c r="B13" s="158" t="str">
        <f>+'[1]8. Hourly Rate Card'!B13</f>
        <v>BenefitsCal Application Manager</v>
      </c>
      <c r="C13" s="158" t="str">
        <f>+'[1]8. Hourly Rate Card'!D13</f>
        <v>N</v>
      </c>
      <c r="D13" s="17"/>
      <c r="E13" s="17"/>
    </row>
    <row r="14" spans="1:14" x14ac:dyDescent="0.25">
      <c r="A14" s="59">
        <v>8</v>
      </c>
      <c r="B14" s="158" t="str">
        <f>+'[1]8. Hourly Rate Card'!B14</f>
        <v>BenefitsCal Application Architect</v>
      </c>
      <c r="C14" s="158" t="str">
        <f>+'[1]8. Hourly Rate Card'!D14</f>
        <v>N</v>
      </c>
      <c r="D14" s="17"/>
      <c r="E14" s="17"/>
    </row>
    <row r="15" spans="1:14" x14ac:dyDescent="0.25">
      <c r="A15" s="59">
        <v>9</v>
      </c>
      <c r="B15" s="158" t="str">
        <f>+'[1]8. Hourly Rate Card'!B15</f>
        <v>BenefitsCal Application Developer SR</v>
      </c>
      <c r="C15" s="158" t="str">
        <f>+'[1]8. Hourly Rate Card'!D15</f>
        <v>N</v>
      </c>
      <c r="D15" s="17"/>
      <c r="E15" s="17"/>
    </row>
    <row r="16" spans="1:14" x14ac:dyDescent="0.25">
      <c r="A16" s="59">
        <v>10</v>
      </c>
      <c r="B16" s="158" t="str">
        <f>+'[1]8. Hourly Rate Card'!B16</f>
        <v>BenefitsCal Business Analyst</v>
      </c>
      <c r="C16" s="158" t="str">
        <f>+'[1]8. Hourly Rate Card'!D16</f>
        <v>N</v>
      </c>
      <c r="D16" s="17"/>
      <c r="E16" s="17"/>
    </row>
    <row r="17" spans="1:5" x14ac:dyDescent="0.25">
      <c r="A17" s="59">
        <v>11</v>
      </c>
      <c r="B17" s="158" t="str">
        <f>+'[1]8. Hourly Rate Card'!B17</f>
        <v>BenefitsCal Developer- Analytics/Reporting</v>
      </c>
      <c r="C17" s="158" t="str">
        <f>+'[1]8. Hourly Rate Card'!D17</f>
        <v>N</v>
      </c>
      <c r="D17" s="17"/>
      <c r="E17" s="17"/>
    </row>
    <row r="18" spans="1:5" x14ac:dyDescent="0.25">
      <c r="A18" s="59">
        <v>12</v>
      </c>
      <c r="B18" s="158" t="str">
        <f>+'[1]8. Hourly Rate Card'!B18</f>
        <v xml:space="preserve">BenefitsCal UCD Research Analyst </v>
      </c>
      <c r="C18" s="158" t="str">
        <f>+'[1]8. Hourly Rate Card'!D18</f>
        <v>N</v>
      </c>
      <c r="D18" s="17"/>
      <c r="E18" s="17"/>
    </row>
    <row r="19" spans="1:5" x14ac:dyDescent="0.25">
      <c r="A19" s="59">
        <v>13</v>
      </c>
      <c r="B19" s="158" t="str">
        <f>+'[1]8. Hourly Rate Card'!B19</f>
        <v>BenefitsCal User Centered Design Lead</v>
      </c>
      <c r="C19" s="158" t="str">
        <f>+'[1]8. Hourly Rate Card'!D19</f>
        <v>N</v>
      </c>
      <c r="D19" s="17"/>
      <c r="E19" s="17"/>
    </row>
    <row r="20" spans="1:5" x14ac:dyDescent="0.25">
      <c r="A20" s="59">
        <v>14</v>
      </c>
      <c r="B20" s="158" t="str">
        <f>+'[1]8. Hourly Rate Card'!B20</f>
        <v>BenefitsCal Application Developer Onshore</v>
      </c>
      <c r="C20" s="158" t="str">
        <f>+'[1]8. Hourly Rate Card'!D20</f>
        <v>N</v>
      </c>
      <c r="D20" s="17"/>
      <c r="E20" s="17"/>
    </row>
    <row r="21" spans="1:5" x14ac:dyDescent="0.25">
      <c r="A21" s="59">
        <v>15</v>
      </c>
      <c r="B21" s="158" t="str">
        <f>+'[1]8. Hourly Rate Card'!B21</f>
        <v>BenefitsCal Tester Offshore</v>
      </c>
      <c r="C21" s="158" t="str">
        <f>+'[1]8. Hourly Rate Card'!D21</f>
        <v>Y</v>
      </c>
      <c r="D21" s="17"/>
      <c r="E21" s="17"/>
    </row>
    <row r="22" spans="1:5" x14ac:dyDescent="0.25">
      <c r="A22" s="59">
        <v>16</v>
      </c>
      <c r="B22" s="158" t="str">
        <f>+'[1]8. Hourly Rate Card'!B22</f>
        <v>BenefitsCal UI/React Developer Offshore</v>
      </c>
      <c r="C22" s="158" t="str">
        <f>+'[1]8. Hourly Rate Card'!D22</f>
        <v>Y</v>
      </c>
      <c r="D22" s="17"/>
      <c r="E22" s="17"/>
    </row>
    <row r="23" spans="1:5" x14ac:dyDescent="0.25">
      <c r="A23" s="59">
        <v>17</v>
      </c>
      <c r="B23" s="158" t="str">
        <f>+'[1]8. Hourly Rate Card'!B23</f>
        <v>BenefitsCal SR Tester Onshore</v>
      </c>
      <c r="C23" s="158" t="str">
        <f>+'[1]8. Hourly Rate Card'!D23</f>
        <v>N</v>
      </c>
      <c r="D23" s="17"/>
      <c r="E23" s="17"/>
    </row>
    <row r="24" spans="1:5" x14ac:dyDescent="0.25">
      <c r="A24" s="59">
        <v>18</v>
      </c>
      <c r="B24" s="158" t="str">
        <f>+'[1]8. Hourly Rate Card'!B24</f>
        <v>BenefitsCal Test Manager</v>
      </c>
      <c r="C24" s="158" t="str">
        <f>+'[1]8. Hourly Rate Card'!D24</f>
        <v>N</v>
      </c>
      <c r="D24" s="17"/>
      <c r="E24" s="17"/>
    </row>
    <row r="25" spans="1:5" x14ac:dyDescent="0.25">
      <c r="A25" s="59">
        <v>19</v>
      </c>
      <c r="B25" s="158" t="str">
        <f>+'[1]8. Hourly Rate Card'!B25</f>
        <v>BenefitsCal Business Analyst Sr</v>
      </c>
      <c r="C25" s="158" t="str">
        <f>+'[1]8. Hourly Rate Card'!D25</f>
        <v>N</v>
      </c>
      <c r="D25" s="17"/>
      <c r="E25" s="17"/>
    </row>
    <row r="26" spans="1:5" x14ac:dyDescent="0.25">
      <c r="A26" s="59">
        <v>20</v>
      </c>
      <c r="B26" s="158" t="str">
        <f>+'[1]8. Hourly Rate Card'!B26</f>
        <v>BenefitsCal Public Communications Lead</v>
      </c>
      <c r="C26" s="158" t="str">
        <f>+'[1]8. Hourly Rate Card'!D26</f>
        <v>N</v>
      </c>
      <c r="D26" s="17"/>
      <c r="E26" s="17"/>
    </row>
    <row r="27" spans="1:5" x14ac:dyDescent="0.25">
      <c r="A27" s="59">
        <v>21</v>
      </c>
      <c r="B27" s="158" t="str">
        <f>+'[1]8. Hourly Rate Card'!B27</f>
        <v>BenefitsCal Tier 3 Support Analyst</v>
      </c>
      <c r="C27" s="158" t="str">
        <f>+'[1]8. Hourly Rate Card'!D27</f>
        <v>N</v>
      </c>
      <c r="D27" s="17"/>
      <c r="E27" s="17"/>
    </row>
    <row r="28" spans="1:5" x14ac:dyDescent="0.25">
      <c r="A28" s="59">
        <v>22</v>
      </c>
      <c r="B28" s="158" t="str">
        <f>+'[1]8. Hourly Rate Card'!B28</f>
        <v>BenefitsCal Tier 3 Support Developer</v>
      </c>
      <c r="C28" s="158" t="str">
        <f>+'[1]8. Hourly Rate Card'!D28</f>
        <v>N</v>
      </c>
      <c r="D28" s="17"/>
      <c r="E28" s="17"/>
    </row>
    <row r="29" spans="1:5" x14ac:dyDescent="0.25">
      <c r="A29" s="59">
        <v>23</v>
      </c>
      <c r="B29" s="158" t="str">
        <f>+'[1]8. Hourly Rate Card'!B29</f>
        <v>BenefitsCal Communications/Marketing Analyst</v>
      </c>
      <c r="C29" s="158" t="str">
        <f>+'[1]8. Hourly Rate Card'!D29</f>
        <v>N</v>
      </c>
      <c r="D29" s="17"/>
      <c r="E29" s="17"/>
    </row>
    <row r="30" spans="1:5" x14ac:dyDescent="0.25">
      <c r="A30" s="59">
        <v>24</v>
      </c>
      <c r="B30" s="158" t="str">
        <f>+'[1]8. Hourly Rate Card'!B30</f>
        <v>BenefitsCal CX Insights Analyst</v>
      </c>
      <c r="C30" s="158" t="str">
        <f>+'[1]8. Hourly Rate Card'!D30</f>
        <v>N</v>
      </c>
      <c r="D30" s="17"/>
      <c r="E30" s="17"/>
    </row>
    <row r="31" spans="1:5" x14ac:dyDescent="0.25">
      <c r="A31" s="59">
        <v>25</v>
      </c>
      <c r="B31" s="158" t="str">
        <f>+'[1]8. Hourly Rate Card'!B31</f>
        <v>BenefitsCal Security Manager</v>
      </c>
      <c r="C31" s="158" t="str">
        <f>+'[1]8. Hourly Rate Card'!D31</f>
        <v>N</v>
      </c>
      <c r="D31" s="17"/>
      <c r="E31" s="17"/>
    </row>
    <row r="32" spans="1:5" x14ac:dyDescent="0.25">
      <c r="A32" s="59">
        <v>26</v>
      </c>
      <c r="B32" s="158" t="str">
        <f>+'[1]8. Hourly Rate Card'!B32</f>
        <v>BenefitsCal Compliance Analyst</v>
      </c>
      <c r="C32" s="158" t="str">
        <f>+'[1]8. Hourly Rate Card'!D32</f>
        <v>N</v>
      </c>
      <c r="D32" s="17"/>
      <c r="E32" s="17"/>
    </row>
    <row r="33" spans="1:5" x14ac:dyDescent="0.25">
      <c r="A33" s="59">
        <v>27</v>
      </c>
      <c r="B33" s="158" t="str">
        <f>+'[1]8. Hourly Rate Card'!B33</f>
        <v>BenefitsCal Security Analyst</v>
      </c>
      <c r="C33" s="158" t="str">
        <f>+'[1]8. Hourly Rate Card'!D33</f>
        <v>N</v>
      </c>
      <c r="D33" s="17"/>
      <c r="E33" s="17"/>
    </row>
    <row r="34" spans="1:5" x14ac:dyDescent="0.25">
      <c r="A34" s="59">
        <v>28</v>
      </c>
      <c r="B34" s="158" t="str">
        <f>+'[1]8. Hourly Rate Card'!B34</f>
        <v>BenefitsCal Product Manager</v>
      </c>
      <c r="C34" s="158" t="str">
        <f>+'[1]8. Hourly Rate Card'!D34</f>
        <v>N</v>
      </c>
      <c r="D34" s="17"/>
      <c r="E34" s="17"/>
    </row>
    <row r="35" spans="1:5" x14ac:dyDescent="0.25">
      <c r="A35" s="59">
        <v>29</v>
      </c>
      <c r="B35" s="158" t="str">
        <f>+'[1]8. Hourly Rate Card'!B35</f>
        <v>BenefitsCal Application Developer Offshore</v>
      </c>
      <c r="C35" s="158" t="str">
        <f>+'[1]8. Hourly Rate Card'!D35</f>
        <v>Y</v>
      </c>
      <c r="D35" s="17"/>
      <c r="E35" s="17"/>
    </row>
    <row r="36" spans="1:5" x14ac:dyDescent="0.25">
      <c r="A36" s="59">
        <v>30</v>
      </c>
      <c r="B36" s="158" t="str">
        <f>+'[1]8. Hourly Rate Card'!B36</f>
        <v>BenefitsCal Cloud Technical Lead</v>
      </c>
      <c r="C36" s="158" t="str">
        <f>+'[1]8. Hourly Rate Card'!D36</f>
        <v>N</v>
      </c>
      <c r="D36" s="17"/>
      <c r="E36" s="17"/>
    </row>
    <row r="37" spans="1:5" x14ac:dyDescent="0.25">
      <c r="A37" s="59">
        <v>31</v>
      </c>
      <c r="B37" s="158" t="str">
        <f>+'[1]8. Hourly Rate Card'!B37</f>
        <v>BenefitsCal Cloud Engineer</v>
      </c>
      <c r="C37" s="158" t="str">
        <f>+'[1]8. Hourly Rate Card'!D37</f>
        <v>N</v>
      </c>
      <c r="D37" s="17"/>
      <c r="E37" s="17"/>
    </row>
    <row r="38" spans="1:5" x14ac:dyDescent="0.25">
      <c r="A38" s="59">
        <v>32</v>
      </c>
      <c r="B38" s="158" t="str">
        <f>+'[1]8. Hourly Rate Card'!B38</f>
        <v>BenefitsCal NOC/SOC Engineer</v>
      </c>
      <c r="C38" s="158" t="str">
        <f>+'[1]8. Hourly Rate Card'!D38</f>
        <v>N</v>
      </c>
      <c r="D38" s="17"/>
      <c r="E38" s="17"/>
    </row>
    <row r="39" spans="1:5" x14ac:dyDescent="0.25">
      <c r="A39" s="59"/>
      <c r="B39" s="19"/>
      <c r="C39" s="139"/>
      <c r="D39" s="17"/>
      <c r="E39" s="17"/>
    </row>
    <row r="40" spans="1:5" x14ac:dyDescent="0.25">
      <c r="A40" s="59">
        <v>15</v>
      </c>
      <c r="B40" s="19"/>
      <c r="C40" s="139"/>
      <c r="D40" s="17"/>
      <c r="E40" s="17"/>
    </row>
    <row r="41" spans="1:5" ht="14" thickBot="1" x14ac:dyDescent="0.3">
      <c r="A41" s="20"/>
      <c r="B41" s="20"/>
      <c r="C41" s="140"/>
      <c r="D41" s="17"/>
      <c r="E41" s="17"/>
    </row>
    <row r="45" spans="1:5" x14ac:dyDescent="0.25">
      <c r="A45" s="10"/>
      <c r="B45" s="164" t="s">
        <v>3</v>
      </c>
      <c r="C45" s="165"/>
      <c r="D45" s="166"/>
    </row>
    <row r="46" spans="1:5" x14ac:dyDescent="0.25">
      <c r="A46" s="12">
        <v>1</v>
      </c>
      <c r="B46" s="187"/>
      <c r="C46" s="188"/>
      <c r="D46" s="199"/>
    </row>
    <row r="47" spans="1:5" x14ac:dyDescent="0.25">
      <c r="A47" s="13">
        <v>2</v>
      </c>
      <c r="B47" s="185"/>
      <c r="C47" s="186"/>
      <c r="D47" s="200"/>
    </row>
    <row r="48" spans="1:5" x14ac:dyDescent="0.25">
      <c r="A48" s="13">
        <v>3</v>
      </c>
      <c r="B48" s="185"/>
      <c r="C48" s="186"/>
      <c r="D48" s="200"/>
    </row>
    <row r="49" spans="1:4" x14ac:dyDescent="0.25">
      <c r="A49" s="13">
        <v>4</v>
      </c>
      <c r="B49" s="185"/>
      <c r="C49" s="186"/>
      <c r="D49" s="200"/>
    </row>
    <row r="50" spans="1:4" x14ac:dyDescent="0.25">
      <c r="A50" s="13">
        <v>5</v>
      </c>
      <c r="B50" s="185"/>
      <c r="C50" s="186"/>
      <c r="D50" s="200"/>
    </row>
    <row r="51" spans="1:4" x14ac:dyDescent="0.25">
      <c r="A51" s="13">
        <v>6</v>
      </c>
      <c r="B51" s="185"/>
      <c r="C51" s="186"/>
      <c r="D51" s="200"/>
    </row>
    <row r="52" spans="1:4" x14ac:dyDescent="0.25">
      <c r="A52" s="13">
        <v>7</v>
      </c>
      <c r="B52" s="187"/>
      <c r="C52" s="188"/>
      <c r="D52" s="199"/>
    </row>
    <row r="53" spans="1:4" x14ac:dyDescent="0.25">
      <c r="A53" s="13">
        <v>8</v>
      </c>
      <c r="B53" s="185"/>
      <c r="C53" s="186"/>
      <c r="D53" s="200"/>
    </row>
    <row r="54" spans="1:4" x14ac:dyDescent="0.25">
      <c r="A54" s="13">
        <v>9</v>
      </c>
      <c r="B54" s="185"/>
      <c r="C54" s="186"/>
      <c r="D54" s="200"/>
    </row>
    <row r="55" spans="1:4" x14ac:dyDescent="0.25">
      <c r="A55" s="13">
        <v>10</v>
      </c>
      <c r="B55" s="185"/>
      <c r="C55" s="186"/>
      <c r="D55" s="200"/>
    </row>
  </sheetData>
  <mergeCells count="15">
    <mergeCell ref="B51:D51"/>
    <mergeCell ref="B52:D52"/>
    <mergeCell ref="B53:D53"/>
    <mergeCell ref="B54:D54"/>
    <mergeCell ref="B55:D55"/>
    <mergeCell ref="B46:D46"/>
    <mergeCell ref="B47:D47"/>
    <mergeCell ref="B48:D48"/>
    <mergeCell ref="B49:D49"/>
    <mergeCell ref="B50:D50"/>
    <mergeCell ref="B1:N1"/>
    <mergeCell ref="B2:N2"/>
    <mergeCell ref="B4:N4"/>
    <mergeCell ref="B3:N3"/>
    <mergeCell ref="B45:D45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26F81-5439-45EB-BF2B-BFECFA12A0D6}">
  <dimension ref="A1:T239"/>
  <sheetViews>
    <sheetView tabSelected="1" zoomScale="90" zoomScaleNormal="90" zoomScaleSheetLayoutView="100" workbookViewId="0">
      <pane xSplit="3" ySplit="7" topLeftCell="D130" activePane="bottomRight" state="frozen"/>
      <selection pane="topRight"/>
      <selection pane="bottomLeft"/>
      <selection pane="bottomRight" activeCell="L140" sqref="L140"/>
    </sheetView>
  </sheetViews>
  <sheetFormatPr defaultColWidth="9.26953125" defaultRowHeight="11.5" x14ac:dyDescent="0.3"/>
  <cols>
    <col min="1" max="1" width="6.54296875" style="27" customWidth="1"/>
    <col min="2" max="2" width="35.7265625" style="28" customWidth="1"/>
    <col min="3" max="3" width="38.453125" style="34" bestFit="1" customWidth="1"/>
    <col min="4" max="4" width="13.7265625" style="34" customWidth="1"/>
    <col min="5" max="10" width="10.26953125" style="29" customWidth="1"/>
    <col min="11" max="11" width="14" style="29" customWidth="1"/>
    <col min="12" max="12" width="4.26953125" style="29" customWidth="1"/>
    <col min="13" max="13" width="10.7265625" style="29" customWidth="1"/>
    <col min="14" max="14" width="4.26953125" style="29" customWidth="1"/>
    <col min="15" max="16" width="10.7265625" style="29" customWidth="1"/>
    <col min="17" max="17" width="4.26953125" style="30" customWidth="1"/>
    <col min="18" max="19" width="10.7265625" style="28" customWidth="1"/>
    <col min="20" max="20" width="10.7265625" style="107" customWidth="1"/>
    <col min="21" max="16384" width="9.26953125" style="28"/>
  </cols>
  <sheetData>
    <row r="1" spans="1:20" ht="17.5" x14ac:dyDescent="0.35">
      <c r="A1" s="170" t="s">
        <v>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47"/>
      <c r="M1" s="147"/>
      <c r="N1" s="147"/>
      <c r="O1" s="147"/>
      <c r="P1" s="147"/>
      <c r="Q1" s="147"/>
    </row>
    <row r="2" spans="1:20" ht="17.5" x14ac:dyDescent="0.35">
      <c r="A2" s="170" t="s">
        <v>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47"/>
      <c r="M2" s="147"/>
      <c r="N2" s="147"/>
      <c r="O2" s="147"/>
      <c r="P2" s="147"/>
      <c r="Q2" s="147"/>
    </row>
    <row r="3" spans="1:20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48"/>
      <c r="M3" s="148"/>
      <c r="N3" s="148"/>
      <c r="O3" s="148"/>
      <c r="P3" s="148"/>
      <c r="Q3" s="148"/>
    </row>
    <row r="4" spans="1:20" ht="20.149999999999999" customHeight="1" x14ac:dyDescent="0.3">
      <c r="B4" s="27"/>
      <c r="C4" s="27"/>
      <c r="D4" s="182" t="s">
        <v>6</v>
      </c>
      <c r="E4" s="174" t="s">
        <v>7</v>
      </c>
      <c r="F4" s="175"/>
      <c r="G4" s="175"/>
      <c r="H4" s="175"/>
      <c r="I4" s="175"/>
      <c r="J4" s="175"/>
      <c r="K4" s="179" t="s">
        <v>8</v>
      </c>
      <c r="L4" s="28"/>
      <c r="M4" s="167" t="s">
        <v>9</v>
      </c>
      <c r="N4" s="28"/>
      <c r="O4" s="28"/>
      <c r="P4" s="28"/>
      <c r="Q4" s="28"/>
      <c r="R4" s="27"/>
      <c r="S4" s="27"/>
      <c r="T4" s="108"/>
    </row>
    <row r="5" spans="1:20" s="31" customFormat="1" ht="24" customHeight="1" x14ac:dyDescent="0.25">
      <c r="A5" s="176" t="s">
        <v>10</v>
      </c>
      <c r="B5" s="176" t="s">
        <v>11</v>
      </c>
      <c r="C5" s="176" t="s">
        <v>12</v>
      </c>
      <c r="D5" s="18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180"/>
      <c r="M5" s="168"/>
      <c r="O5" s="176" t="s">
        <v>13</v>
      </c>
      <c r="P5" s="176" t="s">
        <v>14</v>
      </c>
      <c r="R5" s="176" t="s">
        <v>15</v>
      </c>
      <c r="S5" s="176" t="s">
        <v>16</v>
      </c>
      <c r="T5" s="176" t="s">
        <v>17</v>
      </c>
    </row>
    <row r="6" spans="1:20" ht="15" customHeight="1" x14ac:dyDescent="0.3">
      <c r="A6" s="177"/>
      <c r="B6" s="177"/>
      <c r="C6" s="177"/>
      <c r="D6" s="183"/>
      <c r="E6" s="55">
        <v>45901</v>
      </c>
      <c r="F6" s="55">
        <v>45931</v>
      </c>
      <c r="G6" s="55">
        <v>45962</v>
      </c>
      <c r="H6" s="55">
        <v>45992</v>
      </c>
      <c r="I6" s="55">
        <v>46023</v>
      </c>
      <c r="J6" s="55">
        <v>46054</v>
      </c>
      <c r="K6" s="181"/>
      <c r="L6" s="28"/>
      <c r="M6" s="169"/>
      <c r="N6" s="28"/>
      <c r="O6" s="177"/>
      <c r="P6" s="177"/>
      <c r="Q6" s="28"/>
      <c r="R6" s="177"/>
      <c r="S6" s="177"/>
      <c r="T6" s="177"/>
    </row>
    <row r="7" spans="1:20" ht="15" customHeight="1" x14ac:dyDescent="0.3">
      <c r="A7" s="178"/>
      <c r="B7" s="178"/>
      <c r="C7" s="178"/>
      <c r="D7" s="184"/>
      <c r="E7" s="37">
        <v>168</v>
      </c>
      <c r="F7" s="37">
        <v>176</v>
      </c>
      <c r="G7" s="37">
        <v>136</v>
      </c>
      <c r="H7" s="37">
        <v>176</v>
      </c>
      <c r="I7" s="37">
        <v>160</v>
      </c>
      <c r="J7" s="37">
        <v>152</v>
      </c>
      <c r="K7" s="60">
        <f>SUM(E7:J7)</f>
        <v>968</v>
      </c>
      <c r="L7" s="28"/>
      <c r="M7" s="104">
        <f>AVERAGE(E7:J7)</f>
        <v>161.33333333333334</v>
      </c>
      <c r="N7" s="28"/>
      <c r="O7" s="178"/>
      <c r="P7" s="178"/>
      <c r="Q7" s="28"/>
      <c r="R7" s="178"/>
      <c r="S7" s="178"/>
      <c r="T7" s="178"/>
    </row>
    <row r="8" spans="1:20" ht="13.5" customHeight="1" x14ac:dyDescent="0.3">
      <c r="A8" s="75">
        <v>1</v>
      </c>
      <c r="B8" s="76" t="s">
        <v>18</v>
      </c>
      <c r="C8" s="77"/>
      <c r="D8" s="77"/>
      <c r="E8" s="78"/>
      <c r="F8" s="78"/>
      <c r="G8" s="78"/>
      <c r="H8" s="78"/>
      <c r="I8" s="78"/>
      <c r="J8" s="78"/>
      <c r="K8" s="78"/>
      <c r="L8" s="28"/>
      <c r="M8" s="28"/>
      <c r="N8" s="28"/>
      <c r="O8" s="77"/>
      <c r="P8" s="77"/>
      <c r="Q8" s="28"/>
      <c r="R8" s="77"/>
      <c r="S8" s="77"/>
      <c r="T8" s="109"/>
    </row>
    <row r="9" spans="1:20" ht="12" x14ac:dyDescent="0.3">
      <c r="A9" s="94">
        <v>1.1000000000000001</v>
      </c>
      <c r="B9" s="95" t="s">
        <v>18</v>
      </c>
      <c r="C9" s="40"/>
      <c r="D9" s="57"/>
      <c r="E9" s="43"/>
      <c r="F9" s="43"/>
      <c r="G9" s="43"/>
      <c r="H9" s="43"/>
      <c r="I9" s="43"/>
      <c r="J9" s="43"/>
      <c r="K9" s="101">
        <f>SUM(E9:J9)</f>
        <v>0</v>
      </c>
      <c r="L9" s="28"/>
      <c r="M9" s="28"/>
      <c r="N9" s="28"/>
      <c r="O9" s="41">
        <f>P9/$M$7</f>
        <v>0</v>
      </c>
      <c r="P9" s="41">
        <f>K9/12</f>
        <v>0</v>
      </c>
      <c r="Q9" s="28"/>
      <c r="R9" s="41">
        <f>IF($D9="Y",$K9,0)</f>
        <v>0</v>
      </c>
      <c r="S9" s="41">
        <f>IF($D9="N",$K9,0)</f>
        <v>0</v>
      </c>
      <c r="T9" s="105" t="e">
        <f>R9/(S9+R9)</f>
        <v>#DIV/0!</v>
      </c>
    </row>
    <row r="10" spans="1:20" ht="12" x14ac:dyDescent="0.3">
      <c r="A10" s="94"/>
      <c r="B10" s="95"/>
      <c r="C10" s="40" t="s">
        <v>19</v>
      </c>
      <c r="D10" s="57" t="s">
        <v>20</v>
      </c>
      <c r="E10" s="43">
        <v>168</v>
      </c>
      <c r="F10" s="43">
        <v>176</v>
      </c>
      <c r="G10" s="43">
        <v>136</v>
      </c>
      <c r="H10" s="43">
        <v>176</v>
      </c>
      <c r="I10" s="43">
        <v>160</v>
      </c>
      <c r="J10" s="43">
        <v>152</v>
      </c>
      <c r="K10" s="101">
        <f>SUM(E10:J10)</f>
        <v>968</v>
      </c>
      <c r="L10" s="28"/>
      <c r="M10" s="28"/>
      <c r="N10" s="28"/>
      <c r="O10" s="41">
        <f t="shared" ref="O10:O13" si="0">P10/$M$7</f>
        <v>1</v>
      </c>
      <c r="P10" s="41">
        <f t="shared" ref="P10:P12" si="1">K10/6</f>
        <v>161.33333333333334</v>
      </c>
      <c r="Q10" s="28"/>
      <c r="R10" s="41">
        <f>IF($D10="Y",$K10,0)</f>
        <v>0</v>
      </c>
      <c r="S10" s="41">
        <f>IF($D10="N",$K10,0)</f>
        <v>968</v>
      </c>
      <c r="T10" s="105">
        <f t="shared" ref="T10:T14" si="2">R10/(S10+R10)</f>
        <v>0</v>
      </c>
    </row>
    <row r="11" spans="1:20" ht="12" x14ac:dyDescent="0.3">
      <c r="A11" s="94"/>
      <c r="B11" s="95"/>
      <c r="C11" s="40" t="s">
        <v>21</v>
      </c>
      <c r="D11" s="57" t="s">
        <v>20</v>
      </c>
      <c r="E11" s="43">
        <v>168</v>
      </c>
      <c r="F11" s="43">
        <v>176</v>
      </c>
      <c r="G11" s="43">
        <v>136</v>
      </c>
      <c r="H11" s="43">
        <v>176</v>
      </c>
      <c r="I11" s="43">
        <v>160</v>
      </c>
      <c r="J11" s="43">
        <v>152</v>
      </c>
      <c r="K11" s="101">
        <f>SUM(E11:J11)</f>
        <v>968</v>
      </c>
      <c r="L11" s="28"/>
      <c r="M11" s="28"/>
      <c r="N11" s="28"/>
      <c r="O11" s="41">
        <f t="shared" si="0"/>
        <v>1</v>
      </c>
      <c r="P11" s="41">
        <f t="shared" si="1"/>
        <v>161.33333333333334</v>
      </c>
      <c r="Q11" s="28"/>
      <c r="R11" s="41">
        <f>IF($D11="Y",$K11,0)</f>
        <v>0</v>
      </c>
      <c r="S11" s="41">
        <f>IF($D11="N",$K11,0)</f>
        <v>968</v>
      </c>
      <c r="T11" s="105">
        <f t="shared" si="2"/>
        <v>0</v>
      </c>
    </row>
    <row r="12" spans="1:20" ht="12.75" customHeight="1" x14ac:dyDescent="0.3">
      <c r="A12" s="94"/>
      <c r="B12" s="95"/>
      <c r="C12" s="40" t="s">
        <v>22</v>
      </c>
      <c r="D12" s="57" t="s">
        <v>20</v>
      </c>
      <c r="E12" s="43">
        <v>168</v>
      </c>
      <c r="F12" s="43">
        <v>176</v>
      </c>
      <c r="G12" s="43">
        <v>136</v>
      </c>
      <c r="H12" s="43">
        <v>176</v>
      </c>
      <c r="I12" s="43">
        <v>160</v>
      </c>
      <c r="J12" s="43">
        <v>152</v>
      </c>
      <c r="K12" s="101">
        <f>SUM(E12:J12)</f>
        <v>968</v>
      </c>
      <c r="L12" s="28"/>
      <c r="M12" s="28"/>
      <c r="N12" s="28"/>
      <c r="O12" s="41">
        <f t="shared" si="0"/>
        <v>1</v>
      </c>
      <c r="P12" s="41">
        <f t="shared" si="1"/>
        <v>161.33333333333334</v>
      </c>
      <c r="Q12" s="28"/>
      <c r="R12" s="41">
        <f>IF($D12="Y",$K12,0)</f>
        <v>0</v>
      </c>
      <c r="S12" s="41">
        <f>IF($D12="N",$K12,0)</f>
        <v>968</v>
      </c>
      <c r="T12" s="105">
        <f t="shared" si="2"/>
        <v>0</v>
      </c>
    </row>
    <row r="13" spans="1:20" ht="12.75" customHeight="1" x14ac:dyDescent="0.3">
      <c r="A13" s="94"/>
      <c r="B13" s="95"/>
      <c r="C13" s="40"/>
      <c r="D13" s="57"/>
      <c r="E13" s="43"/>
      <c r="F13" s="43"/>
      <c r="G13" s="43"/>
      <c r="H13" s="43"/>
      <c r="I13" s="43"/>
      <c r="J13" s="43"/>
      <c r="K13" s="101">
        <f>SUM(E13:J13)</f>
        <v>0</v>
      </c>
      <c r="L13" s="28"/>
      <c r="M13" s="28"/>
      <c r="N13" s="28"/>
      <c r="O13" s="41">
        <f t="shared" si="0"/>
        <v>0</v>
      </c>
      <c r="P13" s="41">
        <f>K13/12</f>
        <v>0</v>
      </c>
      <c r="Q13" s="28"/>
      <c r="R13" s="41">
        <f>IF($D13="Y",$K13,0)</f>
        <v>0</v>
      </c>
      <c r="S13" s="41">
        <f>IF($D13="N",$K13,0)</f>
        <v>0</v>
      </c>
      <c r="T13" s="105" t="e">
        <f t="shared" si="2"/>
        <v>#DIV/0!</v>
      </c>
    </row>
    <row r="14" spans="1:20" ht="14.25" customHeight="1" thickBot="1" x14ac:dyDescent="0.35">
      <c r="A14" s="66"/>
      <c r="B14" s="67" t="s">
        <v>23</v>
      </c>
      <c r="C14" s="68"/>
      <c r="D14" s="70"/>
      <c r="E14" s="71">
        <f>SUM(E9:E13)</f>
        <v>504</v>
      </c>
      <c r="F14" s="71">
        <f t="shared" ref="F14:K14" si="3">SUM(F9:F13)</f>
        <v>528</v>
      </c>
      <c r="G14" s="71">
        <f t="shared" si="3"/>
        <v>408</v>
      </c>
      <c r="H14" s="71">
        <f t="shared" si="3"/>
        <v>528</v>
      </c>
      <c r="I14" s="71">
        <f t="shared" si="3"/>
        <v>480</v>
      </c>
      <c r="J14" s="71">
        <f t="shared" si="3"/>
        <v>456</v>
      </c>
      <c r="K14" s="71">
        <f t="shared" si="3"/>
        <v>2904</v>
      </c>
      <c r="L14" s="28"/>
      <c r="M14" s="28"/>
      <c r="N14" s="28"/>
      <c r="O14" s="69">
        <f>SUM(O9:O13)</f>
        <v>3</v>
      </c>
      <c r="P14" s="69">
        <f>SUM(P9:P13)</f>
        <v>484</v>
      </c>
      <c r="Q14" s="28"/>
      <c r="R14" s="69">
        <f>SUM(R9:R13)</f>
        <v>0</v>
      </c>
      <c r="S14" s="69">
        <f>SUM(S9:S13)</f>
        <v>2904</v>
      </c>
      <c r="T14" s="106">
        <f t="shared" si="2"/>
        <v>0</v>
      </c>
    </row>
    <row r="15" spans="1:20" ht="12" x14ac:dyDescent="0.3">
      <c r="A15" s="96">
        <v>1.2</v>
      </c>
      <c r="B15" s="97" t="s">
        <v>24</v>
      </c>
      <c r="C15" s="63"/>
      <c r="D15" s="64"/>
      <c r="E15" s="43"/>
      <c r="F15" s="43"/>
      <c r="G15" s="43"/>
      <c r="H15" s="43"/>
      <c r="I15" s="43"/>
      <c r="J15" s="43"/>
      <c r="K15" s="102">
        <f>SUM(E15:J15)</f>
        <v>0</v>
      </c>
      <c r="L15" s="28"/>
      <c r="M15" s="28"/>
      <c r="N15" s="28"/>
      <c r="O15" s="41">
        <f>P15/$M$7</f>
        <v>0</v>
      </c>
      <c r="P15" s="41">
        <f>K15/12</f>
        <v>0</v>
      </c>
      <c r="Q15" s="28"/>
      <c r="R15" s="41">
        <f>IF($D15="Y",$K15,0)</f>
        <v>0</v>
      </c>
      <c r="S15" s="41">
        <f>IF($D15="N",$K15,0)</f>
        <v>0</v>
      </c>
      <c r="T15" s="105" t="e">
        <f>R15/(S15+R15)</f>
        <v>#DIV/0!</v>
      </c>
    </row>
    <row r="16" spans="1:20" ht="12" x14ac:dyDescent="0.3">
      <c r="A16" s="94"/>
      <c r="B16" s="98"/>
      <c r="C16" s="63" t="s">
        <v>25</v>
      </c>
      <c r="D16" s="57" t="s">
        <v>20</v>
      </c>
      <c r="E16" s="43">
        <v>84</v>
      </c>
      <c r="F16" s="43">
        <v>88</v>
      </c>
      <c r="G16" s="43">
        <v>68</v>
      </c>
      <c r="H16" s="43">
        <v>88</v>
      </c>
      <c r="I16" s="43">
        <v>80</v>
      </c>
      <c r="J16" s="43">
        <v>76</v>
      </c>
      <c r="K16" s="102">
        <f>SUM(E16:J16)</f>
        <v>484</v>
      </c>
      <c r="L16" s="28"/>
      <c r="M16" s="28"/>
      <c r="N16" s="28"/>
      <c r="O16" s="41">
        <f t="shared" ref="O16:O19" si="4">P16/$M$7</f>
        <v>0.5</v>
      </c>
      <c r="P16" s="41">
        <f t="shared" ref="P16" si="5">K16/6</f>
        <v>80.666666666666671</v>
      </c>
      <c r="Q16" s="28"/>
      <c r="R16" s="41">
        <f>IF($D16="Y",$K16,0)</f>
        <v>0</v>
      </c>
      <c r="S16" s="41">
        <f>IF($D16="N",$K16,0)</f>
        <v>484</v>
      </c>
      <c r="T16" s="105">
        <f t="shared" ref="T16:T20" si="6">R16/(S16+R16)</f>
        <v>0</v>
      </c>
    </row>
    <row r="17" spans="1:20" ht="12" x14ac:dyDescent="0.3">
      <c r="A17" s="94"/>
      <c r="B17" s="98"/>
      <c r="C17" s="63"/>
      <c r="D17" s="57"/>
      <c r="E17" s="43"/>
      <c r="F17" s="43"/>
      <c r="G17" s="43"/>
      <c r="H17" s="43"/>
      <c r="I17" s="43"/>
      <c r="J17" s="43"/>
      <c r="K17" s="102">
        <f>SUM(E17:J17)</f>
        <v>0</v>
      </c>
      <c r="L17" s="28"/>
      <c r="M17" s="28"/>
      <c r="N17" s="28"/>
      <c r="O17" s="41">
        <f t="shared" si="4"/>
        <v>0</v>
      </c>
      <c r="P17" s="41">
        <f>K17/12</f>
        <v>0</v>
      </c>
      <c r="Q17" s="28"/>
      <c r="R17" s="41">
        <f>IF($D17="Y",$K17,0)</f>
        <v>0</v>
      </c>
      <c r="S17" s="41">
        <f>IF($D17="N",$K17,0)</f>
        <v>0</v>
      </c>
      <c r="T17" s="105" t="e">
        <f t="shared" si="6"/>
        <v>#DIV/0!</v>
      </c>
    </row>
    <row r="18" spans="1:20" ht="12" x14ac:dyDescent="0.3">
      <c r="A18" s="94"/>
      <c r="B18" s="98"/>
      <c r="C18" s="63"/>
      <c r="D18" s="57"/>
      <c r="E18" s="43"/>
      <c r="F18" s="43"/>
      <c r="G18" s="43"/>
      <c r="H18" s="43"/>
      <c r="I18" s="43"/>
      <c r="J18" s="43"/>
      <c r="K18" s="102">
        <f>SUM(E18:J18)</f>
        <v>0</v>
      </c>
      <c r="L18" s="28"/>
      <c r="M18" s="28"/>
      <c r="N18" s="28"/>
      <c r="O18" s="41">
        <f t="shared" si="4"/>
        <v>0</v>
      </c>
      <c r="P18" s="41">
        <f>K18/12</f>
        <v>0</v>
      </c>
      <c r="Q18" s="28"/>
      <c r="R18" s="41">
        <f>IF($D18="Y",$K18,0)</f>
        <v>0</v>
      </c>
      <c r="S18" s="41">
        <f>IF($D18="N",$K18,0)</f>
        <v>0</v>
      </c>
      <c r="T18" s="105" t="e">
        <f t="shared" si="6"/>
        <v>#DIV/0!</v>
      </c>
    </row>
    <row r="19" spans="1:20" s="32" customFormat="1" x14ac:dyDescent="0.25">
      <c r="A19" s="94"/>
      <c r="B19" s="98"/>
      <c r="C19" s="63"/>
      <c r="D19" s="57"/>
      <c r="E19" s="43"/>
      <c r="F19" s="43"/>
      <c r="G19" s="43"/>
      <c r="H19" s="43"/>
      <c r="I19" s="43"/>
      <c r="J19" s="43"/>
      <c r="K19" s="102">
        <f>SUM(E19:J19)</f>
        <v>0</v>
      </c>
      <c r="O19" s="41">
        <f t="shared" si="4"/>
        <v>0</v>
      </c>
      <c r="P19" s="41">
        <f>K19/12</f>
        <v>0</v>
      </c>
      <c r="R19" s="41">
        <f>IF($D19="Y",$K19,0)</f>
        <v>0</v>
      </c>
      <c r="S19" s="41">
        <f>IF($D19="N",$K19,0)</f>
        <v>0</v>
      </c>
      <c r="T19" s="105" t="e">
        <f t="shared" si="6"/>
        <v>#DIV/0!</v>
      </c>
    </row>
    <row r="20" spans="1:20" ht="14.25" customHeight="1" thickBot="1" x14ac:dyDescent="0.35">
      <c r="A20" s="66"/>
      <c r="B20" s="67" t="s">
        <v>26</v>
      </c>
      <c r="C20" s="72"/>
      <c r="D20" s="74"/>
      <c r="E20" s="71">
        <f>SUM(E15:E19)</f>
        <v>84</v>
      </c>
      <c r="F20" s="71">
        <f t="shared" ref="F20:K20" si="7">SUM(F15:F19)</f>
        <v>88</v>
      </c>
      <c r="G20" s="71">
        <f t="shared" si="7"/>
        <v>68</v>
      </c>
      <c r="H20" s="71">
        <f t="shared" si="7"/>
        <v>88</v>
      </c>
      <c r="I20" s="71">
        <f t="shared" si="7"/>
        <v>80</v>
      </c>
      <c r="J20" s="71">
        <f t="shared" si="7"/>
        <v>76</v>
      </c>
      <c r="K20" s="71">
        <f t="shared" si="7"/>
        <v>484</v>
      </c>
      <c r="L20" s="28"/>
      <c r="M20" s="28"/>
      <c r="N20" s="28"/>
      <c r="O20" s="73">
        <f>SUM(O15:O19)</f>
        <v>0.5</v>
      </c>
      <c r="P20" s="73">
        <f>SUM(P15:P19)</f>
        <v>80.666666666666671</v>
      </c>
      <c r="Q20" s="28"/>
      <c r="R20" s="69">
        <f>SUM(R15:R19)</f>
        <v>0</v>
      </c>
      <c r="S20" s="69">
        <f>SUM(S15:S19)</f>
        <v>484</v>
      </c>
      <c r="T20" s="106">
        <f t="shared" si="6"/>
        <v>0</v>
      </c>
    </row>
    <row r="21" spans="1:20" ht="13.5" customHeight="1" x14ac:dyDescent="0.3">
      <c r="A21" s="96">
        <v>1.3</v>
      </c>
      <c r="B21" s="97" t="s">
        <v>27</v>
      </c>
      <c r="C21" s="63"/>
      <c r="D21" s="64"/>
      <c r="E21" s="43"/>
      <c r="F21" s="43"/>
      <c r="G21" s="43"/>
      <c r="H21" s="43"/>
      <c r="I21" s="43"/>
      <c r="J21" s="43"/>
      <c r="K21" s="102">
        <f>SUM(E21:J21)</f>
        <v>0</v>
      </c>
      <c r="L21" s="28"/>
      <c r="M21" s="28"/>
      <c r="N21" s="28"/>
      <c r="O21" s="41">
        <f>P21/$M$7</f>
        <v>0</v>
      </c>
      <c r="P21" s="41">
        <f>K21/12</f>
        <v>0</v>
      </c>
      <c r="Q21" s="28"/>
      <c r="R21" s="41">
        <f>IF($D21="Y",$K21,0)</f>
        <v>0</v>
      </c>
      <c r="S21" s="41">
        <f>IF($D21="N",$K21,0)</f>
        <v>0</v>
      </c>
      <c r="T21" s="105" t="e">
        <f>R21/(S21+R21)</f>
        <v>#DIV/0!</v>
      </c>
    </row>
    <row r="22" spans="1:20" ht="13.5" customHeight="1" x14ac:dyDescent="0.3">
      <c r="A22" s="94"/>
      <c r="B22" s="98"/>
      <c r="C22" s="63" t="s">
        <v>28</v>
      </c>
      <c r="D22" s="57" t="s">
        <v>20</v>
      </c>
      <c r="E22" s="43">
        <v>168</v>
      </c>
      <c r="F22" s="43">
        <v>176</v>
      </c>
      <c r="G22" s="43">
        <v>136</v>
      </c>
      <c r="H22" s="43">
        <v>176</v>
      </c>
      <c r="I22" s="43">
        <v>160</v>
      </c>
      <c r="J22" s="43">
        <v>152</v>
      </c>
      <c r="K22" s="102">
        <f>SUM(E22:J22)</f>
        <v>968</v>
      </c>
      <c r="L22" s="28"/>
      <c r="M22" s="28"/>
      <c r="N22" s="28"/>
      <c r="O22" s="41">
        <f t="shared" ref="O22:O25" si="8">P22/$M$7</f>
        <v>1</v>
      </c>
      <c r="P22" s="41">
        <f t="shared" ref="P22:P23" si="9">K22/6</f>
        <v>161.33333333333334</v>
      </c>
      <c r="Q22" s="28"/>
      <c r="R22" s="41">
        <f>IF($D22="Y",$K22,0)</f>
        <v>0</v>
      </c>
      <c r="S22" s="41">
        <f>IF($D22="N",$K22,0)</f>
        <v>968</v>
      </c>
      <c r="T22" s="105">
        <f t="shared" ref="T22:T27" si="10">R22/(S22+R22)</f>
        <v>0</v>
      </c>
    </row>
    <row r="23" spans="1:20" ht="13.5" customHeight="1" x14ac:dyDescent="0.3">
      <c r="A23" s="94"/>
      <c r="B23" s="98"/>
      <c r="C23" s="63" t="s">
        <v>25</v>
      </c>
      <c r="D23" s="57" t="s">
        <v>20</v>
      </c>
      <c r="E23" s="43">
        <v>84</v>
      </c>
      <c r="F23" s="43">
        <v>88</v>
      </c>
      <c r="G23" s="43">
        <v>68</v>
      </c>
      <c r="H23" s="43">
        <v>88</v>
      </c>
      <c r="I23" s="43">
        <v>80</v>
      </c>
      <c r="J23" s="43">
        <v>76</v>
      </c>
      <c r="K23" s="102">
        <f>SUM(E23:J23)</f>
        <v>484</v>
      </c>
      <c r="L23" s="28"/>
      <c r="M23" s="28"/>
      <c r="N23" s="28"/>
      <c r="O23" s="41">
        <f t="shared" si="8"/>
        <v>0.5</v>
      </c>
      <c r="P23" s="41">
        <f t="shared" si="9"/>
        <v>80.666666666666671</v>
      </c>
      <c r="Q23" s="28"/>
      <c r="R23" s="41">
        <f>IF($D23="Y",$K23,0)</f>
        <v>0</v>
      </c>
      <c r="S23" s="41">
        <f>IF($D23="N",$K23,0)</f>
        <v>484</v>
      </c>
      <c r="T23" s="105">
        <f t="shared" si="10"/>
        <v>0</v>
      </c>
    </row>
    <row r="24" spans="1:20" ht="13.5" customHeight="1" x14ac:dyDescent="0.3">
      <c r="A24" s="94"/>
      <c r="B24" s="98"/>
      <c r="C24" s="63"/>
      <c r="D24" s="57"/>
      <c r="E24" s="43"/>
      <c r="F24" s="43"/>
      <c r="G24" s="43"/>
      <c r="H24" s="43"/>
      <c r="I24" s="43"/>
      <c r="J24" s="43"/>
      <c r="K24" s="102">
        <f>SUM(E24:J24)</f>
        <v>0</v>
      </c>
      <c r="L24" s="28"/>
      <c r="M24" s="28"/>
      <c r="N24" s="28"/>
      <c r="O24" s="41">
        <f t="shared" si="8"/>
        <v>0</v>
      </c>
      <c r="P24" s="41">
        <f>K24/12</f>
        <v>0</v>
      </c>
      <c r="Q24" s="28"/>
      <c r="R24" s="41">
        <f>IF($D24="Y",$K24,0)</f>
        <v>0</v>
      </c>
      <c r="S24" s="41">
        <f>IF($D24="N",$K24,0)</f>
        <v>0</v>
      </c>
      <c r="T24" s="105" t="e">
        <f t="shared" si="10"/>
        <v>#DIV/0!</v>
      </c>
    </row>
    <row r="25" spans="1:20" s="32" customFormat="1" x14ac:dyDescent="0.25">
      <c r="A25" s="94"/>
      <c r="B25" s="98"/>
      <c r="C25" s="63"/>
      <c r="D25" s="57"/>
      <c r="E25" s="43"/>
      <c r="F25" s="43"/>
      <c r="G25" s="43"/>
      <c r="H25" s="43"/>
      <c r="I25" s="43"/>
      <c r="J25" s="43"/>
      <c r="K25" s="102">
        <f>SUM(E25:J25)</f>
        <v>0</v>
      </c>
      <c r="O25" s="41">
        <f t="shared" si="8"/>
        <v>0</v>
      </c>
      <c r="P25" s="41">
        <f>K25/12</f>
        <v>0</v>
      </c>
      <c r="R25" s="41">
        <f>IF($D25="Y",$K25,0)</f>
        <v>0</v>
      </c>
      <c r="S25" s="41">
        <f>IF($D25="N",$K25,0)</f>
        <v>0</v>
      </c>
      <c r="T25" s="105" t="e">
        <f t="shared" si="10"/>
        <v>#DIV/0!</v>
      </c>
    </row>
    <row r="26" spans="1:20" s="32" customFormat="1" ht="12" thickBot="1" x14ac:dyDescent="0.3">
      <c r="A26" s="66"/>
      <c r="B26" s="67" t="s">
        <v>29</v>
      </c>
      <c r="C26" s="72"/>
      <c r="D26" s="74"/>
      <c r="E26" s="71">
        <f>SUM(E21:E25)</f>
        <v>252</v>
      </c>
      <c r="F26" s="71">
        <f t="shared" ref="F26:K26" si="11">SUM(F21:F25)</f>
        <v>264</v>
      </c>
      <c r="G26" s="71">
        <f t="shared" si="11"/>
        <v>204</v>
      </c>
      <c r="H26" s="71">
        <f t="shared" si="11"/>
        <v>264</v>
      </c>
      <c r="I26" s="71">
        <f t="shared" si="11"/>
        <v>240</v>
      </c>
      <c r="J26" s="71">
        <f t="shared" si="11"/>
        <v>228</v>
      </c>
      <c r="K26" s="71">
        <f t="shared" si="11"/>
        <v>1452</v>
      </c>
      <c r="O26" s="73">
        <f>SUM(O21:O25)</f>
        <v>1.5</v>
      </c>
      <c r="P26" s="73">
        <f>SUM(P21:P25)</f>
        <v>242</v>
      </c>
      <c r="R26" s="69">
        <f>SUM(R21:R25)</f>
        <v>0</v>
      </c>
      <c r="S26" s="69">
        <f>SUM(S21:S25)</f>
        <v>1452</v>
      </c>
      <c r="T26" s="106">
        <f t="shared" si="10"/>
        <v>0</v>
      </c>
    </row>
    <row r="27" spans="1:20" s="32" customFormat="1" ht="13" thickBot="1" x14ac:dyDescent="0.3">
      <c r="A27" s="89"/>
      <c r="B27" s="90" t="s">
        <v>23</v>
      </c>
      <c r="C27" s="91"/>
      <c r="D27" s="92"/>
      <c r="E27" s="92">
        <f t="shared" ref="E27:K27" si="12">SUM(E14,E20,E26)</f>
        <v>840</v>
      </c>
      <c r="F27" s="92">
        <f t="shared" si="12"/>
        <v>880</v>
      </c>
      <c r="G27" s="92">
        <f t="shared" si="12"/>
        <v>680</v>
      </c>
      <c r="H27" s="92">
        <f t="shared" si="12"/>
        <v>880</v>
      </c>
      <c r="I27" s="92">
        <f t="shared" si="12"/>
        <v>800</v>
      </c>
      <c r="J27" s="92">
        <f t="shared" si="12"/>
        <v>760</v>
      </c>
      <c r="K27" s="92">
        <f t="shared" si="12"/>
        <v>4840</v>
      </c>
      <c r="O27" s="92">
        <f>SUM(O14,O20,O26)</f>
        <v>5</v>
      </c>
      <c r="P27" s="92">
        <f>SUM(P14,P20,P26)</f>
        <v>806.66666666666663</v>
      </c>
      <c r="R27" s="92">
        <f>SUM(R14,R20,R26)</f>
        <v>0</v>
      </c>
      <c r="S27" s="92">
        <f>SUM(S14,S20,S26)</f>
        <v>4840</v>
      </c>
      <c r="T27" s="111">
        <f t="shared" si="10"/>
        <v>0</v>
      </c>
    </row>
    <row r="28" spans="1:20" ht="12" x14ac:dyDescent="0.3">
      <c r="A28" s="61"/>
      <c r="B28" s="62"/>
      <c r="C28" s="63"/>
      <c r="D28" s="63"/>
      <c r="E28" s="65"/>
      <c r="F28" s="65"/>
      <c r="G28" s="65"/>
      <c r="H28" s="65"/>
      <c r="I28" s="65"/>
      <c r="J28" s="65"/>
      <c r="K28" s="65"/>
      <c r="L28" s="28"/>
      <c r="M28" s="28"/>
      <c r="N28" s="28"/>
      <c r="O28" s="63"/>
      <c r="P28" s="63"/>
      <c r="Q28" s="28"/>
      <c r="R28" s="63"/>
      <c r="S28" s="63"/>
      <c r="T28" s="112"/>
    </row>
    <row r="29" spans="1:20" ht="13" x14ac:dyDescent="0.3">
      <c r="A29" s="79">
        <v>2</v>
      </c>
      <c r="B29" s="80" t="s">
        <v>30</v>
      </c>
      <c r="C29" s="81"/>
      <c r="D29" s="77"/>
      <c r="E29" s="82"/>
      <c r="F29" s="82"/>
      <c r="G29" s="82"/>
      <c r="H29" s="82"/>
      <c r="I29" s="82"/>
      <c r="J29" s="82"/>
      <c r="K29" s="78"/>
      <c r="L29" s="28"/>
      <c r="M29" s="28"/>
      <c r="N29" s="28"/>
      <c r="O29" s="81"/>
      <c r="P29" s="81"/>
      <c r="Q29" s="28"/>
      <c r="R29" s="81"/>
      <c r="S29" s="81"/>
      <c r="T29" s="113"/>
    </row>
    <row r="30" spans="1:20" ht="12" x14ac:dyDescent="0.3">
      <c r="A30" s="94">
        <v>2.1</v>
      </c>
      <c r="B30" s="95" t="s">
        <v>31</v>
      </c>
      <c r="C30" s="40"/>
      <c r="D30" s="57"/>
      <c r="E30" s="43"/>
      <c r="F30" s="43"/>
      <c r="G30" s="43"/>
      <c r="H30" s="43"/>
      <c r="I30" s="43"/>
      <c r="J30" s="43"/>
      <c r="K30" s="101">
        <f>SUM(E30:J30)</f>
        <v>0</v>
      </c>
      <c r="L30" s="28"/>
      <c r="M30" s="28"/>
      <c r="N30" s="28"/>
      <c r="O30" s="41">
        <f>P30/$M$7</f>
        <v>0</v>
      </c>
      <c r="P30" s="41">
        <f>K30/12</f>
        <v>0</v>
      </c>
      <c r="Q30" s="28"/>
      <c r="R30" s="41">
        <f>IF($D30="Y",$K30,0)</f>
        <v>0</v>
      </c>
      <c r="S30" s="41">
        <f>IF($D30="N",$K30,0)</f>
        <v>0</v>
      </c>
      <c r="T30" s="105" t="e">
        <f>R30/(S30+R30)</f>
        <v>#DIV/0!</v>
      </c>
    </row>
    <row r="31" spans="1:20" ht="12" x14ac:dyDescent="0.3">
      <c r="A31" s="94"/>
      <c r="B31" s="95"/>
      <c r="C31" s="40" t="s">
        <v>32</v>
      </c>
      <c r="D31" s="57" t="s">
        <v>20</v>
      </c>
      <c r="E31" s="43">
        <v>168</v>
      </c>
      <c r="F31" s="43">
        <v>176</v>
      </c>
      <c r="G31" s="43">
        <v>136</v>
      </c>
      <c r="H31" s="43">
        <v>176</v>
      </c>
      <c r="I31" s="43">
        <v>160</v>
      </c>
      <c r="J31" s="43">
        <v>152</v>
      </c>
      <c r="K31" s="101">
        <f>SUM(E31:J31)</f>
        <v>968</v>
      </c>
      <c r="L31" s="28"/>
      <c r="M31" s="28"/>
      <c r="N31" s="28"/>
      <c r="O31" s="41">
        <f t="shared" ref="O31:O34" si="13">P31/$M$7</f>
        <v>1</v>
      </c>
      <c r="P31" s="41">
        <f t="shared" ref="P31:P32" si="14">K31/6</f>
        <v>161.33333333333334</v>
      </c>
      <c r="Q31" s="28"/>
      <c r="R31" s="41">
        <f>IF($D31="Y",$K31,0)</f>
        <v>0</v>
      </c>
      <c r="S31" s="41">
        <f>IF($D31="N",$K31,0)</f>
        <v>968</v>
      </c>
      <c r="T31" s="105">
        <f t="shared" ref="T31:T35" si="15">R31/(S31+R31)</f>
        <v>0</v>
      </c>
    </row>
    <row r="32" spans="1:20" ht="12" x14ac:dyDescent="0.3">
      <c r="A32" s="94"/>
      <c r="B32" s="95"/>
      <c r="C32" s="40" t="s">
        <v>25</v>
      </c>
      <c r="D32" s="57" t="s">
        <v>20</v>
      </c>
      <c r="E32" s="43">
        <v>84</v>
      </c>
      <c r="F32" s="43">
        <v>88</v>
      </c>
      <c r="G32" s="43">
        <v>68</v>
      </c>
      <c r="H32" s="43">
        <v>88</v>
      </c>
      <c r="I32" s="43">
        <v>80</v>
      </c>
      <c r="J32" s="43">
        <v>76</v>
      </c>
      <c r="K32" s="101">
        <f>SUM(E32:J32)</f>
        <v>484</v>
      </c>
      <c r="L32" s="28"/>
      <c r="M32" s="28"/>
      <c r="N32" s="28"/>
      <c r="O32" s="41">
        <f t="shared" si="13"/>
        <v>0.5</v>
      </c>
      <c r="P32" s="41">
        <f t="shared" si="14"/>
        <v>80.666666666666671</v>
      </c>
      <c r="Q32" s="28"/>
      <c r="R32" s="41">
        <f>IF($D32="Y",$K32,0)</f>
        <v>0</v>
      </c>
      <c r="S32" s="41">
        <f>IF($D32="N",$K32,0)</f>
        <v>484</v>
      </c>
      <c r="T32" s="105">
        <f t="shared" si="15"/>
        <v>0</v>
      </c>
    </row>
    <row r="33" spans="1:20" ht="12" x14ac:dyDescent="0.3">
      <c r="A33" s="94"/>
      <c r="B33" s="95"/>
      <c r="C33" s="40"/>
      <c r="D33" s="57"/>
      <c r="E33" s="43"/>
      <c r="F33" s="43"/>
      <c r="G33" s="43"/>
      <c r="H33" s="43"/>
      <c r="I33" s="43"/>
      <c r="J33" s="43"/>
      <c r="K33" s="101">
        <f>SUM(E33:J33)</f>
        <v>0</v>
      </c>
      <c r="L33" s="28"/>
      <c r="M33" s="28"/>
      <c r="N33" s="28"/>
      <c r="O33" s="41">
        <f t="shared" si="13"/>
        <v>0</v>
      </c>
      <c r="P33" s="41">
        <f>K33/12</f>
        <v>0</v>
      </c>
      <c r="Q33" s="28"/>
      <c r="R33" s="41">
        <f>IF($D33="Y",$K33,0)</f>
        <v>0</v>
      </c>
      <c r="S33" s="41">
        <f>IF($D33="N",$K33,0)</f>
        <v>0</v>
      </c>
      <c r="T33" s="105" t="e">
        <f t="shared" si="15"/>
        <v>#DIV/0!</v>
      </c>
    </row>
    <row r="34" spans="1:20" s="32" customFormat="1" x14ac:dyDescent="0.25">
      <c r="A34" s="94"/>
      <c r="B34" s="95"/>
      <c r="C34" s="40"/>
      <c r="D34" s="57"/>
      <c r="E34" s="43"/>
      <c r="F34" s="43"/>
      <c r="G34" s="43"/>
      <c r="H34" s="43"/>
      <c r="I34" s="43"/>
      <c r="J34" s="43"/>
      <c r="K34" s="101">
        <f>SUM(E34:J34)</f>
        <v>0</v>
      </c>
      <c r="O34" s="41">
        <f t="shared" si="13"/>
        <v>0</v>
      </c>
      <c r="P34" s="41">
        <f>K34/12</f>
        <v>0</v>
      </c>
      <c r="R34" s="41">
        <f>IF($D34="Y",$K34,0)</f>
        <v>0</v>
      </c>
      <c r="S34" s="41">
        <f>IF($D34="N",$K34,0)</f>
        <v>0</v>
      </c>
      <c r="T34" s="105" t="e">
        <f t="shared" si="15"/>
        <v>#DIV/0!</v>
      </c>
    </row>
    <row r="35" spans="1:20" s="32" customFormat="1" ht="12" thickBot="1" x14ac:dyDescent="0.3">
      <c r="A35" s="66"/>
      <c r="B35" s="67" t="s">
        <v>33</v>
      </c>
      <c r="C35" s="68"/>
      <c r="D35" s="70"/>
      <c r="E35" s="71">
        <f>SUM(E30:E34)</f>
        <v>252</v>
      </c>
      <c r="F35" s="71">
        <f t="shared" ref="F35:K35" si="16">SUM(F30:F34)</f>
        <v>264</v>
      </c>
      <c r="G35" s="71">
        <f t="shared" si="16"/>
        <v>204</v>
      </c>
      <c r="H35" s="71">
        <f t="shared" si="16"/>
        <v>264</v>
      </c>
      <c r="I35" s="71">
        <f t="shared" si="16"/>
        <v>240</v>
      </c>
      <c r="J35" s="71">
        <f t="shared" si="16"/>
        <v>228</v>
      </c>
      <c r="K35" s="71">
        <f t="shared" si="16"/>
        <v>1452</v>
      </c>
      <c r="O35" s="73">
        <f>SUM(O30:O34)</f>
        <v>1.5</v>
      </c>
      <c r="P35" s="73">
        <f>SUM(P30:P34)</f>
        <v>242</v>
      </c>
      <c r="R35" s="69">
        <f>SUM(R30:R34)</f>
        <v>0</v>
      </c>
      <c r="S35" s="69">
        <f>SUM(S30:S34)</f>
        <v>1452</v>
      </c>
      <c r="T35" s="106">
        <f t="shared" si="15"/>
        <v>0</v>
      </c>
    </row>
    <row r="36" spans="1:20" s="32" customFormat="1" x14ac:dyDescent="0.25">
      <c r="A36" s="94">
        <v>2.2000000000000002</v>
      </c>
      <c r="B36" s="99" t="s">
        <v>34</v>
      </c>
      <c r="C36" s="40"/>
      <c r="D36" s="57"/>
      <c r="E36" s="43"/>
      <c r="F36" s="43"/>
      <c r="G36" s="43"/>
      <c r="H36" s="43"/>
      <c r="I36" s="43"/>
      <c r="J36" s="43"/>
      <c r="K36" s="101">
        <f>SUM(E36:J36)</f>
        <v>0</v>
      </c>
      <c r="O36" s="41">
        <f>P36/$M$7</f>
        <v>0</v>
      </c>
      <c r="P36" s="41">
        <f>K36/12</f>
        <v>0</v>
      </c>
      <c r="R36" s="41">
        <f>IF($D36="Y",$K36,0)</f>
        <v>0</v>
      </c>
      <c r="S36" s="41">
        <f>IF($D36="N",$K36,0)</f>
        <v>0</v>
      </c>
      <c r="T36" s="105" t="e">
        <f>R36/(S36+R36)</f>
        <v>#DIV/0!</v>
      </c>
    </row>
    <row r="37" spans="1:20" s="32" customFormat="1" x14ac:dyDescent="0.25">
      <c r="A37" s="94"/>
      <c r="B37" s="95"/>
      <c r="C37" s="40" t="s">
        <v>35</v>
      </c>
      <c r="D37" s="57" t="s">
        <v>20</v>
      </c>
      <c r="E37" s="43">
        <v>42</v>
      </c>
      <c r="F37" s="43">
        <v>44</v>
      </c>
      <c r="G37" s="43">
        <v>34</v>
      </c>
      <c r="H37" s="43">
        <v>44</v>
      </c>
      <c r="I37" s="43">
        <v>40</v>
      </c>
      <c r="J37" s="43">
        <v>38</v>
      </c>
      <c r="K37" s="101">
        <f>SUM(E37:J37)</f>
        <v>242</v>
      </c>
      <c r="O37" s="41">
        <f t="shared" ref="O37:O40" si="17">P37/$M$7</f>
        <v>0.25</v>
      </c>
      <c r="P37" s="41">
        <f t="shared" ref="P37:P41" si="18">K37/6</f>
        <v>40.333333333333336</v>
      </c>
      <c r="R37" s="41">
        <f>IF($D37="Y",$K37,0)</f>
        <v>0</v>
      </c>
      <c r="S37" s="41">
        <f>IF($D37="N",$K37,0)</f>
        <v>242</v>
      </c>
      <c r="T37" s="105">
        <f t="shared" ref="T37:T40" si="19">R37/(S37+R37)</f>
        <v>0</v>
      </c>
    </row>
    <row r="38" spans="1:20" s="32" customFormat="1" x14ac:dyDescent="0.25">
      <c r="A38" s="94"/>
      <c r="B38" s="95"/>
      <c r="C38" s="40" t="s">
        <v>36</v>
      </c>
      <c r="D38" s="57" t="s">
        <v>20</v>
      </c>
      <c r="E38" s="43">
        <v>0</v>
      </c>
      <c r="F38" s="43">
        <v>0</v>
      </c>
      <c r="G38" s="43">
        <v>34</v>
      </c>
      <c r="H38" s="43">
        <v>44</v>
      </c>
      <c r="I38" s="43">
        <v>40</v>
      </c>
      <c r="J38" s="43">
        <v>38</v>
      </c>
      <c r="K38" s="101">
        <f>SUM(E38:J38)</f>
        <v>156</v>
      </c>
      <c r="O38" s="41">
        <f t="shared" si="17"/>
        <v>0.16115702479338842</v>
      </c>
      <c r="P38" s="41">
        <f t="shared" si="18"/>
        <v>26</v>
      </c>
      <c r="R38" s="41">
        <f>IF($D38="Y",$K38,0)</f>
        <v>0</v>
      </c>
      <c r="S38" s="41">
        <f>IF($D38="N",$K38,0)</f>
        <v>156</v>
      </c>
      <c r="T38" s="105">
        <f t="shared" si="19"/>
        <v>0</v>
      </c>
    </row>
    <row r="39" spans="1:20" s="32" customFormat="1" x14ac:dyDescent="0.25">
      <c r="A39" s="94"/>
      <c r="B39" s="95"/>
      <c r="C39" s="40" t="s">
        <v>37</v>
      </c>
      <c r="D39" s="57" t="s">
        <v>20</v>
      </c>
      <c r="E39" s="43">
        <v>16.8</v>
      </c>
      <c r="F39" s="43">
        <v>17.600000000000001</v>
      </c>
      <c r="G39" s="43">
        <v>13.600000000000001</v>
      </c>
      <c r="H39" s="43">
        <v>17.600000000000001</v>
      </c>
      <c r="I39" s="43">
        <v>16</v>
      </c>
      <c r="J39" s="43">
        <v>15.200000000000001</v>
      </c>
      <c r="K39" s="101">
        <f>SUM(E39:J39)</f>
        <v>96.800000000000011</v>
      </c>
      <c r="O39" s="41">
        <f t="shared" si="17"/>
        <v>0.10000000000000002</v>
      </c>
      <c r="P39" s="41">
        <f t="shared" si="18"/>
        <v>16.133333333333336</v>
      </c>
      <c r="R39" s="41">
        <f>IF($D39="Y",$K39,0)</f>
        <v>0</v>
      </c>
      <c r="S39" s="41">
        <f>IF($D39="N",$K39,0)</f>
        <v>96.800000000000011</v>
      </c>
      <c r="T39" s="105">
        <f t="shared" si="19"/>
        <v>0</v>
      </c>
    </row>
    <row r="40" spans="1:20" s="32" customFormat="1" x14ac:dyDescent="0.25">
      <c r="A40" s="94"/>
      <c r="B40" s="95"/>
      <c r="C40" s="40" t="s">
        <v>38</v>
      </c>
      <c r="D40" s="57" t="s">
        <v>20</v>
      </c>
      <c r="E40" s="43">
        <v>0</v>
      </c>
      <c r="F40" s="43">
        <v>88</v>
      </c>
      <c r="G40" s="43">
        <v>68</v>
      </c>
      <c r="H40" s="43">
        <v>88</v>
      </c>
      <c r="I40" s="43">
        <v>80</v>
      </c>
      <c r="J40" s="43">
        <v>76</v>
      </c>
      <c r="K40" s="101">
        <f>SUM(E40:J40)</f>
        <v>400</v>
      </c>
      <c r="L40" s="56"/>
      <c r="O40" s="41">
        <f t="shared" si="17"/>
        <v>0.41322314049586778</v>
      </c>
      <c r="P40" s="41">
        <f t="shared" si="18"/>
        <v>66.666666666666671</v>
      </c>
      <c r="R40" s="41">
        <f>IF($D40="Y",$K40,0)</f>
        <v>0</v>
      </c>
      <c r="S40" s="41">
        <f>IF($D40="N",$K40,0)</f>
        <v>400</v>
      </c>
      <c r="T40" s="105">
        <f t="shared" si="19"/>
        <v>0</v>
      </c>
    </row>
    <row r="41" spans="1:20" s="32" customFormat="1" x14ac:dyDescent="0.25">
      <c r="A41" s="152"/>
      <c r="B41" s="153"/>
      <c r="C41" s="154" t="s">
        <v>39</v>
      </c>
      <c r="D41" s="155" t="s">
        <v>20</v>
      </c>
      <c r="E41" s="156">
        <v>0</v>
      </c>
      <c r="F41" s="156">
        <v>132</v>
      </c>
      <c r="G41" s="156">
        <v>102</v>
      </c>
      <c r="H41" s="156">
        <v>132</v>
      </c>
      <c r="I41" s="156">
        <v>120</v>
      </c>
      <c r="J41" s="156">
        <v>114</v>
      </c>
      <c r="K41" s="101">
        <f t="shared" ref="K41:K42" si="20">SUM(E41:J41)</f>
        <v>600</v>
      </c>
      <c r="L41" s="56"/>
      <c r="O41" s="41">
        <f t="shared" ref="O41:O42" si="21">P41/$M$7</f>
        <v>0.61983471074380159</v>
      </c>
      <c r="P41" s="41">
        <f t="shared" si="18"/>
        <v>100</v>
      </c>
      <c r="R41" s="41">
        <f t="shared" ref="R41:R42" si="22">IF($D41="Y",$K41,0)</f>
        <v>0</v>
      </c>
      <c r="S41" s="41">
        <f t="shared" ref="S41:S42" si="23">IF($D41="N",$K41,0)</f>
        <v>600</v>
      </c>
      <c r="T41" s="105">
        <f t="shared" ref="T41:T42" si="24">R41/(S41+R41)</f>
        <v>0</v>
      </c>
    </row>
    <row r="42" spans="1:20" s="32" customFormat="1" x14ac:dyDescent="0.25">
      <c r="A42" s="152"/>
      <c r="B42" s="153"/>
      <c r="C42" s="154" t="s">
        <v>40</v>
      </c>
      <c r="D42" s="155" t="s">
        <v>20</v>
      </c>
      <c r="E42" s="156">
        <v>67.2</v>
      </c>
      <c r="F42" s="156">
        <v>70.400000000000006</v>
      </c>
      <c r="G42" s="156">
        <v>54.400000000000006</v>
      </c>
      <c r="H42" s="156">
        <v>70.400000000000006</v>
      </c>
      <c r="I42" s="156">
        <v>64</v>
      </c>
      <c r="J42" s="156">
        <v>60.800000000000004</v>
      </c>
      <c r="K42" s="101">
        <f t="shared" si="20"/>
        <v>387.20000000000005</v>
      </c>
      <c r="L42" s="56"/>
      <c r="O42" s="41">
        <f t="shared" si="21"/>
        <v>0.40000000000000008</v>
      </c>
      <c r="P42" s="41">
        <f t="shared" ref="P42" si="25">K42/6</f>
        <v>64.533333333333346</v>
      </c>
      <c r="R42" s="41">
        <f t="shared" si="22"/>
        <v>0</v>
      </c>
      <c r="S42" s="41">
        <f t="shared" si="23"/>
        <v>387.20000000000005</v>
      </c>
      <c r="T42" s="105">
        <f t="shared" si="24"/>
        <v>0</v>
      </c>
    </row>
    <row r="43" spans="1:20" ht="14.25" customHeight="1" thickBot="1" x14ac:dyDescent="0.35">
      <c r="A43" s="66"/>
      <c r="B43" s="67" t="s">
        <v>41</v>
      </c>
      <c r="C43" s="68"/>
      <c r="D43" s="70"/>
      <c r="E43" s="71">
        <f t="shared" ref="E43:J43" si="26">SUM(E36:E42)</f>
        <v>126</v>
      </c>
      <c r="F43" s="71">
        <f t="shared" si="26"/>
        <v>352</v>
      </c>
      <c r="G43" s="71">
        <f t="shared" si="26"/>
        <v>306</v>
      </c>
      <c r="H43" s="71">
        <f t="shared" si="26"/>
        <v>396</v>
      </c>
      <c r="I43" s="71">
        <f t="shared" si="26"/>
        <v>360</v>
      </c>
      <c r="J43" s="71">
        <f t="shared" si="26"/>
        <v>342</v>
      </c>
      <c r="K43" s="71">
        <f>SUM(K36:K42)</f>
        <v>1882</v>
      </c>
      <c r="L43" s="28"/>
      <c r="M43" s="28"/>
      <c r="N43" s="28"/>
      <c r="O43" s="71">
        <f>SUM(O36:O42)</f>
        <v>1.944214876033058</v>
      </c>
      <c r="P43" s="71">
        <f>SUM(P36:P42)</f>
        <v>313.66666666666669</v>
      </c>
      <c r="Q43" s="28"/>
      <c r="R43" s="71">
        <f>SUM(R36:R42)</f>
        <v>0</v>
      </c>
      <c r="S43" s="71">
        <f>SUM(S36:S42)</f>
        <v>1882</v>
      </c>
      <c r="T43" s="71" t="e">
        <f>SUM(T36:T42)</f>
        <v>#DIV/0!</v>
      </c>
    </row>
    <row r="44" spans="1:20" ht="12" x14ac:dyDescent="0.3">
      <c r="A44" s="94">
        <v>2.2999999999999998</v>
      </c>
      <c r="B44" s="99" t="s">
        <v>42</v>
      </c>
      <c r="C44" s="40"/>
      <c r="D44" s="57"/>
      <c r="E44" s="43"/>
      <c r="F44" s="43"/>
      <c r="G44" s="43"/>
      <c r="H44" s="43"/>
      <c r="I44" s="43"/>
      <c r="J44" s="43"/>
      <c r="K44" s="101">
        <f>SUM(E44:J44)</f>
        <v>0</v>
      </c>
      <c r="L44" s="28"/>
      <c r="M44" s="28"/>
      <c r="N44" s="28"/>
      <c r="O44" s="41">
        <f>P44/$M$7</f>
        <v>0</v>
      </c>
      <c r="P44" s="41">
        <f>K44/12</f>
        <v>0</v>
      </c>
      <c r="Q44" s="28"/>
      <c r="R44" s="41">
        <f>IF($D44="Y",$K44,0)</f>
        <v>0</v>
      </c>
      <c r="S44" s="41">
        <f>IF($D44="N",$K44,0)</f>
        <v>0</v>
      </c>
      <c r="T44" s="105" t="e">
        <f>R44/(S44+R44)</f>
        <v>#DIV/0!</v>
      </c>
    </row>
    <row r="45" spans="1:20" ht="12" x14ac:dyDescent="0.3">
      <c r="A45" s="94"/>
      <c r="B45" s="95"/>
      <c r="C45" s="40" t="s">
        <v>35</v>
      </c>
      <c r="D45" s="57" t="s">
        <v>20</v>
      </c>
      <c r="E45" s="43">
        <v>33.6</v>
      </c>
      <c r="F45" s="43">
        <v>35.200000000000003</v>
      </c>
      <c r="G45" s="43">
        <v>27.200000000000003</v>
      </c>
      <c r="H45" s="43">
        <v>35.200000000000003</v>
      </c>
      <c r="I45" s="43">
        <v>32</v>
      </c>
      <c r="J45" s="43">
        <v>30.400000000000002</v>
      </c>
      <c r="K45" s="101">
        <f>SUM(E45:J45)</f>
        <v>193.60000000000002</v>
      </c>
      <c r="L45" s="28"/>
      <c r="M45" s="28"/>
      <c r="N45" s="28"/>
      <c r="O45" s="41">
        <f t="shared" ref="O45:O48" si="27">P45/$M$7</f>
        <v>0.20000000000000004</v>
      </c>
      <c r="P45" s="41">
        <f t="shared" ref="P45:P52" si="28">K45/6</f>
        <v>32.266666666666673</v>
      </c>
      <c r="Q45" s="28"/>
      <c r="R45" s="41">
        <f>IF($D45="Y",$K45,0)</f>
        <v>0</v>
      </c>
      <c r="S45" s="41">
        <f>IF($D45="N",$K45,0)</f>
        <v>193.60000000000002</v>
      </c>
      <c r="T45" s="105">
        <f t="shared" ref="T45:T48" si="29">R45/(S45+R45)</f>
        <v>0</v>
      </c>
    </row>
    <row r="46" spans="1:20" s="32" customFormat="1" x14ac:dyDescent="0.25">
      <c r="A46" s="94"/>
      <c r="B46" s="95"/>
      <c r="C46" s="40" t="s">
        <v>43</v>
      </c>
      <c r="D46" s="57" t="s">
        <v>20</v>
      </c>
      <c r="E46" s="43">
        <v>0</v>
      </c>
      <c r="F46" s="43">
        <v>0</v>
      </c>
      <c r="G46" s="43">
        <v>68</v>
      </c>
      <c r="H46" s="43">
        <v>88</v>
      </c>
      <c r="I46" s="43">
        <v>80</v>
      </c>
      <c r="J46" s="43">
        <v>76</v>
      </c>
      <c r="K46" s="101">
        <f>SUM(E46:J46)</f>
        <v>312</v>
      </c>
      <c r="O46" s="41">
        <f t="shared" si="27"/>
        <v>0.32231404958677684</v>
      </c>
      <c r="P46" s="41">
        <f t="shared" si="28"/>
        <v>52</v>
      </c>
      <c r="R46" s="41">
        <f>IF($D46="Y",$K46,0)</f>
        <v>0</v>
      </c>
      <c r="S46" s="41">
        <f>IF($D46="N",$K46,0)</f>
        <v>312</v>
      </c>
      <c r="T46" s="105">
        <f t="shared" si="29"/>
        <v>0</v>
      </c>
    </row>
    <row r="47" spans="1:20" s="32" customFormat="1" x14ac:dyDescent="0.25">
      <c r="A47" s="94"/>
      <c r="B47" s="95"/>
      <c r="C47" s="40" t="s">
        <v>36</v>
      </c>
      <c r="D47" s="57" t="s">
        <v>20</v>
      </c>
      <c r="E47" s="43">
        <v>84</v>
      </c>
      <c r="F47" s="43">
        <v>88</v>
      </c>
      <c r="G47" s="43">
        <v>68</v>
      </c>
      <c r="H47" s="43">
        <v>88</v>
      </c>
      <c r="I47" s="43">
        <v>80</v>
      </c>
      <c r="J47" s="43">
        <v>76</v>
      </c>
      <c r="K47" s="101">
        <f>SUM(E47:J47)</f>
        <v>484</v>
      </c>
      <c r="O47" s="41">
        <f t="shared" si="27"/>
        <v>0.5</v>
      </c>
      <c r="P47" s="41">
        <f t="shared" si="28"/>
        <v>80.666666666666671</v>
      </c>
      <c r="R47" s="41">
        <f>IF($D47="Y",$K47,0)</f>
        <v>0</v>
      </c>
      <c r="S47" s="41">
        <f>IF($D47="N",$K47,0)</f>
        <v>484</v>
      </c>
      <c r="T47" s="105">
        <f t="shared" si="29"/>
        <v>0</v>
      </c>
    </row>
    <row r="48" spans="1:20" s="32" customFormat="1" x14ac:dyDescent="0.25">
      <c r="A48" s="94"/>
      <c r="B48" s="95"/>
      <c r="C48" s="40" t="s">
        <v>37</v>
      </c>
      <c r="D48" s="57" t="s">
        <v>20</v>
      </c>
      <c r="E48" s="43">
        <v>0</v>
      </c>
      <c r="F48" s="43">
        <v>88</v>
      </c>
      <c r="G48" s="43">
        <v>68</v>
      </c>
      <c r="H48" s="43">
        <v>88</v>
      </c>
      <c r="I48" s="43">
        <v>80</v>
      </c>
      <c r="J48" s="43">
        <v>76</v>
      </c>
      <c r="K48" s="101">
        <f>SUM(E48:J48)</f>
        <v>400</v>
      </c>
      <c r="O48" s="41">
        <f t="shared" si="27"/>
        <v>0.41322314049586778</v>
      </c>
      <c r="P48" s="41">
        <f t="shared" si="28"/>
        <v>66.666666666666671</v>
      </c>
      <c r="R48" s="41">
        <f>IF($D48="Y",$K48,0)</f>
        <v>0</v>
      </c>
      <c r="S48" s="41">
        <f>IF($D48="N",$K48,0)</f>
        <v>400</v>
      </c>
      <c r="T48" s="105">
        <f t="shared" si="29"/>
        <v>0</v>
      </c>
    </row>
    <row r="49" spans="1:20" s="32" customFormat="1" x14ac:dyDescent="0.25">
      <c r="A49" s="152"/>
      <c r="B49" s="153"/>
      <c r="C49" s="154" t="s">
        <v>38</v>
      </c>
      <c r="D49" s="155" t="s">
        <v>20</v>
      </c>
      <c r="E49" s="156">
        <v>0</v>
      </c>
      <c r="F49" s="156">
        <v>0</v>
      </c>
      <c r="G49" s="156">
        <v>68</v>
      </c>
      <c r="H49" s="156">
        <v>88</v>
      </c>
      <c r="I49" s="156">
        <v>80</v>
      </c>
      <c r="J49" s="156">
        <v>76</v>
      </c>
      <c r="K49" s="101">
        <f t="shared" ref="K49:K53" si="30">SUM(E49:J49)</f>
        <v>312</v>
      </c>
      <c r="O49" s="41">
        <f t="shared" ref="O49:O53" si="31">P49/$M$7</f>
        <v>0.32231404958677684</v>
      </c>
      <c r="P49" s="41">
        <f t="shared" si="28"/>
        <v>52</v>
      </c>
      <c r="R49" s="41">
        <f t="shared" ref="R49:R53" si="32">IF($D49="Y",$K49,0)</f>
        <v>0</v>
      </c>
      <c r="S49" s="41">
        <f t="shared" ref="S49:S53" si="33">IF($D49="N",$K49,0)</f>
        <v>312</v>
      </c>
      <c r="T49" s="105">
        <f t="shared" ref="T49:T53" si="34">R49/(S49+R49)</f>
        <v>0</v>
      </c>
    </row>
    <row r="50" spans="1:20" s="32" customFormat="1" x14ac:dyDescent="0.25">
      <c r="A50" s="152"/>
      <c r="B50" s="153"/>
      <c r="C50" s="154" t="s">
        <v>44</v>
      </c>
      <c r="D50" s="155" t="s">
        <v>20</v>
      </c>
      <c r="E50" s="156">
        <v>0</v>
      </c>
      <c r="F50" s="156">
        <v>0</v>
      </c>
      <c r="G50" s="156">
        <v>0</v>
      </c>
      <c r="H50" s="156">
        <v>270.58312020460357</v>
      </c>
      <c r="I50" s="156">
        <v>245.98465473145779</v>
      </c>
      <c r="J50" s="156">
        <v>233.6854219948849</v>
      </c>
      <c r="K50" s="101">
        <f t="shared" si="30"/>
        <v>750.25319693094627</v>
      </c>
      <c r="O50" s="41">
        <f t="shared" si="31"/>
        <v>0.77505495550717585</v>
      </c>
      <c r="P50" s="41">
        <f t="shared" si="28"/>
        <v>125.04219948849105</v>
      </c>
      <c r="R50" s="41">
        <f t="shared" si="32"/>
        <v>0</v>
      </c>
      <c r="S50" s="41">
        <f t="shared" si="33"/>
        <v>750.25319693094627</v>
      </c>
      <c r="T50" s="105">
        <f t="shared" si="34"/>
        <v>0</v>
      </c>
    </row>
    <row r="51" spans="1:20" s="32" customFormat="1" x14ac:dyDescent="0.25">
      <c r="A51" s="152"/>
      <c r="B51" s="153"/>
      <c r="C51" s="154" t="s">
        <v>39</v>
      </c>
      <c r="D51" s="155" t="s">
        <v>20</v>
      </c>
      <c r="E51" s="156">
        <v>0</v>
      </c>
      <c r="F51" s="156">
        <v>176</v>
      </c>
      <c r="G51" s="156">
        <v>136</v>
      </c>
      <c r="H51" s="156">
        <v>176</v>
      </c>
      <c r="I51" s="156">
        <v>160</v>
      </c>
      <c r="J51" s="156">
        <v>152</v>
      </c>
      <c r="K51" s="101">
        <f t="shared" si="30"/>
        <v>800</v>
      </c>
      <c r="O51" s="41">
        <f t="shared" si="31"/>
        <v>0.82644628099173556</v>
      </c>
      <c r="P51" s="41">
        <f t="shared" si="28"/>
        <v>133.33333333333334</v>
      </c>
      <c r="R51" s="41">
        <f t="shared" si="32"/>
        <v>0</v>
      </c>
      <c r="S51" s="41">
        <f t="shared" si="33"/>
        <v>800</v>
      </c>
      <c r="T51" s="105">
        <f t="shared" si="34"/>
        <v>0</v>
      </c>
    </row>
    <row r="52" spans="1:20" s="32" customFormat="1" x14ac:dyDescent="0.25">
      <c r="A52" s="152"/>
      <c r="B52" s="153"/>
      <c r="C52" s="154" t="s">
        <v>45</v>
      </c>
      <c r="D52" s="155" t="s">
        <v>20</v>
      </c>
      <c r="E52" s="156">
        <v>0</v>
      </c>
      <c r="F52" s="156">
        <v>386.54731457800511</v>
      </c>
      <c r="G52" s="156">
        <v>298.69565217391306</v>
      </c>
      <c r="H52" s="156">
        <v>386.54731457800511</v>
      </c>
      <c r="I52" s="156">
        <v>351.40664961636833</v>
      </c>
      <c r="J52" s="156">
        <v>333.8363171355499</v>
      </c>
      <c r="K52" s="101">
        <f t="shared" si="30"/>
        <v>1757.0332480818415</v>
      </c>
      <c r="O52" s="41">
        <f t="shared" si="31"/>
        <v>1.815116991820084</v>
      </c>
      <c r="P52" s="41">
        <f t="shared" si="28"/>
        <v>292.8388746803069</v>
      </c>
      <c r="R52" s="41">
        <f t="shared" si="32"/>
        <v>0</v>
      </c>
      <c r="S52" s="41">
        <f t="shared" si="33"/>
        <v>1757.0332480818415</v>
      </c>
      <c r="T52" s="105">
        <f t="shared" si="34"/>
        <v>0</v>
      </c>
    </row>
    <row r="53" spans="1:20" s="32" customFormat="1" x14ac:dyDescent="0.25">
      <c r="A53" s="152"/>
      <c r="B53" s="153"/>
      <c r="C53" s="154" t="s">
        <v>40</v>
      </c>
      <c r="D53" s="155" t="s">
        <v>20</v>
      </c>
      <c r="E53" s="156">
        <v>58.8</v>
      </c>
      <c r="F53" s="156">
        <v>61.599999999999994</v>
      </c>
      <c r="G53" s="156">
        <v>47.599999999999994</v>
      </c>
      <c r="H53" s="156">
        <v>61.599999999999994</v>
      </c>
      <c r="I53" s="156">
        <v>56</v>
      </c>
      <c r="J53" s="156">
        <v>53.199999999999996</v>
      </c>
      <c r="K53" s="101">
        <f t="shared" si="30"/>
        <v>338.8</v>
      </c>
      <c r="O53" s="41">
        <f t="shared" si="31"/>
        <v>0.35</v>
      </c>
      <c r="P53" s="41">
        <f t="shared" ref="P53" si="35">K53/6</f>
        <v>56.466666666666669</v>
      </c>
      <c r="R53" s="41">
        <f t="shared" si="32"/>
        <v>0</v>
      </c>
      <c r="S53" s="41">
        <f t="shared" si="33"/>
        <v>338.8</v>
      </c>
      <c r="T53" s="105">
        <f t="shared" si="34"/>
        <v>0</v>
      </c>
    </row>
    <row r="54" spans="1:20" ht="12.5" thickBot="1" x14ac:dyDescent="0.35">
      <c r="A54" s="66"/>
      <c r="B54" s="67" t="s">
        <v>46</v>
      </c>
      <c r="C54" s="68"/>
      <c r="D54" s="70"/>
      <c r="E54" s="71">
        <f>SUM(E44:E53)</f>
        <v>176.39999999999998</v>
      </c>
      <c r="F54" s="71">
        <f t="shared" ref="F54:K54" si="36">SUM(F44:F53)</f>
        <v>835.34731457800513</v>
      </c>
      <c r="G54" s="71">
        <f t="shared" si="36"/>
        <v>781.49565217391307</v>
      </c>
      <c r="H54" s="71">
        <f t="shared" si="36"/>
        <v>1281.9304347826087</v>
      </c>
      <c r="I54" s="71">
        <f t="shared" si="36"/>
        <v>1165.391304347826</v>
      </c>
      <c r="J54" s="71">
        <f t="shared" si="36"/>
        <v>1107.1217391304349</v>
      </c>
      <c r="K54" s="71">
        <f t="shared" si="36"/>
        <v>5347.6864450127878</v>
      </c>
      <c r="L54" s="28"/>
      <c r="M54" s="28"/>
      <c r="N54" s="28"/>
      <c r="O54" s="71">
        <f t="shared" ref="O54:P54" si="37">SUM(O44:O53)</f>
        <v>5.5244694679884159</v>
      </c>
      <c r="P54" s="71">
        <f t="shared" si="37"/>
        <v>891.28107416879811</v>
      </c>
      <c r="Q54" s="28"/>
      <c r="R54" s="69">
        <v>0</v>
      </c>
      <c r="S54" s="71">
        <f t="shared" ref="S54:T54" si="38">SUM(S44:S53)</f>
        <v>5347.6864450127878</v>
      </c>
      <c r="T54" s="71" t="e">
        <f t="shared" si="38"/>
        <v>#DIV/0!</v>
      </c>
    </row>
    <row r="55" spans="1:20" ht="12" x14ac:dyDescent="0.3">
      <c r="A55" s="94">
        <v>2.4</v>
      </c>
      <c r="B55" s="99" t="s">
        <v>47</v>
      </c>
      <c r="C55" s="40"/>
      <c r="D55" s="57"/>
      <c r="E55" s="43"/>
      <c r="F55" s="43"/>
      <c r="G55" s="43"/>
      <c r="H55" s="43"/>
      <c r="I55" s="43"/>
      <c r="J55" s="43"/>
      <c r="K55" s="101">
        <f>SUM(E55:J55)</f>
        <v>0</v>
      </c>
      <c r="L55" s="28"/>
      <c r="M55" s="28"/>
      <c r="N55" s="28"/>
      <c r="O55" s="41">
        <f>P55/$M$7</f>
        <v>0</v>
      </c>
      <c r="P55" s="41">
        <f>K55/12</f>
        <v>0</v>
      </c>
      <c r="Q55" s="28"/>
      <c r="R55" s="41">
        <f>IF($D55="Y",$K55,0)</f>
        <v>0</v>
      </c>
      <c r="S55" s="41">
        <f>IF($D55="N",$K55,0)</f>
        <v>0</v>
      </c>
      <c r="T55" s="105" t="e">
        <f>R55/(S55+R55)</f>
        <v>#DIV/0!</v>
      </c>
    </row>
    <row r="56" spans="1:20" ht="12" x14ac:dyDescent="0.3">
      <c r="A56" s="94"/>
      <c r="B56" s="95"/>
      <c r="C56" s="40" t="s">
        <v>43</v>
      </c>
      <c r="D56" s="57" t="s">
        <v>20</v>
      </c>
      <c r="E56" s="43">
        <v>0</v>
      </c>
      <c r="F56" s="43">
        <v>0</v>
      </c>
      <c r="G56" s="43">
        <v>40.799999999999997</v>
      </c>
      <c r="H56" s="43">
        <v>52.8</v>
      </c>
      <c r="I56" s="43">
        <v>48</v>
      </c>
      <c r="J56" s="43">
        <v>45.6</v>
      </c>
      <c r="K56" s="101">
        <f>SUM(E56:J56)</f>
        <v>187.2</v>
      </c>
      <c r="L56" s="28"/>
      <c r="M56" s="28"/>
      <c r="N56" s="28"/>
      <c r="O56" s="41">
        <f t="shared" ref="O56:O59" si="39">P56/$M$7</f>
        <v>0.1933884297520661</v>
      </c>
      <c r="P56" s="41">
        <f t="shared" ref="P56:P60" si="40">K56/6</f>
        <v>31.2</v>
      </c>
      <c r="Q56" s="28"/>
      <c r="R56" s="41">
        <f>IF($D56="Y",$K56,0)</f>
        <v>0</v>
      </c>
      <c r="S56" s="41">
        <f>IF($D56="N",$K56,0)</f>
        <v>187.2</v>
      </c>
      <c r="T56" s="105">
        <f t="shared" ref="T56:T62" si="41">R56/(S56+R56)</f>
        <v>0</v>
      </c>
    </row>
    <row r="57" spans="1:20" ht="12" x14ac:dyDescent="0.3">
      <c r="A57" s="94"/>
      <c r="B57" s="95"/>
      <c r="C57" s="40" t="s">
        <v>38</v>
      </c>
      <c r="D57" s="57" t="s">
        <v>20</v>
      </c>
      <c r="E57" s="43">
        <v>0</v>
      </c>
      <c r="F57" s="43">
        <v>0</v>
      </c>
      <c r="G57" s="43">
        <v>34</v>
      </c>
      <c r="H57" s="43">
        <v>44</v>
      </c>
      <c r="I57" s="43">
        <v>40</v>
      </c>
      <c r="J57" s="43">
        <v>38</v>
      </c>
      <c r="K57" s="101">
        <f>SUM(E57:J57)</f>
        <v>156</v>
      </c>
      <c r="L57" s="32"/>
      <c r="M57" s="32"/>
      <c r="N57" s="32"/>
      <c r="O57" s="41">
        <f t="shared" si="39"/>
        <v>0.16115702479338842</v>
      </c>
      <c r="P57" s="41">
        <f t="shared" si="40"/>
        <v>26</v>
      </c>
      <c r="Q57" s="32"/>
      <c r="R57" s="41">
        <f>IF($D57="Y",$K57,0)</f>
        <v>0</v>
      </c>
      <c r="S57" s="41">
        <f>IF($D57="N",$K57,0)</f>
        <v>156</v>
      </c>
      <c r="T57" s="105">
        <f t="shared" si="41"/>
        <v>0</v>
      </c>
    </row>
    <row r="58" spans="1:20" ht="12" x14ac:dyDescent="0.3">
      <c r="A58" s="94"/>
      <c r="B58" s="95"/>
      <c r="C58" s="40" t="s">
        <v>48</v>
      </c>
      <c r="D58" s="57" t="s">
        <v>20</v>
      </c>
      <c r="E58" s="43">
        <v>0</v>
      </c>
      <c r="F58" s="43">
        <v>0</v>
      </c>
      <c r="G58" s="43">
        <v>81.599999999999994</v>
      </c>
      <c r="H58" s="43">
        <v>105.6</v>
      </c>
      <c r="I58" s="43">
        <v>96</v>
      </c>
      <c r="J58" s="43">
        <v>91.2</v>
      </c>
      <c r="K58" s="101">
        <f>SUM(E58:J58)</f>
        <v>374.4</v>
      </c>
      <c r="L58" s="32"/>
      <c r="M58" s="32"/>
      <c r="N58" s="32"/>
      <c r="O58" s="41">
        <f t="shared" si="39"/>
        <v>0.38677685950413221</v>
      </c>
      <c r="P58" s="41">
        <f t="shared" si="40"/>
        <v>62.4</v>
      </c>
      <c r="Q58" s="32"/>
      <c r="R58" s="41">
        <f>IF($D58="Y",$K58,0)</f>
        <v>0</v>
      </c>
      <c r="S58" s="41">
        <f>IF($D58="N",$K58,0)</f>
        <v>374.4</v>
      </c>
      <c r="T58" s="105">
        <f t="shared" si="41"/>
        <v>0</v>
      </c>
    </row>
    <row r="59" spans="1:20" ht="12" x14ac:dyDescent="0.3">
      <c r="A59" s="94"/>
      <c r="B59" s="95"/>
      <c r="C59" s="40" t="s">
        <v>49</v>
      </c>
      <c r="D59" s="57" t="s">
        <v>20</v>
      </c>
      <c r="E59" s="43">
        <v>126.672</v>
      </c>
      <c r="F59" s="43">
        <v>132.70400000000001</v>
      </c>
      <c r="G59" s="43">
        <v>102.544</v>
      </c>
      <c r="H59" s="43">
        <v>132.70400000000001</v>
      </c>
      <c r="I59" s="43">
        <v>120.64</v>
      </c>
      <c r="J59" s="43">
        <v>114.608</v>
      </c>
      <c r="K59" s="101">
        <f>SUM(E59:J59)</f>
        <v>729.87200000000007</v>
      </c>
      <c r="L59" s="32"/>
      <c r="M59" s="32"/>
      <c r="N59" s="32"/>
      <c r="O59" s="41">
        <f t="shared" si="39"/>
        <v>0.754</v>
      </c>
      <c r="P59" s="41">
        <f t="shared" si="40"/>
        <v>121.64533333333334</v>
      </c>
      <c r="Q59" s="32"/>
      <c r="R59" s="41">
        <f>IF($D59="Y",$K59,0)</f>
        <v>0</v>
      </c>
      <c r="S59" s="41">
        <f>IF($D59="N",$K59,0)</f>
        <v>729.87200000000007</v>
      </c>
      <c r="T59" s="105">
        <f t="shared" si="41"/>
        <v>0</v>
      </c>
    </row>
    <row r="60" spans="1:20" ht="12" x14ac:dyDescent="0.3">
      <c r="A60" s="152"/>
      <c r="B60" s="153"/>
      <c r="C60" s="154" t="s">
        <v>44</v>
      </c>
      <c r="D60" s="155" t="s">
        <v>20</v>
      </c>
      <c r="E60" s="156">
        <v>0</v>
      </c>
      <c r="F60" s="156">
        <v>0</v>
      </c>
      <c r="G60" s="156">
        <v>0</v>
      </c>
      <c r="H60" s="156">
        <v>251.25575447570333</v>
      </c>
      <c r="I60" s="156">
        <v>228.4143222506394</v>
      </c>
      <c r="J60" s="156">
        <v>216.99360613810742</v>
      </c>
      <c r="K60" s="101">
        <f t="shared" ref="K60:K61" si="42">SUM(E60:J60)</f>
        <v>696.66368286445015</v>
      </c>
      <c r="L60" s="32"/>
      <c r="M60" s="32"/>
      <c r="N60" s="32"/>
      <c r="O60" s="41">
        <f t="shared" ref="O60:O61" si="43">P60/$M$7</f>
        <v>0.71969388725666339</v>
      </c>
      <c r="P60" s="41">
        <f t="shared" si="40"/>
        <v>116.1106138107417</v>
      </c>
      <c r="Q60" s="32"/>
      <c r="R60" s="41">
        <f t="shared" ref="R60:R61" si="44">IF($D60="Y",$K60,0)</f>
        <v>0</v>
      </c>
      <c r="S60" s="41">
        <f t="shared" ref="S60:S61" si="45">IF($D60="N",$K60,0)</f>
        <v>696.66368286445015</v>
      </c>
      <c r="T60" s="105">
        <f t="shared" ref="T60:T61" si="46">R60/(S60+R60)</f>
        <v>0</v>
      </c>
    </row>
    <row r="61" spans="1:20" ht="12" x14ac:dyDescent="0.3">
      <c r="A61" s="152"/>
      <c r="B61" s="153"/>
      <c r="C61" s="154" t="s">
        <v>39</v>
      </c>
      <c r="D61" s="155" t="s">
        <v>20</v>
      </c>
      <c r="E61" s="156">
        <v>0</v>
      </c>
      <c r="F61" s="156">
        <v>44</v>
      </c>
      <c r="G61" s="156">
        <v>34</v>
      </c>
      <c r="H61" s="156">
        <v>44</v>
      </c>
      <c r="I61" s="156">
        <v>40</v>
      </c>
      <c r="J61" s="156">
        <v>38</v>
      </c>
      <c r="K61" s="101">
        <f t="shared" si="42"/>
        <v>200</v>
      </c>
      <c r="L61" s="32"/>
      <c r="M61" s="32"/>
      <c r="N61" s="32"/>
      <c r="O61" s="41">
        <f t="shared" si="43"/>
        <v>0.20661157024793389</v>
      </c>
      <c r="P61" s="41">
        <f t="shared" ref="P61" si="47">K61/6</f>
        <v>33.333333333333336</v>
      </c>
      <c r="Q61" s="32"/>
      <c r="R61" s="41">
        <f t="shared" si="44"/>
        <v>0</v>
      </c>
      <c r="S61" s="41">
        <f t="shared" si="45"/>
        <v>200</v>
      </c>
      <c r="T61" s="105">
        <f t="shared" si="46"/>
        <v>0</v>
      </c>
    </row>
    <row r="62" spans="1:20" ht="12.5" thickBot="1" x14ac:dyDescent="0.35">
      <c r="A62" s="66"/>
      <c r="B62" s="67" t="s">
        <v>50</v>
      </c>
      <c r="C62" s="68"/>
      <c r="D62" s="70"/>
      <c r="E62" s="71">
        <f>SUM(E55:E61)</f>
        <v>126.672</v>
      </c>
      <c r="F62" s="71">
        <f t="shared" ref="F62:K62" si="48">SUM(F55:F61)</f>
        <v>176.70400000000001</v>
      </c>
      <c r="G62" s="71">
        <f t="shared" si="48"/>
        <v>292.94399999999996</v>
      </c>
      <c r="H62" s="71">
        <f t="shared" si="48"/>
        <v>630.35975447570331</v>
      </c>
      <c r="I62" s="71">
        <f t="shared" si="48"/>
        <v>573.05432225063942</v>
      </c>
      <c r="J62" s="71">
        <f t="shared" si="48"/>
        <v>544.40160613810747</v>
      </c>
      <c r="K62" s="71">
        <f t="shared" si="48"/>
        <v>2344.1356828644502</v>
      </c>
      <c r="L62" s="28"/>
      <c r="M62" s="28"/>
      <c r="N62" s="28"/>
      <c r="O62" s="71">
        <f t="shared" ref="O62:P62" si="49">SUM(O55:O61)</f>
        <v>2.4216277715541841</v>
      </c>
      <c r="P62" s="71">
        <f t="shared" si="49"/>
        <v>390.68928047740837</v>
      </c>
      <c r="Q62" s="28"/>
      <c r="R62" s="71">
        <f t="shared" ref="R62:S62" si="50">SUM(R55:R61)</f>
        <v>0</v>
      </c>
      <c r="S62" s="71">
        <f t="shared" si="50"/>
        <v>2344.1356828644502</v>
      </c>
      <c r="T62" s="106">
        <f t="shared" si="41"/>
        <v>0</v>
      </c>
    </row>
    <row r="63" spans="1:20" ht="12" x14ac:dyDescent="0.3">
      <c r="A63" s="94">
        <v>2.5</v>
      </c>
      <c r="B63" s="99" t="s">
        <v>51</v>
      </c>
      <c r="C63" s="40"/>
      <c r="D63" s="57"/>
      <c r="E63" s="43"/>
      <c r="F63" s="43"/>
      <c r="G63" s="43"/>
      <c r="H63" s="43"/>
      <c r="I63" s="43"/>
      <c r="J63" s="43"/>
      <c r="K63" s="101">
        <f>SUM(E63:J63)</f>
        <v>0</v>
      </c>
      <c r="L63" s="28"/>
      <c r="M63" s="28"/>
      <c r="N63" s="28"/>
      <c r="O63" s="41">
        <f>P63/$M$7</f>
        <v>0</v>
      </c>
      <c r="P63" s="41">
        <f>K63/12</f>
        <v>0</v>
      </c>
      <c r="Q63" s="28"/>
      <c r="R63" s="41">
        <f>IF($D63="Y",$K63,0)</f>
        <v>0</v>
      </c>
      <c r="S63" s="41">
        <f>IF($D63="N",$K63,0)</f>
        <v>0</v>
      </c>
      <c r="T63" s="105" t="e">
        <f>R63/(S63+R63)</f>
        <v>#DIV/0!</v>
      </c>
    </row>
    <row r="64" spans="1:20" ht="12" x14ac:dyDescent="0.3">
      <c r="A64" s="94"/>
      <c r="B64" s="95"/>
      <c r="C64" s="40" t="s">
        <v>48</v>
      </c>
      <c r="D64" s="57" t="s">
        <v>20</v>
      </c>
      <c r="E64" s="43">
        <v>0</v>
      </c>
      <c r="F64" s="43">
        <v>0</v>
      </c>
      <c r="G64" s="43">
        <v>27.200000000000003</v>
      </c>
      <c r="H64" s="43">
        <v>35.200000000000003</v>
      </c>
      <c r="I64" s="43">
        <v>32</v>
      </c>
      <c r="J64" s="43">
        <v>30.400000000000002</v>
      </c>
      <c r="K64" s="101">
        <f>SUM(E64:J64)</f>
        <v>124.80000000000001</v>
      </c>
      <c r="L64" s="28"/>
      <c r="M64" s="28"/>
      <c r="N64" s="28"/>
      <c r="O64" s="41">
        <f t="shared" ref="O64:O67" si="51">P64/$M$7</f>
        <v>0.12892561983471074</v>
      </c>
      <c r="P64" s="41">
        <f t="shared" ref="P64:P65" si="52">K64/6</f>
        <v>20.8</v>
      </c>
      <c r="Q64" s="28"/>
      <c r="R64" s="41">
        <f>IF($D64="Y",$K64,0)</f>
        <v>0</v>
      </c>
      <c r="S64" s="41">
        <f>IF($D64="N",$K64,0)</f>
        <v>124.80000000000001</v>
      </c>
      <c r="T64" s="105">
        <f t="shared" ref="T64:T68" si="53">R64/(S64+R64)</f>
        <v>0</v>
      </c>
    </row>
    <row r="65" spans="1:20" ht="12" x14ac:dyDescent="0.3">
      <c r="A65" s="94"/>
      <c r="B65" s="95"/>
      <c r="C65" s="40" t="s">
        <v>49</v>
      </c>
      <c r="D65" s="57" t="s">
        <v>20</v>
      </c>
      <c r="E65" s="43">
        <v>42</v>
      </c>
      <c r="F65" s="43">
        <v>44</v>
      </c>
      <c r="G65" s="43">
        <v>34</v>
      </c>
      <c r="H65" s="43">
        <v>44</v>
      </c>
      <c r="I65" s="43">
        <v>40</v>
      </c>
      <c r="J65" s="43">
        <v>38</v>
      </c>
      <c r="K65" s="101">
        <f>SUM(E65:J65)</f>
        <v>242</v>
      </c>
      <c r="L65" s="32"/>
      <c r="M65" s="32"/>
      <c r="N65" s="32"/>
      <c r="O65" s="41">
        <f t="shared" si="51"/>
        <v>0.25</v>
      </c>
      <c r="P65" s="41">
        <f t="shared" si="52"/>
        <v>40.333333333333336</v>
      </c>
      <c r="Q65" s="32"/>
      <c r="R65" s="41">
        <f>IF($D65="Y",$K65,0)</f>
        <v>0</v>
      </c>
      <c r="S65" s="41">
        <f>IF($D65="N",$K65,0)</f>
        <v>242</v>
      </c>
      <c r="T65" s="105">
        <f t="shared" si="53"/>
        <v>0</v>
      </c>
    </row>
    <row r="66" spans="1:20" ht="12" x14ac:dyDescent="0.3">
      <c r="A66" s="94"/>
      <c r="B66" s="95"/>
      <c r="C66" s="40"/>
      <c r="D66" s="57"/>
      <c r="E66" s="43"/>
      <c r="F66" s="43"/>
      <c r="G66" s="43"/>
      <c r="H66" s="43"/>
      <c r="I66" s="43"/>
      <c r="J66" s="43"/>
      <c r="K66" s="101">
        <f>SUM(E66:J66)</f>
        <v>0</v>
      </c>
      <c r="L66" s="32"/>
      <c r="M66" s="32"/>
      <c r="N66" s="32"/>
      <c r="O66" s="41">
        <f t="shared" si="51"/>
        <v>0</v>
      </c>
      <c r="P66" s="41">
        <f>K66/12</f>
        <v>0</v>
      </c>
      <c r="Q66" s="32"/>
      <c r="R66" s="41">
        <f>IF($D66="Y",$K66,0)</f>
        <v>0</v>
      </c>
      <c r="S66" s="41">
        <f>IF($D66="N",$K66,0)</f>
        <v>0</v>
      </c>
      <c r="T66" s="105" t="e">
        <f t="shared" si="53"/>
        <v>#DIV/0!</v>
      </c>
    </row>
    <row r="67" spans="1:20" ht="12" x14ac:dyDescent="0.3">
      <c r="A67" s="94"/>
      <c r="B67" s="95"/>
      <c r="C67" s="40"/>
      <c r="D67" s="57"/>
      <c r="E67" s="43"/>
      <c r="F67" s="43"/>
      <c r="G67" s="43"/>
      <c r="H67" s="43"/>
      <c r="I67" s="43"/>
      <c r="J67" s="43"/>
      <c r="K67" s="101">
        <f>SUM(E67:J67)</f>
        <v>0</v>
      </c>
      <c r="L67" s="32"/>
      <c r="M67" s="32"/>
      <c r="N67" s="32"/>
      <c r="O67" s="41">
        <f t="shared" si="51"/>
        <v>0</v>
      </c>
      <c r="P67" s="41">
        <f>K67/12</f>
        <v>0</v>
      </c>
      <c r="Q67" s="32"/>
      <c r="R67" s="41">
        <f>IF($D67="Y",$K67,0)</f>
        <v>0</v>
      </c>
      <c r="S67" s="41">
        <f>IF($D67="N",$K67,0)</f>
        <v>0</v>
      </c>
      <c r="T67" s="105" t="e">
        <f t="shared" si="53"/>
        <v>#DIV/0!</v>
      </c>
    </row>
    <row r="68" spans="1:20" ht="12.5" thickBot="1" x14ac:dyDescent="0.35">
      <c r="A68" s="66"/>
      <c r="B68" s="67" t="s">
        <v>52</v>
      </c>
      <c r="C68" s="68"/>
      <c r="D68" s="70"/>
      <c r="E68" s="71">
        <f>SUM(E63:E67)</f>
        <v>42</v>
      </c>
      <c r="F68" s="71">
        <f t="shared" ref="F68:K68" si="54">SUM(F63:F67)</f>
        <v>44</v>
      </c>
      <c r="G68" s="71">
        <f t="shared" si="54"/>
        <v>61.2</v>
      </c>
      <c r="H68" s="71">
        <f t="shared" si="54"/>
        <v>79.2</v>
      </c>
      <c r="I68" s="71">
        <f t="shared" si="54"/>
        <v>72</v>
      </c>
      <c r="J68" s="71">
        <f t="shared" si="54"/>
        <v>68.400000000000006</v>
      </c>
      <c r="K68" s="71">
        <f t="shared" si="54"/>
        <v>366.8</v>
      </c>
      <c r="L68" s="28"/>
      <c r="M68" s="28"/>
      <c r="N68" s="28"/>
      <c r="O68" s="73">
        <f>SUM(O63:O67)</f>
        <v>0.37892561983471074</v>
      </c>
      <c r="P68" s="73">
        <f>SUM(P63:P67)</f>
        <v>61.13333333333334</v>
      </c>
      <c r="Q68" s="28"/>
      <c r="R68" s="69">
        <f>SUM(R63:R67)</f>
        <v>0</v>
      </c>
      <c r="S68" s="69">
        <f>SUM(S63:S67)</f>
        <v>366.8</v>
      </c>
      <c r="T68" s="106">
        <f t="shared" si="53"/>
        <v>0</v>
      </c>
    </row>
    <row r="69" spans="1:20" ht="12" x14ac:dyDescent="0.3">
      <c r="A69" s="94">
        <v>2.6</v>
      </c>
      <c r="B69" s="99" t="s">
        <v>53</v>
      </c>
      <c r="C69" s="47"/>
      <c r="D69" s="57"/>
      <c r="E69" s="43"/>
      <c r="F69" s="43"/>
      <c r="G69" s="43"/>
      <c r="H69" s="43"/>
      <c r="I69" s="43"/>
      <c r="J69" s="43"/>
      <c r="K69" s="101">
        <f>SUM(E69:J69)</f>
        <v>0</v>
      </c>
      <c r="L69" s="28"/>
      <c r="M69" s="28"/>
      <c r="N69" s="28"/>
      <c r="O69" s="41">
        <f>P69/$M$7</f>
        <v>0</v>
      </c>
      <c r="P69" s="41">
        <f>K69/12</f>
        <v>0</v>
      </c>
      <c r="Q69" s="28"/>
      <c r="R69" s="41">
        <f>IF($D69="Y",$K69,0)</f>
        <v>0</v>
      </c>
      <c r="S69" s="41">
        <f>IF($D69="N",$K69,0)</f>
        <v>0</v>
      </c>
      <c r="T69" s="105" t="e">
        <f>R69/(S69+R69)</f>
        <v>#DIV/0!</v>
      </c>
    </row>
    <row r="70" spans="1:20" ht="12" x14ac:dyDescent="0.3">
      <c r="A70" s="94"/>
      <c r="B70" s="95"/>
      <c r="C70" s="47" t="s">
        <v>37</v>
      </c>
      <c r="D70" s="57" t="s">
        <v>20</v>
      </c>
      <c r="E70" s="43">
        <v>84</v>
      </c>
      <c r="F70" s="43">
        <v>88</v>
      </c>
      <c r="G70" s="43">
        <v>68</v>
      </c>
      <c r="H70" s="43">
        <v>88</v>
      </c>
      <c r="I70" s="43">
        <v>80</v>
      </c>
      <c r="J70" s="43">
        <v>76</v>
      </c>
      <c r="K70" s="101">
        <f>SUM(E70:J70)</f>
        <v>484</v>
      </c>
      <c r="L70" s="28"/>
      <c r="M70" s="28"/>
      <c r="N70" s="28"/>
      <c r="O70" s="41">
        <f t="shared" ref="O70:O73" si="55">P70/$M$7</f>
        <v>0.5</v>
      </c>
      <c r="P70" s="41">
        <f t="shared" ref="P70:P71" si="56">K70/6</f>
        <v>80.666666666666671</v>
      </c>
      <c r="Q70" s="28"/>
      <c r="R70" s="41">
        <f>IF($D70="Y",$K70,0)</f>
        <v>0</v>
      </c>
      <c r="S70" s="41">
        <f>IF($D70="N",$K70,0)</f>
        <v>484</v>
      </c>
      <c r="T70" s="105">
        <f t="shared" ref="T70:T74" si="57">R70/(S70+R70)</f>
        <v>0</v>
      </c>
    </row>
    <row r="71" spans="1:20" ht="12" x14ac:dyDescent="0.3">
      <c r="A71" s="94"/>
      <c r="B71" s="95"/>
      <c r="C71" s="47" t="s">
        <v>54</v>
      </c>
      <c r="D71" s="57" t="s">
        <v>20</v>
      </c>
      <c r="E71" s="43">
        <v>25.2</v>
      </c>
      <c r="F71" s="43">
        <v>26.4</v>
      </c>
      <c r="G71" s="43">
        <v>20.399999999999999</v>
      </c>
      <c r="H71" s="43">
        <v>26.4</v>
      </c>
      <c r="I71" s="43">
        <v>24</v>
      </c>
      <c r="J71" s="43">
        <v>22.8</v>
      </c>
      <c r="K71" s="101">
        <f>SUM(E71:J71)</f>
        <v>145.20000000000002</v>
      </c>
      <c r="L71" s="28"/>
      <c r="M71" s="28"/>
      <c r="N71" s="28"/>
      <c r="O71" s="41">
        <f t="shared" si="55"/>
        <v>0.15000000000000002</v>
      </c>
      <c r="P71" s="41">
        <f t="shared" si="56"/>
        <v>24.200000000000003</v>
      </c>
      <c r="Q71" s="28"/>
      <c r="R71" s="41">
        <f>IF($D71="Y",$K71,0)</f>
        <v>0</v>
      </c>
      <c r="S71" s="41">
        <f>IF($D71="N",$K71,0)</f>
        <v>145.20000000000002</v>
      </c>
      <c r="T71" s="105">
        <f t="shared" si="57"/>
        <v>0</v>
      </c>
    </row>
    <row r="72" spans="1:20" s="32" customFormat="1" x14ac:dyDescent="0.25">
      <c r="A72" s="94"/>
      <c r="B72" s="95"/>
      <c r="C72" s="47"/>
      <c r="D72" s="57"/>
      <c r="E72" s="43"/>
      <c r="F72" s="43"/>
      <c r="G72" s="43"/>
      <c r="H72" s="43"/>
      <c r="I72" s="43"/>
      <c r="J72" s="43"/>
      <c r="K72" s="101">
        <f>SUM(E72:J72)</f>
        <v>0</v>
      </c>
      <c r="O72" s="41">
        <f t="shared" si="55"/>
        <v>0</v>
      </c>
      <c r="P72" s="41">
        <f>K72/12</f>
        <v>0</v>
      </c>
      <c r="R72" s="41">
        <f>IF($D72="Y",$K72,0)</f>
        <v>0</v>
      </c>
      <c r="S72" s="41">
        <f>IF($D72="N",$K72,0)</f>
        <v>0</v>
      </c>
      <c r="T72" s="105" t="e">
        <f t="shared" si="57"/>
        <v>#DIV/0!</v>
      </c>
    </row>
    <row r="73" spans="1:20" s="32" customFormat="1" x14ac:dyDescent="0.25">
      <c r="A73" s="94"/>
      <c r="B73" s="95"/>
      <c r="C73" s="47"/>
      <c r="D73" s="57"/>
      <c r="E73" s="43"/>
      <c r="F73" s="43"/>
      <c r="G73" s="43"/>
      <c r="H73" s="43"/>
      <c r="I73" s="43"/>
      <c r="J73" s="43"/>
      <c r="K73" s="101">
        <f>SUM(E73:J73)</f>
        <v>0</v>
      </c>
      <c r="O73" s="41">
        <f t="shared" si="55"/>
        <v>0</v>
      </c>
      <c r="P73" s="41">
        <f>K73/12</f>
        <v>0</v>
      </c>
      <c r="R73" s="41">
        <f>IF($D73="Y",$K73,0)</f>
        <v>0</v>
      </c>
      <c r="S73" s="41">
        <f>IF($D73="N",$K73,0)</f>
        <v>0</v>
      </c>
      <c r="T73" s="105" t="e">
        <f t="shared" si="57"/>
        <v>#DIV/0!</v>
      </c>
    </row>
    <row r="74" spans="1:20" s="32" customFormat="1" ht="12" thickBot="1" x14ac:dyDescent="0.3">
      <c r="A74" s="66"/>
      <c r="B74" s="67" t="s">
        <v>55</v>
      </c>
      <c r="C74" s="68"/>
      <c r="D74" s="70"/>
      <c r="E74" s="71">
        <f>SUM(E69:E73)</f>
        <v>109.2</v>
      </c>
      <c r="F74" s="71">
        <f t="shared" ref="F74:K74" si="58">SUM(F69:F73)</f>
        <v>114.4</v>
      </c>
      <c r="G74" s="71">
        <f t="shared" si="58"/>
        <v>88.4</v>
      </c>
      <c r="H74" s="71">
        <f t="shared" si="58"/>
        <v>114.4</v>
      </c>
      <c r="I74" s="71">
        <f t="shared" si="58"/>
        <v>104</v>
      </c>
      <c r="J74" s="71">
        <f t="shared" si="58"/>
        <v>98.8</v>
      </c>
      <c r="K74" s="71">
        <f t="shared" si="58"/>
        <v>629.20000000000005</v>
      </c>
      <c r="O74" s="73">
        <f>SUM(O69:O73)</f>
        <v>0.65</v>
      </c>
      <c r="P74" s="73">
        <f>SUM(P69:P73)</f>
        <v>104.86666666666667</v>
      </c>
      <c r="R74" s="69">
        <f>SUM(R69:R73)</f>
        <v>0</v>
      </c>
      <c r="S74" s="69">
        <f>SUM(S69:S73)</f>
        <v>629.20000000000005</v>
      </c>
      <c r="T74" s="106">
        <f t="shared" si="57"/>
        <v>0</v>
      </c>
    </row>
    <row r="75" spans="1:20" ht="12" x14ac:dyDescent="0.3">
      <c r="A75" s="94">
        <v>2.7</v>
      </c>
      <c r="B75" s="99" t="s">
        <v>56</v>
      </c>
      <c r="C75" s="40"/>
      <c r="D75" s="57"/>
      <c r="E75" s="43"/>
      <c r="F75" s="43"/>
      <c r="G75" s="43"/>
      <c r="H75" s="43"/>
      <c r="I75" s="43"/>
      <c r="J75" s="43"/>
      <c r="K75" s="101">
        <f>SUM(E75:J75)</f>
        <v>0</v>
      </c>
      <c r="L75" s="28"/>
      <c r="M75" s="28"/>
      <c r="N75" s="28"/>
      <c r="O75" s="41">
        <f>P75/$M$7</f>
        <v>0</v>
      </c>
      <c r="P75" s="41">
        <f>K75/12</f>
        <v>0</v>
      </c>
      <c r="Q75" s="28"/>
      <c r="R75" s="41">
        <f>IF($D75="Y",$K75,0)</f>
        <v>0</v>
      </c>
      <c r="S75" s="41">
        <f>IF($D75="N",$K75,0)</f>
        <v>0</v>
      </c>
      <c r="T75" s="105" t="e">
        <f>R75/(S75+R75)</f>
        <v>#DIV/0!</v>
      </c>
    </row>
    <row r="76" spans="1:20" ht="12" x14ac:dyDescent="0.3">
      <c r="A76" s="94"/>
      <c r="B76" s="95"/>
      <c r="C76" s="40" t="s">
        <v>37</v>
      </c>
      <c r="D76" s="57" t="s">
        <v>20</v>
      </c>
      <c r="E76" s="43">
        <v>0</v>
      </c>
      <c r="F76" s="43">
        <v>0</v>
      </c>
      <c r="G76" s="43">
        <v>68</v>
      </c>
      <c r="H76" s="43">
        <v>88</v>
      </c>
      <c r="I76" s="43">
        <v>80</v>
      </c>
      <c r="J76" s="43">
        <v>76</v>
      </c>
      <c r="K76" s="101">
        <f>SUM(E76:J76)</f>
        <v>312</v>
      </c>
      <c r="L76" s="28"/>
      <c r="M76" s="28"/>
      <c r="N76" s="28"/>
      <c r="O76" s="41">
        <f t="shared" ref="O76:O79" si="59">P76/$M$7</f>
        <v>0.32231404958677684</v>
      </c>
      <c r="P76" s="41">
        <f t="shared" ref="P76" si="60">K76/6</f>
        <v>52</v>
      </c>
      <c r="Q76" s="28"/>
      <c r="R76" s="41">
        <f>IF($D76="Y",$K76,0)</f>
        <v>0</v>
      </c>
      <c r="S76" s="41">
        <f>IF($D76="N",$K76,0)</f>
        <v>312</v>
      </c>
      <c r="T76" s="105">
        <f t="shared" ref="T76:T81" si="61">R76/(S76+R76)</f>
        <v>0</v>
      </c>
    </row>
    <row r="77" spans="1:20" ht="12" x14ac:dyDescent="0.3">
      <c r="A77" s="94"/>
      <c r="B77" s="95"/>
      <c r="C77" s="40"/>
      <c r="D77" s="57"/>
      <c r="E77" s="43"/>
      <c r="F77" s="43"/>
      <c r="G77" s="43"/>
      <c r="H77" s="43"/>
      <c r="I77" s="43"/>
      <c r="J77" s="43"/>
      <c r="K77" s="101">
        <f>SUM(E77:J77)</f>
        <v>0</v>
      </c>
      <c r="L77" s="28"/>
      <c r="M77" s="28"/>
      <c r="N77" s="28"/>
      <c r="O77" s="41">
        <f t="shared" si="59"/>
        <v>0</v>
      </c>
      <c r="P77" s="41">
        <f>K77/12</f>
        <v>0</v>
      </c>
      <c r="Q77" s="28"/>
      <c r="R77" s="41">
        <f>IF($D77="Y",$K77,0)</f>
        <v>0</v>
      </c>
      <c r="S77" s="41">
        <f>IF($D77="N",$K77,0)</f>
        <v>0</v>
      </c>
      <c r="T77" s="105" t="e">
        <f t="shared" si="61"/>
        <v>#DIV/0!</v>
      </c>
    </row>
    <row r="78" spans="1:20" ht="12" x14ac:dyDescent="0.3">
      <c r="A78" s="94"/>
      <c r="B78" s="95"/>
      <c r="C78" s="40"/>
      <c r="D78" s="57"/>
      <c r="E78" s="43"/>
      <c r="F78" s="43"/>
      <c r="G78" s="43"/>
      <c r="H78" s="43"/>
      <c r="I78" s="43"/>
      <c r="J78" s="43"/>
      <c r="K78" s="101">
        <f>SUM(E78:J78)</f>
        <v>0</v>
      </c>
      <c r="L78" s="28"/>
      <c r="M78" s="28"/>
      <c r="N78" s="28"/>
      <c r="O78" s="41">
        <f t="shared" si="59"/>
        <v>0</v>
      </c>
      <c r="P78" s="41">
        <f>K78/12</f>
        <v>0</v>
      </c>
      <c r="Q78" s="28"/>
      <c r="R78" s="41">
        <f>IF($D78="Y",$K78,0)</f>
        <v>0</v>
      </c>
      <c r="S78" s="41">
        <f>IF($D78="N",$K78,0)</f>
        <v>0</v>
      </c>
      <c r="T78" s="105" t="e">
        <f t="shared" si="61"/>
        <v>#DIV/0!</v>
      </c>
    </row>
    <row r="79" spans="1:20" ht="12" x14ac:dyDescent="0.3">
      <c r="A79" s="94"/>
      <c r="B79" s="95"/>
      <c r="C79" s="40"/>
      <c r="D79" s="57"/>
      <c r="E79" s="43"/>
      <c r="F79" s="43"/>
      <c r="G79" s="43"/>
      <c r="H79" s="43"/>
      <c r="I79" s="43"/>
      <c r="J79" s="43"/>
      <c r="K79" s="101">
        <f>SUM(E79:J79)</f>
        <v>0</v>
      </c>
      <c r="L79" s="28"/>
      <c r="M79" s="28"/>
      <c r="N79" s="28"/>
      <c r="O79" s="41">
        <f t="shared" si="59"/>
        <v>0</v>
      </c>
      <c r="P79" s="41">
        <f>K79/12</f>
        <v>0</v>
      </c>
      <c r="Q79" s="28"/>
      <c r="R79" s="41">
        <f>IF($D79="Y",$K79,0)</f>
        <v>0</v>
      </c>
      <c r="S79" s="41">
        <f>IF($D79="N",$K79,0)</f>
        <v>0</v>
      </c>
      <c r="T79" s="105" t="e">
        <f t="shared" si="61"/>
        <v>#DIV/0!</v>
      </c>
    </row>
    <row r="80" spans="1:20" ht="12.5" thickBot="1" x14ac:dyDescent="0.35">
      <c r="A80" s="66"/>
      <c r="B80" s="67" t="s">
        <v>57</v>
      </c>
      <c r="C80" s="68"/>
      <c r="D80" s="70"/>
      <c r="E80" s="71">
        <f>SUM(E75:E79)</f>
        <v>0</v>
      </c>
      <c r="F80" s="71">
        <f t="shared" ref="F80:K80" si="62">SUM(F75:F79)</f>
        <v>0</v>
      </c>
      <c r="G80" s="71">
        <f t="shared" si="62"/>
        <v>68</v>
      </c>
      <c r="H80" s="71">
        <f t="shared" si="62"/>
        <v>88</v>
      </c>
      <c r="I80" s="71">
        <f t="shared" si="62"/>
        <v>80</v>
      </c>
      <c r="J80" s="71">
        <f t="shared" si="62"/>
        <v>76</v>
      </c>
      <c r="K80" s="71">
        <f t="shared" si="62"/>
        <v>312</v>
      </c>
      <c r="L80" s="28"/>
      <c r="M80" s="28"/>
      <c r="N80" s="28"/>
      <c r="O80" s="73">
        <f>SUM(O75:O79)</f>
        <v>0.32231404958677684</v>
      </c>
      <c r="P80" s="73">
        <f>SUM(P75:P79)</f>
        <v>52</v>
      </c>
      <c r="Q80" s="28"/>
      <c r="R80" s="69">
        <f>SUM(R75:R79)</f>
        <v>0</v>
      </c>
      <c r="S80" s="69">
        <f>SUM(S75:S79)</f>
        <v>312</v>
      </c>
      <c r="T80" s="106">
        <f t="shared" si="61"/>
        <v>0</v>
      </c>
    </row>
    <row r="81" spans="1:20" s="32" customFormat="1" ht="13" thickBot="1" x14ac:dyDescent="0.3">
      <c r="A81" s="89"/>
      <c r="B81" s="90" t="s">
        <v>58</v>
      </c>
      <c r="C81" s="91"/>
      <c r="D81" s="92"/>
      <c r="E81" s="92">
        <f>SUM(E35,E43,E54,E74,E80)</f>
        <v>663.6</v>
      </c>
      <c r="F81" s="92">
        <f t="shared" ref="F81:J81" si="63">SUM(F35,F43,F54,F74,F80)</f>
        <v>1565.7473145780052</v>
      </c>
      <c r="G81" s="92">
        <f t="shared" si="63"/>
        <v>1447.8956521739133</v>
      </c>
      <c r="H81" s="92">
        <f t="shared" si="63"/>
        <v>2144.3304347826088</v>
      </c>
      <c r="I81" s="92">
        <f t="shared" si="63"/>
        <v>1949.391304347826</v>
      </c>
      <c r="J81" s="92">
        <f t="shared" si="63"/>
        <v>1851.9217391304348</v>
      </c>
      <c r="K81" s="92">
        <f>SUM(K35,K43,K54,K74,K80,K68,K62)</f>
        <v>12333.822127877236</v>
      </c>
      <c r="O81" s="92">
        <f>SUM(O35,O43,O54,O74,O80,O68,O62)</f>
        <v>12.741551784997146</v>
      </c>
      <c r="P81" s="92">
        <f>SUM(P35,P43,P54,P74,P80,P68,P62)</f>
        <v>2055.637021312873</v>
      </c>
      <c r="R81" s="92">
        <f>SUM(R35,R43,R54,R74,R80)</f>
        <v>0</v>
      </c>
      <c r="S81" s="92">
        <f>SUM(S35,S43,S54,S74,S80,S68,S62)</f>
        <v>12333.822127877236</v>
      </c>
      <c r="T81" s="111">
        <f t="shared" si="61"/>
        <v>0</v>
      </c>
    </row>
    <row r="82" spans="1:20" s="32" customFormat="1" x14ac:dyDescent="0.25">
      <c r="A82" s="38"/>
      <c r="B82" s="44"/>
      <c r="C82" s="45"/>
      <c r="D82" s="48"/>
      <c r="E82" s="43"/>
      <c r="F82" s="43"/>
      <c r="G82" s="43"/>
      <c r="H82" s="43"/>
      <c r="I82" s="43"/>
      <c r="J82" s="43"/>
      <c r="K82" s="43"/>
      <c r="O82" s="46"/>
      <c r="P82" s="46"/>
      <c r="R82" s="46"/>
      <c r="S82" s="46"/>
      <c r="T82" s="114"/>
    </row>
    <row r="83" spans="1:20" s="32" customFormat="1" ht="12.5" x14ac:dyDescent="0.25">
      <c r="A83" s="75">
        <v>3</v>
      </c>
      <c r="B83" s="83" t="s">
        <v>59</v>
      </c>
      <c r="C83" s="77"/>
      <c r="D83" s="77"/>
      <c r="E83" s="82"/>
      <c r="F83" s="82"/>
      <c r="G83" s="82"/>
      <c r="H83" s="82"/>
      <c r="I83" s="82"/>
      <c r="J83" s="82"/>
      <c r="K83" s="78"/>
      <c r="O83" s="77"/>
      <c r="P83" s="77"/>
      <c r="R83" s="77"/>
      <c r="S83" s="77"/>
      <c r="T83" s="109"/>
    </row>
    <row r="84" spans="1:20" s="32" customFormat="1" ht="12" x14ac:dyDescent="0.3">
      <c r="A84" s="94">
        <v>3.1</v>
      </c>
      <c r="B84" s="99" t="s">
        <v>59</v>
      </c>
      <c r="C84" s="40"/>
      <c r="D84" s="57"/>
      <c r="E84" s="43"/>
      <c r="F84" s="43"/>
      <c r="G84" s="43"/>
      <c r="H84" s="43"/>
      <c r="I84" s="43"/>
      <c r="J84" s="43"/>
      <c r="K84" s="101">
        <f>SUM(E84:J84)</f>
        <v>0</v>
      </c>
      <c r="L84" s="28"/>
      <c r="M84" s="28"/>
      <c r="N84" s="28"/>
      <c r="O84" s="41">
        <f>P84/$M$7</f>
        <v>0</v>
      </c>
      <c r="P84" s="41">
        <f>K84/12</f>
        <v>0</v>
      </c>
      <c r="R84" s="41">
        <f>IF($D84="Y",$K84,0)</f>
        <v>0</v>
      </c>
      <c r="S84" s="41">
        <f>IF($D84="N",$K84,0)</f>
        <v>0</v>
      </c>
      <c r="T84" s="105" t="e">
        <f>R84/(S84+R84)</f>
        <v>#DIV/0!</v>
      </c>
    </row>
    <row r="85" spans="1:20" s="32" customFormat="1" ht="12" x14ac:dyDescent="0.3">
      <c r="A85" s="94"/>
      <c r="B85" s="95"/>
      <c r="C85" s="40" t="s">
        <v>60</v>
      </c>
      <c r="D85" s="57" t="s">
        <v>20</v>
      </c>
      <c r="E85" s="43">
        <v>0</v>
      </c>
      <c r="F85" s="43">
        <v>0</v>
      </c>
      <c r="G85" s="43">
        <v>0</v>
      </c>
      <c r="H85" s="43">
        <v>176</v>
      </c>
      <c r="I85" s="43">
        <v>160</v>
      </c>
      <c r="J85" s="43">
        <v>152</v>
      </c>
      <c r="K85" s="101">
        <f>SUM(E85:J85)</f>
        <v>488</v>
      </c>
      <c r="L85" s="28"/>
      <c r="M85" s="28"/>
      <c r="N85" s="28"/>
      <c r="O85" s="41">
        <f t="shared" ref="O85:O88" si="64">P85/$M$7</f>
        <v>0.50413223140495866</v>
      </c>
      <c r="P85" s="41">
        <f t="shared" ref="P85:P86" si="65">K85/6</f>
        <v>81.333333333333329</v>
      </c>
      <c r="R85" s="41">
        <f>IF($D85="Y",$K85,0)</f>
        <v>0</v>
      </c>
      <c r="S85" s="41">
        <f>IF($D85="N",$K85,0)</f>
        <v>488</v>
      </c>
      <c r="T85" s="105">
        <f t="shared" ref="T85:T91" si="66">R85/(S85+R85)</f>
        <v>0</v>
      </c>
    </row>
    <row r="86" spans="1:20" s="32" customFormat="1" ht="12" x14ac:dyDescent="0.3">
      <c r="A86" s="94"/>
      <c r="B86" s="95"/>
      <c r="C86" s="40" t="s">
        <v>60</v>
      </c>
      <c r="D86" s="57" t="s">
        <v>20</v>
      </c>
      <c r="E86" s="43">
        <v>0</v>
      </c>
      <c r="F86" s="43">
        <v>0</v>
      </c>
      <c r="G86" s="43">
        <v>0</v>
      </c>
      <c r="H86" s="43">
        <v>176</v>
      </c>
      <c r="I86" s="43">
        <v>160</v>
      </c>
      <c r="J86" s="43">
        <v>152</v>
      </c>
      <c r="K86" s="101">
        <f>SUM(E86:J86)</f>
        <v>488</v>
      </c>
      <c r="L86" s="28"/>
      <c r="M86" s="28"/>
      <c r="N86" s="28"/>
      <c r="O86" s="41">
        <f t="shared" si="64"/>
        <v>0.50413223140495866</v>
      </c>
      <c r="P86" s="41">
        <f t="shared" si="65"/>
        <v>81.333333333333329</v>
      </c>
      <c r="R86" s="41">
        <f>IF($D86="Y",$K86,0)</f>
        <v>0</v>
      </c>
      <c r="S86" s="41">
        <f>IF($D86="N",$K86,0)</f>
        <v>488</v>
      </c>
      <c r="T86" s="105">
        <f t="shared" si="66"/>
        <v>0</v>
      </c>
    </row>
    <row r="87" spans="1:20" s="32" customFormat="1" ht="12" x14ac:dyDescent="0.3">
      <c r="A87" s="94"/>
      <c r="B87" s="95"/>
      <c r="C87" s="40"/>
      <c r="D87" s="57"/>
      <c r="E87" s="43"/>
      <c r="F87" s="43"/>
      <c r="G87" s="43"/>
      <c r="H87" s="43"/>
      <c r="I87" s="43"/>
      <c r="J87" s="43"/>
      <c r="K87" s="101">
        <f>SUM(E87:J87)</f>
        <v>0</v>
      </c>
      <c r="L87" s="28"/>
      <c r="M87" s="28"/>
      <c r="N87" s="28"/>
      <c r="O87" s="41">
        <f t="shared" si="64"/>
        <v>0</v>
      </c>
      <c r="P87" s="41">
        <f>K87/12</f>
        <v>0</v>
      </c>
      <c r="R87" s="41">
        <f>IF($D87="Y",$K87,0)</f>
        <v>0</v>
      </c>
      <c r="S87" s="41">
        <f>IF($D87="N",$K87,0)</f>
        <v>0</v>
      </c>
      <c r="T87" s="105" t="e">
        <f t="shared" si="66"/>
        <v>#DIV/0!</v>
      </c>
    </row>
    <row r="88" spans="1:20" s="32" customFormat="1" ht="12" x14ac:dyDescent="0.3">
      <c r="A88" s="94"/>
      <c r="B88" s="95"/>
      <c r="C88" s="40"/>
      <c r="D88" s="57"/>
      <c r="E88" s="43"/>
      <c r="F88" s="43"/>
      <c r="G88" s="43"/>
      <c r="H88" s="43"/>
      <c r="I88" s="43"/>
      <c r="J88" s="43"/>
      <c r="K88" s="101">
        <f>SUM(E88:J88)</f>
        <v>0</v>
      </c>
      <c r="L88" s="28"/>
      <c r="M88" s="28"/>
      <c r="N88" s="28"/>
      <c r="O88" s="41">
        <f t="shared" si="64"/>
        <v>0</v>
      </c>
      <c r="P88" s="41">
        <f>K88/12</f>
        <v>0</v>
      </c>
      <c r="R88" s="41">
        <f>IF($D88="Y",$K88,0)</f>
        <v>0</v>
      </c>
      <c r="S88" s="41">
        <f>IF($D88="N",$K88,0)</f>
        <v>0</v>
      </c>
      <c r="T88" s="105" t="e">
        <f t="shared" si="66"/>
        <v>#DIV/0!</v>
      </c>
    </row>
    <row r="89" spans="1:20" s="32" customFormat="1" ht="12.5" thickBot="1" x14ac:dyDescent="0.35">
      <c r="A89" s="66"/>
      <c r="B89" s="67" t="s">
        <v>61</v>
      </c>
      <c r="C89" s="68"/>
      <c r="D89" s="70"/>
      <c r="E89" s="71">
        <f>SUM(E84:E88)</f>
        <v>0</v>
      </c>
      <c r="F89" s="71">
        <f t="shared" ref="F89:K89" si="67">SUM(F84:F88)</f>
        <v>0</v>
      </c>
      <c r="G89" s="71">
        <f t="shared" si="67"/>
        <v>0</v>
      </c>
      <c r="H89" s="71">
        <f t="shared" si="67"/>
        <v>352</v>
      </c>
      <c r="I89" s="71">
        <f t="shared" si="67"/>
        <v>320</v>
      </c>
      <c r="J89" s="71">
        <f t="shared" si="67"/>
        <v>304</v>
      </c>
      <c r="K89" s="71">
        <f t="shared" si="67"/>
        <v>976</v>
      </c>
      <c r="L89" s="28"/>
      <c r="M89" s="28"/>
      <c r="N89" s="28"/>
      <c r="O89" s="73">
        <f>SUM(O84:O88)</f>
        <v>1.0082644628099173</v>
      </c>
      <c r="P89" s="73">
        <f>SUM(P84:P88)</f>
        <v>162.66666666666666</v>
      </c>
      <c r="R89" s="69">
        <f>SUM(R84:R88)</f>
        <v>0</v>
      </c>
      <c r="S89" s="69">
        <f>SUM(S84:S88)</f>
        <v>976</v>
      </c>
      <c r="T89" s="106">
        <f t="shared" si="66"/>
        <v>0</v>
      </c>
    </row>
    <row r="90" spans="1:20" s="32" customFormat="1" x14ac:dyDescent="0.25">
      <c r="A90" s="38"/>
      <c r="B90" s="39"/>
      <c r="C90" s="40"/>
      <c r="D90" s="57"/>
      <c r="E90" s="43"/>
      <c r="F90" s="43"/>
      <c r="G90" s="43"/>
      <c r="H90" s="43"/>
      <c r="I90" s="43"/>
      <c r="J90" s="43"/>
      <c r="K90" s="43"/>
      <c r="O90" s="41"/>
      <c r="P90" s="41"/>
      <c r="R90" s="41"/>
      <c r="S90" s="41"/>
      <c r="T90" s="105"/>
    </row>
    <row r="91" spans="1:20" s="32" customFormat="1" ht="13.5" thickBot="1" x14ac:dyDescent="0.35">
      <c r="A91" s="89"/>
      <c r="B91" s="90" t="s">
        <v>62</v>
      </c>
      <c r="C91" s="91"/>
      <c r="D91" s="92"/>
      <c r="E91" s="92">
        <f t="shared" ref="E91:K91" si="68">SUM(E89,)</f>
        <v>0</v>
      </c>
      <c r="F91" s="92">
        <f t="shared" si="68"/>
        <v>0</v>
      </c>
      <c r="G91" s="92">
        <f t="shared" si="68"/>
        <v>0</v>
      </c>
      <c r="H91" s="92">
        <f t="shared" si="68"/>
        <v>352</v>
      </c>
      <c r="I91" s="92">
        <f t="shared" si="68"/>
        <v>320</v>
      </c>
      <c r="J91" s="92">
        <f t="shared" si="68"/>
        <v>304</v>
      </c>
      <c r="K91" s="92">
        <f t="shared" si="68"/>
        <v>976</v>
      </c>
      <c r="L91" s="28"/>
      <c r="M91" s="28"/>
      <c r="N91" s="28"/>
      <c r="O91" s="92">
        <f>SUM(O89,)</f>
        <v>1.0082644628099173</v>
      </c>
      <c r="P91" s="92">
        <f>SUM(P89,)</f>
        <v>162.66666666666666</v>
      </c>
      <c r="R91" s="92">
        <f>SUM(R89,)</f>
        <v>0</v>
      </c>
      <c r="S91" s="92">
        <f>SUM(S89,)</f>
        <v>976</v>
      </c>
      <c r="T91" s="111">
        <f t="shared" si="66"/>
        <v>0</v>
      </c>
    </row>
    <row r="92" spans="1:20" s="32" customFormat="1" x14ac:dyDescent="0.25">
      <c r="A92" s="38"/>
      <c r="B92" s="44"/>
      <c r="C92" s="45"/>
      <c r="D92" s="48"/>
      <c r="E92" s="43"/>
      <c r="F92" s="43"/>
      <c r="G92" s="43"/>
      <c r="H92" s="43"/>
      <c r="I92" s="43"/>
      <c r="J92" s="43"/>
      <c r="K92" s="43"/>
      <c r="O92" s="46"/>
      <c r="P92" s="46"/>
      <c r="R92" s="46"/>
      <c r="S92" s="46"/>
      <c r="T92" s="114"/>
    </row>
    <row r="93" spans="1:20" s="32" customFormat="1" ht="12.5" x14ac:dyDescent="0.25">
      <c r="A93" s="75">
        <v>4</v>
      </c>
      <c r="B93" s="83" t="s">
        <v>63</v>
      </c>
      <c r="C93" s="77"/>
      <c r="D93" s="77"/>
      <c r="E93" s="82"/>
      <c r="F93" s="82"/>
      <c r="G93" s="82"/>
      <c r="H93" s="82"/>
      <c r="I93" s="82"/>
      <c r="J93" s="82"/>
      <c r="K93" s="78"/>
      <c r="O93" s="77"/>
      <c r="P93" s="77"/>
      <c r="R93" s="77"/>
      <c r="S93" s="77"/>
      <c r="T93" s="109"/>
    </row>
    <row r="94" spans="1:20" s="32" customFormat="1" x14ac:dyDescent="0.25">
      <c r="A94" s="94">
        <v>4.0999999999999996</v>
      </c>
      <c r="B94" s="95" t="s">
        <v>63</v>
      </c>
      <c r="C94" s="40"/>
      <c r="D94" s="57"/>
      <c r="E94" s="43"/>
      <c r="F94" s="43"/>
      <c r="G94" s="43"/>
      <c r="H94" s="43"/>
      <c r="I94" s="43"/>
      <c r="J94" s="43"/>
      <c r="K94" s="101">
        <f>SUM(E94:J94)</f>
        <v>0</v>
      </c>
      <c r="O94" s="41">
        <f>P94/$M$7</f>
        <v>0</v>
      </c>
      <c r="P94" s="41">
        <f>K94/12</f>
        <v>0</v>
      </c>
      <c r="R94" s="41">
        <f>IF($D94="Y",$K94,0)</f>
        <v>0</v>
      </c>
      <c r="S94" s="41">
        <f>IF($D94="N",$K94,0)</f>
        <v>0</v>
      </c>
      <c r="T94" s="105" t="e">
        <f>R94/(S94+R94)</f>
        <v>#DIV/0!</v>
      </c>
    </row>
    <row r="95" spans="1:20" s="32" customFormat="1" x14ac:dyDescent="0.25">
      <c r="A95" s="94"/>
      <c r="B95" s="95"/>
      <c r="C95" s="40"/>
      <c r="D95" s="57"/>
      <c r="E95" s="43"/>
      <c r="F95" s="43"/>
      <c r="G95" s="43"/>
      <c r="H95" s="43"/>
      <c r="I95" s="43"/>
      <c r="J95" s="43"/>
      <c r="K95" s="101">
        <f>SUM(E95:J95)</f>
        <v>0</v>
      </c>
      <c r="O95" s="41">
        <f t="shared" ref="O95:O98" si="69">P95/$M$7</f>
        <v>0</v>
      </c>
      <c r="P95" s="41">
        <f>K95/12</f>
        <v>0</v>
      </c>
      <c r="R95" s="41">
        <f>IF($D95="Y",$K95,0)</f>
        <v>0</v>
      </c>
      <c r="S95" s="41">
        <f>IF($D95="N",$K95,0)</f>
        <v>0</v>
      </c>
      <c r="T95" s="105" t="e">
        <f t="shared" ref="T95:T101" si="70">R95/(S95+R95)</f>
        <v>#DIV/0!</v>
      </c>
    </row>
    <row r="96" spans="1:20" s="32" customFormat="1" x14ac:dyDescent="0.25">
      <c r="A96" s="94"/>
      <c r="B96" s="95"/>
      <c r="C96" s="40" t="s">
        <v>64</v>
      </c>
      <c r="D96" s="57" t="s">
        <v>20</v>
      </c>
      <c r="E96" s="43">
        <v>0</v>
      </c>
      <c r="F96" s="43">
        <v>0</v>
      </c>
      <c r="G96" s="43">
        <v>0</v>
      </c>
      <c r="H96" s="43">
        <v>352</v>
      </c>
      <c r="I96" s="43">
        <v>320</v>
      </c>
      <c r="J96" s="43">
        <v>304</v>
      </c>
      <c r="K96" s="101">
        <f>SUM(E96:J96)</f>
        <v>976</v>
      </c>
      <c r="O96" s="41">
        <f t="shared" si="69"/>
        <v>1.0082644628099173</v>
      </c>
      <c r="P96" s="41">
        <f t="shared" ref="P96:P98" si="71">K96/6</f>
        <v>162.66666666666666</v>
      </c>
      <c r="R96" s="41">
        <f>IF($D96="Y",$K96,0)</f>
        <v>0</v>
      </c>
      <c r="S96" s="41">
        <f>IF($D96="N",$K96,0)</f>
        <v>976</v>
      </c>
      <c r="T96" s="105">
        <f t="shared" si="70"/>
        <v>0</v>
      </c>
    </row>
    <row r="97" spans="1:20" s="32" customFormat="1" x14ac:dyDescent="0.25">
      <c r="A97" s="94"/>
      <c r="B97" s="95"/>
      <c r="C97" s="40" t="s">
        <v>54</v>
      </c>
      <c r="D97" s="57" t="s">
        <v>20</v>
      </c>
      <c r="E97" s="43">
        <v>142.79999999999998</v>
      </c>
      <c r="F97" s="43">
        <v>149.6</v>
      </c>
      <c r="G97" s="43">
        <v>115.6</v>
      </c>
      <c r="H97" s="43">
        <v>149.6</v>
      </c>
      <c r="I97" s="43">
        <v>136</v>
      </c>
      <c r="J97" s="43">
        <v>129.19999999999999</v>
      </c>
      <c r="K97" s="101">
        <f>SUM(E97:J97)</f>
        <v>822.8</v>
      </c>
      <c r="O97" s="41">
        <f t="shared" si="69"/>
        <v>0.84999999999999987</v>
      </c>
      <c r="P97" s="41">
        <f t="shared" si="71"/>
        <v>137.13333333333333</v>
      </c>
      <c r="R97" s="41">
        <f>IF($D97="Y",$K97,0)</f>
        <v>0</v>
      </c>
      <c r="S97" s="41">
        <f>IF($D97="N",$K97,0)</f>
        <v>822.8</v>
      </c>
      <c r="T97" s="105">
        <f t="shared" si="70"/>
        <v>0</v>
      </c>
    </row>
    <row r="98" spans="1:20" s="32" customFormat="1" x14ac:dyDescent="0.25">
      <c r="A98" s="94"/>
      <c r="B98" s="95"/>
      <c r="C98" s="40" t="s">
        <v>65</v>
      </c>
      <c r="D98" s="57" t="s">
        <v>20</v>
      </c>
      <c r="E98" s="43">
        <v>0</v>
      </c>
      <c r="F98" s="43">
        <v>0</v>
      </c>
      <c r="G98" s="43">
        <v>0</v>
      </c>
      <c r="H98" s="43">
        <v>176</v>
      </c>
      <c r="I98" s="43">
        <v>160</v>
      </c>
      <c r="J98" s="43">
        <v>152</v>
      </c>
      <c r="K98" s="101">
        <f>SUM(E98:J98)</f>
        <v>488</v>
      </c>
      <c r="O98" s="41">
        <f t="shared" si="69"/>
        <v>0.50413223140495866</v>
      </c>
      <c r="P98" s="41">
        <f t="shared" si="71"/>
        <v>81.333333333333329</v>
      </c>
      <c r="R98" s="41">
        <f>IF($D98="Y",$K98,0)</f>
        <v>0</v>
      </c>
      <c r="S98" s="41">
        <f>IF($D98="N",$K98,0)</f>
        <v>488</v>
      </c>
      <c r="T98" s="105">
        <f t="shared" si="70"/>
        <v>0</v>
      </c>
    </row>
    <row r="99" spans="1:20" ht="12.5" thickBot="1" x14ac:dyDescent="0.35">
      <c r="A99" s="66"/>
      <c r="B99" s="67" t="s">
        <v>66</v>
      </c>
      <c r="C99" s="68"/>
      <c r="D99" s="70"/>
      <c r="E99" s="71">
        <f>SUM(E94:E98)</f>
        <v>142.79999999999998</v>
      </c>
      <c r="F99" s="71">
        <f t="shared" ref="F99:K99" si="72">SUM(F94:F98)</f>
        <v>149.6</v>
      </c>
      <c r="G99" s="71">
        <f t="shared" si="72"/>
        <v>115.6</v>
      </c>
      <c r="H99" s="71">
        <f t="shared" si="72"/>
        <v>677.6</v>
      </c>
      <c r="I99" s="71">
        <f t="shared" si="72"/>
        <v>616</v>
      </c>
      <c r="J99" s="71">
        <f t="shared" si="72"/>
        <v>585.20000000000005</v>
      </c>
      <c r="K99" s="71">
        <f t="shared" si="72"/>
        <v>2286.8000000000002</v>
      </c>
      <c r="L99" s="28"/>
      <c r="M99" s="28"/>
      <c r="N99" s="28"/>
      <c r="O99" s="73">
        <f>SUM(O94:O98)</f>
        <v>2.3623966942148757</v>
      </c>
      <c r="P99" s="73">
        <f>SUM(P94:P98)</f>
        <v>381.13333333333327</v>
      </c>
      <c r="Q99" s="28"/>
      <c r="R99" s="69">
        <f>SUM(R94:R98)</f>
        <v>0</v>
      </c>
      <c r="S99" s="69">
        <f>SUM(S94:S98)</f>
        <v>2286.8000000000002</v>
      </c>
      <c r="T99" s="106">
        <f t="shared" si="70"/>
        <v>0</v>
      </c>
    </row>
    <row r="100" spans="1:20" ht="10.15" customHeight="1" x14ac:dyDescent="0.3">
      <c r="A100" s="38"/>
      <c r="B100" s="39"/>
      <c r="C100" s="40"/>
      <c r="D100" s="57"/>
      <c r="E100" s="43"/>
      <c r="F100" s="43"/>
      <c r="G100" s="43"/>
      <c r="H100" s="43"/>
      <c r="I100" s="43"/>
      <c r="J100" s="43"/>
      <c r="K100" s="43"/>
      <c r="L100" s="28"/>
      <c r="M100" s="28"/>
      <c r="N100" s="28"/>
      <c r="O100" s="41"/>
      <c r="P100" s="41"/>
      <c r="Q100" s="28"/>
      <c r="R100" s="41"/>
      <c r="S100" s="41"/>
      <c r="T100" s="105"/>
    </row>
    <row r="101" spans="1:20" ht="13.5" customHeight="1" thickBot="1" x14ac:dyDescent="0.35">
      <c r="A101" s="89"/>
      <c r="B101" s="90" t="s">
        <v>66</v>
      </c>
      <c r="C101" s="91"/>
      <c r="D101" s="92"/>
      <c r="E101" s="92">
        <f t="shared" ref="E101:K101" si="73">SUM(E99,)</f>
        <v>142.79999999999998</v>
      </c>
      <c r="F101" s="92">
        <f t="shared" si="73"/>
        <v>149.6</v>
      </c>
      <c r="G101" s="92">
        <f t="shared" si="73"/>
        <v>115.6</v>
      </c>
      <c r="H101" s="92">
        <f t="shared" si="73"/>
        <v>677.6</v>
      </c>
      <c r="I101" s="92">
        <f t="shared" si="73"/>
        <v>616</v>
      </c>
      <c r="J101" s="92">
        <f t="shared" si="73"/>
        <v>585.20000000000005</v>
      </c>
      <c r="K101" s="92">
        <f t="shared" si="73"/>
        <v>2286.8000000000002</v>
      </c>
      <c r="L101" s="28"/>
      <c r="M101" s="28"/>
      <c r="N101" s="28"/>
      <c r="O101" s="92">
        <f>SUM(O99,)</f>
        <v>2.3623966942148757</v>
      </c>
      <c r="P101" s="92">
        <f>SUM(P99,)</f>
        <v>381.13333333333327</v>
      </c>
      <c r="Q101" s="28"/>
      <c r="R101" s="92">
        <f>SUM(R99,)</f>
        <v>0</v>
      </c>
      <c r="S101" s="92">
        <f>SUM(S99,)</f>
        <v>2286.8000000000002</v>
      </c>
      <c r="T101" s="111">
        <f t="shared" si="70"/>
        <v>0</v>
      </c>
    </row>
    <row r="102" spans="1:20" ht="13.5" customHeight="1" x14ac:dyDescent="0.3">
      <c r="A102" s="49"/>
      <c r="B102" s="39"/>
      <c r="C102" s="40"/>
      <c r="D102" s="42"/>
      <c r="E102" s="43"/>
      <c r="F102" s="43"/>
      <c r="G102" s="43"/>
      <c r="H102" s="43"/>
      <c r="I102" s="43"/>
      <c r="J102" s="43"/>
      <c r="K102" s="43"/>
      <c r="L102" s="28"/>
      <c r="M102" s="28"/>
      <c r="N102" s="28"/>
      <c r="O102" s="40"/>
      <c r="P102" s="40"/>
      <c r="Q102" s="28"/>
      <c r="R102" s="40"/>
      <c r="S102" s="40"/>
      <c r="T102" s="105"/>
    </row>
    <row r="103" spans="1:20" ht="13.5" customHeight="1" x14ac:dyDescent="0.3">
      <c r="A103" s="75">
        <v>5</v>
      </c>
      <c r="B103" s="83" t="s">
        <v>67</v>
      </c>
      <c r="C103" s="77"/>
      <c r="D103" s="77"/>
      <c r="E103" s="82"/>
      <c r="F103" s="82"/>
      <c r="G103" s="82"/>
      <c r="H103" s="82"/>
      <c r="I103" s="82"/>
      <c r="J103" s="82"/>
      <c r="K103" s="78"/>
      <c r="L103" s="28"/>
      <c r="M103" s="28"/>
      <c r="N103" s="28"/>
      <c r="O103" s="77"/>
      <c r="P103" s="77"/>
      <c r="Q103" s="28"/>
      <c r="R103" s="77"/>
      <c r="S103" s="77"/>
      <c r="T103" s="109"/>
    </row>
    <row r="104" spans="1:20" ht="13.5" customHeight="1" x14ac:dyDescent="0.3">
      <c r="A104" s="94">
        <v>5.0999999999999996</v>
      </c>
      <c r="B104" s="95" t="s">
        <v>68</v>
      </c>
      <c r="C104" s="40"/>
      <c r="D104" s="57"/>
      <c r="E104" s="43"/>
      <c r="F104" s="43"/>
      <c r="G104" s="43"/>
      <c r="H104" s="43"/>
      <c r="I104" s="43"/>
      <c r="J104" s="43"/>
      <c r="K104" s="101">
        <f>SUM(E104:J104)</f>
        <v>0</v>
      </c>
      <c r="L104" s="28"/>
      <c r="M104" s="28"/>
      <c r="N104" s="28"/>
      <c r="O104" s="41">
        <f>P104/$M$7</f>
        <v>0</v>
      </c>
      <c r="P104" s="41">
        <f>K104/12</f>
        <v>0</v>
      </c>
      <c r="Q104" s="28"/>
      <c r="R104" s="41">
        <f>IF($D104="Y",$K104,0)</f>
        <v>0</v>
      </c>
      <c r="S104" s="41">
        <f>IF($D104="N",$K104,0)</f>
        <v>0</v>
      </c>
      <c r="T104" s="105" t="e">
        <f>R104/(S104+R104)</f>
        <v>#DIV/0!</v>
      </c>
    </row>
    <row r="105" spans="1:20" ht="13.5" customHeight="1" x14ac:dyDescent="0.3">
      <c r="A105" s="94"/>
      <c r="B105" s="95"/>
      <c r="C105" s="40" t="s">
        <v>69</v>
      </c>
      <c r="D105" s="57" t="s">
        <v>20</v>
      </c>
      <c r="E105" s="43">
        <v>168</v>
      </c>
      <c r="F105" s="43">
        <v>176</v>
      </c>
      <c r="G105" s="43">
        <v>136</v>
      </c>
      <c r="H105" s="43">
        <v>176</v>
      </c>
      <c r="I105" s="43">
        <v>160</v>
      </c>
      <c r="J105" s="43">
        <v>152</v>
      </c>
      <c r="K105" s="101">
        <f>SUM(E105:J105)</f>
        <v>968</v>
      </c>
      <c r="L105" s="28"/>
      <c r="M105" s="28"/>
      <c r="N105" s="28"/>
      <c r="O105" s="41">
        <f t="shared" ref="O105:O108" si="74">P105/$M$7</f>
        <v>1</v>
      </c>
      <c r="P105" s="41">
        <f t="shared" ref="P105" si="75">K105/6</f>
        <v>161.33333333333334</v>
      </c>
      <c r="Q105" s="28"/>
      <c r="R105" s="41">
        <f>IF($D105="Y",$K105,0)</f>
        <v>0</v>
      </c>
      <c r="S105" s="41">
        <f>IF($D105="N",$K105,0)</f>
        <v>968</v>
      </c>
      <c r="T105" s="105">
        <f t="shared" ref="T105:T109" si="76">R105/(S105+R105)</f>
        <v>0</v>
      </c>
    </row>
    <row r="106" spans="1:20" ht="13.5" customHeight="1" x14ac:dyDescent="0.3">
      <c r="A106" s="94"/>
      <c r="B106" s="95"/>
      <c r="C106" s="40"/>
      <c r="D106" s="57"/>
      <c r="E106" s="43"/>
      <c r="F106" s="43"/>
      <c r="G106" s="43"/>
      <c r="H106" s="43"/>
      <c r="I106" s="43"/>
      <c r="J106" s="43"/>
      <c r="K106" s="101">
        <f>SUM(E106:J106)</f>
        <v>0</v>
      </c>
      <c r="L106" s="28"/>
      <c r="M106" s="28"/>
      <c r="N106" s="28"/>
      <c r="O106" s="41">
        <f t="shared" si="74"/>
        <v>0</v>
      </c>
      <c r="P106" s="41">
        <f>K106/12</f>
        <v>0</v>
      </c>
      <c r="Q106" s="28"/>
      <c r="R106" s="41">
        <f>IF($D106="Y",$K106,0)</f>
        <v>0</v>
      </c>
      <c r="S106" s="41">
        <f>IF($D106="N",$K106,0)</f>
        <v>0</v>
      </c>
      <c r="T106" s="105" t="e">
        <f t="shared" si="76"/>
        <v>#DIV/0!</v>
      </c>
    </row>
    <row r="107" spans="1:20" ht="13.5" customHeight="1" x14ac:dyDescent="0.3">
      <c r="A107" s="94"/>
      <c r="B107" s="95"/>
      <c r="C107" s="40"/>
      <c r="D107" s="57"/>
      <c r="E107" s="43"/>
      <c r="F107" s="43"/>
      <c r="G107" s="43"/>
      <c r="H107" s="43"/>
      <c r="I107" s="43"/>
      <c r="J107" s="43"/>
      <c r="K107" s="101">
        <f>SUM(E107:J107)</f>
        <v>0</v>
      </c>
      <c r="L107" s="28"/>
      <c r="M107" s="28"/>
      <c r="N107" s="28"/>
      <c r="O107" s="41">
        <f t="shared" si="74"/>
        <v>0</v>
      </c>
      <c r="P107" s="41">
        <f>K107/12</f>
        <v>0</v>
      </c>
      <c r="Q107" s="28"/>
      <c r="R107" s="41">
        <f>IF($D107="Y",$K107,0)</f>
        <v>0</v>
      </c>
      <c r="S107" s="41">
        <f>IF($D107="N",$K107,0)</f>
        <v>0</v>
      </c>
      <c r="T107" s="105" t="e">
        <f t="shared" si="76"/>
        <v>#DIV/0!</v>
      </c>
    </row>
    <row r="108" spans="1:20" ht="13.5" customHeight="1" x14ac:dyDescent="0.3">
      <c r="A108" s="94"/>
      <c r="B108" s="95"/>
      <c r="C108" s="40"/>
      <c r="D108" s="57"/>
      <c r="E108" s="43"/>
      <c r="F108" s="43"/>
      <c r="G108" s="43"/>
      <c r="H108" s="43"/>
      <c r="I108" s="43"/>
      <c r="J108" s="43"/>
      <c r="K108" s="101">
        <f>SUM(E108:J108)</f>
        <v>0</v>
      </c>
      <c r="L108" s="28"/>
      <c r="M108" s="28"/>
      <c r="N108" s="28"/>
      <c r="O108" s="41">
        <f t="shared" si="74"/>
        <v>0</v>
      </c>
      <c r="P108" s="41">
        <f>K108/12</f>
        <v>0</v>
      </c>
      <c r="Q108" s="28"/>
      <c r="R108" s="41">
        <f>IF($D108="Y",$K108,0)</f>
        <v>0</v>
      </c>
      <c r="S108" s="41">
        <f>IF($D108="N",$K108,0)</f>
        <v>0</v>
      </c>
      <c r="T108" s="105" t="e">
        <f t="shared" si="76"/>
        <v>#DIV/0!</v>
      </c>
    </row>
    <row r="109" spans="1:20" ht="13.5" customHeight="1" thickBot="1" x14ac:dyDescent="0.35">
      <c r="A109" s="66"/>
      <c r="B109" s="67" t="s">
        <v>70</v>
      </c>
      <c r="C109" s="68"/>
      <c r="D109" s="70"/>
      <c r="E109" s="71">
        <f>SUM(E104:E108)</f>
        <v>168</v>
      </c>
      <c r="F109" s="71">
        <f t="shared" ref="F109:K109" si="77">SUM(F104:F108)</f>
        <v>176</v>
      </c>
      <c r="G109" s="71">
        <f t="shared" si="77"/>
        <v>136</v>
      </c>
      <c r="H109" s="71">
        <f t="shared" si="77"/>
        <v>176</v>
      </c>
      <c r="I109" s="71">
        <f t="shared" si="77"/>
        <v>160</v>
      </c>
      <c r="J109" s="71">
        <f t="shared" si="77"/>
        <v>152</v>
      </c>
      <c r="K109" s="71">
        <f t="shared" si="77"/>
        <v>968</v>
      </c>
      <c r="L109" s="28"/>
      <c r="M109" s="28"/>
      <c r="N109" s="28"/>
      <c r="O109" s="73">
        <f>SUM(O104:O108)</f>
        <v>1</v>
      </c>
      <c r="P109" s="73">
        <f>SUM(P104:P108)</f>
        <v>161.33333333333334</v>
      </c>
      <c r="Q109" s="28"/>
      <c r="R109" s="69">
        <f>SUM(R104:R108)</f>
        <v>0</v>
      </c>
      <c r="S109" s="69">
        <f>SUM(S104:S108)</f>
        <v>968</v>
      </c>
      <c r="T109" s="106">
        <f t="shared" si="76"/>
        <v>0</v>
      </c>
    </row>
    <row r="110" spans="1:20" ht="13.5" customHeight="1" x14ac:dyDescent="0.3">
      <c r="A110" s="94">
        <v>5.2</v>
      </c>
      <c r="B110" s="95" t="s">
        <v>71</v>
      </c>
      <c r="C110" s="40"/>
      <c r="D110" s="57"/>
      <c r="E110" s="43"/>
      <c r="F110" s="43"/>
      <c r="G110" s="43"/>
      <c r="H110" s="43"/>
      <c r="I110" s="43"/>
      <c r="J110" s="43"/>
      <c r="K110" s="101">
        <f>SUM(E110:J110)</f>
        <v>0</v>
      </c>
      <c r="L110" s="32"/>
      <c r="M110" s="32"/>
      <c r="N110" s="32"/>
      <c r="O110" s="41">
        <f>P110/$M$7</f>
        <v>0</v>
      </c>
      <c r="P110" s="41">
        <f>K110/12</f>
        <v>0</v>
      </c>
      <c r="Q110" s="32"/>
      <c r="R110" s="41">
        <f>IF($D110="Y",$K110,0)</f>
        <v>0</v>
      </c>
      <c r="S110" s="41">
        <f>IF($D110="N",$K110,0)</f>
        <v>0</v>
      </c>
      <c r="T110" s="105" t="e">
        <f>R110/(S110+R110)</f>
        <v>#DIV/0!</v>
      </c>
    </row>
    <row r="111" spans="1:20" s="32" customFormat="1" x14ac:dyDescent="0.25">
      <c r="A111" s="94"/>
      <c r="B111" s="95"/>
      <c r="C111" s="40"/>
      <c r="D111" s="57"/>
      <c r="E111" s="43"/>
      <c r="F111" s="43"/>
      <c r="G111" s="43"/>
      <c r="H111" s="43"/>
      <c r="I111" s="43"/>
      <c r="J111" s="43"/>
      <c r="K111" s="101">
        <f>SUM(E111:J111)</f>
        <v>0</v>
      </c>
      <c r="O111" s="41">
        <f t="shared" ref="O111:O114" si="78">P111/$M$7</f>
        <v>0</v>
      </c>
      <c r="P111" s="41">
        <f>K111/12</f>
        <v>0</v>
      </c>
      <c r="R111" s="41">
        <f>IF($D111="Y",$K111,0)</f>
        <v>0</v>
      </c>
      <c r="S111" s="41">
        <f>IF($D111="N",$K111,0)</f>
        <v>0</v>
      </c>
      <c r="T111" s="105" t="e">
        <f t="shared" ref="T111:T115" si="79">R111/(S111+R111)</f>
        <v>#DIV/0!</v>
      </c>
    </row>
    <row r="112" spans="1:20" s="32" customFormat="1" ht="13.15" customHeight="1" x14ac:dyDescent="0.25">
      <c r="A112" s="94"/>
      <c r="B112" s="95"/>
      <c r="C112" s="40" t="s">
        <v>72</v>
      </c>
      <c r="D112" s="57" t="s">
        <v>20</v>
      </c>
      <c r="E112" s="43">
        <v>0</v>
      </c>
      <c r="F112" s="43">
        <v>0</v>
      </c>
      <c r="G112" s="43">
        <v>68</v>
      </c>
      <c r="H112" s="43">
        <v>88</v>
      </c>
      <c r="I112" s="43">
        <v>80</v>
      </c>
      <c r="J112" s="43">
        <v>76</v>
      </c>
      <c r="K112" s="101">
        <f>SUM(E112:J112)</f>
        <v>312</v>
      </c>
      <c r="O112" s="41">
        <f t="shared" si="78"/>
        <v>0.32231404958677684</v>
      </c>
      <c r="P112" s="41">
        <f t="shared" ref="P112" si="80">K112/6</f>
        <v>52</v>
      </c>
      <c r="R112" s="41">
        <f>IF($D112="Y",$K112,0)</f>
        <v>0</v>
      </c>
      <c r="S112" s="41">
        <f>IF($D112="N",$K112,0)</f>
        <v>312</v>
      </c>
      <c r="T112" s="105">
        <f t="shared" si="79"/>
        <v>0</v>
      </c>
    </row>
    <row r="113" spans="1:20" s="32" customFormat="1" ht="13.15" customHeight="1" x14ac:dyDescent="0.3">
      <c r="A113" s="94"/>
      <c r="B113" s="95"/>
      <c r="C113" s="40" t="s">
        <v>73</v>
      </c>
      <c r="D113" s="57" t="s">
        <v>20</v>
      </c>
      <c r="E113" s="43">
        <v>0</v>
      </c>
      <c r="F113" s="43">
        <v>0</v>
      </c>
      <c r="G113" s="43">
        <v>95.199999999999989</v>
      </c>
      <c r="H113" s="43">
        <v>123.19999999999999</v>
      </c>
      <c r="I113" s="43">
        <v>112</v>
      </c>
      <c r="J113" s="43">
        <v>106.39999999999999</v>
      </c>
      <c r="K113" s="101">
        <f>SUM(E113:J113)</f>
        <v>436.79999999999995</v>
      </c>
      <c r="L113" s="28"/>
      <c r="M113" s="28"/>
      <c r="N113" s="28"/>
      <c r="O113" s="41">
        <f t="shared" si="78"/>
        <v>0.45123966942148758</v>
      </c>
      <c r="P113" s="41">
        <f t="shared" ref="P113" si="81">K113/6</f>
        <v>72.8</v>
      </c>
      <c r="Q113" s="28"/>
      <c r="R113" s="41">
        <f>IF($D113="Y",$K113,0)</f>
        <v>0</v>
      </c>
      <c r="S113" s="41">
        <f>IF($D113="N",$K113,0)</f>
        <v>436.79999999999995</v>
      </c>
      <c r="T113" s="105">
        <f t="shared" si="79"/>
        <v>0</v>
      </c>
    </row>
    <row r="114" spans="1:20" ht="13.15" customHeight="1" x14ac:dyDescent="0.3">
      <c r="A114" s="94"/>
      <c r="B114" s="95"/>
      <c r="C114" s="40"/>
      <c r="D114" s="57"/>
      <c r="E114" s="43"/>
      <c r="F114" s="43"/>
      <c r="G114" s="43"/>
      <c r="H114" s="43"/>
      <c r="I114" s="43"/>
      <c r="J114" s="43"/>
      <c r="K114" s="101">
        <f>SUM(E114:J114)</f>
        <v>0</v>
      </c>
      <c r="L114" s="28"/>
      <c r="M114" s="28"/>
      <c r="N114" s="28"/>
      <c r="O114" s="41">
        <f t="shared" si="78"/>
        <v>0</v>
      </c>
      <c r="P114" s="41">
        <f>K114/12</f>
        <v>0</v>
      </c>
      <c r="Q114" s="28"/>
      <c r="R114" s="41">
        <f>IF($D114="Y",$K114,0)</f>
        <v>0</v>
      </c>
      <c r="S114" s="41">
        <f>IF($D114="N",$K114,0)</f>
        <v>0</v>
      </c>
      <c r="T114" s="105" t="e">
        <f t="shared" si="79"/>
        <v>#DIV/0!</v>
      </c>
    </row>
    <row r="115" spans="1:20" ht="13.15" customHeight="1" thickBot="1" x14ac:dyDescent="0.35">
      <c r="A115" s="66"/>
      <c r="B115" s="67" t="s">
        <v>74</v>
      </c>
      <c r="C115" s="68"/>
      <c r="D115" s="70"/>
      <c r="E115" s="71">
        <f>SUM(E110:E114)</f>
        <v>0</v>
      </c>
      <c r="F115" s="71">
        <f t="shared" ref="F115:K115" si="82">SUM(F110:F114)</f>
        <v>0</v>
      </c>
      <c r="G115" s="71">
        <f t="shared" si="82"/>
        <v>163.19999999999999</v>
      </c>
      <c r="H115" s="71">
        <f t="shared" si="82"/>
        <v>211.2</v>
      </c>
      <c r="I115" s="71">
        <f t="shared" si="82"/>
        <v>192</v>
      </c>
      <c r="J115" s="71">
        <f t="shared" si="82"/>
        <v>182.39999999999998</v>
      </c>
      <c r="K115" s="71">
        <f t="shared" si="82"/>
        <v>748.8</v>
      </c>
      <c r="L115" s="28"/>
      <c r="M115" s="28"/>
      <c r="N115" s="28"/>
      <c r="O115" s="73">
        <f>SUM(O110:O114)</f>
        <v>0.77355371900826442</v>
      </c>
      <c r="P115" s="73">
        <f>SUM(P110:P114)</f>
        <v>124.8</v>
      </c>
      <c r="Q115" s="28"/>
      <c r="R115" s="69">
        <f>SUM(R110:R114)</f>
        <v>0</v>
      </c>
      <c r="S115" s="69">
        <f>SUM(S110:S114)</f>
        <v>748.8</v>
      </c>
      <c r="T115" s="106">
        <f t="shared" si="79"/>
        <v>0</v>
      </c>
    </row>
    <row r="116" spans="1:20" ht="13.15" customHeight="1" x14ac:dyDescent="0.3">
      <c r="A116" s="94">
        <v>5.3</v>
      </c>
      <c r="B116" s="95" t="s">
        <v>75</v>
      </c>
      <c r="C116" s="40"/>
      <c r="D116" s="57"/>
      <c r="E116" s="43"/>
      <c r="F116" s="43"/>
      <c r="G116" s="43"/>
      <c r="H116" s="43"/>
      <c r="I116" s="43"/>
      <c r="J116" s="43"/>
      <c r="K116" s="101">
        <f>SUM(E116:J116)</f>
        <v>0</v>
      </c>
      <c r="L116" s="28"/>
      <c r="M116" s="28"/>
      <c r="N116" s="28"/>
      <c r="O116" s="41">
        <f>P116/$M$7</f>
        <v>0</v>
      </c>
      <c r="P116" s="41">
        <f>K116/12</f>
        <v>0</v>
      </c>
      <c r="Q116" s="28"/>
      <c r="R116" s="41">
        <f>IF($D116="Y",$K116,0)</f>
        <v>0</v>
      </c>
      <c r="S116" s="41">
        <f>IF($D116="N",$K116,0)</f>
        <v>0</v>
      </c>
      <c r="T116" s="105" t="e">
        <f>R116/(S116+R116)</f>
        <v>#DIV/0!</v>
      </c>
    </row>
    <row r="117" spans="1:20" s="32" customFormat="1" ht="13.15" customHeight="1" x14ac:dyDescent="0.3">
      <c r="A117" s="94"/>
      <c r="B117" s="95"/>
      <c r="C117" s="40"/>
      <c r="D117" s="57"/>
      <c r="E117" s="43"/>
      <c r="F117" s="43"/>
      <c r="G117" s="43"/>
      <c r="H117" s="43"/>
      <c r="I117" s="43"/>
      <c r="J117" s="43"/>
      <c r="K117" s="101">
        <f>SUM(E117:J117)</f>
        <v>0</v>
      </c>
      <c r="L117" s="33"/>
      <c r="M117" s="33"/>
      <c r="N117" s="33"/>
      <c r="O117" s="41">
        <f t="shared" ref="O117:O120" si="83">P117/$M$7</f>
        <v>0</v>
      </c>
      <c r="P117" s="41">
        <f>K117/12</f>
        <v>0</v>
      </c>
      <c r="Q117" s="33"/>
      <c r="R117" s="41">
        <f>IF($D117="Y",$K117,0)</f>
        <v>0</v>
      </c>
      <c r="S117" s="41">
        <f>IF($D117="N",$K117,0)</f>
        <v>0</v>
      </c>
      <c r="T117" s="105" t="e">
        <f t="shared" ref="T117:T121" si="84">R117/(S117+R117)</f>
        <v>#DIV/0!</v>
      </c>
    </row>
    <row r="118" spans="1:20" ht="13.15" customHeight="1" x14ac:dyDescent="0.3">
      <c r="A118" s="94"/>
      <c r="B118" s="95"/>
      <c r="C118" s="40" t="s">
        <v>73</v>
      </c>
      <c r="D118" s="57" t="s">
        <v>20</v>
      </c>
      <c r="E118" s="43">
        <v>0</v>
      </c>
      <c r="F118" s="43">
        <v>0</v>
      </c>
      <c r="G118" s="43">
        <v>108.80000000000001</v>
      </c>
      <c r="H118" s="43">
        <v>140.80000000000001</v>
      </c>
      <c r="I118" s="43">
        <v>128</v>
      </c>
      <c r="J118" s="43">
        <v>121.60000000000001</v>
      </c>
      <c r="K118" s="101">
        <f>SUM(E118:J118)</f>
        <v>499.20000000000005</v>
      </c>
      <c r="L118" s="28"/>
      <c r="M118" s="28"/>
      <c r="N118" s="28"/>
      <c r="O118" s="41">
        <f t="shared" si="83"/>
        <v>0.51570247933884295</v>
      </c>
      <c r="P118" s="41">
        <f t="shared" ref="P118" si="85">K118/6</f>
        <v>83.2</v>
      </c>
      <c r="Q118" s="28"/>
      <c r="R118" s="41">
        <f>IF($D118="Y",$K118,0)</f>
        <v>0</v>
      </c>
      <c r="S118" s="41">
        <f>IF($D118="N",$K118,0)</f>
        <v>499.20000000000005</v>
      </c>
      <c r="T118" s="105">
        <f t="shared" si="84"/>
        <v>0</v>
      </c>
    </row>
    <row r="119" spans="1:20" s="33" customFormat="1" ht="13.15" customHeight="1" x14ac:dyDescent="0.3">
      <c r="A119" s="94"/>
      <c r="B119" s="95"/>
      <c r="C119" s="40"/>
      <c r="D119" s="57"/>
      <c r="E119" s="43"/>
      <c r="F119" s="43"/>
      <c r="G119" s="43"/>
      <c r="H119" s="43"/>
      <c r="I119" s="43"/>
      <c r="J119" s="43"/>
      <c r="K119" s="101">
        <f>SUM(E119:J119)</f>
        <v>0</v>
      </c>
      <c r="L119" s="28"/>
      <c r="M119" s="28"/>
      <c r="N119" s="28"/>
      <c r="O119" s="41">
        <f t="shared" si="83"/>
        <v>0</v>
      </c>
      <c r="P119" s="41">
        <f>K119/12</f>
        <v>0</v>
      </c>
      <c r="Q119" s="28"/>
      <c r="R119" s="41">
        <f>IF($D119="Y",$K119,0)</f>
        <v>0</v>
      </c>
      <c r="S119" s="41">
        <f>IF($D119="N",$K119,0)</f>
        <v>0</v>
      </c>
      <c r="T119" s="105" t="e">
        <f t="shared" si="84"/>
        <v>#DIV/0!</v>
      </c>
    </row>
    <row r="120" spans="1:20" ht="13.15" customHeight="1" x14ac:dyDescent="0.3">
      <c r="A120" s="94"/>
      <c r="B120" s="95"/>
      <c r="C120" s="40"/>
      <c r="D120" s="57"/>
      <c r="E120" s="43"/>
      <c r="F120" s="43"/>
      <c r="G120" s="43"/>
      <c r="H120" s="43"/>
      <c r="I120" s="43"/>
      <c r="J120" s="43"/>
      <c r="K120" s="101">
        <f>SUM(E120:J120)</f>
        <v>0</v>
      </c>
      <c r="L120" s="28"/>
      <c r="M120" s="28"/>
      <c r="N120" s="28"/>
      <c r="O120" s="41">
        <f t="shared" si="83"/>
        <v>0</v>
      </c>
      <c r="P120" s="41">
        <f>K120/12</f>
        <v>0</v>
      </c>
      <c r="Q120" s="28"/>
      <c r="R120" s="41">
        <f>IF($D120="Y",$K120,0)</f>
        <v>0</v>
      </c>
      <c r="S120" s="41">
        <f>IF($D120="N",$K120,0)</f>
        <v>0</v>
      </c>
      <c r="T120" s="105" t="e">
        <f t="shared" si="84"/>
        <v>#DIV/0!</v>
      </c>
    </row>
    <row r="121" spans="1:20" ht="13.15" customHeight="1" thickBot="1" x14ac:dyDescent="0.35">
      <c r="A121" s="66"/>
      <c r="B121" s="67" t="s">
        <v>76</v>
      </c>
      <c r="C121" s="68"/>
      <c r="D121" s="70"/>
      <c r="E121" s="71">
        <f>SUM(E116:E120)</f>
        <v>0</v>
      </c>
      <c r="F121" s="71">
        <f t="shared" ref="F121:K121" si="86">SUM(F116:F120)</f>
        <v>0</v>
      </c>
      <c r="G121" s="71">
        <f t="shared" si="86"/>
        <v>108.80000000000001</v>
      </c>
      <c r="H121" s="71">
        <f t="shared" si="86"/>
        <v>140.80000000000001</v>
      </c>
      <c r="I121" s="71">
        <f t="shared" si="86"/>
        <v>128</v>
      </c>
      <c r="J121" s="71">
        <f t="shared" si="86"/>
        <v>121.60000000000001</v>
      </c>
      <c r="K121" s="71">
        <f t="shared" si="86"/>
        <v>499.20000000000005</v>
      </c>
      <c r="L121" s="28"/>
      <c r="M121" s="28"/>
      <c r="N121" s="28"/>
      <c r="O121" s="73">
        <f>SUM(O116:O120)</f>
        <v>0.51570247933884295</v>
      </c>
      <c r="P121" s="73">
        <f>SUM(P116:P120)</f>
        <v>83.2</v>
      </c>
      <c r="Q121" s="28"/>
      <c r="R121" s="69">
        <f>SUM(R116:R120)</f>
        <v>0</v>
      </c>
      <c r="S121" s="69">
        <f>SUM(S116:S120)</f>
        <v>499.20000000000005</v>
      </c>
      <c r="T121" s="106">
        <f t="shared" si="84"/>
        <v>0</v>
      </c>
    </row>
    <row r="122" spans="1:20" ht="12" x14ac:dyDescent="0.3">
      <c r="A122" s="94">
        <v>5.4</v>
      </c>
      <c r="B122" s="95" t="s">
        <v>77</v>
      </c>
      <c r="C122" s="47"/>
      <c r="D122" s="57"/>
      <c r="E122" s="43"/>
      <c r="F122" s="43"/>
      <c r="G122" s="43"/>
      <c r="H122" s="43"/>
      <c r="I122" s="43"/>
      <c r="J122" s="43"/>
      <c r="K122" s="101">
        <f>SUM(E122:J122)</f>
        <v>0</v>
      </c>
      <c r="L122" s="28"/>
      <c r="M122" s="28"/>
      <c r="N122" s="28"/>
      <c r="O122" s="41">
        <f>P122/$M$7</f>
        <v>0</v>
      </c>
      <c r="P122" s="41">
        <f>K122/12</f>
        <v>0</v>
      </c>
      <c r="Q122" s="28"/>
      <c r="R122" s="41">
        <f>IF($D122="Y",$K122,0)</f>
        <v>0</v>
      </c>
      <c r="S122" s="41">
        <f>IF($D122="N",$K122,0)</f>
        <v>0</v>
      </c>
      <c r="T122" s="105" t="e">
        <f>R122/(S122+R122)</f>
        <v>#DIV/0!</v>
      </c>
    </row>
    <row r="123" spans="1:20" ht="12" x14ac:dyDescent="0.3">
      <c r="A123" s="94"/>
      <c r="B123" s="95"/>
      <c r="C123" s="47"/>
      <c r="D123" s="57"/>
      <c r="E123" s="43"/>
      <c r="F123" s="43"/>
      <c r="G123" s="43"/>
      <c r="H123" s="43"/>
      <c r="I123" s="43"/>
      <c r="J123" s="43"/>
      <c r="K123" s="101">
        <f>SUM(E123:J123)</f>
        <v>0</v>
      </c>
      <c r="L123" s="28"/>
      <c r="M123" s="28"/>
      <c r="N123" s="28"/>
      <c r="O123" s="41">
        <f t="shared" ref="O123:O126" si="87">P123/$M$7</f>
        <v>0</v>
      </c>
      <c r="P123" s="41">
        <f>K123/12</f>
        <v>0</v>
      </c>
      <c r="Q123" s="28"/>
      <c r="R123" s="41">
        <f>IF($D123="Y",$K123,0)</f>
        <v>0</v>
      </c>
      <c r="S123" s="41">
        <f>IF($D123="N",$K123,0)</f>
        <v>0</v>
      </c>
      <c r="T123" s="105" t="e">
        <f t="shared" ref="T123:T127" si="88">R123/(S123+R123)</f>
        <v>#DIV/0!</v>
      </c>
    </row>
    <row r="124" spans="1:20" ht="12" x14ac:dyDescent="0.3">
      <c r="A124" s="94"/>
      <c r="B124" s="95"/>
      <c r="C124" s="47" t="s">
        <v>72</v>
      </c>
      <c r="D124" s="57" t="s">
        <v>20</v>
      </c>
      <c r="E124" s="43">
        <v>0</v>
      </c>
      <c r="F124" s="43">
        <v>0</v>
      </c>
      <c r="G124" s="43">
        <v>68</v>
      </c>
      <c r="H124" s="43">
        <v>88</v>
      </c>
      <c r="I124" s="43">
        <v>80</v>
      </c>
      <c r="J124" s="43">
        <v>76</v>
      </c>
      <c r="K124" s="101">
        <f>SUM(E124:J124)</f>
        <v>312</v>
      </c>
      <c r="L124" s="28"/>
      <c r="M124" s="28"/>
      <c r="N124" s="28"/>
      <c r="O124" s="41">
        <f t="shared" si="87"/>
        <v>0.32231404958677684</v>
      </c>
      <c r="P124" s="41">
        <f t="shared" ref="P124:P125" si="89">K124/6</f>
        <v>52</v>
      </c>
      <c r="Q124" s="28"/>
      <c r="R124" s="41">
        <f>IF($D124="Y",$K124,0)</f>
        <v>0</v>
      </c>
      <c r="S124" s="41">
        <f>IF($D124="N",$K124,0)</f>
        <v>312</v>
      </c>
      <c r="T124" s="105">
        <f t="shared" si="88"/>
        <v>0</v>
      </c>
    </row>
    <row r="125" spans="1:20" ht="12" x14ac:dyDescent="0.3">
      <c r="A125" s="94"/>
      <c r="B125" s="95"/>
      <c r="C125" s="47" t="s">
        <v>73</v>
      </c>
      <c r="D125" s="57" t="s">
        <v>20</v>
      </c>
      <c r="E125" s="43">
        <v>0</v>
      </c>
      <c r="F125" s="43">
        <v>0</v>
      </c>
      <c r="G125" s="43">
        <v>68</v>
      </c>
      <c r="H125" s="43">
        <v>88</v>
      </c>
      <c r="I125" s="43">
        <v>80</v>
      </c>
      <c r="J125" s="43">
        <v>76</v>
      </c>
      <c r="K125" s="101">
        <f>SUM(E125:J125)</f>
        <v>312</v>
      </c>
      <c r="L125" s="28"/>
      <c r="M125" s="28"/>
      <c r="N125" s="28"/>
      <c r="O125" s="41">
        <f t="shared" si="87"/>
        <v>0.32231404958677684</v>
      </c>
      <c r="P125" s="41">
        <f t="shared" si="89"/>
        <v>52</v>
      </c>
      <c r="Q125" s="28"/>
      <c r="R125" s="41">
        <f>IF($D125="Y",$K125,0)</f>
        <v>0</v>
      </c>
      <c r="S125" s="41">
        <f>IF($D125="N",$K125,0)</f>
        <v>312</v>
      </c>
      <c r="T125" s="105">
        <f t="shared" si="88"/>
        <v>0</v>
      </c>
    </row>
    <row r="126" spans="1:20" ht="12" x14ac:dyDescent="0.3">
      <c r="A126" s="94"/>
      <c r="B126" s="95"/>
      <c r="C126" s="47"/>
      <c r="D126" s="57"/>
      <c r="E126" s="43"/>
      <c r="F126" s="43"/>
      <c r="G126" s="43"/>
      <c r="H126" s="43"/>
      <c r="I126" s="43"/>
      <c r="J126" s="43"/>
      <c r="K126" s="101">
        <f>SUM(E126:J126)</f>
        <v>0</v>
      </c>
      <c r="L126" s="28"/>
      <c r="M126" s="28"/>
      <c r="N126" s="28"/>
      <c r="O126" s="41">
        <f t="shared" si="87"/>
        <v>0</v>
      </c>
      <c r="P126" s="41">
        <f>K126/12</f>
        <v>0</v>
      </c>
      <c r="Q126" s="28"/>
      <c r="R126" s="41">
        <f>IF($D126="Y",$K126,0)</f>
        <v>0</v>
      </c>
      <c r="S126" s="41">
        <f>IF($D126="N",$K126,0)</f>
        <v>0</v>
      </c>
      <c r="T126" s="105" t="e">
        <f t="shared" si="88"/>
        <v>#DIV/0!</v>
      </c>
    </row>
    <row r="127" spans="1:20" ht="12.5" thickBot="1" x14ac:dyDescent="0.35">
      <c r="A127" s="66"/>
      <c r="B127" s="67" t="s">
        <v>78</v>
      </c>
      <c r="C127" s="68"/>
      <c r="D127" s="70"/>
      <c r="E127" s="71">
        <f>SUM(E122:E126)</f>
        <v>0</v>
      </c>
      <c r="F127" s="71">
        <f t="shared" ref="F127:K127" si="90">SUM(F122:F126)</f>
        <v>0</v>
      </c>
      <c r="G127" s="71">
        <f t="shared" si="90"/>
        <v>136</v>
      </c>
      <c r="H127" s="71">
        <f t="shared" si="90"/>
        <v>176</v>
      </c>
      <c r="I127" s="71">
        <f t="shared" si="90"/>
        <v>160</v>
      </c>
      <c r="J127" s="71">
        <f t="shared" si="90"/>
        <v>152</v>
      </c>
      <c r="K127" s="71">
        <f t="shared" si="90"/>
        <v>624</v>
      </c>
      <c r="L127" s="28"/>
      <c r="M127" s="28"/>
      <c r="N127" s="28"/>
      <c r="O127" s="73">
        <f>SUM(O122:O126)</f>
        <v>0.64462809917355368</v>
      </c>
      <c r="P127" s="73">
        <f>SUM(P122:P126)</f>
        <v>104</v>
      </c>
      <c r="Q127" s="28"/>
      <c r="R127" s="69">
        <f>SUM(R122:R126)</f>
        <v>0</v>
      </c>
      <c r="S127" s="69">
        <f>SUM(S122:S126)</f>
        <v>624</v>
      </c>
      <c r="T127" s="106">
        <f t="shared" si="88"/>
        <v>0</v>
      </c>
    </row>
    <row r="128" spans="1:20" ht="12" x14ac:dyDescent="0.3">
      <c r="A128" s="38"/>
      <c r="B128" s="39"/>
      <c r="C128" s="47"/>
      <c r="D128" s="57"/>
      <c r="E128" s="43"/>
      <c r="F128" s="43"/>
      <c r="G128" s="43"/>
      <c r="H128" s="43"/>
      <c r="I128" s="43"/>
      <c r="J128" s="43"/>
      <c r="K128" s="43"/>
      <c r="L128" s="28"/>
      <c r="M128" s="28"/>
      <c r="N128" s="28"/>
      <c r="O128" s="41"/>
      <c r="P128" s="41"/>
      <c r="Q128" s="28"/>
      <c r="R128" s="41"/>
      <c r="S128" s="41"/>
      <c r="T128" s="105"/>
    </row>
    <row r="129" spans="1:20" ht="13.5" thickBot="1" x14ac:dyDescent="0.35">
      <c r="A129" s="89"/>
      <c r="B129" s="90" t="s">
        <v>70</v>
      </c>
      <c r="C129" s="91"/>
      <c r="D129" s="92"/>
      <c r="E129" s="92">
        <f t="shared" ref="E129:K129" si="91">SUM(E109,E115,E121,E127)</f>
        <v>168</v>
      </c>
      <c r="F129" s="92">
        <f t="shared" si="91"/>
        <v>176</v>
      </c>
      <c r="G129" s="92">
        <f t="shared" si="91"/>
        <v>544</v>
      </c>
      <c r="H129" s="92">
        <f t="shared" si="91"/>
        <v>704</v>
      </c>
      <c r="I129" s="92">
        <f t="shared" si="91"/>
        <v>640</v>
      </c>
      <c r="J129" s="92">
        <f t="shared" si="91"/>
        <v>608</v>
      </c>
      <c r="K129" s="92">
        <f t="shared" si="91"/>
        <v>2840</v>
      </c>
      <c r="L129" s="28"/>
      <c r="M129" s="28"/>
      <c r="N129" s="28"/>
      <c r="O129" s="92">
        <f>SUM(O109,O115,O121,O127)</f>
        <v>2.9338842975206614</v>
      </c>
      <c r="P129" s="92">
        <f>SUM(P109,P115,P121,P127)</f>
        <v>473.33333333333331</v>
      </c>
      <c r="Q129" s="28"/>
      <c r="R129" s="92">
        <f>SUM(R109,R115,R121,R127)</f>
        <v>0</v>
      </c>
      <c r="S129" s="92">
        <f>SUM(S109,S115,S121,S127)</f>
        <v>2840</v>
      </c>
      <c r="T129" s="111">
        <f t="shared" ref="T129" si="92">R129/(S129+R129)</f>
        <v>0</v>
      </c>
    </row>
    <row r="130" spans="1:20" ht="12" x14ac:dyDescent="0.3">
      <c r="A130" s="49"/>
      <c r="B130" s="39"/>
      <c r="C130" s="40"/>
      <c r="D130" s="42"/>
      <c r="E130" s="43"/>
      <c r="F130" s="43"/>
      <c r="G130" s="43"/>
      <c r="H130" s="43"/>
      <c r="I130" s="43"/>
      <c r="J130" s="43"/>
      <c r="K130" s="43"/>
      <c r="L130" s="28"/>
      <c r="M130" s="28"/>
      <c r="N130" s="28"/>
      <c r="O130" s="40"/>
      <c r="P130" s="40"/>
      <c r="Q130" s="28"/>
      <c r="R130" s="40"/>
      <c r="S130" s="40"/>
      <c r="T130" s="105"/>
    </row>
    <row r="131" spans="1:20" ht="13" x14ac:dyDescent="0.3">
      <c r="A131" s="75">
        <v>6</v>
      </c>
      <c r="B131" s="93" t="s">
        <v>79</v>
      </c>
      <c r="C131" s="77"/>
      <c r="D131" s="77"/>
      <c r="E131" s="82"/>
      <c r="F131" s="82"/>
      <c r="G131" s="82"/>
      <c r="H131" s="82"/>
      <c r="I131" s="82"/>
      <c r="J131" s="82"/>
      <c r="K131" s="78"/>
      <c r="L131" s="28"/>
      <c r="M131" s="28"/>
      <c r="N131" s="28"/>
      <c r="O131" s="77"/>
      <c r="P131" s="77"/>
      <c r="Q131" s="28"/>
      <c r="R131" s="77"/>
      <c r="S131" s="77"/>
      <c r="T131" s="109"/>
    </row>
    <row r="132" spans="1:20" ht="12" x14ac:dyDescent="0.3">
      <c r="A132" s="94">
        <v>6.1</v>
      </c>
      <c r="B132" s="99" t="s">
        <v>80</v>
      </c>
      <c r="C132" s="40"/>
      <c r="D132" s="57"/>
      <c r="E132" s="43"/>
      <c r="F132" s="43"/>
      <c r="G132" s="43"/>
      <c r="H132" s="43"/>
      <c r="I132" s="43"/>
      <c r="J132" s="43"/>
      <c r="K132" s="101">
        <f>SUM(E132:J132)</f>
        <v>0</v>
      </c>
      <c r="L132" s="28"/>
      <c r="M132" s="28"/>
      <c r="N132" s="28"/>
      <c r="O132" s="41">
        <f>P132/$M$7</f>
        <v>0</v>
      </c>
      <c r="P132" s="41">
        <f>K132/12</f>
        <v>0</v>
      </c>
      <c r="Q132" s="28"/>
      <c r="R132" s="41">
        <f>IF($D132="Y",$K132,0)</f>
        <v>0</v>
      </c>
      <c r="S132" s="41">
        <f>IF($D132="N",$K132,0)</f>
        <v>0</v>
      </c>
      <c r="T132" s="105" t="e">
        <f>R132/(S132+R132)</f>
        <v>#DIV/0!</v>
      </c>
    </row>
    <row r="133" spans="1:20" ht="12" x14ac:dyDescent="0.3">
      <c r="A133" s="94"/>
      <c r="B133" s="95"/>
      <c r="C133" s="40" t="s">
        <v>81</v>
      </c>
      <c r="D133" s="57" t="s">
        <v>20</v>
      </c>
      <c r="E133" s="43">
        <v>76.36363636363636</v>
      </c>
      <c r="F133" s="43">
        <v>80</v>
      </c>
      <c r="G133" s="43">
        <v>61.818181818181827</v>
      </c>
      <c r="H133" s="43">
        <v>80</v>
      </c>
      <c r="I133" s="43">
        <v>72.72727272727272</v>
      </c>
      <c r="J133" s="43">
        <v>69.090909090909093</v>
      </c>
      <c r="K133" s="101">
        <f>SUM(E133:J133)</f>
        <v>440</v>
      </c>
      <c r="L133" s="28"/>
      <c r="M133" s="28"/>
      <c r="N133" s="28"/>
      <c r="O133" s="41">
        <f t="shared" ref="O133:O136" si="93">P133/$M$7</f>
        <v>0.45454545454545447</v>
      </c>
      <c r="P133" s="41">
        <f t="shared" ref="P133:P134" si="94">K133/6</f>
        <v>73.333333333333329</v>
      </c>
      <c r="Q133" s="28"/>
      <c r="R133" s="41">
        <f>IF($D133="Y",$K133,0)</f>
        <v>0</v>
      </c>
      <c r="S133" s="41">
        <f>IF($D133="N",$K133,0)</f>
        <v>440</v>
      </c>
      <c r="T133" s="105">
        <f t="shared" ref="T133:T137" si="95">R133/(S133+R133)</f>
        <v>0</v>
      </c>
    </row>
    <row r="134" spans="1:20" ht="12" x14ac:dyDescent="0.3">
      <c r="A134" s="94"/>
      <c r="B134" s="95"/>
      <c r="C134" s="40" t="s">
        <v>25</v>
      </c>
      <c r="D134" s="57" t="s">
        <v>20</v>
      </c>
      <c r="E134" s="43">
        <v>117.6</v>
      </c>
      <c r="F134" s="43">
        <v>123.19999999999999</v>
      </c>
      <c r="G134" s="43">
        <v>95.199999999999989</v>
      </c>
      <c r="H134" s="43">
        <v>123.19999999999999</v>
      </c>
      <c r="I134" s="43">
        <v>112</v>
      </c>
      <c r="J134" s="43">
        <v>106.39999999999999</v>
      </c>
      <c r="K134" s="101">
        <f>SUM(E134:J134)</f>
        <v>677.6</v>
      </c>
      <c r="L134" s="28"/>
      <c r="M134" s="28"/>
      <c r="N134" s="28"/>
      <c r="O134" s="41">
        <f t="shared" si="93"/>
        <v>0.7</v>
      </c>
      <c r="P134" s="41">
        <f t="shared" si="94"/>
        <v>112.93333333333334</v>
      </c>
      <c r="Q134" s="28"/>
      <c r="R134" s="41">
        <f>IF($D134="Y",$K134,0)</f>
        <v>0</v>
      </c>
      <c r="S134" s="41">
        <f>IF($D134="N",$K134,0)</f>
        <v>677.6</v>
      </c>
      <c r="T134" s="105">
        <f t="shared" si="95"/>
        <v>0</v>
      </c>
    </row>
    <row r="135" spans="1:20" ht="12" x14ac:dyDescent="0.3">
      <c r="A135" s="94"/>
      <c r="B135" s="95"/>
      <c r="C135" s="40"/>
      <c r="D135" s="57"/>
      <c r="E135" s="43"/>
      <c r="F135" s="43"/>
      <c r="G135" s="43"/>
      <c r="H135" s="43"/>
      <c r="I135" s="43"/>
      <c r="J135" s="43"/>
      <c r="K135" s="101">
        <f>SUM(E135:J135)</f>
        <v>0</v>
      </c>
      <c r="L135" s="28"/>
      <c r="M135" s="28"/>
      <c r="N135" s="28"/>
      <c r="O135" s="41">
        <f t="shared" si="93"/>
        <v>0</v>
      </c>
      <c r="P135" s="41">
        <f>K135/12</f>
        <v>0</v>
      </c>
      <c r="Q135" s="28"/>
      <c r="R135" s="41">
        <f>IF($D135="Y",$K135,0)</f>
        <v>0</v>
      </c>
      <c r="S135" s="41">
        <f>IF($D135="N",$K135,0)</f>
        <v>0</v>
      </c>
      <c r="T135" s="105" t="e">
        <f t="shared" si="95"/>
        <v>#DIV/0!</v>
      </c>
    </row>
    <row r="136" spans="1:20" ht="12" x14ac:dyDescent="0.3">
      <c r="A136" s="94"/>
      <c r="B136" s="95"/>
      <c r="C136" s="40"/>
      <c r="D136" s="57"/>
      <c r="E136" s="43"/>
      <c r="F136" s="43"/>
      <c r="G136" s="43"/>
      <c r="H136" s="43"/>
      <c r="I136" s="43"/>
      <c r="J136" s="43"/>
      <c r="K136" s="101">
        <f>SUM(E136:J136)</f>
        <v>0</v>
      </c>
      <c r="L136" s="28"/>
      <c r="M136" s="28"/>
      <c r="N136" s="28"/>
      <c r="O136" s="41">
        <f t="shared" si="93"/>
        <v>0</v>
      </c>
      <c r="P136" s="41">
        <f>K136/12</f>
        <v>0</v>
      </c>
      <c r="Q136" s="28"/>
      <c r="R136" s="41">
        <f>IF($D136="Y",$K136,0)</f>
        <v>0</v>
      </c>
      <c r="S136" s="41">
        <f>IF($D136="N",$K136,0)</f>
        <v>0</v>
      </c>
      <c r="T136" s="105" t="e">
        <f t="shared" si="95"/>
        <v>#DIV/0!</v>
      </c>
    </row>
    <row r="137" spans="1:20" ht="12.5" thickBot="1" x14ac:dyDescent="0.35">
      <c r="A137" s="66"/>
      <c r="B137" s="67" t="s">
        <v>82</v>
      </c>
      <c r="C137" s="68"/>
      <c r="D137" s="70"/>
      <c r="E137" s="71">
        <f>SUM(E132:E136)</f>
        <v>193.96363636363634</v>
      </c>
      <c r="F137" s="71">
        <f t="shared" ref="F137:K137" si="96">SUM(F132:F136)</f>
        <v>203.2</v>
      </c>
      <c r="G137" s="71">
        <f t="shared" si="96"/>
        <v>157.0181818181818</v>
      </c>
      <c r="H137" s="71">
        <f t="shared" si="96"/>
        <v>203.2</v>
      </c>
      <c r="I137" s="71">
        <f t="shared" si="96"/>
        <v>184.72727272727272</v>
      </c>
      <c r="J137" s="71">
        <f t="shared" si="96"/>
        <v>175.4909090909091</v>
      </c>
      <c r="K137" s="71">
        <f t="shared" si="96"/>
        <v>1117.5999999999999</v>
      </c>
      <c r="L137" s="28"/>
      <c r="M137" s="28"/>
      <c r="N137" s="28"/>
      <c r="O137" s="73">
        <f>SUM(O132:O136)</f>
        <v>1.1545454545454543</v>
      </c>
      <c r="P137" s="73">
        <f>SUM(P132:P136)</f>
        <v>186.26666666666665</v>
      </c>
      <c r="Q137" s="28"/>
      <c r="R137" s="69">
        <f>SUM(R132:R136)</f>
        <v>0</v>
      </c>
      <c r="S137" s="69">
        <f>SUM(S132:S136)</f>
        <v>1117.5999999999999</v>
      </c>
      <c r="T137" s="106">
        <f t="shared" si="95"/>
        <v>0</v>
      </c>
    </row>
    <row r="138" spans="1:20" ht="12" x14ac:dyDescent="0.3">
      <c r="A138" s="94">
        <v>6.2</v>
      </c>
      <c r="B138" s="99" t="s">
        <v>83</v>
      </c>
      <c r="C138" s="40" t="s">
        <v>35</v>
      </c>
      <c r="D138" s="57" t="s">
        <v>20</v>
      </c>
      <c r="E138" s="43">
        <v>58.8</v>
      </c>
      <c r="F138" s="43">
        <v>61.599999999999994</v>
      </c>
      <c r="G138" s="43">
        <v>47.599999999999994</v>
      </c>
      <c r="H138" s="43">
        <v>61.599999999999994</v>
      </c>
      <c r="I138" s="43">
        <v>56</v>
      </c>
      <c r="J138" s="43">
        <v>53.199999999999996</v>
      </c>
      <c r="K138" s="101">
        <f>SUM(E138:J138)</f>
        <v>338.8</v>
      </c>
      <c r="L138" s="28"/>
      <c r="M138" s="28"/>
      <c r="N138" s="28"/>
      <c r="O138" s="41">
        <f>P138/$M$7</f>
        <v>0.35</v>
      </c>
      <c r="P138" s="41">
        <f t="shared" ref="P138:P141" si="97">K138/6</f>
        <v>56.466666666666669</v>
      </c>
      <c r="Q138" s="28"/>
      <c r="R138" s="41">
        <f>IF($D138="Y",$K138,0)</f>
        <v>0</v>
      </c>
      <c r="S138" s="41">
        <f>IF($D138="N",$K138,0)</f>
        <v>338.8</v>
      </c>
      <c r="T138" s="105">
        <f>R138/(S138+R138)</f>
        <v>0</v>
      </c>
    </row>
    <row r="139" spans="1:20" ht="12" x14ac:dyDescent="0.3">
      <c r="A139" s="94"/>
      <c r="B139" s="95"/>
      <c r="C139" s="40" t="s">
        <v>84</v>
      </c>
      <c r="D139" s="57" t="s">
        <v>85</v>
      </c>
      <c r="E139" s="43">
        <v>0</v>
      </c>
      <c r="F139" s="43">
        <v>0</v>
      </c>
      <c r="G139" s="43">
        <v>0</v>
      </c>
      <c r="H139" s="43">
        <v>96.636828644501279</v>
      </c>
      <c r="I139" s="43">
        <v>87.851662404092082</v>
      </c>
      <c r="J139" s="43">
        <v>83.459079283887476</v>
      </c>
      <c r="K139" s="101">
        <f>SUM(E139:J139)</f>
        <v>267.94757033248084</v>
      </c>
      <c r="L139" s="28"/>
      <c r="M139" s="28"/>
      <c r="N139" s="28"/>
      <c r="O139" s="41">
        <f t="shared" ref="O139:O142" si="98">P139/$M$7</f>
        <v>0.27680534125256284</v>
      </c>
      <c r="P139" s="41">
        <f t="shared" si="97"/>
        <v>44.657928388746804</v>
      </c>
      <c r="Q139" s="28"/>
      <c r="R139" s="41">
        <f>IF($D139="Y",$K139,0)</f>
        <v>267.94757033248084</v>
      </c>
      <c r="S139" s="41">
        <f>IF($D139="N",$K139,0)</f>
        <v>0</v>
      </c>
      <c r="T139" s="105">
        <f t="shared" ref="T139:T143" si="99">R139/(S139+R139)</f>
        <v>1</v>
      </c>
    </row>
    <row r="140" spans="1:20" ht="12" x14ac:dyDescent="0.3">
      <c r="A140" s="94"/>
      <c r="B140" s="95"/>
      <c r="C140" s="40" t="s">
        <v>36</v>
      </c>
      <c r="D140" s="57" t="s">
        <v>20</v>
      </c>
      <c r="E140" s="43">
        <v>25.2</v>
      </c>
      <c r="F140" s="43">
        <v>26.4</v>
      </c>
      <c r="G140" s="43">
        <v>20.399999999999999</v>
      </c>
      <c r="H140" s="43">
        <v>26.4</v>
      </c>
      <c r="I140" s="43">
        <v>24</v>
      </c>
      <c r="J140" s="43">
        <v>22.8</v>
      </c>
      <c r="K140" s="101">
        <f>SUM(E140:J140)</f>
        <v>145.20000000000002</v>
      </c>
      <c r="L140" s="28"/>
      <c r="M140" s="28"/>
      <c r="N140" s="28"/>
      <c r="O140" s="41">
        <f t="shared" si="98"/>
        <v>0.15000000000000002</v>
      </c>
      <c r="P140" s="41">
        <f t="shared" si="97"/>
        <v>24.200000000000003</v>
      </c>
      <c r="Q140" s="28"/>
      <c r="R140" s="41">
        <f>IF($D140="Y",$K140,0)</f>
        <v>0</v>
      </c>
      <c r="S140" s="41">
        <f>IF($D140="N",$K140,0)</f>
        <v>145.20000000000002</v>
      </c>
      <c r="T140" s="105">
        <f t="shared" si="99"/>
        <v>0</v>
      </c>
    </row>
    <row r="141" spans="1:20" ht="12" x14ac:dyDescent="0.3">
      <c r="A141" s="94"/>
      <c r="B141" s="95"/>
      <c r="C141" s="40" t="s">
        <v>37</v>
      </c>
      <c r="D141" s="57" t="s">
        <v>20</v>
      </c>
      <c r="E141" s="43">
        <v>0</v>
      </c>
      <c r="F141" s="43">
        <v>0</v>
      </c>
      <c r="G141" s="43">
        <v>68</v>
      </c>
      <c r="H141" s="43">
        <v>88</v>
      </c>
      <c r="I141" s="43">
        <v>80</v>
      </c>
      <c r="J141" s="43">
        <v>76</v>
      </c>
      <c r="K141" s="101">
        <f>SUM(E141:J141)</f>
        <v>312</v>
      </c>
      <c r="L141" s="28"/>
      <c r="M141" s="28"/>
      <c r="N141" s="28"/>
      <c r="O141" s="41">
        <f t="shared" si="98"/>
        <v>0.32231404958677684</v>
      </c>
      <c r="P141" s="41">
        <f t="shared" si="97"/>
        <v>52</v>
      </c>
      <c r="Q141" s="28"/>
      <c r="R141" s="41">
        <f>IF($D141="Y",$K141,0)</f>
        <v>0</v>
      </c>
      <c r="S141" s="41">
        <f>IF($D141="N",$K141,0)</f>
        <v>312</v>
      </c>
      <c r="T141" s="105">
        <f t="shared" si="99"/>
        <v>0</v>
      </c>
    </row>
    <row r="142" spans="1:20" ht="12" x14ac:dyDescent="0.3">
      <c r="A142" s="94"/>
      <c r="B142" s="95"/>
      <c r="C142" s="40" t="s">
        <v>25</v>
      </c>
      <c r="D142" s="57" t="s">
        <v>20</v>
      </c>
      <c r="E142" s="43">
        <v>42</v>
      </c>
      <c r="F142" s="43">
        <v>44</v>
      </c>
      <c r="G142" s="43">
        <v>34</v>
      </c>
      <c r="H142" s="43">
        <v>44</v>
      </c>
      <c r="I142" s="43">
        <v>40</v>
      </c>
      <c r="J142" s="43">
        <v>38</v>
      </c>
      <c r="K142" s="101">
        <f>SUM(E142:J142)</f>
        <v>242</v>
      </c>
      <c r="L142" s="28"/>
      <c r="M142" s="28"/>
      <c r="N142" s="28"/>
      <c r="O142" s="41">
        <f t="shared" si="98"/>
        <v>0.25</v>
      </c>
      <c r="P142" s="41">
        <f t="shared" ref="P142" si="100">K142/6</f>
        <v>40.333333333333336</v>
      </c>
      <c r="Q142" s="28"/>
      <c r="R142" s="41">
        <f>IF($D142="Y",$K142,0)</f>
        <v>0</v>
      </c>
      <c r="S142" s="41">
        <f>IF($D142="N",$K142,0)</f>
        <v>242</v>
      </c>
      <c r="T142" s="105">
        <f t="shared" si="99"/>
        <v>0</v>
      </c>
    </row>
    <row r="143" spans="1:20" ht="12.5" thickBot="1" x14ac:dyDescent="0.35">
      <c r="A143" s="66"/>
      <c r="B143" s="67" t="s">
        <v>86</v>
      </c>
      <c r="C143" s="68"/>
      <c r="D143" s="70"/>
      <c r="E143" s="71">
        <f>SUM(E138:E142)</f>
        <v>126</v>
      </c>
      <c r="F143" s="71">
        <f t="shared" ref="F143:K143" si="101">SUM(F138:F142)</f>
        <v>132</v>
      </c>
      <c r="G143" s="71">
        <f t="shared" si="101"/>
        <v>170</v>
      </c>
      <c r="H143" s="71">
        <f t="shared" si="101"/>
        <v>316.63682864450129</v>
      </c>
      <c r="I143" s="71">
        <f t="shared" si="101"/>
        <v>287.85166240409205</v>
      </c>
      <c r="J143" s="71">
        <f t="shared" si="101"/>
        <v>273.45907928388749</v>
      </c>
      <c r="K143" s="71">
        <f t="shared" si="101"/>
        <v>1305.9475703324808</v>
      </c>
      <c r="L143" s="28"/>
      <c r="M143" s="28"/>
      <c r="N143" s="28"/>
      <c r="O143" s="73">
        <f>SUM(O138:O142)</f>
        <v>1.3491193908393397</v>
      </c>
      <c r="P143" s="73">
        <f>SUM(P138:P142)</f>
        <v>217.6579283887468</v>
      </c>
      <c r="Q143" s="28"/>
      <c r="R143" s="69">
        <f>SUM(R138:R142)</f>
        <v>267.94757033248084</v>
      </c>
      <c r="S143" s="69">
        <f>SUM(S138:S142)</f>
        <v>1038</v>
      </c>
      <c r="T143" s="106">
        <f t="shared" si="99"/>
        <v>0.20517482969416923</v>
      </c>
    </row>
    <row r="144" spans="1:20" ht="12" x14ac:dyDescent="0.3">
      <c r="A144" s="94">
        <v>6.3</v>
      </c>
      <c r="B144" s="99" t="s">
        <v>87</v>
      </c>
      <c r="C144" s="47"/>
      <c r="D144" s="57"/>
      <c r="E144" s="43"/>
      <c r="F144" s="43"/>
      <c r="G144" s="43"/>
      <c r="H144" s="43"/>
      <c r="I144" s="43"/>
      <c r="J144" s="43"/>
      <c r="K144" s="101">
        <f>SUM(E144:J144)</f>
        <v>0</v>
      </c>
      <c r="L144" s="28"/>
      <c r="M144" s="28"/>
      <c r="N144" s="28"/>
      <c r="O144" s="41">
        <f>P144/$M$7</f>
        <v>0</v>
      </c>
      <c r="P144" s="41">
        <f>K144/12</f>
        <v>0</v>
      </c>
      <c r="Q144" s="28"/>
      <c r="R144" s="41">
        <f>IF($D144="Y",$K144,0)</f>
        <v>0</v>
      </c>
      <c r="S144" s="41">
        <f>IF($D144="N",$K144,0)</f>
        <v>0</v>
      </c>
      <c r="T144" s="105" t="e">
        <f>R144/(S144+R144)</f>
        <v>#DIV/0!</v>
      </c>
    </row>
    <row r="145" spans="1:20" ht="12" x14ac:dyDescent="0.3">
      <c r="A145" s="94"/>
      <c r="B145" s="95"/>
      <c r="C145" s="47" t="s">
        <v>84</v>
      </c>
      <c r="D145" s="57" t="s">
        <v>85</v>
      </c>
      <c r="E145" s="43">
        <v>0</v>
      </c>
      <c r="F145" s="43">
        <v>0</v>
      </c>
      <c r="G145" s="43">
        <v>0</v>
      </c>
      <c r="H145" s="43">
        <v>96.636828644501279</v>
      </c>
      <c r="I145" s="43">
        <v>87.851662404092082</v>
      </c>
      <c r="J145" s="43">
        <v>83.459079283887476</v>
      </c>
      <c r="K145" s="101">
        <f>SUM(E145:J145)</f>
        <v>267.94757033248084</v>
      </c>
      <c r="L145" s="28"/>
      <c r="M145" s="28"/>
      <c r="N145" s="28"/>
      <c r="O145" s="41">
        <f t="shared" ref="O145:O148" si="102">P145/$M$7</f>
        <v>0.27680534125256284</v>
      </c>
      <c r="P145" s="41">
        <f t="shared" ref="P145:P147" si="103">K145/6</f>
        <v>44.657928388746804</v>
      </c>
      <c r="Q145" s="28"/>
      <c r="R145" s="41">
        <f>IF($D145="Y",$K145,0)</f>
        <v>267.94757033248084</v>
      </c>
      <c r="S145" s="41">
        <f>IF($D145="N",$K145,0)</f>
        <v>0</v>
      </c>
      <c r="T145" s="105">
        <f t="shared" ref="T145:T149" si="104">R145/(S145+R145)</f>
        <v>1</v>
      </c>
    </row>
    <row r="146" spans="1:20" ht="12" x14ac:dyDescent="0.3">
      <c r="A146" s="94"/>
      <c r="B146" s="95"/>
      <c r="C146" s="47" t="s">
        <v>43</v>
      </c>
      <c r="D146" s="57" t="s">
        <v>20</v>
      </c>
      <c r="E146" s="43">
        <v>0</v>
      </c>
      <c r="F146" s="43">
        <v>0</v>
      </c>
      <c r="G146" s="43">
        <v>27.200000000000003</v>
      </c>
      <c r="H146" s="43">
        <v>35.200000000000003</v>
      </c>
      <c r="I146" s="43">
        <v>32</v>
      </c>
      <c r="J146" s="43">
        <v>30.400000000000002</v>
      </c>
      <c r="K146" s="101">
        <f>SUM(E146:J146)</f>
        <v>124.80000000000001</v>
      </c>
      <c r="L146" s="28"/>
      <c r="M146" s="28"/>
      <c r="N146" s="28"/>
      <c r="O146" s="41">
        <f t="shared" si="102"/>
        <v>0.12892561983471074</v>
      </c>
      <c r="P146" s="41">
        <f t="shared" si="103"/>
        <v>20.8</v>
      </c>
      <c r="Q146" s="28"/>
      <c r="R146" s="41">
        <f>IF($D146="Y",$K146,0)</f>
        <v>0</v>
      </c>
      <c r="S146" s="41">
        <f>IF($D146="N",$K146,0)</f>
        <v>124.80000000000001</v>
      </c>
      <c r="T146" s="105">
        <f t="shared" si="104"/>
        <v>0</v>
      </c>
    </row>
    <row r="147" spans="1:20" ht="12" x14ac:dyDescent="0.3">
      <c r="A147" s="94"/>
      <c r="B147" s="95"/>
      <c r="C147" s="47" t="s">
        <v>37</v>
      </c>
      <c r="D147" s="57" t="s">
        <v>20</v>
      </c>
      <c r="E147" s="43">
        <v>50.4</v>
      </c>
      <c r="F147" s="43">
        <v>52.8</v>
      </c>
      <c r="G147" s="43">
        <v>40.799999999999997</v>
      </c>
      <c r="H147" s="43">
        <v>52.8</v>
      </c>
      <c r="I147" s="43">
        <v>48</v>
      </c>
      <c r="J147" s="43">
        <v>45.6</v>
      </c>
      <c r="K147" s="101">
        <f>SUM(E147:J147)</f>
        <v>290.40000000000003</v>
      </c>
      <c r="L147" s="28"/>
      <c r="M147" s="28"/>
      <c r="N147" s="28"/>
      <c r="O147" s="41">
        <f t="shared" si="102"/>
        <v>0.30000000000000004</v>
      </c>
      <c r="P147" s="41">
        <f t="shared" si="103"/>
        <v>48.400000000000006</v>
      </c>
      <c r="Q147" s="28"/>
      <c r="R147" s="41">
        <f>IF($D147="Y",$K147,0)</f>
        <v>0</v>
      </c>
      <c r="S147" s="41">
        <f>IF($D147="N",$K147,0)</f>
        <v>290.40000000000003</v>
      </c>
      <c r="T147" s="105">
        <f t="shared" si="104"/>
        <v>0</v>
      </c>
    </row>
    <row r="148" spans="1:20" ht="12" x14ac:dyDescent="0.3">
      <c r="A148" s="94"/>
      <c r="B148" s="95"/>
      <c r="C148" s="47" t="s">
        <v>44</v>
      </c>
      <c r="D148" s="57" t="s">
        <v>85</v>
      </c>
      <c r="E148" s="43">
        <v>0</v>
      </c>
      <c r="F148" s="43">
        <v>0</v>
      </c>
      <c r="G148" s="43">
        <v>0</v>
      </c>
      <c r="H148" s="43">
        <v>57.98209718670077</v>
      </c>
      <c r="I148" s="43">
        <v>52.710997442455245</v>
      </c>
      <c r="J148" s="43">
        <v>50.075447570332479</v>
      </c>
      <c r="K148" s="101">
        <f>SUM(E148:J148)</f>
        <v>160.76854219948848</v>
      </c>
      <c r="L148" s="28"/>
      <c r="M148" s="28"/>
      <c r="N148" s="28"/>
      <c r="O148" s="41">
        <f t="shared" si="102"/>
        <v>0.16608320475153768</v>
      </c>
      <c r="P148" s="41">
        <f t="shared" ref="P148" si="105">K148/6</f>
        <v>26.794757033248079</v>
      </c>
      <c r="Q148" s="28"/>
      <c r="R148" s="41">
        <f>IF($D148="Y",$K148,0)</f>
        <v>160.76854219948848</v>
      </c>
      <c r="S148" s="41">
        <f>IF($D148="N",$K148,0)</f>
        <v>0</v>
      </c>
      <c r="T148" s="105">
        <f t="shared" si="104"/>
        <v>1</v>
      </c>
    </row>
    <row r="149" spans="1:20" ht="12.5" thickBot="1" x14ac:dyDescent="0.35">
      <c r="A149" s="66"/>
      <c r="B149" s="67" t="s">
        <v>88</v>
      </c>
      <c r="C149" s="68"/>
      <c r="D149" s="70"/>
      <c r="E149" s="71">
        <f>SUM(E144:E148)</f>
        <v>50.4</v>
      </c>
      <c r="F149" s="71">
        <f t="shared" ref="F149:K149" si="106">SUM(F144:F148)</f>
        <v>52.8</v>
      </c>
      <c r="G149" s="71">
        <f t="shared" si="106"/>
        <v>68</v>
      </c>
      <c r="H149" s="71">
        <f t="shared" si="106"/>
        <v>242.61892583120206</v>
      </c>
      <c r="I149" s="71">
        <f t="shared" si="106"/>
        <v>220.56265984654732</v>
      </c>
      <c r="J149" s="71">
        <f t="shared" si="106"/>
        <v>209.53452685421996</v>
      </c>
      <c r="K149" s="71">
        <f t="shared" si="106"/>
        <v>843.91611253196936</v>
      </c>
      <c r="L149" s="28"/>
      <c r="M149" s="28"/>
      <c r="N149" s="28"/>
      <c r="O149" s="73">
        <f>SUM(O144:O148)</f>
        <v>0.87181416583881133</v>
      </c>
      <c r="P149" s="73">
        <f>SUM(P144:P148)</f>
        <v>140.6526854219949</v>
      </c>
      <c r="Q149" s="28"/>
      <c r="R149" s="69">
        <f>SUM(R144:R148)</f>
        <v>428.71611253196932</v>
      </c>
      <c r="S149" s="69">
        <f>SUM(S144:S148)</f>
        <v>415.20000000000005</v>
      </c>
      <c r="T149" s="106">
        <f t="shared" si="104"/>
        <v>0.50800797160479461</v>
      </c>
    </row>
    <row r="150" spans="1:20" ht="12" x14ac:dyDescent="0.3">
      <c r="A150" s="38"/>
      <c r="B150" s="39"/>
      <c r="C150" s="47"/>
      <c r="D150" s="57"/>
      <c r="E150" s="43"/>
      <c r="F150" s="43"/>
      <c r="G150" s="43"/>
      <c r="H150" s="43"/>
      <c r="I150" s="43"/>
      <c r="J150" s="43"/>
      <c r="K150" s="43"/>
      <c r="L150" s="28"/>
      <c r="M150" s="28"/>
      <c r="N150" s="28"/>
      <c r="O150" s="41"/>
      <c r="P150" s="41"/>
      <c r="Q150" s="28"/>
      <c r="R150" s="41"/>
      <c r="S150" s="41"/>
      <c r="T150" s="105"/>
    </row>
    <row r="151" spans="1:20" ht="13.5" thickBot="1" x14ac:dyDescent="0.35">
      <c r="A151" s="89"/>
      <c r="B151" s="172" t="s">
        <v>89</v>
      </c>
      <c r="C151" s="173"/>
      <c r="D151" s="92"/>
      <c r="E151" s="92">
        <f t="shared" ref="E151:K151" si="107">SUM(E137,E143,E149)</f>
        <v>370.36363636363632</v>
      </c>
      <c r="F151" s="92">
        <f t="shared" si="107"/>
        <v>388</v>
      </c>
      <c r="G151" s="92">
        <f t="shared" si="107"/>
        <v>395.0181818181818</v>
      </c>
      <c r="H151" s="92">
        <f t="shared" si="107"/>
        <v>762.45575447570343</v>
      </c>
      <c r="I151" s="92">
        <f t="shared" si="107"/>
        <v>693.14159497791206</v>
      </c>
      <c r="J151" s="92">
        <f t="shared" si="107"/>
        <v>658.48451522901655</v>
      </c>
      <c r="K151" s="92">
        <f t="shared" si="107"/>
        <v>3267.4636828644502</v>
      </c>
      <c r="L151" s="28"/>
      <c r="M151" s="28"/>
      <c r="N151" s="28"/>
      <c r="O151" s="92">
        <f>SUM(O137,O143,O149)</f>
        <v>3.3754790112236051</v>
      </c>
      <c r="P151" s="92">
        <f>SUM(P137,P143,P149)</f>
        <v>544.57728047740829</v>
      </c>
      <c r="Q151" s="28"/>
      <c r="R151" s="92">
        <f>SUM(R137,R143,R149)</f>
        <v>696.66368286445015</v>
      </c>
      <c r="S151" s="92">
        <f>SUM(S137,S143,S149)</f>
        <v>2570.8000000000002</v>
      </c>
      <c r="T151" s="111">
        <f t="shared" ref="T151" si="108">R151/(S151+R151)</f>
        <v>0.21321237218885136</v>
      </c>
    </row>
    <row r="152" spans="1:20" ht="12" x14ac:dyDescent="0.3">
      <c r="A152" s="49"/>
      <c r="B152" s="39"/>
      <c r="C152" s="40"/>
      <c r="D152" s="42"/>
      <c r="E152" s="43"/>
      <c r="F152" s="43"/>
      <c r="G152" s="43"/>
      <c r="H152" s="43"/>
      <c r="I152" s="43"/>
      <c r="J152" s="43"/>
      <c r="K152" s="43"/>
      <c r="L152" s="28"/>
      <c r="M152" s="28"/>
      <c r="N152" s="28"/>
      <c r="O152" s="40"/>
      <c r="P152" s="40"/>
      <c r="Q152" s="28"/>
      <c r="R152" s="40"/>
      <c r="S152" s="40"/>
      <c r="T152" s="105"/>
    </row>
    <row r="153" spans="1:20" ht="13" x14ac:dyDescent="0.3">
      <c r="A153" s="75">
        <v>7</v>
      </c>
      <c r="B153" s="84" t="s">
        <v>90</v>
      </c>
      <c r="C153" s="77"/>
      <c r="D153" s="77"/>
      <c r="E153" s="82"/>
      <c r="F153" s="82"/>
      <c r="G153" s="82"/>
      <c r="H153" s="82"/>
      <c r="I153" s="82"/>
      <c r="J153" s="82"/>
      <c r="K153" s="78"/>
      <c r="L153" s="28"/>
      <c r="M153" s="28"/>
      <c r="N153" s="28"/>
      <c r="O153" s="77"/>
      <c r="P153" s="77"/>
      <c r="Q153" s="28"/>
      <c r="R153" s="77"/>
      <c r="S153" s="77"/>
      <c r="T153" s="109"/>
    </row>
    <row r="154" spans="1:20" ht="12" x14ac:dyDescent="0.3">
      <c r="A154" s="100">
        <v>7.1</v>
      </c>
      <c r="B154" s="95" t="s">
        <v>91</v>
      </c>
      <c r="C154" s="40"/>
      <c r="D154" s="57"/>
      <c r="E154" s="43"/>
      <c r="F154" s="43"/>
      <c r="G154" s="43"/>
      <c r="H154" s="43"/>
      <c r="I154" s="43"/>
      <c r="J154" s="43"/>
      <c r="K154" s="101">
        <f>SUM(E154:J154)</f>
        <v>0</v>
      </c>
      <c r="L154" s="28"/>
      <c r="M154" s="28"/>
      <c r="N154" s="28"/>
      <c r="O154" s="41">
        <f>P154/$M$7</f>
        <v>0</v>
      </c>
      <c r="P154" s="41">
        <f>K154/12</f>
        <v>0</v>
      </c>
      <c r="Q154" s="28"/>
      <c r="R154" s="41">
        <f>IF($D154="Y",$K154,0)</f>
        <v>0</v>
      </c>
      <c r="S154" s="41">
        <f>IF($D154="N",$K154,0)</f>
        <v>0</v>
      </c>
      <c r="T154" s="105" t="e">
        <f>R154/(S154+R154)</f>
        <v>#DIV/0!</v>
      </c>
    </row>
    <row r="155" spans="1:20" ht="12" x14ac:dyDescent="0.3">
      <c r="A155" s="94"/>
      <c r="B155" s="95"/>
      <c r="C155" s="40" t="s">
        <v>81</v>
      </c>
      <c r="D155" s="57" t="s">
        <v>20</v>
      </c>
      <c r="E155" s="43">
        <v>91.636363636363626</v>
      </c>
      <c r="F155" s="43">
        <v>96</v>
      </c>
      <c r="G155" s="43">
        <v>74.181818181818187</v>
      </c>
      <c r="H155" s="43">
        <v>96</v>
      </c>
      <c r="I155" s="43">
        <v>87.272727272727266</v>
      </c>
      <c r="J155" s="43">
        <v>82.909090909090921</v>
      </c>
      <c r="K155" s="101">
        <f>SUM(E155:J155)</f>
        <v>528</v>
      </c>
      <c r="O155" s="41">
        <f t="shared" ref="O155:O158" si="109">P155/$M$7</f>
        <v>0.54545454545454541</v>
      </c>
      <c r="P155" s="41">
        <f t="shared" ref="P155" si="110">K155/6</f>
        <v>88</v>
      </c>
      <c r="R155" s="41">
        <f>IF($D155="Y",$K155,0)</f>
        <v>0</v>
      </c>
      <c r="S155" s="41">
        <f>IF($D155="N",$K155,0)</f>
        <v>528</v>
      </c>
      <c r="T155" s="105">
        <f t="shared" ref="T155:T159" si="111">R155/(S155+R155)</f>
        <v>0</v>
      </c>
    </row>
    <row r="156" spans="1:20" ht="12" x14ac:dyDescent="0.3">
      <c r="A156" s="94"/>
      <c r="B156" s="95"/>
      <c r="C156" s="40"/>
      <c r="D156" s="57"/>
      <c r="E156" s="43"/>
      <c r="F156" s="43"/>
      <c r="G156" s="43"/>
      <c r="H156" s="43"/>
      <c r="I156" s="43"/>
      <c r="J156" s="43"/>
      <c r="K156" s="101">
        <f>SUM(E156:J156)</f>
        <v>0</v>
      </c>
      <c r="O156" s="41">
        <f t="shared" si="109"/>
        <v>0</v>
      </c>
      <c r="P156" s="41">
        <f>K156/12</f>
        <v>0</v>
      </c>
      <c r="R156" s="41">
        <f>IF($D156="Y",$K156,0)</f>
        <v>0</v>
      </c>
      <c r="S156" s="41">
        <f>IF($D156="N",$K156,0)</f>
        <v>0</v>
      </c>
      <c r="T156" s="105" t="e">
        <f t="shared" si="111"/>
        <v>#DIV/0!</v>
      </c>
    </row>
    <row r="157" spans="1:20" ht="12" x14ac:dyDescent="0.3">
      <c r="A157" s="94"/>
      <c r="B157" s="95"/>
      <c r="C157" s="40"/>
      <c r="D157" s="57"/>
      <c r="E157" s="43"/>
      <c r="F157" s="43"/>
      <c r="G157" s="43"/>
      <c r="H157" s="43"/>
      <c r="I157" s="43"/>
      <c r="J157" s="43"/>
      <c r="K157" s="101">
        <f>SUM(E157:J157)</f>
        <v>0</v>
      </c>
      <c r="O157" s="41">
        <f t="shared" si="109"/>
        <v>0</v>
      </c>
      <c r="P157" s="41">
        <f>K157/12</f>
        <v>0</v>
      </c>
      <c r="R157" s="41">
        <f>IF($D157="Y",$K157,0)</f>
        <v>0</v>
      </c>
      <c r="S157" s="41">
        <f>IF($D157="N",$K157,0)</f>
        <v>0</v>
      </c>
      <c r="T157" s="105" t="e">
        <f t="shared" si="111"/>
        <v>#DIV/0!</v>
      </c>
    </row>
    <row r="158" spans="1:20" ht="12" x14ac:dyDescent="0.3">
      <c r="A158" s="94"/>
      <c r="B158" s="95"/>
      <c r="C158" s="40"/>
      <c r="D158" s="57"/>
      <c r="E158" s="43"/>
      <c r="F158" s="43"/>
      <c r="G158" s="43"/>
      <c r="H158" s="43"/>
      <c r="I158" s="43"/>
      <c r="J158" s="43"/>
      <c r="K158" s="101">
        <f>SUM(E158:J158)</f>
        <v>0</v>
      </c>
      <c r="O158" s="41">
        <f t="shared" si="109"/>
        <v>0</v>
      </c>
      <c r="P158" s="41">
        <f>K158/12</f>
        <v>0</v>
      </c>
      <c r="R158" s="41">
        <f>IF($D158="Y",$K158,0)</f>
        <v>0</v>
      </c>
      <c r="S158" s="41">
        <f>IF($D158="N",$K158,0)</f>
        <v>0</v>
      </c>
      <c r="T158" s="105" t="e">
        <f t="shared" si="111"/>
        <v>#DIV/0!</v>
      </c>
    </row>
    <row r="159" spans="1:20" ht="12.5" thickBot="1" x14ac:dyDescent="0.35">
      <c r="A159" s="66"/>
      <c r="B159" s="67" t="s">
        <v>92</v>
      </c>
      <c r="C159" s="68"/>
      <c r="D159" s="70"/>
      <c r="E159" s="71">
        <f>SUM(E154:E158)</f>
        <v>91.636363636363626</v>
      </c>
      <c r="F159" s="71">
        <f t="shared" ref="F159:K159" si="112">SUM(F154:F158)</f>
        <v>96</v>
      </c>
      <c r="G159" s="71">
        <f t="shared" si="112"/>
        <v>74.181818181818187</v>
      </c>
      <c r="H159" s="71">
        <f t="shared" si="112"/>
        <v>96</v>
      </c>
      <c r="I159" s="71">
        <f t="shared" si="112"/>
        <v>87.272727272727266</v>
      </c>
      <c r="J159" s="71">
        <f t="shared" si="112"/>
        <v>82.909090909090921</v>
      </c>
      <c r="K159" s="71">
        <f t="shared" si="112"/>
        <v>528</v>
      </c>
      <c r="O159" s="73">
        <f>SUM(O154:O158)</f>
        <v>0.54545454545454541</v>
      </c>
      <c r="P159" s="73">
        <f>SUM(P154:P158)</f>
        <v>88</v>
      </c>
      <c r="R159" s="69">
        <f>SUM(R154:R158)</f>
        <v>0</v>
      </c>
      <c r="S159" s="69">
        <f>SUM(S154:S158)</f>
        <v>528</v>
      </c>
      <c r="T159" s="106">
        <f t="shared" si="111"/>
        <v>0</v>
      </c>
    </row>
    <row r="160" spans="1:20" ht="12" x14ac:dyDescent="0.3">
      <c r="A160" s="100">
        <v>7.2</v>
      </c>
      <c r="B160" s="95" t="s">
        <v>93</v>
      </c>
      <c r="C160" s="40"/>
      <c r="D160" s="57"/>
      <c r="E160" s="43"/>
      <c r="F160" s="43"/>
      <c r="G160" s="43"/>
      <c r="H160" s="43"/>
      <c r="I160" s="43"/>
      <c r="J160" s="43"/>
      <c r="K160" s="101">
        <f>SUM(E160:J160)</f>
        <v>0</v>
      </c>
      <c r="O160" s="41">
        <f>P160/$M$7</f>
        <v>0</v>
      </c>
      <c r="P160" s="41">
        <f>K160/12</f>
        <v>0</v>
      </c>
      <c r="R160" s="41">
        <f>IF($D160="Y",$K160,0)</f>
        <v>0</v>
      </c>
      <c r="S160" s="41">
        <f>IF($D160="N",$K160,0)</f>
        <v>0</v>
      </c>
      <c r="T160" s="105" t="e">
        <f>R160/(S160+R160)</f>
        <v>#DIV/0!</v>
      </c>
    </row>
    <row r="161" spans="1:20" ht="12" x14ac:dyDescent="0.3">
      <c r="A161" s="94"/>
      <c r="B161" s="95"/>
      <c r="C161" s="40" t="s">
        <v>35</v>
      </c>
      <c r="D161" s="57" t="s">
        <v>20</v>
      </c>
      <c r="E161" s="43">
        <v>16.8</v>
      </c>
      <c r="F161" s="43">
        <v>17.600000000000001</v>
      </c>
      <c r="G161" s="43">
        <v>13.600000000000001</v>
      </c>
      <c r="H161" s="43">
        <v>17.600000000000001</v>
      </c>
      <c r="I161" s="43">
        <v>16</v>
      </c>
      <c r="J161" s="43">
        <v>15.200000000000001</v>
      </c>
      <c r="K161" s="101">
        <f>SUM(E161:J161)</f>
        <v>96.800000000000011</v>
      </c>
      <c r="O161" s="41">
        <f t="shared" ref="O161:O164" si="113">P161/$M$7</f>
        <v>0.10000000000000002</v>
      </c>
      <c r="P161" s="41">
        <f t="shared" ref="P161:P162" si="114">K161/6</f>
        <v>16.133333333333336</v>
      </c>
      <c r="R161" s="41">
        <f>IF($D161="Y",$K161,0)</f>
        <v>0</v>
      </c>
      <c r="S161" s="41">
        <f>IF($D161="N",$K161,0)</f>
        <v>96.800000000000011</v>
      </c>
      <c r="T161" s="105">
        <f t="shared" ref="T161:T165" si="115">R161/(S161+R161)</f>
        <v>0</v>
      </c>
    </row>
    <row r="162" spans="1:20" ht="12" x14ac:dyDescent="0.3">
      <c r="A162" s="94"/>
      <c r="B162" s="95"/>
      <c r="C162" s="40" t="s">
        <v>40</v>
      </c>
      <c r="D162" s="57" t="s">
        <v>20</v>
      </c>
      <c r="E162" s="43">
        <v>16.8</v>
      </c>
      <c r="F162" s="43">
        <v>17.600000000000001</v>
      </c>
      <c r="G162" s="43">
        <v>13.600000000000001</v>
      </c>
      <c r="H162" s="43">
        <v>17.600000000000001</v>
      </c>
      <c r="I162" s="43">
        <v>16</v>
      </c>
      <c r="J162" s="43">
        <v>15.200000000000001</v>
      </c>
      <c r="K162" s="101">
        <f>SUM(E162:J162)</f>
        <v>96.800000000000011</v>
      </c>
      <c r="O162" s="41">
        <f t="shared" si="113"/>
        <v>0.10000000000000002</v>
      </c>
      <c r="P162" s="41">
        <f t="shared" si="114"/>
        <v>16.133333333333336</v>
      </c>
      <c r="R162" s="41">
        <f>IF($D162="Y",$K162,0)</f>
        <v>0</v>
      </c>
      <c r="S162" s="41">
        <f>IF($D162="N",$K162,0)</f>
        <v>96.800000000000011</v>
      </c>
      <c r="T162" s="105">
        <f t="shared" si="115"/>
        <v>0</v>
      </c>
    </row>
    <row r="163" spans="1:20" ht="12" x14ac:dyDescent="0.3">
      <c r="A163" s="94"/>
      <c r="B163" s="95"/>
      <c r="C163" s="40"/>
      <c r="D163" s="57"/>
      <c r="E163" s="43"/>
      <c r="F163" s="43"/>
      <c r="G163" s="43"/>
      <c r="H163" s="43"/>
      <c r="I163" s="43"/>
      <c r="J163" s="43"/>
      <c r="K163" s="101">
        <f>SUM(E163:J163)</f>
        <v>0</v>
      </c>
      <c r="O163" s="41">
        <f t="shared" si="113"/>
        <v>0</v>
      </c>
      <c r="P163" s="41">
        <f>K163/12</f>
        <v>0</v>
      </c>
      <c r="R163" s="41">
        <f>IF($D163="Y",$K163,0)</f>
        <v>0</v>
      </c>
      <c r="S163" s="41">
        <f>IF($D163="N",$K163,0)</f>
        <v>0</v>
      </c>
      <c r="T163" s="105" t="e">
        <f t="shared" si="115"/>
        <v>#DIV/0!</v>
      </c>
    </row>
    <row r="164" spans="1:20" ht="12" x14ac:dyDescent="0.3">
      <c r="A164" s="94"/>
      <c r="B164" s="95"/>
      <c r="C164" s="40"/>
      <c r="D164" s="57"/>
      <c r="E164" s="43"/>
      <c r="F164" s="43"/>
      <c r="G164" s="43"/>
      <c r="H164" s="43"/>
      <c r="I164" s="43"/>
      <c r="J164" s="43"/>
      <c r="K164" s="101">
        <f>SUM(E164:J164)</f>
        <v>0</v>
      </c>
      <c r="O164" s="41">
        <f t="shared" si="113"/>
        <v>0</v>
      </c>
      <c r="P164" s="41">
        <f>K164/12</f>
        <v>0</v>
      </c>
      <c r="R164" s="41">
        <f>IF($D164="Y",$K164,0)</f>
        <v>0</v>
      </c>
      <c r="S164" s="41">
        <f>IF($D164="N",$K164,0)</f>
        <v>0</v>
      </c>
      <c r="T164" s="105" t="e">
        <f t="shared" si="115"/>
        <v>#DIV/0!</v>
      </c>
    </row>
    <row r="165" spans="1:20" ht="12.5" thickBot="1" x14ac:dyDescent="0.35">
      <c r="A165" s="66"/>
      <c r="B165" s="67" t="s">
        <v>94</v>
      </c>
      <c r="C165" s="68"/>
      <c r="D165" s="70"/>
      <c r="E165" s="71">
        <f>SUM(E160:E164)</f>
        <v>33.6</v>
      </c>
      <c r="F165" s="71">
        <f t="shared" ref="F165:K165" si="116">SUM(F160:F164)</f>
        <v>35.200000000000003</v>
      </c>
      <c r="G165" s="71">
        <f t="shared" si="116"/>
        <v>27.200000000000003</v>
      </c>
      <c r="H165" s="71">
        <f t="shared" si="116"/>
        <v>35.200000000000003</v>
      </c>
      <c r="I165" s="71">
        <f t="shared" si="116"/>
        <v>32</v>
      </c>
      <c r="J165" s="71">
        <f t="shared" si="116"/>
        <v>30.400000000000002</v>
      </c>
      <c r="K165" s="71">
        <f t="shared" si="116"/>
        <v>193.60000000000002</v>
      </c>
      <c r="O165" s="73">
        <f>SUM(O160:O164)</f>
        <v>0.20000000000000004</v>
      </c>
      <c r="P165" s="73">
        <f>SUM(P160:P164)</f>
        <v>32.266666666666673</v>
      </c>
      <c r="R165" s="69">
        <f>SUM(R160:R164)</f>
        <v>0</v>
      </c>
      <c r="S165" s="69">
        <f>SUM(S160:S164)</f>
        <v>193.60000000000002</v>
      </c>
      <c r="T165" s="106">
        <f t="shared" si="115"/>
        <v>0</v>
      </c>
    </row>
    <row r="166" spans="1:20" ht="12" x14ac:dyDescent="0.3">
      <c r="A166" s="100">
        <v>7.3</v>
      </c>
      <c r="B166" s="95" t="s">
        <v>95</v>
      </c>
      <c r="C166" s="40" t="s">
        <v>35</v>
      </c>
      <c r="D166" s="57" t="s">
        <v>20</v>
      </c>
      <c r="E166" s="43">
        <v>16.8</v>
      </c>
      <c r="F166" s="43">
        <v>17.600000000000001</v>
      </c>
      <c r="G166" s="43">
        <v>13.600000000000001</v>
      </c>
      <c r="H166" s="43">
        <v>17.600000000000001</v>
      </c>
      <c r="I166" s="43">
        <v>16</v>
      </c>
      <c r="J166" s="43">
        <v>15.200000000000001</v>
      </c>
      <c r="K166" s="101">
        <f>SUM(E166:J166)</f>
        <v>96.800000000000011</v>
      </c>
      <c r="O166" s="41">
        <f>P166/$M$7</f>
        <v>0.10000000000000002</v>
      </c>
      <c r="P166" s="41">
        <f t="shared" ref="P166:P169" si="117">K166/6</f>
        <v>16.133333333333336</v>
      </c>
      <c r="R166" s="41">
        <f>IF($D166="Y",$K166,0)</f>
        <v>0</v>
      </c>
      <c r="S166" s="41">
        <f>IF($D166="N",$K166,0)</f>
        <v>96.800000000000011</v>
      </c>
      <c r="T166" s="105">
        <f>R166/(S166+R166)</f>
        <v>0</v>
      </c>
    </row>
    <row r="167" spans="1:20" ht="12" x14ac:dyDescent="0.3">
      <c r="A167" s="94"/>
      <c r="B167" s="95"/>
      <c r="C167" s="40" t="s">
        <v>36</v>
      </c>
      <c r="D167" s="57" t="s">
        <v>20</v>
      </c>
      <c r="E167" s="43">
        <v>16.8</v>
      </c>
      <c r="F167" s="43">
        <v>17.600000000000001</v>
      </c>
      <c r="G167" s="43">
        <v>13.600000000000001</v>
      </c>
      <c r="H167" s="43">
        <v>17.600000000000001</v>
      </c>
      <c r="I167" s="43">
        <v>16</v>
      </c>
      <c r="J167" s="43">
        <v>15.200000000000001</v>
      </c>
      <c r="K167" s="101">
        <f>SUM(E167:J167)</f>
        <v>96.800000000000011</v>
      </c>
      <c r="O167" s="41">
        <f t="shared" ref="O167:O170" si="118">P167/$M$7</f>
        <v>0.10000000000000002</v>
      </c>
      <c r="P167" s="41">
        <f t="shared" si="117"/>
        <v>16.133333333333336</v>
      </c>
      <c r="R167" s="41">
        <f>IF($D167="Y",$K167,0)</f>
        <v>0</v>
      </c>
      <c r="S167" s="41">
        <f>IF($D167="N",$K167,0)</f>
        <v>96.800000000000011</v>
      </c>
      <c r="T167" s="105">
        <f t="shared" ref="T167:T171" si="119">R167/(S167+R167)</f>
        <v>0</v>
      </c>
    </row>
    <row r="168" spans="1:20" ht="12" x14ac:dyDescent="0.3">
      <c r="A168" s="94"/>
      <c r="B168" s="95"/>
      <c r="C168" s="40" t="s">
        <v>37</v>
      </c>
      <c r="D168" s="57" t="s">
        <v>20</v>
      </c>
      <c r="E168" s="43">
        <v>16.8</v>
      </c>
      <c r="F168" s="43">
        <v>17.600000000000001</v>
      </c>
      <c r="G168" s="43">
        <v>13.600000000000001</v>
      </c>
      <c r="H168" s="43">
        <v>17.600000000000001</v>
      </c>
      <c r="I168" s="43">
        <v>16</v>
      </c>
      <c r="J168" s="43">
        <v>15.200000000000001</v>
      </c>
      <c r="K168" s="101">
        <f>SUM(E168:J168)</f>
        <v>96.800000000000011</v>
      </c>
      <c r="O168" s="41">
        <f t="shared" si="118"/>
        <v>0.10000000000000002</v>
      </c>
      <c r="P168" s="41">
        <f t="shared" si="117"/>
        <v>16.133333333333336</v>
      </c>
      <c r="R168" s="41">
        <f>IF($D168="Y",$K168,0)</f>
        <v>0</v>
      </c>
      <c r="S168" s="41">
        <f>IF($D168="N",$K168,0)</f>
        <v>96.800000000000011</v>
      </c>
      <c r="T168" s="105">
        <f t="shared" si="119"/>
        <v>0</v>
      </c>
    </row>
    <row r="169" spans="1:20" ht="12" x14ac:dyDescent="0.3">
      <c r="A169" s="94"/>
      <c r="B169" s="95"/>
      <c r="C169" s="40" t="s">
        <v>48</v>
      </c>
      <c r="D169" s="57" t="s">
        <v>20</v>
      </c>
      <c r="E169" s="43">
        <v>0</v>
      </c>
      <c r="F169" s="43">
        <v>0</v>
      </c>
      <c r="G169" s="43">
        <v>13.600000000000001</v>
      </c>
      <c r="H169" s="43">
        <v>17.600000000000001</v>
      </c>
      <c r="I169" s="43">
        <v>16</v>
      </c>
      <c r="J169" s="43">
        <v>15.200000000000001</v>
      </c>
      <c r="K169" s="101">
        <f>SUM(E169:J169)</f>
        <v>62.400000000000006</v>
      </c>
      <c r="O169" s="41">
        <f t="shared" si="118"/>
        <v>6.4462809917355368E-2</v>
      </c>
      <c r="P169" s="41">
        <f t="shared" si="117"/>
        <v>10.4</v>
      </c>
      <c r="R169" s="41">
        <f>IF($D169="Y",$K169,0)</f>
        <v>0</v>
      </c>
      <c r="S169" s="41">
        <f>IF($D169="N",$K169,0)</f>
        <v>62.400000000000006</v>
      </c>
      <c r="T169" s="105">
        <f t="shared" si="119"/>
        <v>0</v>
      </c>
    </row>
    <row r="170" spans="1:20" ht="12" x14ac:dyDescent="0.3">
      <c r="A170" s="94"/>
      <c r="B170" s="95"/>
      <c r="C170" s="40" t="s">
        <v>40</v>
      </c>
      <c r="D170" s="57" t="s">
        <v>20</v>
      </c>
      <c r="E170" s="43">
        <v>16.8</v>
      </c>
      <c r="F170" s="43">
        <v>17.600000000000001</v>
      </c>
      <c r="G170" s="43">
        <v>13.600000000000001</v>
      </c>
      <c r="H170" s="43">
        <v>17.600000000000001</v>
      </c>
      <c r="I170" s="43">
        <v>16</v>
      </c>
      <c r="J170" s="43">
        <v>15.200000000000001</v>
      </c>
      <c r="K170" s="101">
        <f>SUM(E170:J170)</f>
        <v>96.800000000000011</v>
      </c>
      <c r="O170" s="41">
        <f t="shared" si="118"/>
        <v>0.10000000000000002</v>
      </c>
      <c r="P170" s="41">
        <f t="shared" ref="P170:P175" si="120">K170/6</f>
        <v>16.133333333333336</v>
      </c>
      <c r="R170" s="41">
        <f>IF($D170="Y",$K170,0)</f>
        <v>0</v>
      </c>
      <c r="S170" s="41">
        <f>IF($D170="N",$K170,0)</f>
        <v>96.800000000000011</v>
      </c>
      <c r="T170" s="105">
        <f t="shared" si="119"/>
        <v>0</v>
      </c>
    </row>
    <row r="171" spans="1:20" ht="12.5" thickBot="1" x14ac:dyDescent="0.35">
      <c r="A171" s="66"/>
      <c r="B171" s="67" t="s">
        <v>96</v>
      </c>
      <c r="C171" s="68"/>
      <c r="D171" s="70"/>
      <c r="E171" s="71">
        <f>SUM(E166:E170)</f>
        <v>67.2</v>
      </c>
      <c r="F171" s="71">
        <f t="shared" ref="F171:K171" si="121">SUM(F166:F170)</f>
        <v>70.400000000000006</v>
      </c>
      <c r="G171" s="71">
        <f t="shared" si="121"/>
        <v>68</v>
      </c>
      <c r="H171" s="71">
        <f t="shared" si="121"/>
        <v>88</v>
      </c>
      <c r="I171" s="71">
        <f t="shared" si="121"/>
        <v>80</v>
      </c>
      <c r="J171" s="71">
        <f t="shared" si="121"/>
        <v>76</v>
      </c>
      <c r="K171" s="71">
        <f t="shared" si="121"/>
        <v>449.60000000000008</v>
      </c>
      <c r="O171" s="73">
        <f>SUM(O166:O170)</f>
        <v>0.46446280991735545</v>
      </c>
      <c r="P171" s="73">
        <f>SUM(P166:P170)</f>
        <v>74.933333333333337</v>
      </c>
      <c r="R171" s="69">
        <f>SUM(R166:R170)</f>
        <v>0</v>
      </c>
      <c r="S171" s="69">
        <f>SUM(S166:S170)</f>
        <v>449.60000000000008</v>
      </c>
      <c r="T171" s="106">
        <f t="shared" si="119"/>
        <v>0</v>
      </c>
    </row>
    <row r="172" spans="1:20" ht="12" x14ac:dyDescent="0.3">
      <c r="A172" s="94">
        <v>7.4</v>
      </c>
      <c r="B172" s="95" t="s">
        <v>97</v>
      </c>
      <c r="C172" s="47" t="s">
        <v>43</v>
      </c>
      <c r="D172" s="57" t="s">
        <v>20</v>
      </c>
      <c r="E172" s="43">
        <v>0</v>
      </c>
      <c r="F172" s="43">
        <v>0</v>
      </c>
      <c r="G172" s="43">
        <v>0</v>
      </c>
      <c r="H172" s="43">
        <v>176</v>
      </c>
      <c r="I172" s="43">
        <v>160</v>
      </c>
      <c r="J172" s="43">
        <v>152</v>
      </c>
      <c r="K172" s="101">
        <f>SUM(E172:J172)</f>
        <v>488</v>
      </c>
      <c r="O172" s="41">
        <f>P172/$M$7</f>
        <v>0.50413223140495866</v>
      </c>
      <c r="P172" s="41">
        <f t="shared" si="120"/>
        <v>81.333333333333329</v>
      </c>
      <c r="R172" s="41">
        <f>IF($D172="Y",$K172,0)</f>
        <v>0</v>
      </c>
      <c r="S172" s="41">
        <f>IF($D172="N",$K172,0)</f>
        <v>488</v>
      </c>
      <c r="T172" s="105">
        <f>R172/(S172+R172)</f>
        <v>0</v>
      </c>
    </row>
    <row r="173" spans="1:20" ht="12" x14ac:dyDescent="0.3">
      <c r="A173" s="94"/>
      <c r="B173" s="95"/>
      <c r="C173" s="47" t="s">
        <v>36</v>
      </c>
      <c r="D173" s="57" t="s">
        <v>20</v>
      </c>
      <c r="E173" s="43">
        <v>25.2</v>
      </c>
      <c r="F173" s="43">
        <v>26.4</v>
      </c>
      <c r="G173" s="43">
        <v>20.399999999999999</v>
      </c>
      <c r="H173" s="43">
        <v>26.4</v>
      </c>
      <c r="I173" s="43">
        <v>24</v>
      </c>
      <c r="J173" s="43">
        <v>22.8</v>
      </c>
      <c r="K173" s="101">
        <f>SUM(E173:J173)</f>
        <v>145.20000000000002</v>
      </c>
      <c r="O173" s="41">
        <f t="shared" ref="O173:O176" si="122">P173/$M$7</f>
        <v>0.15000000000000002</v>
      </c>
      <c r="P173" s="41">
        <f t="shared" si="120"/>
        <v>24.200000000000003</v>
      </c>
      <c r="R173" s="41">
        <f>IF($D173="Y",$K173,0)</f>
        <v>0</v>
      </c>
      <c r="S173" s="41">
        <f>IF($D173="N",$K173,0)</f>
        <v>145.20000000000002</v>
      </c>
      <c r="T173" s="105">
        <f t="shared" ref="T173:T179" si="123">R173/(S173+R173)</f>
        <v>0</v>
      </c>
    </row>
    <row r="174" spans="1:20" ht="12" x14ac:dyDescent="0.3">
      <c r="A174" s="94"/>
      <c r="B174" s="95"/>
      <c r="C174" s="47" t="s">
        <v>37</v>
      </c>
      <c r="D174" s="57" t="s">
        <v>20</v>
      </c>
      <c r="E174" s="43">
        <v>16.8</v>
      </c>
      <c r="F174" s="43">
        <v>17.600000000000001</v>
      </c>
      <c r="G174" s="43">
        <v>13.600000000000001</v>
      </c>
      <c r="H174" s="43">
        <v>17.600000000000001</v>
      </c>
      <c r="I174" s="43">
        <v>16</v>
      </c>
      <c r="J174" s="43">
        <v>15.200000000000001</v>
      </c>
      <c r="K174" s="101">
        <f>SUM(E174:J174)</f>
        <v>96.800000000000011</v>
      </c>
      <c r="O174" s="41">
        <f t="shared" si="122"/>
        <v>0.10000000000000002</v>
      </c>
      <c r="P174" s="41">
        <f t="shared" si="120"/>
        <v>16.133333333333336</v>
      </c>
      <c r="R174" s="41">
        <f>IF($D174="Y",$K174,0)</f>
        <v>0</v>
      </c>
      <c r="S174" s="41">
        <f>IF($D174="N",$K174,0)</f>
        <v>96.800000000000011</v>
      </c>
      <c r="T174" s="105">
        <f t="shared" si="123"/>
        <v>0</v>
      </c>
    </row>
    <row r="175" spans="1:20" ht="12" x14ac:dyDescent="0.3">
      <c r="A175" s="94"/>
      <c r="B175" s="95"/>
      <c r="C175" s="47" t="s">
        <v>48</v>
      </c>
      <c r="D175" s="57" t="s">
        <v>20</v>
      </c>
      <c r="E175" s="43">
        <v>0</v>
      </c>
      <c r="F175" s="43">
        <v>0</v>
      </c>
      <c r="G175" s="43">
        <v>13.600000000000001</v>
      </c>
      <c r="H175" s="43">
        <v>17.600000000000001</v>
      </c>
      <c r="I175" s="43">
        <v>16</v>
      </c>
      <c r="J175" s="43">
        <v>15.200000000000001</v>
      </c>
      <c r="K175" s="101">
        <f>SUM(E175:J175)</f>
        <v>62.400000000000006</v>
      </c>
      <c r="O175" s="41">
        <f t="shared" si="122"/>
        <v>6.4462809917355368E-2</v>
      </c>
      <c r="P175" s="41">
        <f t="shared" si="120"/>
        <v>10.4</v>
      </c>
      <c r="R175" s="41">
        <f>IF($D175="Y",$K175,0)</f>
        <v>0</v>
      </c>
      <c r="S175" s="41">
        <f>IF($D175="N",$K175,0)</f>
        <v>62.400000000000006</v>
      </c>
      <c r="T175" s="105">
        <f t="shared" si="123"/>
        <v>0</v>
      </c>
    </row>
    <row r="176" spans="1:20" ht="12" x14ac:dyDescent="0.3">
      <c r="A176" s="94"/>
      <c r="B176" s="95"/>
      <c r="C176" s="47" t="s">
        <v>40</v>
      </c>
      <c r="D176" s="57" t="s">
        <v>20</v>
      </c>
      <c r="E176" s="43">
        <v>8.4</v>
      </c>
      <c r="F176" s="43">
        <v>8.8000000000000007</v>
      </c>
      <c r="G176" s="43">
        <v>6.8000000000000007</v>
      </c>
      <c r="H176" s="43">
        <v>8.8000000000000007</v>
      </c>
      <c r="I176" s="43">
        <v>8</v>
      </c>
      <c r="J176" s="43">
        <v>7.6000000000000005</v>
      </c>
      <c r="K176" s="101">
        <f>SUM(E176:J176)</f>
        <v>48.400000000000006</v>
      </c>
      <c r="O176" s="41">
        <f t="shared" si="122"/>
        <v>5.000000000000001E-2</v>
      </c>
      <c r="P176" s="41">
        <f>K176/6</f>
        <v>8.0666666666666682</v>
      </c>
      <c r="R176" s="41">
        <f>IF($D176="Y",$K176,0)</f>
        <v>0</v>
      </c>
      <c r="S176" s="41">
        <f>IF($D176="N",$K176,0)</f>
        <v>48.400000000000006</v>
      </c>
      <c r="T176" s="105">
        <f t="shared" si="123"/>
        <v>0</v>
      </c>
    </row>
    <row r="177" spans="1:20" ht="12.5" thickBot="1" x14ac:dyDescent="0.35">
      <c r="A177" s="66"/>
      <c r="B177" s="67" t="s">
        <v>98</v>
      </c>
      <c r="C177" s="68"/>
      <c r="D177" s="70"/>
      <c r="E177" s="71">
        <f>SUM(E172:E176)</f>
        <v>50.4</v>
      </c>
      <c r="F177" s="71">
        <f t="shared" ref="F177:K177" si="124">SUM(F172:F176)</f>
        <v>52.8</v>
      </c>
      <c r="G177" s="71">
        <f t="shared" si="124"/>
        <v>54.400000000000006</v>
      </c>
      <c r="H177" s="71">
        <f t="shared" si="124"/>
        <v>246.4</v>
      </c>
      <c r="I177" s="71">
        <f t="shared" si="124"/>
        <v>224</v>
      </c>
      <c r="J177" s="71">
        <f t="shared" si="124"/>
        <v>212.79999999999998</v>
      </c>
      <c r="K177" s="71">
        <f t="shared" si="124"/>
        <v>840.8</v>
      </c>
      <c r="O177" s="73">
        <f>SUM(O172:O176)</f>
        <v>0.86859504132231402</v>
      </c>
      <c r="P177" s="73">
        <f>SUM(P172:P176)</f>
        <v>140.13333333333333</v>
      </c>
      <c r="R177" s="69">
        <f>SUM(R172:R176)</f>
        <v>0</v>
      </c>
      <c r="S177" s="69">
        <f>SUM(S172:S176)</f>
        <v>840.8</v>
      </c>
      <c r="T177" s="106">
        <f t="shared" si="123"/>
        <v>0</v>
      </c>
    </row>
    <row r="178" spans="1:20" ht="12" x14ac:dyDescent="0.3">
      <c r="A178" s="38"/>
      <c r="B178" s="39"/>
      <c r="C178" s="47"/>
      <c r="D178" s="57"/>
      <c r="E178" s="43"/>
      <c r="F178" s="43"/>
      <c r="G178" s="43"/>
      <c r="H178" s="43"/>
      <c r="I178" s="43"/>
      <c r="J178" s="43"/>
      <c r="K178" s="43"/>
      <c r="O178" s="41"/>
      <c r="P178" s="41"/>
      <c r="R178" s="41"/>
      <c r="S178" s="41"/>
      <c r="T178" s="105"/>
    </row>
    <row r="179" spans="1:20" ht="13.5" thickBot="1" x14ac:dyDescent="0.35">
      <c r="A179" s="89"/>
      <c r="B179" s="90" t="s">
        <v>99</v>
      </c>
      <c r="C179" s="91"/>
      <c r="D179" s="92"/>
      <c r="E179" s="92">
        <f t="shared" ref="E179:K179" si="125">SUM(E159,E165,E171,E177)</f>
        <v>242.83636363636364</v>
      </c>
      <c r="F179" s="92">
        <f t="shared" si="125"/>
        <v>254.39999999999998</v>
      </c>
      <c r="G179" s="92">
        <f t="shared" si="125"/>
        <v>223.78181818181818</v>
      </c>
      <c r="H179" s="92">
        <f t="shared" si="125"/>
        <v>465.6</v>
      </c>
      <c r="I179" s="92">
        <f t="shared" si="125"/>
        <v>423.27272727272725</v>
      </c>
      <c r="J179" s="92">
        <f t="shared" si="125"/>
        <v>402.10909090909092</v>
      </c>
      <c r="K179" s="92">
        <f t="shared" si="125"/>
        <v>2012</v>
      </c>
      <c r="O179" s="92">
        <f>SUM(O159,O165,O171,O177)</f>
        <v>2.0785123966942152</v>
      </c>
      <c r="P179" s="92">
        <f>SUM(P159,P165,P171,P177)</f>
        <v>335.33333333333337</v>
      </c>
      <c r="R179" s="92">
        <f>SUM(R159,R165,R171,R177)</f>
        <v>0</v>
      </c>
      <c r="S179" s="92">
        <f>SUM(S159,S165,S171,S177)</f>
        <v>2012</v>
      </c>
      <c r="T179" s="111">
        <f t="shared" si="123"/>
        <v>0</v>
      </c>
    </row>
    <row r="180" spans="1:20" ht="12" x14ac:dyDescent="0.3">
      <c r="A180" s="49"/>
      <c r="B180" s="39"/>
      <c r="C180" s="40"/>
      <c r="D180" s="42"/>
      <c r="E180" s="43"/>
      <c r="F180" s="43"/>
      <c r="G180" s="43"/>
      <c r="H180" s="43"/>
      <c r="I180" s="43"/>
      <c r="J180" s="43"/>
      <c r="K180" s="43"/>
      <c r="O180" s="40"/>
      <c r="P180" s="40"/>
      <c r="R180" s="40"/>
      <c r="S180" s="40"/>
      <c r="T180" s="105"/>
    </row>
    <row r="181" spans="1:20" ht="13" x14ac:dyDescent="0.3">
      <c r="A181" s="75">
        <v>8</v>
      </c>
      <c r="B181" s="84" t="s">
        <v>100</v>
      </c>
      <c r="C181" s="77"/>
      <c r="D181" s="77"/>
      <c r="E181" s="82"/>
      <c r="F181" s="82"/>
      <c r="G181" s="82"/>
      <c r="H181" s="82"/>
      <c r="I181" s="82"/>
      <c r="J181" s="82"/>
      <c r="K181" s="78"/>
      <c r="O181" s="77"/>
      <c r="P181" s="77"/>
      <c r="R181" s="77"/>
      <c r="S181" s="77"/>
      <c r="T181" s="109"/>
    </row>
    <row r="182" spans="1:20" ht="12" x14ac:dyDescent="0.3">
      <c r="A182" s="94">
        <v>8.1</v>
      </c>
      <c r="B182" s="95" t="s">
        <v>101</v>
      </c>
      <c r="C182" s="40"/>
      <c r="D182" s="57"/>
      <c r="E182" s="43"/>
      <c r="F182" s="43"/>
      <c r="G182" s="43"/>
      <c r="H182" s="43"/>
      <c r="I182" s="43"/>
      <c r="J182" s="43"/>
      <c r="K182" s="101">
        <f>SUM(E182:J182)</f>
        <v>0</v>
      </c>
      <c r="O182" s="41">
        <f>P182/$M$7</f>
        <v>0</v>
      </c>
      <c r="P182" s="41">
        <f>K182/12</f>
        <v>0</v>
      </c>
      <c r="R182" s="41">
        <f>IF($D182="Y",$K182,0)</f>
        <v>0</v>
      </c>
      <c r="S182" s="41">
        <f>IF($D182="N",$K182,0)</f>
        <v>0</v>
      </c>
      <c r="T182" s="105" t="e">
        <f>R182/(S182+R182)</f>
        <v>#DIV/0!</v>
      </c>
    </row>
    <row r="183" spans="1:20" ht="12" x14ac:dyDescent="0.3">
      <c r="A183" s="94"/>
      <c r="B183" s="95"/>
      <c r="C183" s="40"/>
      <c r="D183" s="57"/>
      <c r="E183" s="43"/>
      <c r="F183" s="43"/>
      <c r="G183" s="43"/>
      <c r="H183" s="43"/>
      <c r="I183" s="43"/>
      <c r="J183" s="43"/>
      <c r="K183" s="101">
        <f>SUM(E183:J183)</f>
        <v>0</v>
      </c>
      <c r="O183" s="41">
        <f t="shared" ref="O183:O186" si="126">P183/$M$7</f>
        <v>0</v>
      </c>
      <c r="P183" s="41">
        <f>K183/12</f>
        <v>0</v>
      </c>
      <c r="R183" s="41">
        <f>IF($D183="Y",$K183,0)</f>
        <v>0</v>
      </c>
      <c r="S183" s="41">
        <f>IF($D183="N",$K183,0)</f>
        <v>0</v>
      </c>
      <c r="T183" s="105" t="e">
        <f t="shared" ref="T183:T187" si="127">R183/(S183+R183)</f>
        <v>#DIV/0!</v>
      </c>
    </row>
    <row r="184" spans="1:20" ht="12" x14ac:dyDescent="0.3">
      <c r="A184" s="94"/>
      <c r="B184" s="95"/>
      <c r="C184" s="40" t="s">
        <v>102</v>
      </c>
      <c r="D184" s="57" t="s">
        <v>20</v>
      </c>
      <c r="E184" s="43">
        <v>168</v>
      </c>
      <c r="F184" s="43">
        <v>176</v>
      </c>
      <c r="G184" s="43">
        <v>136</v>
      </c>
      <c r="H184" s="43">
        <v>176</v>
      </c>
      <c r="I184" s="43">
        <v>160</v>
      </c>
      <c r="J184" s="43">
        <v>152</v>
      </c>
      <c r="K184" s="101">
        <f>SUM(E184:J184)</f>
        <v>968</v>
      </c>
      <c r="O184" s="41">
        <f t="shared" si="126"/>
        <v>1</v>
      </c>
      <c r="P184" s="41">
        <f>K184/6</f>
        <v>161.33333333333334</v>
      </c>
      <c r="R184" s="41">
        <f>IF($D184="Y",$K184,0)</f>
        <v>0</v>
      </c>
      <c r="S184" s="41">
        <f>IF($D184="N",$K184,0)</f>
        <v>968</v>
      </c>
      <c r="T184" s="105">
        <f t="shared" si="127"/>
        <v>0</v>
      </c>
    </row>
    <row r="185" spans="1:20" ht="12" x14ac:dyDescent="0.3">
      <c r="A185" s="94"/>
      <c r="B185" s="95"/>
      <c r="C185" s="40"/>
      <c r="D185" s="57"/>
      <c r="E185" s="43"/>
      <c r="F185" s="43"/>
      <c r="G185" s="43"/>
      <c r="H185" s="43"/>
      <c r="I185" s="43"/>
      <c r="J185" s="43"/>
      <c r="K185" s="101">
        <f>SUM(E185:J185)</f>
        <v>0</v>
      </c>
      <c r="O185" s="41">
        <f t="shared" si="126"/>
        <v>0</v>
      </c>
      <c r="P185" s="41">
        <f>K185/12</f>
        <v>0</v>
      </c>
      <c r="R185" s="41">
        <f>IF($D185="Y",$K185,0)</f>
        <v>0</v>
      </c>
      <c r="S185" s="41">
        <f>IF($D185="N",$K185,0)</f>
        <v>0</v>
      </c>
      <c r="T185" s="105" t="e">
        <f t="shared" si="127"/>
        <v>#DIV/0!</v>
      </c>
    </row>
    <row r="186" spans="1:20" ht="12" x14ac:dyDescent="0.3">
      <c r="A186" s="94"/>
      <c r="B186" s="95"/>
      <c r="C186" s="40"/>
      <c r="D186" s="57"/>
      <c r="E186" s="43"/>
      <c r="F186" s="43"/>
      <c r="G186" s="43"/>
      <c r="H186" s="43"/>
      <c r="I186" s="43"/>
      <c r="J186" s="43"/>
      <c r="K186" s="101">
        <f>SUM(E186:J186)</f>
        <v>0</v>
      </c>
      <c r="O186" s="41">
        <f t="shared" si="126"/>
        <v>0</v>
      </c>
      <c r="P186" s="41">
        <f>K186/12</f>
        <v>0</v>
      </c>
      <c r="R186" s="41">
        <f>IF($D186="Y",$K186,0)</f>
        <v>0</v>
      </c>
      <c r="S186" s="41">
        <f>IF($D186="N",$K186,0)</f>
        <v>0</v>
      </c>
      <c r="T186" s="105" t="e">
        <f t="shared" si="127"/>
        <v>#DIV/0!</v>
      </c>
    </row>
    <row r="187" spans="1:20" ht="12.5" thickBot="1" x14ac:dyDescent="0.35">
      <c r="A187" s="66"/>
      <c r="B187" s="67" t="s">
        <v>103</v>
      </c>
      <c r="C187" s="68"/>
      <c r="D187" s="70"/>
      <c r="E187" s="71">
        <f>SUM(E182:E186)</f>
        <v>168</v>
      </c>
      <c r="F187" s="71">
        <f t="shared" ref="F187:K187" si="128">SUM(F182:F186)</f>
        <v>176</v>
      </c>
      <c r="G187" s="71">
        <f t="shared" si="128"/>
        <v>136</v>
      </c>
      <c r="H187" s="71">
        <f t="shared" si="128"/>
        <v>176</v>
      </c>
      <c r="I187" s="71">
        <f t="shared" si="128"/>
        <v>160</v>
      </c>
      <c r="J187" s="71">
        <f t="shared" si="128"/>
        <v>152</v>
      </c>
      <c r="K187" s="71">
        <f t="shared" si="128"/>
        <v>968</v>
      </c>
      <c r="O187" s="73">
        <f>SUM(O182:O186)</f>
        <v>1</v>
      </c>
      <c r="P187" s="73">
        <f>SUM(P182:P186)</f>
        <v>161.33333333333334</v>
      </c>
      <c r="R187" s="69">
        <f>SUM(R182:R186)</f>
        <v>0</v>
      </c>
      <c r="S187" s="69">
        <f>SUM(S182:S186)</f>
        <v>968</v>
      </c>
      <c r="T187" s="106">
        <f t="shared" si="127"/>
        <v>0</v>
      </c>
    </row>
    <row r="188" spans="1:20" ht="12" x14ac:dyDescent="0.3">
      <c r="A188" s="94">
        <v>8.1999999999999993</v>
      </c>
      <c r="B188" s="95" t="s">
        <v>104</v>
      </c>
      <c r="C188" s="40"/>
      <c r="D188" s="57"/>
      <c r="E188" s="43"/>
      <c r="F188" s="43"/>
      <c r="G188" s="43"/>
      <c r="H188" s="43"/>
      <c r="I188" s="43"/>
      <c r="J188" s="43"/>
      <c r="K188" s="101">
        <f>SUM(E188:J188)</f>
        <v>0</v>
      </c>
      <c r="O188" s="41">
        <f>P188/$M$7</f>
        <v>0</v>
      </c>
      <c r="P188" s="41">
        <f>K188/12</f>
        <v>0</v>
      </c>
      <c r="R188" s="41">
        <f>IF($D188="Y",$K188,0)</f>
        <v>0</v>
      </c>
      <c r="S188" s="41">
        <f>IF($D188="N",$K188,0)</f>
        <v>0</v>
      </c>
      <c r="T188" s="105" t="e">
        <f>R188/(S188+R188)</f>
        <v>#DIV/0!</v>
      </c>
    </row>
    <row r="189" spans="1:20" ht="12" x14ac:dyDescent="0.3">
      <c r="A189" s="94"/>
      <c r="B189" s="95"/>
      <c r="C189" s="40" t="s">
        <v>105</v>
      </c>
      <c r="D189" s="57" t="s">
        <v>20</v>
      </c>
      <c r="E189" s="43">
        <v>0</v>
      </c>
      <c r="F189" s="43">
        <v>0</v>
      </c>
      <c r="G189" s="43">
        <v>136</v>
      </c>
      <c r="H189" s="43">
        <v>176</v>
      </c>
      <c r="I189" s="43">
        <v>160</v>
      </c>
      <c r="J189" s="43">
        <v>152</v>
      </c>
      <c r="K189" s="101">
        <f>SUM(E189:J189)</f>
        <v>624</v>
      </c>
      <c r="O189" s="41">
        <f t="shared" ref="O189:O192" si="129">P189/$M$7</f>
        <v>0.64462809917355368</v>
      </c>
      <c r="P189" s="41">
        <f>K189/6</f>
        <v>104</v>
      </c>
      <c r="R189" s="41">
        <f>IF($D189="Y",$K189,0)</f>
        <v>0</v>
      </c>
      <c r="S189" s="41">
        <f>IF($D189="N",$K189,0)</f>
        <v>624</v>
      </c>
      <c r="T189" s="105">
        <f t="shared" ref="T189:T193" si="130">R189/(S189+R189)</f>
        <v>0</v>
      </c>
    </row>
    <row r="190" spans="1:20" ht="12" x14ac:dyDescent="0.3">
      <c r="A190" s="94"/>
      <c r="B190" s="95"/>
      <c r="C190" s="40" t="s">
        <v>106</v>
      </c>
      <c r="D190" s="57" t="s">
        <v>20</v>
      </c>
      <c r="E190" s="43">
        <v>0</v>
      </c>
      <c r="F190" s="43">
        <v>0</v>
      </c>
      <c r="G190" s="43">
        <v>68</v>
      </c>
      <c r="H190" s="43">
        <v>88</v>
      </c>
      <c r="I190" s="43">
        <v>80</v>
      </c>
      <c r="J190" s="43">
        <v>76</v>
      </c>
      <c r="K190" s="101">
        <f>SUM(E190:J190)</f>
        <v>312</v>
      </c>
      <c r="O190" s="41">
        <f t="shared" si="129"/>
        <v>0.32231404958677684</v>
      </c>
      <c r="P190" s="41">
        <f>K190/6</f>
        <v>52</v>
      </c>
      <c r="R190" s="41">
        <f>IF($D190="Y",$K190,0)</f>
        <v>0</v>
      </c>
      <c r="S190" s="41">
        <f>IF($D190="N",$K190,0)</f>
        <v>312</v>
      </c>
      <c r="T190" s="105">
        <f t="shared" si="130"/>
        <v>0</v>
      </c>
    </row>
    <row r="191" spans="1:20" ht="12" x14ac:dyDescent="0.3">
      <c r="A191" s="94"/>
      <c r="B191" s="95"/>
      <c r="C191" s="40"/>
      <c r="D191" s="57"/>
      <c r="E191" s="43"/>
      <c r="F191" s="43"/>
      <c r="G191" s="43"/>
      <c r="H191" s="43"/>
      <c r="I191" s="43"/>
      <c r="J191" s="43"/>
      <c r="K191" s="101">
        <f>SUM(E191:J191)</f>
        <v>0</v>
      </c>
      <c r="O191" s="41">
        <f t="shared" si="129"/>
        <v>0</v>
      </c>
      <c r="P191" s="41">
        <f>K191/12</f>
        <v>0</v>
      </c>
      <c r="R191" s="41">
        <f>IF($D191="Y",$K191,0)</f>
        <v>0</v>
      </c>
      <c r="S191" s="41">
        <f>IF($D191="N",$K191,0)</f>
        <v>0</v>
      </c>
      <c r="T191" s="105" t="e">
        <f t="shared" si="130"/>
        <v>#DIV/0!</v>
      </c>
    </row>
    <row r="192" spans="1:20" ht="12" x14ac:dyDescent="0.3">
      <c r="A192" s="94"/>
      <c r="B192" s="95"/>
      <c r="C192" s="40"/>
      <c r="D192" s="57"/>
      <c r="E192" s="43"/>
      <c r="F192" s="43"/>
      <c r="G192" s="43"/>
      <c r="H192" s="43"/>
      <c r="I192" s="43"/>
      <c r="J192" s="43"/>
      <c r="K192" s="101">
        <f>SUM(E192:J192)</f>
        <v>0</v>
      </c>
      <c r="O192" s="41">
        <f t="shared" si="129"/>
        <v>0</v>
      </c>
      <c r="P192" s="41">
        <f>K192/12</f>
        <v>0</v>
      </c>
      <c r="R192" s="41">
        <f>IF($D192="Y",$K192,0)</f>
        <v>0</v>
      </c>
      <c r="S192" s="41">
        <f>IF($D192="N",$K192,0)</f>
        <v>0</v>
      </c>
      <c r="T192" s="105" t="e">
        <f t="shared" si="130"/>
        <v>#DIV/0!</v>
      </c>
    </row>
    <row r="193" spans="1:20" ht="12.5" thickBot="1" x14ac:dyDescent="0.35">
      <c r="A193" s="66"/>
      <c r="B193" s="67" t="s">
        <v>107</v>
      </c>
      <c r="C193" s="68"/>
      <c r="D193" s="70"/>
      <c r="E193" s="71">
        <f>SUM(E188:E192)</f>
        <v>0</v>
      </c>
      <c r="F193" s="71">
        <f t="shared" ref="F193:K193" si="131">SUM(F188:F192)</f>
        <v>0</v>
      </c>
      <c r="G193" s="71">
        <f t="shared" si="131"/>
        <v>204</v>
      </c>
      <c r="H193" s="71">
        <f t="shared" si="131"/>
        <v>264</v>
      </c>
      <c r="I193" s="71">
        <f t="shared" si="131"/>
        <v>240</v>
      </c>
      <c r="J193" s="71">
        <f t="shared" si="131"/>
        <v>228</v>
      </c>
      <c r="K193" s="71">
        <f t="shared" si="131"/>
        <v>936</v>
      </c>
      <c r="O193" s="73">
        <f>SUM(O188:O192)</f>
        <v>0.96694214876033047</v>
      </c>
      <c r="P193" s="73">
        <f>SUM(P188:P192)</f>
        <v>156</v>
      </c>
      <c r="R193" s="69">
        <f>SUM(R188:R192)</f>
        <v>0</v>
      </c>
      <c r="S193" s="69">
        <f>SUM(S188:S192)</f>
        <v>936</v>
      </c>
      <c r="T193" s="106">
        <f t="shared" si="130"/>
        <v>0</v>
      </c>
    </row>
    <row r="194" spans="1:20" ht="12" x14ac:dyDescent="0.3">
      <c r="A194" s="94">
        <v>8.3000000000000007</v>
      </c>
      <c r="B194" s="95" t="s">
        <v>108</v>
      </c>
      <c r="C194" s="40"/>
      <c r="D194" s="57"/>
      <c r="E194" s="43"/>
      <c r="F194" s="43"/>
      <c r="G194" s="43"/>
      <c r="H194" s="43"/>
      <c r="I194" s="43"/>
      <c r="J194" s="43"/>
      <c r="K194" s="101">
        <f>SUM(E194:J194)</f>
        <v>0</v>
      </c>
      <c r="O194" s="41">
        <f>P194/$M$7</f>
        <v>0</v>
      </c>
      <c r="P194" s="41">
        <f>K194/12</f>
        <v>0</v>
      </c>
      <c r="R194" s="41">
        <f>IF($D194="Y",$K194,0)</f>
        <v>0</v>
      </c>
      <c r="S194" s="41">
        <f>IF($D194="N",$K194,0)</f>
        <v>0</v>
      </c>
      <c r="T194" s="105" t="e">
        <f>R194/(S194+R194)</f>
        <v>#DIV/0!</v>
      </c>
    </row>
    <row r="195" spans="1:20" ht="12" x14ac:dyDescent="0.3">
      <c r="A195" s="94"/>
      <c r="B195" s="95"/>
      <c r="C195" s="40" t="s">
        <v>105</v>
      </c>
      <c r="D195" s="57" t="s">
        <v>20</v>
      </c>
      <c r="E195" s="43">
        <v>0</v>
      </c>
      <c r="F195" s="43">
        <v>0</v>
      </c>
      <c r="G195" s="43">
        <v>40.799999999999997</v>
      </c>
      <c r="H195" s="43">
        <v>52.8</v>
      </c>
      <c r="I195" s="43">
        <v>48</v>
      </c>
      <c r="J195" s="43">
        <v>45.6</v>
      </c>
      <c r="K195" s="101">
        <f>SUM(E195:J195)</f>
        <v>187.2</v>
      </c>
      <c r="O195" s="41">
        <f t="shared" ref="O195:O198" si="132">P195/$M$7</f>
        <v>0.1933884297520661</v>
      </c>
      <c r="P195" s="41">
        <f>K195/6</f>
        <v>31.2</v>
      </c>
      <c r="R195" s="41">
        <f>IF($D195="Y",$K195,0)</f>
        <v>0</v>
      </c>
      <c r="S195" s="41">
        <f>IF($D195="N",$K195,0)</f>
        <v>187.2</v>
      </c>
      <c r="T195" s="105">
        <f t="shared" ref="T195:T199" si="133">R195/(S195+R195)</f>
        <v>0</v>
      </c>
    </row>
    <row r="196" spans="1:20" ht="12" x14ac:dyDescent="0.3">
      <c r="A196" s="94"/>
      <c r="B196" s="95"/>
      <c r="C196" s="40" t="s">
        <v>106</v>
      </c>
      <c r="D196" s="57" t="s">
        <v>20</v>
      </c>
      <c r="E196" s="43">
        <v>0</v>
      </c>
      <c r="F196" s="43">
        <v>0</v>
      </c>
      <c r="G196" s="43">
        <v>20.399999999999999</v>
      </c>
      <c r="H196" s="43">
        <v>26.4</v>
      </c>
      <c r="I196" s="43">
        <v>24</v>
      </c>
      <c r="J196" s="43">
        <v>22.8</v>
      </c>
      <c r="K196" s="101">
        <f>SUM(E196:J196)</f>
        <v>93.6</v>
      </c>
      <c r="O196" s="41">
        <f t="shared" si="132"/>
        <v>9.6694214876033052E-2</v>
      </c>
      <c r="P196" s="41">
        <f>K196/6</f>
        <v>15.6</v>
      </c>
      <c r="R196" s="41">
        <f>IF($D196="Y",$K196,0)</f>
        <v>0</v>
      </c>
      <c r="S196" s="41">
        <f>IF($D196="N",$K196,0)</f>
        <v>93.6</v>
      </c>
      <c r="T196" s="105">
        <f t="shared" si="133"/>
        <v>0</v>
      </c>
    </row>
    <row r="197" spans="1:20" ht="12" x14ac:dyDescent="0.3">
      <c r="A197" s="94"/>
      <c r="B197" s="95"/>
      <c r="C197" s="40"/>
      <c r="D197" s="57"/>
      <c r="E197" s="43"/>
      <c r="F197" s="43"/>
      <c r="G197" s="43"/>
      <c r="H197" s="43"/>
      <c r="I197" s="43"/>
      <c r="J197" s="43"/>
      <c r="K197" s="101">
        <f>SUM(E197:J197)</f>
        <v>0</v>
      </c>
      <c r="O197" s="41">
        <f t="shared" si="132"/>
        <v>0</v>
      </c>
      <c r="P197" s="41">
        <f>K197/12</f>
        <v>0</v>
      </c>
      <c r="R197" s="41">
        <f>IF($D197="Y",$K197,0)</f>
        <v>0</v>
      </c>
      <c r="S197" s="41">
        <f>IF($D197="N",$K197,0)</f>
        <v>0</v>
      </c>
      <c r="T197" s="105" t="e">
        <f t="shared" si="133"/>
        <v>#DIV/0!</v>
      </c>
    </row>
    <row r="198" spans="1:20" ht="12" x14ac:dyDescent="0.3">
      <c r="A198" s="94"/>
      <c r="B198" s="95"/>
      <c r="C198" s="40"/>
      <c r="D198" s="57"/>
      <c r="E198" s="43"/>
      <c r="F198" s="43"/>
      <c r="G198" s="43"/>
      <c r="H198" s="43"/>
      <c r="I198" s="43"/>
      <c r="J198" s="43"/>
      <c r="K198" s="101">
        <f>SUM(E198:J198)</f>
        <v>0</v>
      </c>
      <c r="O198" s="41">
        <f t="shared" si="132"/>
        <v>0</v>
      </c>
      <c r="P198" s="41">
        <f>K198/12</f>
        <v>0</v>
      </c>
      <c r="R198" s="41">
        <f>IF($D198="Y",$K198,0)</f>
        <v>0</v>
      </c>
      <c r="S198" s="41">
        <f>IF($D198="N",$K198,0)</f>
        <v>0</v>
      </c>
      <c r="T198" s="105" t="e">
        <f t="shared" si="133"/>
        <v>#DIV/0!</v>
      </c>
    </row>
    <row r="199" spans="1:20" ht="12.5" thickBot="1" x14ac:dyDescent="0.35">
      <c r="A199" s="66"/>
      <c r="B199" s="67" t="s">
        <v>109</v>
      </c>
      <c r="C199" s="68"/>
      <c r="D199" s="70"/>
      <c r="E199" s="71">
        <f>SUM(E194:E198)</f>
        <v>0</v>
      </c>
      <c r="F199" s="71">
        <f t="shared" ref="F199:K199" si="134">SUM(F194:F198)</f>
        <v>0</v>
      </c>
      <c r="G199" s="71">
        <f t="shared" si="134"/>
        <v>61.199999999999996</v>
      </c>
      <c r="H199" s="71">
        <f t="shared" si="134"/>
        <v>79.199999999999989</v>
      </c>
      <c r="I199" s="71">
        <f t="shared" si="134"/>
        <v>72</v>
      </c>
      <c r="J199" s="71">
        <f t="shared" si="134"/>
        <v>68.400000000000006</v>
      </c>
      <c r="K199" s="71">
        <f t="shared" si="134"/>
        <v>280.79999999999995</v>
      </c>
      <c r="O199" s="73">
        <f>SUM(O194:O198)</f>
        <v>0.29008264462809918</v>
      </c>
      <c r="P199" s="73">
        <f>SUM(P194:P198)</f>
        <v>46.8</v>
      </c>
      <c r="R199" s="69">
        <f>SUM(R194:R198)</f>
        <v>0</v>
      </c>
      <c r="S199" s="69">
        <f>SUM(S194:S198)</f>
        <v>280.79999999999995</v>
      </c>
      <c r="T199" s="106">
        <f t="shared" si="133"/>
        <v>0</v>
      </c>
    </row>
    <row r="200" spans="1:20" ht="12" x14ac:dyDescent="0.3">
      <c r="A200" s="94">
        <v>8.4</v>
      </c>
      <c r="B200" s="95" t="s">
        <v>110</v>
      </c>
      <c r="C200" s="47"/>
      <c r="D200" s="57"/>
      <c r="E200" s="43"/>
      <c r="F200" s="43"/>
      <c r="G200" s="43"/>
      <c r="H200" s="43"/>
      <c r="I200" s="43"/>
      <c r="J200" s="43"/>
      <c r="K200" s="101">
        <f>SUM(E200:J200)</f>
        <v>0</v>
      </c>
      <c r="O200" s="41">
        <f>P200/$M$7</f>
        <v>0</v>
      </c>
      <c r="P200" s="41">
        <f>K200/12</f>
        <v>0</v>
      </c>
      <c r="R200" s="41">
        <f>IF($D200="Y",$K200,0)</f>
        <v>0</v>
      </c>
      <c r="S200" s="41">
        <f>IF($D200="N",$K200,0)</f>
        <v>0</v>
      </c>
      <c r="T200" s="105" t="e">
        <f>R200/(S200+R200)</f>
        <v>#DIV/0!</v>
      </c>
    </row>
    <row r="201" spans="1:20" ht="12" x14ac:dyDescent="0.3">
      <c r="A201" s="94"/>
      <c r="B201" s="95"/>
      <c r="C201" s="47" t="s">
        <v>105</v>
      </c>
      <c r="D201" s="57" t="s">
        <v>20</v>
      </c>
      <c r="E201" s="43">
        <v>0</v>
      </c>
      <c r="F201" s="43">
        <v>0</v>
      </c>
      <c r="G201" s="43">
        <v>68</v>
      </c>
      <c r="H201" s="43">
        <v>88</v>
      </c>
      <c r="I201" s="43">
        <v>80</v>
      </c>
      <c r="J201" s="43">
        <v>76</v>
      </c>
      <c r="K201" s="101">
        <f>SUM(E201:J201)</f>
        <v>312</v>
      </c>
      <c r="O201" s="41">
        <f t="shared" ref="O201:O204" si="135">P201/$M$7</f>
        <v>0.32231404958677684</v>
      </c>
      <c r="P201" s="41">
        <f>K201/6</f>
        <v>52</v>
      </c>
      <c r="R201" s="41">
        <f>IF($D201="Y",$K201,0)</f>
        <v>0</v>
      </c>
      <c r="S201" s="41">
        <f>IF($D201="N",$K201,0)</f>
        <v>312</v>
      </c>
      <c r="T201" s="105">
        <f t="shared" ref="T201:T205" si="136">R201/(S201+R201)</f>
        <v>0</v>
      </c>
    </row>
    <row r="202" spans="1:20" ht="12" x14ac:dyDescent="0.3">
      <c r="A202" s="94"/>
      <c r="B202" s="95"/>
      <c r="C202" s="47" t="s">
        <v>106</v>
      </c>
      <c r="D202" s="57" t="s">
        <v>20</v>
      </c>
      <c r="E202" s="43">
        <v>0</v>
      </c>
      <c r="F202" s="43">
        <v>0</v>
      </c>
      <c r="G202" s="43">
        <v>34</v>
      </c>
      <c r="H202" s="43">
        <v>44</v>
      </c>
      <c r="I202" s="43">
        <v>40</v>
      </c>
      <c r="J202" s="43">
        <v>38</v>
      </c>
      <c r="K202" s="101">
        <f>SUM(E202:J202)</f>
        <v>156</v>
      </c>
      <c r="O202" s="41">
        <f t="shared" si="135"/>
        <v>0.16115702479338842</v>
      </c>
      <c r="P202" s="41">
        <f>K202/6</f>
        <v>26</v>
      </c>
      <c r="R202" s="41">
        <f>IF($D202="Y",$K202,0)</f>
        <v>0</v>
      </c>
      <c r="S202" s="41">
        <f>IF($D202="N",$K202,0)</f>
        <v>156</v>
      </c>
      <c r="T202" s="105">
        <f t="shared" si="136"/>
        <v>0</v>
      </c>
    </row>
    <row r="203" spans="1:20" ht="12" x14ac:dyDescent="0.3">
      <c r="A203" s="94"/>
      <c r="B203" s="95"/>
      <c r="C203" s="47"/>
      <c r="D203" s="57"/>
      <c r="E203" s="43"/>
      <c r="F203" s="43"/>
      <c r="G203" s="43"/>
      <c r="H203" s="43"/>
      <c r="I203" s="43"/>
      <c r="J203" s="43"/>
      <c r="K203" s="101">
        <f>SUM(E203:J203)</f>
        <v>0</v>
      </c>
      <c r="O203" s="41">
        <f t="shared" si="135"/>
        <v>0</v>
      </c>
      <c r="P203" s="41">
        <f>K203/12</f>
        <v>0</v>
      </c>
      <c r="R203" s="41">
        <f>IF($D203="Y",$K203,0)</f>
        <v>0</v>
      </c>
      <c r="S203" s="41">
        <f>IF($D203="N",$K203,0)</f>
        <v>0</v>
      </c>
      <c r="T203" s="105" t="e">
        <f t="shared" si="136"/>
        <v>#DIV/0!</v>
      </c>
    </row>
    <row r="204" spans="1:20" ht="12" x14ac:dyDescent="0.3">
      <c r="A204" s="94"/>
      <c r="B204" s="95"/>
      <c r="C204" s="47"/>
      <c r="D204" s="57"/>
      <c r="E204" s="43"/>
      <c r="F204" s="43"/>
      <c r="G204" s="43"/>
      <c r="H204" s="43"/>
      <c r="I204" s="43"/>
      <c r="J204" s="43"/>
      <c r="K204" s="101">
        <f>SUM(E204:J204)</f>
        <v>0</v>
      </c>
      <c r="O204" s="41">
        <f t="shared" si="135"/>
        <v>0</v>
      </c>
      <c r="P204" s="41">
        <f>K204/12</f>
        <v>0</v>
      </c>
      <c r="R204" s="41">
        <f>IF($D204="Y",$K204,0)</f>
        <v>0</v>
      </c>
      <c r="S204" s="41">
        <f>IF($D204="N",$K204,0)</f>
        <v>0</v>
      </c>
      <c r="T204" s="105" t="e">
        <f t="shared" si="136"/>
        <v>#DIV/0!</v>
      </c>
    </row>
    <row r="205" spans="1:20" ht="12.5" thickBot="1" x14ac:dyDescent="0.35">
      <c r="A205" s="66"/>
      <c r="B205" s="67" t="s">
        <v>111</v>
      </c>
      <c r="C205" s="68"/>
      <c r="D205" s="70"/>
      <c r="E205" s="71">
        <f>SUM(E200:E204)</f>
        <v>0</v>
      </c>
      <c r="F205" s="71">
        <f t="shared" ref="F205:K205" si="137">SUM(F200:F204)</f>
        <v>0</v>
      </c>
      <c r="G205" s="71">
        <f t="shared" si="137"/>
        <v>102</v>
      </c>
      <c r="H205" s="71">
        <f t="shared" si="137"/>
        <v>132</v>
      </c>
      <c r="I205" s="71">
        <f t="shared" si="137"/>
        <v>120</v>
      </c>
      <c r="J205" s="71">
        <f t="shared" si="137"/>
        <v>114</v>
      </c>
      <c r="K205" s="71">
        <f t="shared" si="137"/>
        <v>468</v>
      </c>
      <c r="O205" s="73">
        <f>SUM(O200:O204)</f>
        <v>0.48347107438016523</v>
      </c>
      <c r="P205" s="73">
        <f>SUM(P200:P204)</f>
        <v>78</v>
      </c>
      <c r="R205" s="69">
        <f>SUM(R200:R204)</f>
        <v>0</v>
      </c>
      <c r="S205" s="69">
        <f>SUM(S200:S204)</f>
        <v>468</v>
      </c>
      <c r="T205" s="106">
        <f t="shared" si="136"/>
        <v>0</v>
      </c>
    </row>
    <row r="206" spans="1:20" ht="12" x14ac:dyDescent="0.3">
      <c r="A206" s="94">
        <v>8.5</v>
      </c>
      <c r="B206" s="95" t="s">
        <v>112</v>
      </c>
      <c r="C206" s="47"/>
      <c r="D206" s="57"/>
      <c r="E206" s="43"/>
      <c r="F206" s="43"/>
      <c r="G206" s="43"/>
      <c r="H206" s="43"/>
      <c r="I206" s="43"/>
      <c r="J206" s="43"/>
      <c r="K206" s="101">
        <f>SUM(E206:J206)</f>
        <v>0</v>
      </c>
      <c r="O206" s="41">
        <f>P206/$M$7</f>
        <v>0</v>
      </c>
      <c r="P206" s="41">
        <f>K206/12</f>
        <v>0</v>
      </c>
      <c r="R206" s="41">
        <f>IF($D206="Y",$K206,0)</f>
        <v>0</v>
      </c>
      <c r="S206" s="41">
        <f>IF($D206="N",$K206,0)</f>
        <v>0</v>
      </c>
      <c r="T206" s="105" t="e">
        <f>R206/(S206+R206)</f>
        <v>#DIV/0!</v>
      </c>
    </row>
    <row r="207" spans="1:20" ht="12" x14ac:dyDescent="0.3">
      <c r="A207" s="94"/>
      <c r="B207" s="95"/>
      <c r="C207" s="47" t="s">
        <v>105</v>
      </c>
      <c r="D207" s="57" t="s">
        <v>20</v>
      </c>
      <c r="E207" s="43">
        <v>0</v>
      </c>
      <c r="F207" s="43">
        <v>0</v>
      </c>
      <c r="G207" s="43">
        <v>27.200000000000003</v>
      </c>
      <c r="H207" s="43">
        <v>35.200000000000003</v>
      </c>
      <c r="I207" s="43">
        <v>32</v>
      </c>
      <c r="J207" s="43">
        <v>30.400000000000002</v>
      </c>
      <c r="K207" s="101">
        <f>SUM(E207:J207)</f>
        <v>124.80000000000001</v>
      </c>
      <c r="O207" s="41">
        <f t="shared" ref="O207:O210" si="138">P207/$M$7</f>
        <v>0.12892561983471074</v>
      </c>
      <c r="P207" s="41">
        <f>K207/6</f>
        <v>20.8</v>
      </c>
      <c r="R207" s="41">
        <f>IF($D207="Y",$K207,0)</f>
        <v>0</v>
      </c>
      <c r="S207" s="41">
        <f>IF($D207="N",$K207,0)</f>
        <v>124.80000000000001</v>
      </c>
      <c r="T207" s="105">
        <f t="shared" ref="T207:T215" si="139">R207/(S207+R207)</f>
        <v>0</v>
      </c>
    </row>
    <row r="208" spans="1:20" ht="12" x14ac:dyDescent="0.3">
      <c r="A208" s="94"/>
      <c r="B208" s="95"/>
      <c r="C208" s="47" t="s">
        <v>106</v>
      </c>
      <c r="D208" s="57" t="s">
        <v>20</v>
      </c>
      <c r="E208" s="43">
        <v>0</v>
      </c>
      <c r="F208" s="43">
        <v>0</v>
      </c>
      <c r="G208" s="43">
        <v>13.600000000000001</v>
      </c>
      <c r="H208" s="43">
        <v>17.600000000000001</v>
      </c>
      <c r="I208" s="43">
        <v>16</v>
      </c>
      <c r="J208" s="43">
        <v>15.200000000000001</v>
      </c>
      <c r="K208" s="101">
        <f>SUM(E208:J208)</f>
        <v>62.400000000000006</v>
      </c>
      <c r="O208" s="41">
        <f t="shared" si="138"/>
        <v>6.4462809917355368E-2</v>
      </c>
      <c r="P208" s="41">
        <f>K208/6</f>
        <v>10.4</v>
      </c>
      <c r="R208" s="41">
        <f>IF($D208="Y",$K208,0)</f>
        <v>0</v>
      </c>
      <c r="S208" s="41">
        <f>IF($D208="N",$K208,0)</f>
        <v>62.400000000000006</v>
      </c>
      <c r="T208" s="105">
        <f t="shared" si="139"/>
        <v>0</v>
      </c>
    </row>
    <row r="209" spans="1:20" ht="12" x14ac:dyDescent="0.3">
      <c r="A209" s="94"/>
      <c r="B209" s="95"/>
      <c r="C209" s="47"/>
      <c r="D209" s="57"/>
      <c r="E209" s="43"/>
      <c r="F209" s="43"/>
      <c r="G209" s="43"/>
      <c r="H209" s="43"/>
      <c r="I209" s="43"/>
      <c r="J209" s="43"/>
      <c r="K209" s="101">
        <f>SUM(E209:J209)</f>
        <v>0</v>
      </c>
      <c r="O209" s="41">
        <f t="shared" si="138"/>
        <v>0</v>
      </c>
      <c r="P209" s="41">
        <f>K209/12</f>
        <v>0</v>
      </c>
      <c r="R209" s="41">
        <f>IF($D209="Y",$K209,0)</f>
        <v>0</v>
      </c>
      <c r="S209" s="41">
        <f>IF($D209="N",$K209,0)</f>
        <v>0</v>
      </c>
      <c r="T209" s="105" t="e">
        <f t="shared" si="139"/>
        <v>#DIV/0!</v>
      </c>
    </row>
    <row r="210" spans="1:20" ht="12" x14ac:dyDescent="0.3">
      <c r="A210" s="94"/>
      <c r="B210" s="95"/>
      <c r="C210" s="47"/>
      <c r="D210" s="57"/>
      <c r="E210" s="43"/>
      <c r="F210" s="43"/>
      <c r="G210" s="43"/>
      <c r="H210" s="43"/>
      <c r="I210" s="43"/>
      <c r="J210" s="43"/>
      <c r="K210" s="101">
        <f>SUM(E210:J210)</f>
        <v>0</v>
      </c>
      <c r="O210" s="41">
        <f t="shared" si="138"/>
        <v>0</v>
      </c>
      <c r="P210" s="41">
        <f>K210/12</f>
        <v>0</v>
      </c>
      <c r="R210" s="41">
        <f>IF($D210="Y",$K210,0)</f>
        <v>0</v>
      </c>
      <c r="S210" s="41">
        <f>IF($D210="N",$K210,0)</f>
        <v>0</v>
      </c>
      <c r="T210" s="105" t="e">
        <f t="shared" si="139"/>
        <v>#DIV/0!</v>
      </c>
    </row>
    <row r="211" spans="1:20" ht="12.5" thickBot="1" x14ac:dyDescent="0.35">
      <c r="A211" s="66"/>
      <c r="B211" s="67" t="s">
        <v>113</v>
      </c>
      <c r="C211" s="68"/>
      <c r="D211" s="70"/>
      <c r="E211" s="71">
        <f>SUM(E206:E210)</f>
        <v>0</v>
      </c>
      <c r="F211" s="71">
        <f t="shared" ref="F211:K211" si="140">SUM(F206:F210)</f>
        <v>0</v>
      </c>
      <c r="G211" s="71">
        <f t="shared" si="140"/>
        <v>40.800000000000004</v>
      </c>
      <c r="H211" s="71">
        <f t="shared" si="140"/>
        <v>52.800000000000004</v>
      </c>
      <c r="I211" s="71">
        <f t="shared" si="140"/>
        <v>48</v>
      </c>
      <c r="J211" s="71">
        <f t="shared" si="140"/>
        <v>45.6</v>
      </c>
      <c r="K211" s="71">
        <f t="shared" si="140"/>
        <v>187.20000000000002</v>
      </c>
      <c r="O211" s="73">
        <f>SUM(O206:O210)</f>
        <v>0.1933884297520661</v>
      </c>
      <c r="P211" s="73">
        <f>SUM(P206:P210)</f>
        <v>31.200000000000003</v>
      </c>
      <c r="R211" s="69">
        <f>SUM(R206:R210)</f>
        <v>0</v>
      </c>
      <c r="S211" s="69">
        <f>SUM(S206:S210)</f>
        <v>187.20000000000002</v>
      </c>
      <c r="T211" s="106">
        <f t="shared" si="139"/>
        <v>0</v>
      </c>
    </row>
    <row r="212" spans="1:20" ht="12" x14ac:dyDescent="0.3">
      <c r="A212" s="38"/>
      <c r="B212" s="39"/>
      <c r="C212" s="47"/>
      <c r="D212" s="57"/>
      <c r="E212" s="43"/>
      <c r="F212" s="43"/>
      <c r="G212" s="43"/>
      <c r="H212" s="43"/>
      <c r="I212" s="43"/>
      <c r="J212" s="43"/>
      <c r="K212" s="43"/>
      <c r="O212" s="41"/>
      <c r="P212" s="41"/>
      <c r="R212" s="41"/>
      <c r="S212" s="41"/>
      <c r="T212" s="105"/>
    </row>
    <row r="213" spans="1:20" ht="13.5" thickBot="1" x14ac:dyDescent="0.35">
      <c r="A213" s="89"/>
      <c r="B213" s="90" t="s">
        <v>114</v>
      </c>
      <c r="C213" s="91"/>
      <c r="D213" s="92"/>
      <c r="E213" s="92">
        <f>SUM(E187,E193,E199,E211,E205)</f>
        <v>168</v>
      </c>
      <c r="F213" s="92">
        <f t="shared" ref="F213:K213" si="141">SUM(F187,F193,F199,F211,F205)</f>
        <v>176</v>
      </c>
      <c r="G213" s="92">
        <f t="shared" si="141"/>
        <v>544</v>
      </c>
      <c r="H213" s="92">
        <f t="shared" si="141"/>
        <v>704</v>
      </c>
      <c r="I213" s="92">
        <f t="shared" si="141"/>
        <v>640</v>
      </c>
      <c r="J213" s="92">
        <f t="shared" si="141"/>
        <v>608</v>
      </c>
      <c r="K213" s="92">
        <f t="shared" si="141"/>
        <v>2840</v>
      </c>
      <c r="O213" s="92">
        <f t="shared" ref="O213:P213" si="142">SUM(O187,O193,O199,O211,O205)</f>
        <v>2.9338842975206609</v>
      </c>
      <c r="P213" s="92">
        <f t="shared" si="142"/>
        <v>473.33333333333337</v>
      </c>
      <c r="R213" s="92">
        <f t="shared" ref="R213:S213" si="143">SUM(R187,R193,R199,R211,R205)</f>
        <v>0</v>
      </c>
      <c r="S213" s="92">
        <f t="shared" si="143"/>
        <v>2840</v>
      </c>
      <c r="T213" s="111">
        <f t="shared" si="139"/>
        <v>0</v>
      </c>
    </row>
    <row r="214" spans="1:20" ht="12" x14ac:dyDescent="0.3">
      <c r="A214" s="49"/>
      <c r="B214" s="39"/>
      <c r="C214" s="50"/>
      <c r="D214" s="42"/>
      <c r="E214" s="43"/>
      <c r="F214" s="43"/>
      <c r="G214" s="43"/>
      <c r="H214" s="43"/>
      <c r="I214" s="43"/>
      <c r="J214" s="43"/>
      <c r="K214" s="43"/>
      <c r="O214" s="40"/>
      <c r="P214" s="40"/>
      <c r="R214" s="40"/>
      <c r="S214" s="40"/>
      <c r="T214" s="105"/>
    </row>
    <row r="215" spans="1:20" ht="13" x14ac:dyDescent="0.3">
      <c r="A215" s="85"/>
      <c r="B215" s="86" t="s">
        <v>115</v>
      </c>
      <c r="C215" s="87"/>
      <c r="D215" s="88"/>
      <c r="E215" s="88">
        <f t="shared" ref="E215:K215" si="144">SUM(E27,E81,E91,E151,E129,E101,E213,E179)</f>
        <v>2595.6</v>
      </c>
      <c r="F215" s="88">
        <f t="shared" si="144"/>
        <v>3589.747314578005</v>
      </c>
      <c r="G215" s="88">
        <f t="shared" si="144"/>
        <v>3950.2956521739134</v>
      </c>
      <c r="H215" s="88">
        <f t="shared" si="144"/>
        <v>6689.9861892583131</v>
      </c>
      <c r="I215" s="88">
        <f t="shared" si="144"/>
        <v>6081.8056265984651</v>
      </c>
      <c r="J215" s="88">
        <f t="shared" si="144"/>
        <v>5777.7153452685416</v>
      </c>
      <c r="K215" s="88">
        <f t="shared" si="144"/>
        <v>31396.085810741686</v>
      </c>
      <c r="O215" s="88">
        <f t="shared" ref="O215:P215" si="145">SUM(O27,O81,O91,O151,O129,O101,O213,O179)</f>
        <v>32.433972944981079</v>
      </c>
      <c r="P215" s="88">
        <f t="shared" si="145"/>
        <v>5232.6809684569471</v>
      </c>
      <c r="R215" s="88">
        <f t="shared" ref="R215" si="146">SUM(R27,R81,R91,R151,R129,R101,R213,R179)</f>
        <v>696.66368286445015</v>
      </c>
      <c r="S215" s="88">
        <f>SUM(S27,S81,S91,S151,S129,S101,S213,S179)</f>
        <v>30699.422127877235</v>
      </c>
      <c r="T215" s="115">
        <f t="shared" si="139"/>
        <v>2.2189507541290305E-2</v>
      </c>
    </row>
    <row r="216" spans="1:20" ht="12" x14ac:dyDescent="0.3">
      <c r="A216" s="51"/>
      <c r="B216" s="52"/>
      <c r="C216" s="53"/>
      <c r="D216" s="53"/>
      <c r="E216" s="54"/>
      <c r="F216" s="54"/>
      <c r="G216" s="54"/>
      <c r="H216" s="54"/>
      <c r="I216" s="54"/>
      <c r="J216" s="54"/>
      <c r="K216" s="54"/>
      <c r="O216" s="30"/>
      <c r="P216" s="30"/>
      <c r="R216" s="30"/>
      <c r="S216" s="30"/>
    </row>
    <row r="217" spans="1:20" ht="12" x14ac:dyDescent="0.3">
      <c r="A217" s="51"/>
      <c r="B217" s="52"/>
      <c r="C217" s="53"/>
      <c r="D217" s="53"/>
      <c r="E217" s="54"/>
      <c r="F217" s="54"/>
      <c r="G217" s="54"/>
      <c r="H217" s="54"/>
      <c r="I217" s="54"/>
      <c r="J217" s="145"/>
      <c r="K217" s="151" t="s">
        <v>116</v>
      </c>
      <c r="O217" s="30"/>
      <c r="P217" s="30"/>
      <c r="R217" s="30"/>
      <c r="S217" s="30"/>
    </row>
    <row r="218" spans="1:20" x14ac:dyDescent="0.3">
      <c r="O218" s="30"/>
      <c r="P218" s="30"/>
      <c r="R218" s="34"/>
      <c r="S218" s="34"/>
    </row>
    <row r="219" spans="1:20" ht="13" x14ac:dyDescent="0.3">
      <c r="A219" s="10"/>
      <c r="B219" s="164" t="s">
        <v>3</v>
      </c>
      <c r="C219" s="165"/>
      <c r="D219" s="15"/>
    </row>
    <row r="220" spans="1:20" ht="12.5" x14ac:dyDescent="0.3">
      <c r="A220" s="12">
        <v>1</v>
      </c>
      <c r="B220" s="187"/>
      <c r="C220" s="188"/>
      <c r="D220" s="132"/>
    </row>
    <row r="221" spans="1:20" ht="12.5" x14ac:dyDescent="0.3">
      <c r="A221" s="13">
        <v>2</v>
      </c>
      <c r="B221" s="185"/>
      <c r="C221" s="186"/>
      <c r="D221" s="133"/>
    </row>
    <row r="222" spans="1:20" ht="12.5" x14ac:dyDescent="0.3">
      <c r="A222" s="13">
        <v>3</v>
      </c>
      <c r="B222" s="185"/>
      <c r="C222" s="186"/>
      <c r="D222" s="133"/>
    </row>
    <row r="223" spans="1:20" ht="12.5" x14ac:dyDescent="0.3">
      <c r="A223" s="13">
        <v>4</v>
      </c>
      <c r="B223" s="185"/>
      <c r="C223" s="186"/>
      <c r="D223" s="133"/>
    </row>
    <row r="224" spans="1:20" ht="12.5" x14ac:dyDescent="0.3">
      <c r="A224" s="13">
        <v>5</v>
      </c>
      <c r="B224" s="185"/>
      <c r="C224" s="186"/>
      <c r="D224" s="133"/>
    </row>
    <row r="225" spans="1:16" ht="12.5" x14ac:dyDescent="0.3">
      <c r="A225" s="13">
        <v>6</v>
      </c>
      <c r="B225" s="185"/>
      <c r="C225" s="186"/>
      <c r="D225" s="133"/>
    </row>
    <row r="226" spans="1:16" ht="12.5" x14ac:dyDescent="0.3">
      <c r="A226" s="13">
        <v>7</v>
      </c>
      <c r="B226" s="187"/>
      <c r="C226" s="188"/>
      <c r="D226" s="132"/>
    </row>
    <row r="227" spans="1:16" ht="12.5" x14ac:dyDescent="0.3">
      <c r="A227" s="13">
        <v>8</v>
      </c>
      <c r="B227" s="185"/>
      <c r="C227" s="186"/>
      <c r="D227" s="133"/>
    </row>
    <row r="228" spans="1:16" ht="12.5" x14ac:dyDescent="0.3">
      <c r="A228" s="13">
        <v>9</v>
      </c>
      <c r="B228" s="185"/>
      <c r="C228" s="186"/>
      <c r="D228" s="133"/>
    </row>
    <row r="229" spans="1:16" ht="12.5" x14ac:dyDescent="0.3">
      <c r="A229" s="13">
        <v>10</v>
      </c>
      <c r="B229" s="185"/>
      <c r="C229" s="186"/>
      <c r="D229" s="133"/>
    </row>
    <row r="231" spans="1:16" x14ac:dyDescent="0.3">
      <c r="C231" s="205"/>
      <c r="D231" s="205"/>
      <c r="E231" s="207"/>
      <c r="F231" s="207"/>
      <c r="G231" s="207"/>
      <c r="H231" s="207"/>
      <c r="I231" s="207"/>
      <c r="J231" s="207"/>
      <c r="K231" s="210"/>
      <c r="L231" s="207"/>
      <c r="M231" s="207"/>
      <c r="N231" s="207"/>
      <c r="O231" s="210"/>
      <c r="P231" s="207"/>
    </row>
    <row r="232" spans="1:16" x14ac:dyDescent="0.3">
      <c r="C232" s="205"/>
      <c r="D232" s="205"/>
      <c r="E232" s="207"/>
      <c r="F232" s="207"/>
      <c r="G232" s="207"/>
      <c r="H232" s="207"/>
      <c r="I232" s="207"/>
      <c r="J232" s="207"/>
      <c r="K232" s="210"/>
      <c r="L232" s="207"/>
      <c r="M232" s="207"/>
      <c r="N232" s="207"/>
      <c r="O232" s="210"/>
      <c r="P232" s="207"/>
    </row>
    <row r="233" spans="1:16" x14ac:dyDescent="0.3">
      <c r="C233" s="205"/>
      <c r="D233" s="205"/>
      <c r="E233" s="207"/>
      <c r="F233" s="207"/>
      <c r="G233" s="207"/>
      <c r="H233" s="207"/>
      <c r="I233" s="207"/>
      <c r="J233" s="207"/>
      <c r="K233" s="210"/>
      <c r="L233" s="207"/>
      <c r="M233" s="207"/>
      <c r="N233" s="207"/>
      <c r="O233" s="210"/>
      <c r="P233" s="207"/>
    </row>
    <row r="234" spans="1:16" x14ac:dyDescent="0.3">
      <c r="C234" s="205"/>
      <c r="D234" s="205"/>
      <c r="E234" s="207"/>
      <c r="F234" s="207"/>
      <c r="G234" s="207"/>
      <c r="H234" s="207"/>
      <c r="I234" s="207"/>
      <c r="J234" s="207"/>
      <c r="K234" s="210"/>
      <c r="L234" s="207"/>
      <c r="M234" s="207"/>
      <c r="N234" s="207"/>
      <c r="O234" s="210"/>
      <c r="P234" s="207"/>
    </row>
    <row r="235" spans="1:16" x14ac:dyDescent="0.3">
      <c r="C235" s="205"/>
      <c r="D235" s="205"/>
      <c r="E235" s="207"/>
      <c r="F235" s="207"/>
      <c r="G235" s="207"/>
      <c r="H235" s="207"/>
      <c r="I235" s="207"/>
      <c r="J235" s="207"/>
      <c r="K235" s="210"/>
      <c r="L235" s="207"/>
      <c r="M235" s="207"/>
      <c r="N235" s="207"/>
      <c r="O235" s="210"/>
      <c r="P235" s="207"/>
    </row>
    <row r="236" spans="1:16" x14ac:dyDescent="0.3">
      <c r="C236" s="205"/>
      <c r="D236" s="205"/>
      <c r="E236" s="207"/>
      <c r="F236" s="207"/>
      <c r="G236" s="207"/>
      <c r="H236" s="207"/>
      <c r="I236" s="207"/>
      <c r="J236" s="207"/>
      <c r="K236" s="210"/>
      <c r="L236" s="207"/>
      <c r="M236" s="207"/>
      <c r="N236" s="207"/>
      <c r="O236" s="210"/>
      <c r="P236" s="207"/>
    </row>
    <row r="237" spans="1:16" x14ac:dyDescent="0.3">
      <c r="C237" s="205"/>
      <c r="D237" s="205"/>
      <c r="E237" s="207"/>
      <c r="F237" s="207"/>
      <c r="G237" s="207"/>
      <c r="H237" s="207"/>
      <c r="I237" s="207"/>
      <c r="J237" s="207"/>
      <c r="K237" s="210"/>
      <c r="L237" s="207"/>
      <c r="M237" s="207"/>
      <c r="N237" s="207"/>
      <c r="O237" s="210"/>
      <c r="P237" s="207"/>
    </row>
    <row r="238" spans="1:16" x14ac:dyDescent="0.3">
      <c r="C238" s="205"/>
      <c r="D238" s="205"/>
      <c r="E238" s="207"/>
      <c r="F238" s="207"/>
      <c r="G238" s="207"/>
      <c r="H238" s="207"/>
      <c r="I238" s="207"/>
      <c r="J238" s="207"/>
      <c r="K238" s="210"/>
      <c r="L238" s="207"/>
      <c r="M238" s="207"/>
      <c r="N238" s="207"/>
      <c r="O238" s="210"/>
      <c r="P238" s="207"/>
    </row>
    <row r="239" spans="1:16" x14ac:dyDescent="0.3">
      <c r="C239" s="205"/>
      <c r="D239" s="205"/>
      <c r="E239" s="207"/>
      <c r="F239" s="207"/>
      <c r="G239" s="207"/>
      <c r="H239" s="207"/>
      <c r="I239" s="207"/>
      <c r="J239" s="207"/>
      <c r="K239" s="210"/>
      <c r="L239" s="207"/>
      <c r="M239" s="207"/>
      <c r="N239" s="207"/>
      <c r="O239" s="210"/>
      <c r="P239" s="207"/>
    </row>
  </sheetData>
  <mergeCells count="27">
    <mergeCell ref="R5:R7"/>
    <mergeCell ref="S5:S7"/>
    <mergeCell ref="T5:T7"/>
    <mergeCell ref="B229:C229"/>
    <mergeCell ref="B224:C224"/>
    <mergeCell ref="B225:C225"/>
    <mergeCell ref="B226:C226"/>
    <mergeCell ref="B227:C227"/>
    <mergeCell ref="B228:C228"/>
    <mergeCell ref="B219:C219"/>
    <mergeCell ref="B220:C220"/>
    <mergeCell ref="B221:C221"/>
    <mergeCell ref="B222:C222"/>
    <mergeCell ref="B223:C223"/>
    <mergeCell ref="O5:O7"/>
    <mergeCell ref="P5:P7"/>
    <mergeCell ref="M4:M6"/>
    <mergeCell ref="A1:K1"/>
    <mergeCell ref="A2:K2"/>
    <mergeCell ref="A3:K3"/>
    <mergeCell ref="B151:C151"/>
    <mergeCell ref="E4:J4"/>
    <mergeCell ref="A5:A7"/>
    <mergeCell ref="B5:B7"/>
    <mergeCell ref="C5:C7"/>
    <mergeCell ref="K4:K6"/>
    <mergeCell ref="D4:D7"/>
  </mergeCells>
  <phoneticPr fontId="29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K134 K14 K20 K35 K74 K80 K159 K165 K171 K187 K193 K199 K205 O80:P80 O74:P74 O14:P14 O20:P20 O35:P35 O159:P159 O165:P165 O171:Q171 O187:P187 O193:P193 O199:P199 O205:P205 K68 O68:P68 K109 O109:P109 K115 O115:P115 K121 O121:P121 K137 O137:P137 K143 O143:P143 R63:S80 R14:S39 R44:S47 R55:S58 R82:S212 R81" formula="1"/>
    <ignoredError sqref="T9:T27 T62:T81 T84:T89 T91 T94:T99 T101 T104:T127 T129 T132:T149 T151 T154:T177 T179 T213 T182:T211 T30:T39 T44:T47 T55:T58" evalError="1"/>
    <ignoredError sqref="K2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8C9CC-2D31-4A9F-9738-2854C55E48A3}">
  <dimension ref="A1:U242"/>
  <sheetViews>
    <sheetView zoomScale="90" zoomScaleNormal="90" zoomScaleSheetLayoutView="100" workbookViewId="0">
      <pane xSplit="3" ySplit="7" topLeftCell="E134" activePane="bottomRight" state="frozen"/>
      <selection pane="topRight"/>
      <selection pane="bottomLeft"/>
      <selection pane="bottomRight" activeCell="L137" sqref="L137"/>
    </sheetView>
  </sheetViews>
  <sheetFormatPr defaultColWidth="9.26953125" defaultRowHeight="11.5" x14ac:dyDescent="0.3"/>
  <cols>
    <col min="1" max="1" width="6.54296875" style="27" customWidth="1"/>
    <col min="2" max="2" width="35.7265625" style="28" customWidth="1"/>
    <col min="3" max="3" width="38.453125" style="34" bestFit="1" customWidth="1"/>
    <col min="4" max="4" width="12.7265625" style="129" customWidth="1"/>
    <col min="5" max="10" width="13.7265625" style="29" customWidth="1"/>
    <col min="11" max="11" width="0.453125" style="29" hidden="1" customWidth="1"/>
    <col min="12" max="12" width="13.7265625" style="29" customWidth="1"/>
    <col min="13" max="13" width="6" style="28" customWidth="1"/>
    <col min="14" max="14" width="10.7265625" style="28" customWidth="1"/>
    <col min="15" max="15" width="5.26953125" style="28" customWidth="1"/>
    <col min="16" max="17" width="10.7265625" style="28" customWidth="1"/>
    <col min="18" max="18" width="5.54296875" style="28" customWidth="1"/>
    <col min="19" max="20" width="10.7265625" style="28" customWidth="1"/>
    <col min="21" max="21" width="10.7265625" style="107" customWidth="1"/>
    <col min="22" max="16384" width="9.26953125" style="28"/>
  </cols>
  <sheetData>
    <row r="1" spans="1:21" ht="17.5" x14ac:dyDescent="0.35">
      <c r="A1" s="170" t="s">
        <v>117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</row>
    <row r="2" spans="1:21" ht="17.5" x14ac:dyDescent="0.35">
      <c r="A2" s="170" t="s">
        <v>118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21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N3" s="168" t="s">
        <v>9</v>
      </c>
    </row>
    <row r="4" spans="1:21" ht="20.149999999999999" customHeight="1" x14ac:dyDescent="0.3">
      <c r="B4" s="27"/>
      <c r="C4" s="27"/>
      <c r="D4" s="182" t="s">
        <v>6</v>
      </c>
      <c r="E4" s="174" t="s">
        <v>119</v>
      </c>
      <c r="F4" s="194"/>
      <c r="G4" s="194"/>
      <c r="H4" s="194"/>
      <c r="I4" s="194"/>
      <c r="J4" s="194"/>
      <c r="K4" s="195"/>
      <c r="L4" s="146"/>
      <c r="N4" s="168"/>
      <c r="P4" s="27"/>
      <c r="Q4" s="27"/>
      <c r="S4" s="27"/>
      <c r="T4" s="27"/>
      <c r="U4" s="108"/>
    </row>
    <row r="5" spans="1:21" s="31" customFormat="1" ht="18" customHeight="1" x14ac:dyDescent="0.25">
      <c r="A5" s="176" t="s">
        <v>10</v>
      </c>
      <c r="B5" s="176" t="s">
        <v>11</v>
      </c>
      <c r="C5" s="176" t="s">
        <v>12</v>
      </c>
      <c r="D5" s="183"/>
      <c r="E5" s="36" t="s">
        <v>120</v>
      </c>
      <c r="F5" s="36" t="s">
        <v>121</v>
      </c>
      <c r="G5" s="36" t="s">
        <v>122</v>
      </c>
      <c r="H5" s="36" t="s">
        <v>123</v>
      </c>
      <c r="I5" s="36" t="s">
        <v>124</v>
      </c>
      <c r="J5" s="36" t="s">
        <v>125</v>
      </c>
      <c r="K5" s="36"/>
      <c r="L5" s="192" t="s">
        <v>126</v>
      </c>
      <c r="N5" s="168"/>
      <c r="P5" s="176" t="s">
        <v>13</v>
      </c>
      <c r="Q5" s="176" t="s">
        <v>14</v>
      </c>
      <c r="S5" s="176" t="s">
        <v>15</v>
      </c>
      <c r="T5" s="176" t="s">
        <v>16</v>
      </c>
      <c r="U5" s="189" t="s">
        <v>127</v>
      </c>
    </row>
    <row r="6" spans="1:21" ht="33" customHeight="1" x14ac:dyDescent="0.3">
      <c r="A6" s="177"/>
      <c r="B6" s="177"/>
      <c r="C6" s="177"/>
      <c r="D6" s="183"/>
      <c r="E6" s="144" t="s">
        <v>128</v>
      </c>
      <c r="F6" s="144" t="s">
        <v>129</v>
      </c>
      <c r="G6" s="144" t="s">
        <v>130</v>
      </c>
      <c r="H6" s="144" t="s">
        <v>131</v>
      </c>
      <c r="I6" s="144" t="s">
        <v>132</v>
      </c>
      <c r="J6" s="144" t="s">
        <v>133</v>
      </c>
      <c r="K6" s="55"/>
      <c r="L6" s="193"/>
      <c r="N6" s="169"/>
      <c r="P6" s="177"/>
      <c r="Q6" s="177"/>
      <c r="S6" s="177"/>
      <c r="T6" s="177"/>
      <c r="U6" s="190"/>
    </row>
    <row r="7" spans="1:21" ht="20.25" customHeight="1" x14ac:dyDescent="0.3">
      <c r="A7" s="178"/>
      <c r="B7" s="178"/>
      <c r="C7" s="178"/>
      <c r="D7" s="184"/>
      <c r="E7" s="134">
        <f>'3.1 Base Year 1 Staff Loading'!Q7</f>
        <v>1984</v>
      </c>
      <c r="F7" s="134">
        <f>'3.2 Base Year 2 Staff Loading'!Q7</f>
        <v>2000</v>
      </c>
      <c r="G7" s="134">
        <f>'3.3 Base Year 3 Staff Loading'!Q7</f>
        <v>1992</v>
      </c>
      <c r="H7" s="134">
        <f>'3.4 Base Year 4 Staff Loading'!Q7</f>
        <v>2000</v>
      </c>
      <c r="I7" s="134">
        <f>'3.5 Base Year 5 Staff Loading'!Q7</f>
        <v>2000</v>
      </c>
      <c r="J7" s="134">
        <f>'3.6 Base Year 6 Staff Loading'!K7</f>
        <v>856</v>
      </c>
      <c r="K7" s="134"/>
      <c r="L7" s="103">
        <f>SUM(E7:K7)</f>
        <v>10832</v>
      </c>
      <c r="N7" s="104">
        <f>L7/65</f>
        <v>166.64615384615385</v>
      </c>
      <c r="P7" s="178"/>
      <c r="Q7" s="178"/>
      <c r="S7" s="178"/>
      <c r="T7" s="178"/>
      <c r="U7" s="191"/>
    </row>
    <row r="8" spans="1:21" s="31" customFormat="1" ht="13.5" customHeight="1" x14ac:dyDescent="0.25">
      <c r="A8" s="75">
        <v>1</v>
      </c>
      <c r="B8" s="76" t="s">
        <v>18</v>
      </c>
      <c r="C8" s="77"/>
      <c r="D8" s="118"/>
      <c r="E8" s="78">
        <f>'3.1 Base Year 1 Staff Loading'!Q8</f>
        <v>0</v>
      </c>
      <c r="F8" s="78"/>
      <c r="G8" s="78"/>
      <c r="H8" s="78"/>
      <c r="I8" s="78"/>
      <c r="J8" s="78"/>
      <c r="K8" s="78"/>
      <c r="L8" s="78"/>
      <c r="P8" s="77"/>
      <c r="Q8" s="77"/>
      <c r="S8" s="77"/>
      <c r="T8" s="77"/>
      <c r="U8" s="109"/>
    </row>
    <row r="9" spans="1:21" ht="12" x14ac:dyDescent="0.3">
      <c r="A9" s="94">
        <v>1.1000000000000001</v>
      </c>
      <c r="B9" s="95" t="s">
        <v>18</v>
      </c>
      <c r="C9" s="40"/>
      <c r="D9" s="119"/>
      <c r="E9" s="101">
        <f>'3.1 Base Year 1 Staff Loading'!Q9</f>
        <v>0</v>
      </c>
      <c r="F9" s="101">
        <f>'3.2 Base Year 2 Staff Loading'!Q9</f>
        <v>0</v>
      </c>
      <c r="G9" s="101">
        <f>'3.3 Base Year 3 Staff Loading'!Q9</f>
        <v>0</v>
      </c>
      <c r="H9" s="101">
        <f>'3.4 Base Year 4 Staff Loading'!Q9</f>
        <v>0</v>
      </c>
      <c r="I9" s="101">
        <f>'3.5 Base Year 5 Staff Loading'!Q9</f>
        <v>0</v>
      </c>
      <c r="J9" s="101">
        <f>'3.6 Base Year 6 Staff Loading'!K9</f>
        <v>0</v>
      </c>
      <c r="K9" s="101"/>
      <c r="L9" s="101">
        <f>SUM(E9:K9)</f>
        <v>0</v>
      </c>
      <c r="P9" s="135">
        <f>Q9/$N$7</f>
        <v>0</v>
      </c>
      <c r="Q9" s="135">
        <f t="shared" ref="Q9:Q26" si="0">L9/65</f>
        <v>0</v>
      </c>
      <c r="S9" s="135">
        <f>IF($D9="Y",$L9,0)</f>
        <v>0</v>
      </c>
      <c r="T9" s="135">
        <f>IF($D9="N",$L9,0)</f>
        <v>0</v>
      </c>
      <c r="U9" s="136" t="e">
        <f>S9/(T9+S9)</f>
        <v>#DIV/0!</v>
      </c>
    </row>
    <row r="10" spans="1:21" ht="12" x14ac:dyDescent="0.3">
      <c r="A10" s="94"/>
      <c r="B10" s="95"/>
      <c r="C10" s="40" t="s">
        <v>19</v>
      </c>
      <c r="D10" s="119" t="s">
        <v>20</v>
      </c>
      <c r="E10" s="101">
        <f>'3.1 Base Year 1 Staff Loading'!Q10</f>
        <v>1984</v>
      </c>
      <c r="F10" s="101">
        <f>'3.2 Base Year 2 Staff Loading'!Q10</f>
        <v>2000</v>
      </c>
      <c r="G10" s="101">
        <f>'3.3 Base Year 3 Staff Loading'!Q10</f>
        <v>1992</v>
      </c>
      <c r="H10" s="101">
        <f>'3.4 Base Year 4 Staff Loading'!Q10</f>
        <v>2000</v>
      </c>
      <c r="I10" s="101">
        <f>'3.5 Base Year 5 Staff Loading'!Q10</f>
        <v>2000</v>
      </c>
      <c r="J10" s="101">
        <f>'3.6 Base Year 6 Staff Loading'!K10</f>
        <v>856</v>
      </c>
      <c r="K10" s="101"/>
      <c r="L10" s="101">
        <f>SUM(E10:K10)</f>
        <v>10832</v>
      </c>
      <c r="P10" s="135">
        <f t="shared" ref="P10" si="1">Q10/$N$7</f>
        <v>1</v>
      </c>
      <c r="Q10" s="135">
        <f t="shared" si="0"/>
        <v>166.64615384615385</v>
      </c>
      <c r="S10" s="135">
        <f>IF($D10="Y",$L10,0)</f>
        <v>0</v>
      </c>
      <c r="T10" s="135">
        <f>IF($D10="N",$L10,0)</f>
        <v>10832</v>
      </c>
      <c r="U10" s="136">
        <f t="shared" ref="U10:U14" si="2">S10/(T10+S10)</f>
        <v>0</v>
      </c>
    </row>
    <row r="11" spans="1:21" ht="12" x14ac:dyDescent="0.3">
      <c r="A11" s="94"/>
      <c r="B11" s="95"/>
      <c r="C11" s="40" t="s">
        <v>21</v>
      </c>
      <c r="D11" s="119" t="s">
        <v>20</v>
      </c>
      <c r="E11" s="101">
        <f>'3.1 Base Year 1 Staff Loading'!Q11</f>
        <v>1984</v>
      </c>
      <c r="F11" s="101">
        <f>'3.2 Base Year 2 Staff Loading'!Q11</f>
        <v>2000</v>
      </c>
      <c r="G11" s="101">
        <f>'3.3 Base Year 3 Staff Loading'!Q11</f>
        <v>1992</v>
      </c>
      <c r="H11" s="101">
        <f>'3.4 Base Year 4 Staff Loading'!Q11</f>
        <v>2000</v>
      </c>
      <c r="I11" s="101">
        <f>'3.5 Base Year 5 Staff Loading'!Q11</f>
        <v>2000</v>
      </c>
      <c r="J11" s="101">
        <f>'3.6 Base Year 6 Staff Loading'!K11</f>
        <v>856</v>
      </c>
      <c r="K11" s="101"/>
      <c r="L11" s="101">
        <f>SUM(E11:K11)</f>
        <v>10832</v>
      </c>
      <c r="P11" s="135">
        <f t="shared" ref="P11" si="3">Q11/$N$7</f>
        <v>1</v>
      </c>
      <c r="Q11" s="135">
        <f t="shared" si="0"/>
        <v>166.64615384615385</v>
      </c>
      <c r="S11" s="135">
        <f>IF($D11="Y",$L11,0)</f>
        <v>0</v>
      </c>
      <c r="T11" s="135">
        <f>IF($D11="N",$L11,0)</f>
        <v>10832</v>
      </c>
      <c r="U11" s="136">
        <f t="shared" si="2"/>
        <v>0</v>
      </c>
    </row>
    <row r="12" spans="1:21" ht="12" x14ac:dyDescent="0.3">
      <c r="A12" s="94"/>
      <c r="B12" s="95"/>
      <c r="C12" s="40"/>
      <c r="D12" s="119"/>
      <c r="E12" s="101">
        <f>'3.1 Base Year 1 Staff Loading'!Q12</f>
        <v>0</v>
      </c>
      <c r="F12" s="101">
        <f>'3.2 Base Year 2 Staff Loading'!Q12</f>
        <v>0</v>
      </c>
      <c r="G12" s="101">
        <f>'3.3 Base Year 3 Staff Loading'!Q12</f>
        <v>0</v>
      </c>
      <c r="H12" s="101">
        <f>'3.4 Base Year 4 Staff Loading'!Q12</f>
        <v>0</v>
      </c>
      <c r="I12" s="101">
        <f>'3.5 Base Year 5 Staff Loading'!Q12</f>
        <v>0</v>
      </c>
      <c r="J12" s="101">
        <f>'3.6 Base Year 6 Staff Loading'!K12</f>
        <v>0</v>
      </c>
      <c r="K12" s="101"/>
      <c r="L12" s="101">
        <f>SUM(E12:K12)</f>
        <v>0</v>
      </c>
      <c r="P12" s="135">
        <f t="shared" ref="P12:P13" si="4">Q12/$N$7</f>
        <v>0</v>
      </c>
      <c r="Q12" s="135">
        <f t="shared" si="0"/>
        <v>0</v>
      </c>
      <c r="S12" s="135">
        <f>IF($D12="Y",$L12,0)</f>
        <v>0</v>
      </c>
      <c r="T12" s="135">
        <f>IF($D12="N",$L12,0)</f>
        <v>0</v>
      </c>
      <c r="U12" s="136" t="e">
        <f t="shared" si="2"/>
        <v>#DIV/0!</v>
      </c>
    </row>
    <row r="13" spans="1:21" ht="12" x14ac:dyDescent="0.3">
      <c r="A13" s="94"/>
      <c r="B13" s="95"/>
      <c r="C13" s="40"/>
      <c r="D13" s="119"/>
      <c r="E13" s="101">
        <f>'3.1 Base Year 1 Staff Loading'!Q13</f>
        <v>0</v>
      </c>
      <c r="F13" s="101">
        <f>'3.2 Base Year 2 Staff Loading'!Q13</f>
        <v>0</v>
      </c>
      <c r="G13" s="101">
        <f>'3.3 Base Year 3 Staff Loading'!Q13</f>
        <v>0</v>
      </c>
      <c r="H13" s="101">
        <f>'3.4 Base Year 4 Staff Loading'!Q13</f>
        <v>0</v>
      </c>
      <c r="I13" s="101">
        <f>'3.5 Base Year 5 Staff Loading'!Q13</f>
        <v>0</v>
      </c>
      <c r="J13" s="101">
        <f>'3.6 Base Year 6 Staff Loading'!K13</f>
        <v>0</v>
      </c>
      <c r="K13" s="101"/>
      <c r="L13" s="101">
        <f>SUM(E13:K13)</f>
        <v>0</v>
      </c>
      <c r="P13" s="135">
        <f t="shared" si="4"/>
        <v>0</v>
      </c>
      <c r="Q13" s="135">
        <f t="shared" si="0"/>
        <v>0</v>
      </c>
      <c r="S13" s="135">
        <f>IF($D13="Y",$L13,0)</f>
        <v>0</v>
      </c>
      <c r="T13" s="135">
        <f>IF($D13="N",$L13,0)</f>
        <v>0</v>
      </c>
      <c r="U13" s="136" t="e">
        <f t="shared" si="2"/>
        <v>#DIV/0!</v>
      </c>
    </row>
    <row r="14" spans="1:21" s="32" customFormat="1" ht="12" thickBot="1" x14ac:dyDescent="0.3">
      <c r="A14" s="66"/>
      <c r="B14" s="67" t="s">
        <v>23</v>
      </c>
      <c r="C14" s="68"/>
      <c r="D14" s="120"/>
      <c r="E14" s="71">
        <f>'3.1 Base Year 1 Staff Loading'!Q14</f>
        <v>3968</v>
      </c>
      <c r="F14" s="71">
        <f>'3.2 Base Year 2 Staff Loading'!Q14</f>
        <v>4000</v>
      </c>
      <c r="G14" s="71">
        <f>'3.3 Base Year 3 Staff Loading'!Q14</f>
        <v>3984</v>
      </c>
      <c r="H14" s="71">
        <f>'3.4 Base Year 4 Staff Loading'!Q14</f>
        <v>4000</v>
      </c>
      <c r="I14" s="71">
        <f>'3.5 Base Year 5 Staff Loading'!Q14</f>
        <v>4000</v>
      </c>
      <c r="J14" s="71">
        <f>'3.6 Base Year 6 Staff Loading'!K14</f>
        <v>1712</v>
      </c>
      <c r="K14" s="71"/>
      <c r="L14" s="71">
        <f t="shared" ref="L14" si="5">SUM(L9:L13)</f>
        <v>21664</v>
      </c>
      <c r="P14" s="69">
        <f>SUM(P9:P13)</f>
        <v>2</v>
      </c>
      <c r="Q14" s="69">
        <f t="shared" si="0"/>
        <v>333.2923076923077</v>
      </c>
      <c r="S14" s="69">
        <f>SUM(S9:S13)</f>
        <v>0</v>
      </c>
      <c r="T14" s="69">
        <f>SUM(T9:T13)</f>
        <v>21664</v>
      </c>
      <c r="U14" s="106">
        <f t="shared" si="2"/>
        <v>0</v>
      </c>
    </row>
    <row r="15" spans="1:21" ht="14.25" customHeight="1" x14ac:dyDescent="0.3">
      <c r="A15" s="96">
        <v>1.2</v>
      </c>
      <c r="B15" s="97" t="s">
        <v>24</v>
      </c>
      <c r="C15" s="63"/>
      <c r="D15" s="121"/>
      <c r="E15" s="101">
        <f>'3.1 Base Year 1 Staff Loading'!Q15</f>
        <v>0</v>
      </c>
      <c r="F15" s="101">
        <f>'3.2 Base Year 2 Staff Loading'!Q15</f>
        <v>0</v>
      </c>
      <c r="G15" s="101">
        <f>'3.3 Base Year 3 Staff Loading'!Q15</f>
        <v>0</v>
      </c>
      <c r="H15" s="101">
        <f>'3.4 Base Year 4 Staff Loading'!Q15</f>
        <v>0</v>
      </c>
      <c r="I15" s="101">
        <f>'3.5 Base Year 5 Staff Loading'!Q15</f>
        <v>0</v>
      </c>
      <c r="J15" s="101">
        <f>'3.6 Base Year 6 Staff Loading'!K15</f>
        <v>0</v>
      </c>
      <c r="K15" s="101"/>
      <c r="L15" s="101">
        <f>SUM(E15:K15)</f>
        <v>0</v>
      </c>
      <c r="P15" s="135">
        <f>Q15/$N$7</f>
        <v>0</v>
      </c>
      <c r="Q15" s="135">
        <f t="shared" si="0"/>
        <v>0</v>
      </c>
      <c r="S15" s="135">
        <f>IF($D15="Y",$L15,0)</f>
        <v>0</v>
      </c>
      <c r="T15" s="135">
        <f>IF($D15="N",$L15,0)</f>
        <v>0</v>
      </c>
      <c r="U15" s="136" t="e">
        <f>S15/(T15+S15)</f>
        <v>#DIV/0!</v>
      </c>
    </row>
    <row r="16" spans="1:21" ht="12.75" customHeight="1" x14ac:dyDescent="0.3">
      <c r="A16" s="94"/>
      <c r="B16" s="98"/>
      <c r="C16" s="63" t="s">
        <v>134</v>
      </c>
      <c r="D16" s="119" t="s">
        <v>20</v>
      </c>
      <c r="E16" s="101">
        <f>'3.1 Base Year 1 Staff Loading'!Q16</f>
        <v>992</v>
      </c>
      <c r="F16" s="101">
        <f>'3.2 Base Year 2 Staff Loading'!Q16</f>
        <v>1000</v>
      </c>
      <c r="G16" s="101">
        <f>'3.3 Base Year 3 Staff Loading'!Q16</f>
        <v>996</v>
      </c>
      <c r="H16" s="101">
        <f>'3.4 Base Year 4 Staff Loading'!Q16</f>
        <v>1000</v>
      </c>
      <c r="I16" s="101">
        <f>'3.5 Base Year 5 Staff Loading'!Q16</f>
        <v>1000</v>
      </c>
      <c r="J16" s="101">
        <f>'3.6 Base Year 6 Staff Loading'!K16</f>
        <v>428</v>
      </c>
      <c r="K16" s="101"/>
      <c r="L16" s="101">
        <f>SUM(E16:K16)</f>
        <v>5416</v>
      </c>
      <c r="P16" s="135">
        <f t="shared" ref="P16" si="6">Q16/$N$7</f>
        <v>0.5</v>
      </c>
      <c r="Q16" s="135">
        <f t="shared" si="0"/>
        <v>83.323076923076925</v>
      </c>
      <c r="S16" s="135">
        <f>IF($D16="Y",$L16,0)</f>
        <v>0</v>
      </c>
      <c r="T16" s="135">
        <f>IF($D16="N",$L16,0)</f>
        <v>5416</v>
      </c>
      <c r="U16" s="136">
        <f t="shared" ref="U16:U19" si="7">S16/(T16+S16)</f>
        <v>0</v>
      </c>
    </row>
    <row r="17" spans="1:21" ht="12.75" customHeight="1" x14ac:dyDescent="0.3">
      <c r="A17" s="94"/>
      <c r="B17" s="98"/>
      <c r="C17" s="63"/>
      <c r="D17" s="119"/>
      <c r="E17" s="101">
        <f>'3.1 Base Year 1 Staff Loading'!Q17</f>
        <v>0</v>
      </c>
      <c r="F17" s="101">
        <f>'3.2 Base Year 2 Staff Loading'!Q17</f>
        <v>0</v>
      </c>
      <c r="G17" s="101">
        <f>'3.3 Base Year 3 Staff Loading'!Q17</f>
        <v>0</v>
      </c>
      <c r="H17" s="101">
        <f>'3.4 Base Year 4 Staff Loading'!Q17</f>
        <v>0</v>
      </c>
      <c r="I17" s="101">
        <f>'3.5 Base Year 5 Staff Loading'!Q17</f>
        <v>0</v>
      </c>
      <c r="J17" s="101">
        <f>'3.6 Base Year 6 Staff Loading'!K17</f>
        <v>0</v>
      </c>
      <c r="K17" s="101"/>
      <c r="L17" s="101">
        <f>SUM(E17:K17)</f>
        <v>0</v>
      </c>
      <c r="P17" s="135">
        <f t="shared" ref="P17" si="8">Q17/$N$7</f>
        <v>0</v>
      </c>
      <c r="Q17" s="135">
        <f t="shared" si="0"/>
        <v>0</v>
      </c>
      <c r="S17" s="135">
        <f>IF($D17="Y",$L17,0)</f>
        <v>0</v>
      </c>
      <c r="T17" s="135">
        <f>IF($D17="N",$L17,0)</f>
        <v>0</v>
      </c>
      <c r="U17" s="136" t="e">
        <f t="shared" si="7"/>
        <v>#DIV/0!</v>
      </c>
    </row>
    <row r="18" spans="1:21" ht="12.75" customHeight="1" x14ac:dyDescent="0.3">
      <c r="A18" s="94"/>
      <c r="B18" s="98"/>
      <c r="C18" s="63"/>
      <c r="D18" s="119"/>
      <c r="E18" s="101">
        <f>'3.1 Base Year 1 Staff Loading'!Q18</f>
        <v>0</v>
      </c>
      <c r="F18" s="101">
        <f>'3.2 Base Year 2 Staff Loading'!Q18</f>
        <v>0</v>
      </c>
      <c r="G18" s="101">
        <f>'3.3 Base Year 3 Staff Loading'!Q18</f>
        <v>0</v>
      </c>
      <c r="H18" s="101">
        <f>'3.4 Base Year 4 Staff Loading'!Q18</f>
        <v>0</v>
      </c>
      <c r="I18" s="101">
        <f>'3.5 Base Year 5 Staff Loading'!Q18</f>
        <v>0</v>
      </c>
      <c r="J18" s="101">
        <f>'3.6 Base Year 6 Staff Loading'!K18</f>
        <v>0</v>
      </c>
      <c r="K18" s="101"/>
      <c r="L18" s="101">
        <f>SUM(E18:K18)</f>
        <v>0</v>
      </c>
      <c r="P18" s="135">
        <f t="shared" ref="P18:P19" si="9">Q18/$N$7</f>
        <v>0</v>
      </c>
      <c r="Q18" s="135">
        <f t="shared" si="0"/>
        <v>0</v>
      </c>
      <c r="S18" s="135">
        <f>IF($D18="Y",$L18,0)</f>
        <v>0</v>
      </c>
      <c r="T18" s="135">
        <f>IF($D18="N",$L18,0)</f>
        <v>0</v>
      </c>
      <c r="U18" s="136" t="e">
        <f t="shared" si="7"/>
        <v>#DIV/0!</v>
      </c>
    </row>
    <row r="19" spans="1:21" ht="12.75" customHeight="1" x14ac:dyDescent="0.3">
      <c r="A19" s="94"/>
      <c r="B19" s="98"/>
      <c r="C19" s="63"/>
      <c r="D19" s="119"/>
      <c r="E19" s="101">
        <f>'3.1 Base Year 1 Staff Loading'!Q19</f>
        <v>0</v>
      </c>
      <c r="F19" s="101">
        <f>'3.2 Base Year 2 Staff Loading'!Q19</f>
        <v>0</v>
      </c>
      <c r="G19" s="101">
        <f>'3.3 Base Year 3 Staff Loading'!Q19</f>
        <v>0</v>
      </c>
      <c r="H19" s="101">
        <f>'3.4 Base Year 4 Staff Loading'!Q19</f>
        <v>0</v>
      </c>
      <c r="I19" s="101">
        <f>'3.5 Base Year 5 Staff Loading'!Q19</f>
        <v>0</v>
      </c>
      <c r="J19" s="101">
        <f>'3.6 Base Year 6 Staff Loading'!K19</f>
        <v>0</v>
      </c>
      <c r="K19" s="101"/>
      <c r="L19" s="101">
        <f>SUM(E19:K19)</f>
        <v>0</v>
      </c>
      <c r="P19" s="135">
        <f t="shared" si="9"/>
        <v>0</v>
      </c>
      <c r="Q19" s="135">
        <f t="shared" si="0"/>
        <v>0</v>
      </c>
      <c r="S19" s="135">
        <f>IF($D19="Y",$L19,0)</f>
        <v>0</v>
      </c>
      <c r="T19" s="135">
        <f>IF($D19="N",$L19,0)</f>
        <v>0</v>
      </c>
      <c r="U19" s="136" t="e">
        <f t="shared" si="7"/>
        <v>#DIV/0!</v>
      </c>
    </row>
    <row r="20" spans="1:21" ht="14.25" customHeight="1" thickBot="1" x14ac:dyDescent="0.35">
      <c r="A20" s="66"/>
      <c r="B20" s="67" t="s">
        <v>26</v>
      </c>
      <c r="C20" s="72"/>
      <c r="D20" s="122"/>
      <c r="E20" s="71">
        <f>'3.1 Base Year 1 Staff Loading'!Q20</f>
        <v>992</v>
      </c>
      <c r="F20" s="71">
        <f>'3.2 Base Year 2 Staff Loading'!Q20</f>
        <v>1000</v>
      </c>
      <c r="G20" s="71">
        <f>'3.3 Base Year 3 Staff Loading'!Q20</f>
        <v>996</v>
      </c>
      <c r="H20" s="71">
        <f>'3.4 Base Year 4 Staff Loading'!Q20</f>
        <v>1000</v>
      </c>
      <c r="I20" s="71">
        <f>'3.5 Base Year 5 Staff Loading'!Q20</f>
        <v>1000</v>
      </c>
      <c r="J20" s="71">
        <f>'3.6 Base Year 6 Staff Loading'!K20</f>
        <v>428</v>
      </c>
      <c r="K20" s="71"/>
      <c r="L20" s="71">
        <f t="shared" ref="L20" si="10">SUM(L15:L19)</f>
        <v>5416</v>
      </c>
      <c r="P20" s="73">
        <f>SUM(P15:P19)</f>
        <v>0.5</v>
      </c>
      <c r="Q20" s="73">
        <f t="shared" si="0"/>
        <v>83.323076923076925</v>
      </c>
      <c r="S20" s="69">
        <f>SUM(S15:S19)</f>
        <v>0</v>
      </c>
      <c r="T20" s="69">
        <f>SUM(T15:T19)</f>
        <v>5416</v>
      </c>
      <c r="U20" s="106">
        <f>S20/(S20+T20)</f>
        <v>0</v>
      </c>
    </row>
    <row r="21" spans="1:21" ht="12" x14ac:dyDescent="0.3">
      <c r="A21" s="96">
        <v>1.3</v>
      </c>
      <c r="B21" s="97" t="s">
        <v>27</v>
      </c>
      <c r="C21" s="63"/>
      <c r="D21" s="121"/>
      <c r="E21" s="101">
        <f>'3.1 Base Year 1 Staff Loading'!Q21</f>
        <v>0</v>
      </c>
      <c r="F21" s="101">
        <f>'3.2 Base Year 2 Staff Loading'!Q21</f>
        <v>0</v>
      </c>
      <c r="G21" s="101">
        <f>'3.3 Base Year 3 Staff Loading'!Q21</f>
        <v>0</v>
      </c>
      <c r="H21" s="101">
        <f>'3.4 Base Year 4 Staff Loading'!Q21</f>
        <v>0</v>
      </c>
      <c r="I21" s="101">
        <f>'3.5 Base Year 5 Staff Loading'!Q21</f>
        <v>0</v>
      </c>
      <c r="J21" s="101">
        <f>'3.6 Base Year 6 Staff Loading'!K21</f>
        <v>0</v>
      </c>
      <c r="K21" s="101"/>
      <c r="L21" s="101">
        <f>SUM(E21:K21)</f>
        <v>0</v>
      </c>
      <c r="P21" s="135">
        <f>Q21/$N$7</f>
        <v>0</v>
      </c>
      <c r="Q21" s="135">
        <f t="shared" si="0"/>
        <v>0</v>
      </c>
      <c r="S21" s="135">
        <f>IF($D21="Y",$L21,0)</f>
        <v>0</v>
      </c>
      <c r="T21" s="135">
        <f>IF($D21="N",$L21,0)</f>
        <v>0</v>
      </c>
      <c r="U21" s="136" t="e">
        <f>S21/(T21+S21)</f>
        <v>#DIV/0!</v>
      </c>
    </row>
    <row r="22" spans="1:21" ht="12" x14ac:dyDescent="0.3">
      <c r="A22" s="94"/>
      <c r="B22" s="98"/>
      <c r="C22" s="63" t="s">
        <v>28</v>
      </c>
      <c r="D22" s="119" t="s">
        <v>20</v>
      </c>
      <c r="E22" s="101">
        <f>'3.1 Base Year 1 Staff Loading'!Q22</f>
        <v>1984</v>
      </c>
      <c r="F22" s="101">
        <f>'3.2 Base Year 2 Staff Loading'!Q22</f>
        <v>2000</v>
      </c>
      <c r="G22" s="101">
        <f>'3.3 Base Year 3 Staff Loading'!Q22</f>
        <v>1992</v>
      </c>
      <c r="H22" s="101">
        <f>'3.4 Base Year 4 Staff Loading'!Q22</f>
        <v>2000</v>
      </c>
      <c r="I22" s="101">
        <f>'3.5 Base Year 5 Staff Loading'!Q22</f>
        <v>2000</v>
      </c>
      <c r="J22" s="101">
        <f>'3.6 Base Year 6 Staff Loading'!K22</f>
        <v>856</v>
      </c>
      <c r="K22" s="101"/>
      <c r="L22" s="101">
        <f>SUM(E22:K22)</f>
        <v>10832</v>
      </c>
      <c r="P22" s="135">
        <f t="shared" ref="P22" si="11">Q22/$N$7</f>
        <v>1</v>
      </c>
      <c r="Q22" s="135">
        <f t="shared" si="0"/>
        <v>166.64615384615385</v>
      </c>
      <c r="S22" s="135">
        <f>IF($D22="Y",$L22,0)</f>
        <v>0</v>
      </c>
      <c r="T22" s="135">
        <f>IF($D22="N",$L22,0)</f>
        <v>10832</v>
      </c>
      <c r="U22" s="136">
        <f t="shared" ref="U22:U25" si="12">S22/(T22+S22)</f>
        <v>0</v>
      </c>
    </row>
    <row r="23" spans="1:21" ht="12" x14ac:dyDescent="0.3">
      <c r="A23" s="94"/>
      <c r="B23" s="98"/>
      <c r="C23" s="63" t="s">
        <v>25</v>
      </c>
      <c r="D23" s="119" t="s">
        <v>20</v>
      </c>
      <c r="E23" s="101">
        <f>'3.1 Base Year 1 Staff Loading'!Q23</f>
        <v>992</v>
      </c>
      <c r="F23" s="101">
        <f>'3.2 Base Year 2 Staff Loading'!Q23</f>
        <v>1000</v>
      </c>
      <c r="G23" s="101">
        <f>'3.3 Base Year 3 Staff Loading'!Q23</f>
        <v>996</v>
      </c>
      <c r="H23" s="101">
        <f>'3.4 Base Year 4 Staff Loading'!Q23</f>
        <v>1000</v>
      </c>
      <c r="I23" s="101">
        <f>'3.5 Base Year 5 Staff Loading'!Q23</f>
        <v>1000</v>
      </c>
      <c r="J23" s="101">
        <f>'3.6 Base Year 6 Staff Loading'!K23</f>
        <v>428</v>
      </c>
      <c r="K23" s="101"/>
      <c r="L23" s="101">
        <f>SUM(E23:K23)</f>
        <v>5416</v>
      </c>
      <c r="P23" s="135">
        <f t="shared" ref="P23" si="13">Q23/$N$7</f>
        <v>0.5</v>
      </c>
      <c r="Q23" s="135">
        <f t="shared" si="0"/>
        <v>83.323076923076925</v>
      </c>
      <c r="S23" s="135">
        <f>IF($D23="Y",$L23,0)</f>
        <v>0</v>
      </c>
      <c r="T23" s="135">
        <f>IF($D23="N",$L23,0)</f>
        <v>5416</v>
      </c>
      <c r="U23" s="136">
        <f t="shared" si="12"/>
        <v>0</v>
      </c>
    </row>
    <row r="24" spans="1:21" ht="12" x14ac:dyDescent="0.3">
      <c r="A24" s="94"/>
      <c r="B24" s="98"/>
      <c r="C24" s="63"/>
      <c r="D24" s="119"/>
      <c r="E24" s="101">
        <f>'3.1 Base Year 1 Staff Loading'!Q24</f>
        <v>0</v>
      </c>
      <c r="F24" s="101">
        <f>'3.2 Base Year 2 Staff Loading'!Q24</f>
        <v>0</v>
      </c>
      <c r="G24" s="101">
        <f>'3.3 Base Year 3 Staff Loading'!Q24</f>
        <v>0</v>
      </c>
      <c r="H24" s="101">
        <f>'3.4 Base Year 4 Staff Loading'!Q24</f>
        <v>0</v>
      </c>
      <c r="I24" s="101">
        <f>'3.5 Base Year 5 Staff Loading'!Q24</f>
        <v>0</v>
      </c>
      <c r="J24" s="101">
        <f>'3.6 Base Year 6 Staff Loading'!K24</f>
        <v>0</v>
      </c>
      <c r="K24" s="101"/>
      <c r="L24" s="101">
        <f>SUM(E24:K24)</f>
        <v>0</v>
      </c>
      <c r="P24" s="135">
        <f t="shared" ref="P24:P25" si="14">Q24/$N$7</f>
        <v>0</v>
      </c>
      <c r="Q24" s="135">
        <f t="shared" si="0"/>
        <v>0</v>
      </c>
      <c r="S24" s="135">
        <f>IF($D24="Y",$L24,0)</f>
        <v>0</v>
      </c>
      <c r="T24" s="135">
        <f>IF($D24="N",$L24,0)</f>
        <v>0</v>
      </c>
      <c r="U24" s="136" t="e">
        <f t="shared" si="12"/>
        <v>#DIV/0!</v>
      </c>
    </row>
    <row r="25" spans="1:21" ht="12" x14ac:dyDescent="0.3">
      <c r="A25" s="94"/>
      <c r="B25" s="98"/>
      <c r="C25" s="63"/>
      <c r="D25" s="119"/>
      <c r="E25" s="101">
        <f>'3.1 Base Year 1 Staff Loading'!Q25</f>
        <v>0</v>
      </c>
      <c r="F25" s="101">
        <f>'3.2 Base Year 2 Staff Loading'!Q25</f>
        <v>0</v>
      </c>
      <c r="G25" s="101">
        <f>'3.3 Base Year 3 Staff Loading'!Q25</f>
        <v>0</v>
      </c>
      <c r="H25" s="101">
        <f>'3.4 Base Year 4 Staff Loading'!Q25</f>
        <v>0</v>
      </c>
      <c r="I25" s="101">
        <f>'3.5 Base Year 5 Staff Loading'!Q25</f>
        <v>0</v>
      </c>
      <c r="J25" s="101">
        <f>'3.6 Base Year 6 Staff Loading'!K25</f>
        <v>0</v>
      </c>
      <c r="K25" s="101"/>
      <c r="L25" s="101">
        <f>SUM(E25:K25)</f>
        <v>0</v>
      </c>
      <c r="P25" s="135">
        <f t="shared" si="14"/>
        <v>0</v>
      </c>
      <c r="Q25" s="135">
        <f t="shared" si="0"/>
        <v>0</v>
      </c>
      <c r="S25" s="135">
        <f>IF($D25="Y",$L25,0)</f>
        <v>0</v>
      </c>
      <c r="T25" s="135">
        <f>IF($D25="N",$L25,0)</f>
        <v>0</v>
      </c>
      <c r="U25" s="136" t="e">
        <f t="shared" si="12"/>
        <v>#DIV/0!</v>
      </c>
    </row>
    <row r="26" spans="1:21" ht="12.5" thickBot="1" x14ac:dyDescent="0.35">
      <c r="A26" s="66"/>
      <c r="B26" s="67" t="s">
        <v>29</v>
      </c>
      <c r="C26" s="72"/>
      <c r="D26" s="122"/>
      <c r="E26" s="71">
        <f>'3.1 Base Year 1 Staff Loading'!Q26</f>
        <v>2976</v>
      </c>
      <c r="F26" s="71">
        <f>'3.2 Base Year 2 Staff Loading'!Q26</f>
        <v>3000</v>
      </c>
      <c r="G26" s="71">
        <f>'3.3 Base Year 3 Staff Loading'!Q26</f>
        <v>2988</v>
      </c>
      <c r="H26" s="71">
        <f>'3.4 Base Year 4 Staff Loading'!Q26</f>
        <v>3000</v>
      </c>
      <c r="I26" s="71">
        <f>'3.5 Base Year 5 Staff Loading'!Q26</f>
        <v>3000</v>
      </c>
      <c r="J26" s="71">
        <f>'3.6 Base Year 6 Staff Loading'!K26</f>
        <v>1284</v>
      </c>
      <c r="K26" s="71"/>
      <c r="L26" s="71">
        <f t="shared" ref="L26" si="15">SUM(L21:L25)</f>
        <v>16248</v>
      </c>
      <c r="P26" s="73">
        <f>SUM(P21:P25)</f>
        <v>1.5</v>
      </c>
      <c r="Q26" s="73">
        <f t="shared" si="0"/>
        <v>249.96923076923076</v>
      </c>
      <c r="S26" s="69">
        <f>SUM(S21:S25)</f>
        <v>0</v>
      </c>
      <c r="T26" s="69">
        <f>SUM(T21:T25)</f>
        <v>16248</v>
      </c>
      <c r="U26" s="106">
        <f>S26/(S26+T26)</f>
        <v>0</v>
      </c>
    </row>
    <row r="27" spans="1:21" ht="10.15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P27" s="116"/>
      <c r="Q27" s="116"/>
      <c r="S27" s="116"/>
      <c r="T27" s="116"/>
      <c r="U27" s="117"/>
    </row>
    <row r="28" spans="1:21" s="32" customFormat="1" ht="13" thickBot="1" x14ac:dyDescent="0.3">
      <c r="A28" s="89"/>
      <c r="B28" s="90" t="s">
        <v>23</v>
      </c>
      <c r="C28" s="91"/>
      <c r="D28" s="123"/>
      <c r="E28" s="92">
        <f>'3.1 Base Year 1 Staff Loading'!Q28</f>
        <v>7936</v>
      </c>
      <c r="F28" s="92">
        <f>'3.2 Base Year 2 Staff Loading'!Q28</f>
        <v>8000</v>
      </c>
      <c r="G28" s="92">
        <f>'3.3 Base Year 3 Staff Loading'!Q28</f>
        <v>7968</v>
      </c>
      <c r="H28" s="92">
        <f>'3.4 Base Year 4 Staff Loading'!Q28</f>
        <v>8000</v>
      </c>
      <c r="I28" s="92">
        <f>'3.5 Base Year 5 Staff Loading'!Q28</f>
        <v>8000</v>
      </c>
      <c r="J28" s="92">
        <f>'3.6 Base Year 6 Staff Loading'!K28</f>
        <v>3424</v>
      </c>
      <c r="K28" s="92"/>
      <c r="L28" s="92">
        <f t="shared" ref="L28" si="16">SUM(L14,L20,L26)</f>
        <v>43328</v>
      </c>
      <c r="P28" s="92">
        <f>SUM(P14,P20,P26)</f>
        <v>4</v>
      </c>
      <c r="Q28" s="92">
        <f>L28/65</f>
        <v>666.5846153846154</v>
      </c>
      <c r="S28" s="92">
        <f>SUM(S14,S20,S26)</f>
        <v>0</v>
      </c>
      <c r="T28" s="92">
        <f>SUM(T14,T20,T26)</f>
        <v>43328</v>
      </c>
      <c r="U28" s="111">
        <f>S28/(S28+T28)</f>
        <v>0</v>
      </c>
    </row>
    <row r="29" spans="1:21" ht="10.15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P29" s="63"/>
      <c r="Q29" s="63"/>
      <c r="S29" s="63"/>
      <c r="T29" s="63"/>
      <c r="U29" s="112"/>
    </row>
    <row r="30" spans="1:21" s="31" customFormat="1" ht="13.5" customHeight="1" x14ac:dyDescent="0.3">
      <c r="A30" s="79">
        <v>2</v>
      </c>
      <c r="B30" s="80" t="s">
        <v>30</v>
      </c>
      <c r="C30" s="81"/>
      <c r="D30" s="118"/>
      <c r="E30" s="82"/>
      <c r="F30" s="82"/>
      <c r="G30" s="82"/>
      <c r="H30" s="82"/>
      <c r="I30" s="82"/>
      <c r="J30" s="82"/>
      <c r="K30" s="82"/>
      <c r="L30" s="78"/>
      <c r="M30" s="28"/>
      <c r="N30" s="28"/>
      <c r="O30" s="28"/>
      <c r="P30" s="81"/>
      <c r="Q30" s="81"/>
      <c r="S30" s="81"/>
      <c r="T30" s="81"/>
      <c r="U30" s="113"/>
    </row>
    <row r="31" spans="1:21" ht="13.5" customHeight="1" x14ac:dyDescent="0.3">
      <c r="A31" s="94">
        <v>2.1</v>
      </c>
      <c r="B31" s="95" t="s">
        <v>31</v>
      </c>
      <c r="C31" s="40"/>
      <c r="D31" s="119"/>
      <c r="E31" s="101">
        <f>'3.1 Base Year 1 Staff Loading'!Q31</f>
        <v>0</v>
      </c>
      <c r="F31" s="101">
        <f>'3.2 Base Year 2 Staff Loading'!Q31</f>
        <v>0</v>
      </c>
      <c r="G31" s="101">
        <f>'3.3 Base Year 3 Staff Loading'!Q31</f>
        <v>0</v>
      </c>
      <c r="H31" s="101">
        <f>'3.4 Base Year 4 Staff Loading'!Q31</f>
        <v>0</v>
      </c>
      <c r="I31" s="101">
        <f>'3.5 Base Year 5 Staff Loading'!Q31</f>
        <v>0</v>
      </c>
      <c r="J31" s="101">
        <f>'3.6 Base Year 6 Staff Loading'!K31</f>
        <v>0</v>
      </c>
      <c r="K31" s="101"/>
      <c r="L31" s="101">
        <f>SUM(E31:K31)</f>
        <v>0</v>
      </c>
      <c r="P31" s="135">
        <f>Q31/$N$7</f>
        <v>0</v>
      </c>
      <c r="Q31" s="135">
        <f t="shared" ref="Q31:Q84" si="17">L31/65</f>
        <v>0</v>
      </c>
      <c r="S31" s="135">
        <f>IF($D31="Y",$L31,0)</f>
        <v>0</v>
      </c>
      <c r="T31" s="135">
        <f>IF($D31="N",$L31,0)</f>
        <v>0</v>
      </c>
      <c r="U31" s="136" t="e">
        <f>S31/(T31+S31)</f>
        <v>#DIV/0!</v>
      </c>
    </row>
    <row r="32" spans="1:21" ht="12" x14ac:dyDescent="0.3">
      <c r="A32" s="94"/>
      <c r="B32" s="95"/>
      <c r="C32" s="40" t="s">
        <v>32</v>
      </c>
      <c r="D32" s="119" t="s">
        <v>20</v>
      </c>
      <c r="E32" s="101">
        <f>'3.1 Base Year 1 Staff Loading'!Q32</f>
        <v>1984</v>
      </c>
      <c r="F32" s="101">
        <f>'3.2 Base Year 2 Staff Loading'!Q32</f>
        <v>2000</v>
      </c>
      <c r="G32" s="101">
        <f>'3.3 Base Year 3 Staff Loading'!Q32</f>
        <v>1992</v>
      </c>
      <c r="H32" s="101">
        <f>'3.4 Base Year 4 Staff Loading'!Q32</f>
        <v>2000</v>
      </c>
      <c r="I32" s="101">
        <f>'3.5 Base Year 5 Staff Loading'!Q32</f>
        <v>2000</v>
      </c>
      <c r="J32" s="101">
        <f>'3.6 Base Year 6 Staff Loading'!K32</f>
        <v>856</v>
      </c>
      <c r="K32" s="101"/>
      <c r="L32" s="101">
        <f>SUM(E32:K32)</f>
        <v>10832</v>
      </c>
      <c r="P32" s="135">
        <f t="shared" ref="P32:P35" si="18">Q32/$N$7</f>
        <v>1</v>
      </c>
      <c r="Q32" s="135">
        <f t="shared" si="17"/>
        <v>166.64615384615385</v>
      </c>
      <c r="S32" s="135">
        <f>IF($D32="Y",$L32,0)</f>
        <v>0</v>
      </c>
      <c r="T32" s="135">
        <f>IF($D32="N",$L32,0)</f>
        <v>10832</v>
      </c>
      <c r="U32" s="136">
        <f t="shared" ref="U32:U35" si="19">S32/(T32+S32)</f>
        <v>0</v>
      </c>
    </row>
    <row r="33" spans="1:21" ht="12" x14ac:dyDescent="0.3">
      <c r="A33" s="94"/>
      <c r="B33" s="95"/>
      <c r="C33" s="40" t="s">
        <v>25</v>
      </c>
      <c r="D33" s="119" t="s">
        <v>20</v>
      </c>
      <c r="E33" s="101">
        <f>'3.1 Base Year 1 Staff Loading'!Q33</f>
        <v>992</v>
      </c>
      <c r="F33" s="101">
        <f>'3.2 Base Year 2 Staff Loading'!Q33</f>
        <v>1000</v>
      </c>
      <c r="G33" s="101">
        <f>'3.3 Base Year 3 Staff Loading'!Q33</f>
        <v>996</v>
      </c>
      <c r="H33" s="101">
        <f>'3.4 Base Year 4 Staff Loading'!Q33</f>
        <v>1000</v>
      </c>
      <c r="I33" s="101">
        <f>'3.5 Base Year 5 Staff Loading'!Q33</f>
        <v>1000</v>
      </c>
      <c r="J33" s="101">
        <f>'3.6 Base Year 6 Staff Loading'!K33</f>
        <v>428</v>
      </c>
      <c r="K33" s="101"/>
      <c r="L33" s="101">
        <f>SUM(E33:K33)</f>
        <v>5416</v>
      </c>
      <c r="P33" s="135">
        <f t="shared" si="18"/>
        <v>0.5</v>
      </c>
      <c r="Q33" s="135">
        <f t="shared" si="17"/>
        <v>83.323076923076925</v>
      </c>
      <c r="S33" s="135">
        <f>IF($D33="Y",$L33,0)</f>
        <v>0</v>
      </c>
      <c r="T33" s="135">
        <f>IF($D33="N",$L33,0)</f>
        <v>5416</v>
      </c>
      <c r="U33" s="136">
        <f t="shared" si="19"/>
        <v>0</v>
      </c>
    </row>
    <row r="34" spans="1:21" ht="12" x14ac:dyDescent="0.3">
      <c r="A34" s="94"/>
      <c r="B34" s="95"/>
      <c r="C34" s="40"/>
      <c r="D34" s="119"/>
      <c r="E34" s="101">
        <f>'3.1 Base Year 1 Staff Loading'!Q34</f>
        <v>0</v>
      </c>
      <c r="F34" s="101">
        <f>'3.2 Base Year 2 Staff Loading'!Q34</f>
        <v>0</v>
      </c>
      <c r="G34" s="101">
        <f>'3.3 Base Year 3 Staff Loading'!Q34</f>
        <v>0</v>
      </c>
      <c r="H34" s="101">
        <f>'3.4 Base Year 4 Staff Loading'!Q34</f>
        <v>0</v>
      </c>
      <c r="I34" s="101">
        <f>'3.5 Base Year 5 Staff Loading'!Q34</f>
        <v>0</v>
      </c>
      <c r="J34" s="101">
        <f>'3.6 Base Year 6 Staff Loading'!K34</f>
        <v>0</v>
      </c>
      <c r="K34" s="101"/>
      <c r="L34" s="101">
        <f>SUM(E34:K34)</f>
        <v>0</v>
      </c>
      <c r="P34" s="135">
        <f t="shared" si="18"/>
        <v>0</v>
      </c>
      <c r="Q34" s="135">
        <f t="shared" si="17"/>
        <v>0</v>
      </c>
      <c r="S34" s="135">
        <f>IF($D34="Y",$L34,0)</f>
        <v>0</v>
      </c>
      <c r="T34" s="135">
        <f>IF($D34="N",$L34,0)</f>
        <v>0</v>
      </c>
      <c r="U34" s="136" t="e">
        <f t="shared" si="19"/>
        <v>#DIV/0!</v>
      </c>
    </row>
    <row r="35" spans="1:21" ht="12" x14ac:dyDescent="0.3">
      <c r="A35" s="94"/>
      <c r="B35" s="95"/>
      <c r="C35" s="40"/>
      <c r="D35" s="119"/>
      <c r="E35" s="101">
        <f>'3.1 Base Year 1 Staff Loading'!Q35</f>
        <v>0</v>
      </c>
      <c r="F35" s="101">
        <f>'3.2 Base Year 2 Staff Loading'!Q35</f>
        <v>0</v>
      </c>
      <c r="G35" s="101">
        <f>'3.3 Base Year 3 Staff Loading'!Q35</f>
        <v>0</v>
      </c>
      <c r="H35" s="101">
        <f>'3.4 Base Year 4 Staff Loading'!Q35</f>
        <v>0</v>
      </c>
      <c r="I35" s="101">
        <f>'3.5 Base Year 5 Staff Loading'!Q35</f>
        <v>0</v>
      </c>
      <c r="J35" s="101">
        <f>'3.6 Base Year 6 Staff Loading'!K35</f>
        <v>0</v>
      </c>
      <c r="K35" s="101"/>
      <c r="L35" s="101">
        <f>SUM(E35:K35)</f>
        <v>0</v>
      </c>
      <c r="M35" s="32"/>
      <c r="N35" s="32"/>
      <c r="O35" s="32"/>
      <c r="P35" s="135">
        <f t="shared" si="18"/>
        <v>0</v>
      </c>
      <c r="Q35" s="135">
        <f t="shared" si="17"/>
        <v>0</v>
      </c>
      <c r="S35" s="135">
        <f>IF($D35="Y",$L35,0)</f>
        <v>0</v>
      </c>
      <c r="T35" s="135">
        <f>IF($D35="N",$L35,0)</f>
        <v>0</v>
      </c>
      <c r="U35" s="136" t="e">
        <f t="shared" si="19"/>
        <v>#DIV/0!</v>
      </c>
    </row>
    <row r="36" spans="1:21" s="32" customFormat="1" ht="12" thickBot="1" x14ac:dyDescent="0.3">
      <c r="A36" s="66"/>
      <c r="B36" s="67" t="s">
        <v>135</v>
      </c>
      <c r="C36" s="68"/>
      <c r="D36" s="120"/>
      <c r="E36" s="71">
        <f>'3.1 Base Year 1 Staff Loading'!Q36</f>
        <v>2976</v>
      </c>
      <c r="F36" s="71">
        <f>'3.2 Base Year 2 Staff Loading'!Q36</f>
        <v>3000</v>
      </c>
      <c r="G36" s="71">
        <f>'3.3 Base Year 3 Staff Loading'!Q36</f>
        <v>2988</v>
      </c>
      <c r="H36" s="71">
        <f>'3.4 Base Year 4 Staff Loading'!Q36</f>
        <v>3000</v>
      </c>
      <c r="I36" s="71">
        <f>'3.5 Base Year 5 Staff Loading'!Q36</f>
        <v>3000</v>
      </c>
      <c r="J36" s="71">
        <f>'3.6 Base Year 6 Staff Loading'!K36</f>
        <v>1284</v>
      </c>
      <c r="K36" s="71"/>
      <c r="L36" s="71">
        <f t="shared" ref="L36" si="20">SUM(L31:L35)</f>
        <v>16248</v>
      </c>
      <c r="P36" s="73">
        <f>SUM(P31:P35)</f>
        <v>1.5</v>
      </c>
      <c r="Q36" s="73">
        <f t="shared" si="17"/>
        <v>249.96923076923076</v>
      </c>
      <c r="S36" s="69">
        <f>SUM(S31:S35)</f>
        <v>0</v>
      </c>
      <c r="T36" s="69">
        <f>SUM(T31:T35)</f>
        <v>16248</v>
      </c>
      <c r="U36" s="106">
        <f>S36/(S36+T36)</f>
        <v>0</v>
      </c>
    </row>
    <row r="37" spans="1:21" ht="12" x14ac:dyDescent="0.3">
      <c r="A37" s="94">
        <v>2.2000000000000002</v>
      </c>
      <c r="B37" s="99" t="s">
        <v>34</v>
      </c>
      <c r="C37" s="40"/>
      <c r="D37" s="119"/>
      <c r="E37" s="101">
        <f>'3.1 Base Year 1 Staff Loading'!Q37</f>
        <v>0</v>
      </c>
      <c r="F37" s="101">
        <f>'3.2 Base Year 2 Staff Loading'!Q37</f>
        <v>0</v>
      </c>
      <c r="G37" s="101">
        <f>'3.3 Base Year 3 Staff Loading'!Q37</f>
        <v>0</v>
      </c>
      <c r="H37" s="101">
        <f>'3.4 Base Year 4 Staff Loading'!Q37</f>
        <v>0</v>
      </c>
      <c r="I37" s="101">
        <f>'3.5 Base Year 5 Staff Loading'!Q37</f>
        <v>0</v>
      </c>
      <c r="J37" s="101">
        <f>'3.6 Base Year 6 Staff Loading'!K37</f>
        <v>0</v>
      </c>
      <c r="K37" s="101"/>
      <c r="L37" s="101">
        <f t="shared" ref="L37:L43" si="21">SUM(E37:K37)</f>
        <v>0</v>
      </c>
      <c r="M37" s="32"/>
      <c r="N37" s="32"/>
      <c r="O37" s="32"/>
      <c r="P37" s="135">
        <f>Q37/$N$7</f>
        <v>0</v>
      </c>
      <c r="Q37" s="135">
        <f t="shared" si="17"/>
        <v>0</v>
      </c>
      <c r="S37" s="135">
        <f>IF($D37="Y",$L37,0)</f>
        <v>0</v>
      </c>
      <c r="T37" s="135">
        <f>IF($D37="N",$L37,0)</f>
        <v>0</v>
      </c>
      <c r="U37" s="136" t="e">
        <f>S37/(T37+S37)</f>
        <v>#DIV/0!</v>
      </c>
    </row>
    <row r="38" spans="1:21" ht="12" x14ac:dyDescent="0.3">
      <c r="A38" s="94"/>
      <c r="B38" s="95"/>
      <c r="C38" s="40" t="s">
        <v>35</v>
      </c>
      <c r="D38" s="57" t="s">
        <v>20</v>
      </c>
      <c r="E38" s="101">
        <f>'3.1 Base Year 1 Staff Loading'!Q38</f>
        <v>496</v>
      </c>
      <c r="F38" s="101">
        <f>'3.2 Base Year 2 Staff Loading'!Q38</f>
        <v>500</v>
      </c>
      <c r="G38" s="101">
        <f>'3.3 Base Year 3 Staff Loading'!Q38</f>
        <v>498</v>
      </c>
      <c r="H38" s="101">
        <f>'3.4 Base Year 4 Staff Loading'!Q38</f>
        <v>500</v>
      </c>
      <c r="I38" s="101">
        <f>'3.5 Base Year 5 Staff Loading'!Q38</f>
        <v>500</v>
      </c>
      <c r="J38" s="101">
        <f>'3.6 Base Year 6 Staff Loading'!K38</f>
        <v>214</v>
      </c>
      <c r="K38" s="101"/>
      <c r="L38" s="101">
        <f t="shared" si="21"/>
        <v>2708</v>
      </c>
      <c r="M38" s="32"/>
      <c r="N38" s="32"/>
      <c r="O38" s="32"/>
      <c r="P38" s="135">
        <f t="shared" ref="P38:P40" si="22">Q38/$N$7</f>
        <v>0.25</v>
      </c>
      <c r="Q38" s="135">
        <f t="shared" si="17"/>
        <v>41.661538461538463</v>
      </c>
      <c r="S38" s="135">
        <f>IF($D38="Y",$L38,0)</f>
        <v>0</v>
      </c>
      <c r="T38" s="135">
        <f>IF($D38="N",$L38,0)</f>
        <v>2708</v>
      </c>
      <c r="U38" s="136">
        <f t="shared" ref="U38:U40" si="23">S38/(T38+S38)</f>
        <v>0</v>
      </c>
    </row>
    <row r="39" spans="1:21" ht="12" x14ac:dyDescent="0.3">
      <c r="A39" s="94"/>
      <c r="B39" s="95"/>
      <c r="C39" s="40" t="s">
        <v>36</v>
      </c>
      <c r="D39" s="57" t="s">
        <v>20</v>
      </c>
      <c r="E39" s="101">
        <f>'3.1 Base Year 1 Staff Loading'!Q39</f>
        <v>198.39999999999998</v>
      </c>
      <c r="F39" s="101">
        <f>'3.2 Base Year 2 Staff Loading'!Q39</f>
        <v>200</v>
      </c>
      <c r="G39" s="101">
        <f>'3.3 Base Year 3 Staff Loading'!Q39</f>
        <v>199.20000000000002</v>
      </c>
      <c r="H39" s="101">
        <f>'3.4 Base Year 4 Staff Loading'!Q39</f>
        <v>200</v>
      </c>
      <c r="I39" s="101">
        <f>'3.5 Base Year 5 Staff Loading'!Q39</f>
        <v>200</v>
      </c>
      <c r="J39" s="101">
        <f>'3.6 Base Year 6 Staff Loading'!K39</f>
        <v>85.6</v>
      </c>
      <c r="K39" s="101"/>
      <c r="L39" s="101">
        <f t="shared" si="21"/>
        <v>1083.2</v>
      </c>
      <c r="M39" s="32"/>
      <c r="N39" s="32"/>
      <c r="O39" s="32"/>
      <c r="P39" s="135">
        <f t="shared" si="22"/>
        <v>9.9999999999999992E-2</v>
      </c>
      <c r="Q39" s="135">
        <f t="shared" si="17"/>
        <v>16.664615384615384</v>
      </c>
      <c r="S39" s="135">
        <f>IF($D39="Y",$L39,0)</f>
        <v>0</v>
      </c>
      <c r="T39" s="135">
        <f>IF($D39="N",$L39,0)</f>
        <v>1083.2</v>
      </c>
      <c r="U39" s="136">
        <f t="shared" si="23"/>
        <v>0</v>
      </c>
    </row>
    <row r="40" spans="1:21" ht="12" x14ac:dyDescent="0.3">
      <c r="A40" s="94"/>
      <c r="B40" s="95"/>
      <c r="C40" s="40" t="s">
        <v>37</v>
      </c>
      <c r="D40" s="57" t="s">
        <v>20</v>
      </c>
      <c r="E40" s="101">
        <f>'3.1 Base Year 1 Staff Loading'!Q40</f>
        <v>992</v>
      </c>
      <c r="F40" s="101">
        <f>'3.2 Base Year 2 Staff Loading'!Q40</f>
        <v>1000</v>
      </c>
      <c r="G40" s="101">
        <f>'3.3 Base Year 3 Staff Loading'!Q40</f>
        <v>996</v>
      </c>
      <c r="H40" s="101">
        <f>'3.4 Base Year 4 Staff Loading'!Q40</f>
        <v>1000</v>
      </c>
      <c r="I40" s="101">
        <f>'3.5 Base Year 5 Staff Loading'!Q40</f>
        <v>1000</v>
      </c>
      <c r="J40" s="101">
        <f>'3.6 Base Year 6 Staff Loading'!K40</f>
        <v>428</v>
      </c>
      <c r="K40" s="101"/>
      <c r="L40" s="101">
        <f t="shared" si="21"/>
        <v>5416</v>
      </c>
      <c r="M40" s="32"/>
      <c r="N40" s="32"/>
      <c r="O40" s="32"/>
      <c r="P40" s="135">
        <f t="shared" si="22"/>
        <v>0.5</v>
      </c>
      <c r="Q40" s="135">
        <f t="shared" si="17"/>
        <v>83.323076923076925</v>
      </c>
      <c r="S40" s="135">
        <f>IF($D40="Y",$L40,0)</f>
        <v>0</v>
      </c>
      <c r="T40" s="135">
        <f>IF($D40="N",$L40,0)</f>
        <v>5416</v>
      </c>
      <c r="U40" s="136">
        <f t="shared" si="23"/>
        <v>0</v>
      </c>
    </row>
    <row r="41" spans="1:21" ht="12" x14ac:dyDescent="0.3">
      <c r="A41" s="94"/>
      <c r="B41" s="95"/>
      <c r="C41" s="40" t="s">
        <v>38</v>
      </c>
      <c r="D41" s="57" t="s">
        <v>20</v>
      </c>
      <c r="E41" s="101">
        <f>'3.1 Base Year 1 Staff Loading'!Q41</f>
        <v>496</v>
      </c>
      <c r="F41" s="101">
        <f>'3.2 Base Year 2 Staff Loading'!Q41</f>
        <v>500</v>
      </c>
      <c r="G41" s="101">
        <f>'3.3 Base Year 3 Staff Loading'!Q41</f>
        <v>498</v>
      </c>
      <c r="H41" s="101">
        <f>'3.4 Base Year 4 Staff Loading'!Q41</f>
        <v>500</v>
      </c>
      <c r="I41" s="101">
        <f>'3.5 Base Year 5 Staff Loading'!Q41</f>
        <v>500</v>
      </c>
      <c r="J41" s="101">
        <f>'3.6 Base Year 6 Staff Loading'!K41</f>
        <v>214</v>
      </c>
      <c r="K41" s="101"/>
      <c r="L41" s="101">
        <f t="shared" si="21"/>
        <v>2708</v>
      </c>
      <c r="M41" s="32"/>
      <c r="N41" s="32"/>
      <c r="O41" s="32"/>
      <c r="P41" s="135">
        <f t="shared" ref="P41:P43" si="24">Q41/$N$7</f>
        <v>0.25</v>
      </c>
      <c r="Q41" s="135">
        <f t="shared" ref="Q41:Q43" si="25">L41/65</f>
        <v>41.661538461538463</v>
      </c>
      <c r="S41" s="135">
        <f t="shared" ref="S41:S43" si="26">IF($D41="Y",$L41,0)</f>
        <v>0</v>
      </c>
      <c r="T41" s="135">
        <f t="shared" ref="T41:T43" si="27">IF($D41="N",$L41,0)</f>
        <v>2708</v>
      </c>
      <c r="U41" s="136">
        <f t="shared" ref="U41:U43" si="28">S41/(T41+S41)</f>
        <v>0</v>
      </c>
    </row>
    <row r="42" spans="1:21" ht="12" x14ac:dyDescent="0.3">
      <c r="A42" s="94"/>
      <c r="B42" s="95"/>
      <c r="C42" s="40" t="s">
        <v>39</v>
      </c>
      <c r="D42" s="57" t="s">
        <v>20</v>
      </c>
      <c r="E42" s="101">
        <f>'3.1 Base Year 1 Staff Loading'!Q42</f>
        <v>1488</v>
      </c>
      <c r="F42" s="101">
        <f>'3.2 Base Year 2 Staff Loading'!Q42</f>
        <v>1500</v>
      </c>
      <c r="G42" s="101">
        <f>'3.3 Base Year 3 Staff Loading'!Q42</f>
        <v>1494</v>
      </c>
      <c r="H42" s="101">
        <f>'3.4 Base Year 4 Staff Loading'!Q42</f>
        <v>1500</v>
      </c>
      <c r="I42" s="101">
        <f>'3.5 Base Year 5 Staff Loading'!Q42</f>
        <v>1500</v>
      </c>
      <c r="J42" s="101">
        <f>'3.6 Base Year 6 Staff Loading'!K42</f>
        <v>642</v>
      </c>
      <c r="K42" s="101"/>
      <c r="L42" s="101">
        <f t="shared" si="21"/>
        <v>8124</v>
      </c>
      <c r="M42" s="32"/>
      <c r="N42" s="32"/>
      <c r="O42" s="32"/>
      <c r="P42" s="135">
        <f t="shared" si="24"/>
        <v>0.75</v>
      </c>
      <c r="Q42" s="135">
        <f t="shared" si="25"/>
        <v>124.98461538461538</v>
      </c>
      <c r="S42" s="135">
        <f t="shared" si="26"/>
        <v>0</v>
      </c>
      <c r="T42" s="135">
        <f t="shared" si="27"/>
        <v>8124</v>
      </c>
      <c r="U42" s="136">
        <f t="shared" si="28"/>
        <v>0</v>
      </c>
    </row>
    <row r="43" spans="1:21" ht="12" x14ac:dyDescent="0.3">
      <c r="A43" s="94"/>
      <c r="B43" s="95"/>
      <c r="C43" s="40" t="s">
        <v>40</v>
      </c>
      <c r="D43" s="57" t="s">
        <v>20</v>
      </c>
      <c r="E43" s="101">
        <f>'3.1 Base Year 1 Staff Loading'!Q43</f>
        <v>793.59999999999991</v>
      </c>
      <c r="F43" s="101">
        <f>'3.2 Base Year 2 Staff Loading'!Q43</f>
        <v>800</v>
      </c>
      <c r="G43" s="101">
        <f>'3.3 Base Year 3 Staff Loading'!Q43</f>
        <v>796.80000000000007</v>
      </c>
      <c r="H43" s="101">
        <f>'3.4 Base Year 4 Staff Loading'!Q43</f>
        <v>800</v>
      </c>
      <c r="I43" s="101">
        <f>'3.5 Base Year 5 Staff Loading'!Q43</f>
        <v>800</v>
      </c>
      <c r="J43" s="101">
        <f>'3.6 Base Year 6 Staff Loading'!K43</f>
        <v>342.4</v>
      </c>
      <c r="K43" s="101"/>
      <c r="L43" s="101">
        <f t="shared" si="21"/>
        <v>4332.8</v>
      </c>
      <c r="M43" s="56"/>
      <c r="N43" s="32"/>
      <c r="O43" s="32"/>
      <c r="P43" s="135">
        <f t="shared" si="24"/>
        <v>0.39999999999999997</v>
      </c>
      <c r="Q43" s="135">
        <f t="shared" si="25"/>
        <v>66.658461538461538</v>
      </c>
      <c r="S43" s="135">
        <f t="shared" si="26"/>
        <v>0</v>
      </c>
      <c r="T43" s="135">
        <f t="shared" si="27"/>
        <v>4332.8</v>
      </c>
      <c r="U43" s="136">
        <f t="shared" si="28"/>
        <v>0</v>
      </c>
    </row>
    <row r="44" spans="1:21" s="32" customFormat="1" ht="12.5" thickBot="1" x14ac:dyDescent="0.35">
      <c r="A44" s="66"/>
      <c r="B44" s="67" t="s">
        <v>41</v>
      </c>
      <c r="C44" s="68"/>
      <c r="D44" s="120"/>
      <c r="E44" s="71">
        <f>'3.1 Base Year 1 Staff Loading'!Q44</f>
        <v>4464</v>
      </c>
      <c r="F44" s="71">
        <f>'3.2 Base Year 2 Staff Loading'!Q44</f>
        <v>4500</v>
      </c>
      <c r="G44" s="71">
        <f>'3.3 Base Year 3 Staff Loading'!Q44</f>
        <v>4482</v>
      </c>
      <c r="H44" s="71">
        <f>'3.4 Base Year 4 Staff Loading'!Q44</f>
        <v>4500</v>
      </c>
      <c r="I44" s="71">
        <f>'3.5 Base Year 5 Staff Loading'!Q44</f>
        <v>4500</v>
      </c>
      <c r="J44" s="71">
        <f>'3.6 Base Year 6 Staff Loading'!K44</f>
        <v>1926</v>
      </c>
      <c r="K44" s="71"/>
      <c r="L44" s="71">
        <f t="shared" ref="L44" si="29">SUM(L37:L43)</f>
        <v>24372</v>
      </c>
      <c r="M44" s="28"/>
      <c r="N44" s="28"/>
      <c r="O44" s="28"/>
      <c r="P44" s="73">
        <f>SUM(P37:P43)</f>
        <v>2.25</v>
      </c>
      <c r="Q44" s="73">
        <f t="shared" si="17"/>
        <v>374.95384615384614</v>
      </c>
      <c r="S44" s="69">
        <f>SUM(S37:S43)</f>
        <v>0</v>
      </c>
      <c r="T44" s="69">
        <f>SUM(T37:T43)</f>
        <v>24372</v>
      </c>
      <c r="U44" s="106">
        <f>S44/(S44+T44)</f>
        <v>0</v>
      </c>
    </row>
    <row r="45" spans="1:21" ht="12" x14ac:dyDescent="0.3">
      <c r="A45" s="94">
        <v>2.2999999999999998</v>
      </c>
      <c r="B45" s="99" t="s">
        <v>42</v>
      </c>
      <c r="C45" s="40"/>
      <c r="D45" s="119"/>
      <c r="E45" s="101">
        <f>'3.1 Base Year 1 Staff Loading'!Q45</f>
        <v>0</v>
      </c>
      <c r="F45" s="101">
        <f>'3.2 Base Year 2 Staff Loading'!Q45</f>
        <v>0</v>
      </c>
      <c r="G45" s="101">
        <f>'3.3 Base Year 3 Staff Loading'!Q45</f>
        <v>0</v>
      </c>
      <c r="H45" s="101">
        <f>'3.4 Base Year 4 Staff Loading'!Q45</f>
        <v>0</v>
      </c>
      <c r="I45" s="101">
        <f>'3.5 Base Year 5 Staff Loading'!Q45</f>
        <v>0</v>
      </c>
      <c r="J45" s="101">
        <f>'3.6 Base Year 6 Staff Loading'!K45</f>
        <v>0</v>
      </c>
      <c r="K45" s="101"/>
      <c r="L45" s="101">
        <f>SUM(E45:K45)</f>
        <v>0</v>
      </c>
      <c r="P45" s="135">
        <f>Q45/$N$7</f>
        <v>0</v>
      </c>
      <c r="Q45" s="135">
        <f t="shared" si="17"/>
        <v>0</v>
      </c>
      <c r="S45" s="135">
        <f>IF($D45="Y",$L45,0)</f>
        <v>0</v>
      </c>
      <c r="T45" s="135">
        <f>IF($D45="N",$L45,0)</f>
        <v>0</v>
      </c>
      <c r="U45" s="136" t="e">
        <f>S45/(T45+S45)</f>
        <v>#DIV/0!</v>
      </c>
    </row>
    <row r="46" spans="1:21" ht="12" x14ac:dyDescent="0.3">
      <c r="A46" s="94"/>
      <c r="B46" s="95"/>
      <c r="C46" s="40" t="s">
        <v>35</v>
      </c>
      <c r="D46" s="57" t="s">
        <v>20</v>
      </c>
      <c r="E46" s="101">
        <f>'3.1 Base Year 1 Staff Loading'!Q46</f>
        <v>396.79999999999995</v>
      </c>
      <c r="F46" s="101">
        <f>'3.2 Base Year 2 Staff Loading'!Q46</f>
        <v>400</v>
      </c>
      <c r="G46" s="101">
        <f>'3.3 Base Year 3 Staff Loading'!Q46</f>
        <v>398.40000000000003</v>
      </c>
      <c r="H46" s="101">
        <f>'3.4 Base Year 4 Staff Loading'!Q46</f>
        <v>400</v>
      </c>
      <c r="I46" s="101">
        <f>'3.5 Base Year 5 Staff Loading'!Q46</f>
        <v>400</v>
      </c>
      <c r="J46" s="101">
        <f>'3.6 Base Year 6 Staff Loading'!K46</f>
        <v>171.2</v>
      </c>
      <c r="K46" s="101"/>
      <c r="L46" s="101">
        <f>SUM(E46:K46)</f>
        <v>2166.4</v>
      </c>
      <c r="P46" s="135">
        <f t="shared" ref="P46:P54" si="30">Q46/$N$7</f>
        <v>0.19999999999999998</v>
      </c>
      <c r="Q46" s="135">
        <f t="shared" si="17"/>
        <v>33.329230769230769</v>
      </c>
      <c r="S46" s="135">
        <f>IF($D46="Y",$L46,0)</f>
        <v>0</v>
      </c>
      <c r="T46" s="135">
        <f>IF($D46="N",$L46,0)</f>
        <v>2166.4</v>
      </c>
      <c r="U46" s="136">
        <f t="shared" ref="U46:U54" si="31">S46/(T46+S46)</f>
        <v>0</v>
      </c>
    </row>
    <row r="47" spans="1:21" ht="12" x14ac:dyDescent="0.3">
      <c r="A47" s="94"/>
      <c r="B47" s="95"/>
      <c r="C47" s="40" t="s">
        <v>43</v>
      </c>
      <c r="D47" s="57" t="s">
        <v>20</v>
      </c>
      <c r="E47" s="101">
        <f>'3.1 Base Year 1 Staff Loading'!Q47</f>
        <v>992</v>
      </c>
      <c r="F47" s="101">
        <f>'3.2 Base Year 2 Staff Loading'!Q47</f>
        <v>1000</v>
      </c>
      <c r="G47" s="101">
        <f>'3.3 Base Year 3 Staff Loading'!Q47</f>
        <v>996</v>
      </c>
      <c r="H47" s="101">
        <f>'3.4 Base Year 4 Staff Loading'!Q47</f>
        <v>1000</v>
      </c>
      <c r="I47" s="101">
        <f>'3.5 Base Year 5 Staff Loading'!Q47</f>
        <v>1000</v>
      </c>
      <c r="J47" s="101">
        <f>'3.6 Base Year 6 Staff Loading'!K47</f>
        <v>428</v>
      </c>
      <c r="K47" s="101"/>
      <c r="L47" s="101">
        <f>SUM(E47:K47)</f>
        <v>5416</v>
      </c>
      <c r="M47" s="32"/>
      <c r="N47" s="32"/>
      <c r="O47" s="32"/>
      <c r="P47" s="135">
        <f t="shared" si="30"/>
        <v>0.5</v>
      </c>
      <c r="Q47" s="135">
        <f t="shared" si="17"/>
        <v>83.323076923076925</v>
      </c>
      <c r="S47" s="135">
        <f>IF($D47="Y",$L47,0)</f>
        <v>0</v>
      </c>
      <c r="T47" s="135">
        <f>IF($D47="N",$L47,0)</f>
        <v>5416</v>
      </c>
      <c r="U47" s="136">
        <f t="shared" si="31"/>
        <v>0</v>
      </c>
    </row>
    <row r="48" spans="1:21" ht="12" x14ac:dyDescent="0.3">
      <c r="A48" s="94"/>
      <c r="B48" s="95"/>
      <c r="C48" s="40" t="s">
        <v>36</v>
      </c>
      <c r="D48" s="57" t="s">
        <v>20</v>
      </c>
      <c r="E48" s="101">
        <f>'3.1 Base Year 1 Staff Loading'!Q48</f>
        <v>992</v>
      </c>
      <c r="F48" s="101">
        <f>'3.2 Base Year 2 Staff Loading'!Q48</f>
        <v>1000</v>
      </c>
      <c r="G48" s="101">
        <f>'3.3 Base Year 3 Staff Loading'!Q48</f>
        <v>996</v>
      </c>
      <c r="H48" s="101">
        <f>'3.4 Base Year 4 Staff Loading'!Q48</f>
        <v>1000</v>
      </c>
      <c r="I48" s="101">
        <f>'3.5 Base Year 5 Staff Loading'!Q48</f>
        <v>1000</v>
      </c>
      <c r="J48" s="101">
        <f>'3.6 Base Year 6 Staff Loading'!K48</f>
        <v>428</v>
      </c>
      <c r="K48" s="101"/>
      <c r="L48" s="101">
        <f>SUM(E48:K48)</f>
        <v>5416</v>
      </c>
      <c r="M48" s="32"/>
      <c r="N48" s="32"/>
      <c r="O48" s="32"/>
      <c r="P48" s="135">
        <f t="shared" si="30"/>
        <v>0.5</v>
      </c>
      <c r="Q48" s="135">
        <f t="shared" si="17"/>
        <v>83.323076923076925</v>
      </c>
      <c r="S48" s="135">
        <f>IF($D48="Y",$L48,0)</f>
        <v>0</v>
      </c>
      <c r="T48" s="135">
        <f>IF($D48="N",$L48,0)</f>
        <v>5416</v>
      </c>
      <c r="U48" s="136">
        <f t="shared" si="31"/>
        <v>0</v>
      </c>
    </row>
    <row r="49" spans="1:21" ht="12" x14ac:dyDescent="0.3">
      <c r="A49" s="94"/>
      <c r="B49" s="95"/>
      <c r="C49" s="40" t="s">
        <v>37</v>
      </c>
      <c r="D49" s="57" t="s">
        <v>20</v>
      </c>
      <c r="E49" s="101">
        <f>'3.1 Base Year 1 Staff Loading'!Q49</f>
        <v>992</v>
      </c>
      <c r="F49" s="101">
        <f>'3.2 Base Year 2 Staff Loading'!Q49</f>
        <v>1000</v>
      </c>
      <c r="G49" s="101">
        <f>'3.3 Base Year 3 Staff Loading'!Q49</f>
        <v>996</v>
      </c>
      <c r="H49" s="101">
        <f>'3.4 Base Year 4 Staff Loading'!Q49</f>
        <v>1000</v>
      </c>
      <c r="I49" s="101">
        <f>'3.5 Base Year 5 Staff Loading'!Q49</f>
        <v>1000</v>
      </c>
      <c r="J49" s="101">
        <f>'3.6 Base Year 6 Staff Loading'!K49</f>
        <v>428</v>
      </c>
      <c r="K49" s="101"/>
      <c r="L49" s="101">
        <f t="shared" ref="L49:L54" si="32">SUM(E49:K49)</f>
        <v>5416</v>
      </c>
      <c r="M49" s="32"/>
      <c r="N49" s="32"/>
      <c r="O49" s="32"/>
      <c r="P49" s="135">
        <f t="shared" ref="P49:P53" si="33">Q49/$N$7</f>
        <v>0.5</v>
      </c>
      <c r="Q49" s="135">
        <f t="shared" ref="Q49:Q53" si="34">L49/65</f>
        <v>83.323076923076925</v>
      </c>
      <c r="S49" s="135">
        <f t="shared" ref="S49:S53" si="35">IF($D49="Y",$L49,0)</f>
        <v>0</v>
      </c>
      <c r="T49" s="135">
        <f t="shared" ref="T49:T53" si="36">IF($D49="N",$L49,0)</f>
        <v>5416</v>
      </c>
      <c r="U49" s="136">
        <f t="shared" ref="U49:U53" si="37">S49/(T49+S49)</f>
        <v>0</v>
      </c>
    </row>
    <row r="50" spans="1:21" ht="12" x14ac:dyDescent="0.3">
      <c r="A50" s="94"/>
      <c r="B50" s="95"/>
      <c r="C50" s="40" t="s">
        <v>38</v>
      </c>
      <c r="D50" s="57" t="s">
        <v>20</v>
      </c>
      <c r="E50" s="101">
        <f>'3.1 Base Year 1 Staff Loading'!Q50</f>
        <v>992</v>
      </c>
      <c r="F50" s="101">
        <f>'3.2 Base Year 2 Staff Loading'!Q50</f>
        <v>1000</v>
      </c>
      <c r="G50" s="101">
        <f>'3.3 Base Year 3 Staff Loading'!Q50</f>
        <v>996</v>
      </c>
      <c r="H50" s="101">
        <f>'3.4 Base Year 4 Staff Loading'!Q50</f>
        <v>1000</v>
      </c>
      <c r="I50" s="101">
        <f>'3.5 Base Year 5 Staff Loading'!Q50</f>
        <v>1000</v>
      </c>
      <c r="J50" s="101">
        <f>'3.6 Base Year 6 Staff Loading'!K50</f>
        <v>428</v>
      </c>
      <c r="K50" s="101"/>
      <c r="L50" s="101">
        <f t="shared" si="32"/>
        <v>5416</v>
      </c>
      <c r="M50" s="32"/>
      <c r="N50" s="32"/>
      <c r="O50" s="32"/>
      <c r="P50" s="135">
        <f t="shared" si="33"/>
        <v>0.5</v>
      </c>
      <c r="Q50" s="135">
        <f t="shared" si="34"/>
        <v>83.323076923076925</v>
      </c>
      <c r="S50" s="135">
        <f t="shared" si="35"/>
        <v>0</v>
      </c>
      <c r="T50" s="135">
        <f t="shared" si="36"/>
        <v>5416</v>
      </c>
      <c r="U50" s="136">
        <f t="shared" si="37"/>
        <v>0</v>
      </c>
    </row>
    <row r="51" spans="1:21" ht="12" x14ac:dyDescent="0.3">
      <c r="A51" s="94"/>
      <c r="B51" s="95"/>
      <c r="C51" s="40" t="s">
        <v>44</v>
      </c>
      <c r="D51" s="57" t="s">
        <v>85</v>
      </c>
      <c r="E51" s="101">
        <f>'3.1 Base Year 1 Staff Loading'!Q51</f>
        <v>2777.6000000000008</v>
      </c>
      <c r="F51" s="101">
        <f>'3.2 Base Year 2 Staff Loading'!Q51</f>
        <v>2800</v>
      </c>
      <c r="G51" s="101">
        <f>'3.3 Base Year 3 Staff Loading'!Q51</f>
        <v>2788.8</v>
      </c>
      <c r="H51" s="101">
        <f>'3.4 Base Year 4 Staff Loading'!Q51</f>
        <v>2800</v>
      </c>
      <c r="I51" s="101">
        <f>'3.5 Base Year 5 Staff Loading'!Q51</f>
        <v>2800</v>
      </c>
      <c r="J51" s="101">
        <f>'3.6 Base Year 6 Staff Loading'!K51</f>
        <v>1198.4000000000001</v>
      </c>
      <c r="K51" s="101"/>
      <c r="L51" s="101">
        <f t="shared" si="32"/>
        <v>15164.800000000001</v>
      </c>
      <c r="M51" s="32"/>
      <c r="N51" s="32"/>
      <c r="O51" s="32"/>
      <c r="P51" s="135">
        <f t="shared" si="33"/>
        <v>1.4000000000000001</v>
      </c>
      <c r="Q51" s="135">
        <f t="shared" si="34"/>
        <v>233.3046153846154</v>
      </c>
      <c r="S51" s="135">
        <f t="shared" si="35"/>
        <v>15164.800000000001</v>
      </c>
      <c r="T51" s="135">
        <f t="shared" si="36"/>
        <v>0</v>
      </c>
      <c r="U51" s="136">
        <f t="shared" si="37"/>
        <v>1</v>
      </c>
    </row>
    <row r="52" spans="1:21" ht="12" x14ac:dyDescent="0.3">
      <c r="A52" s="94"/>
      <c r="B52" s="95"/>
      <c r="C52" s="40" t="s">
        <v>39</v>
      </c>
      <c r="D52" s="57" t="s">
        <v>20</v>
      </c>
      <c r="E52" s="101">
        <f>'3.1 Base Year 1 Staff Loading'!Q52</f>
        <v>1984</v>
      </c>
      <c r="F52" s="101">
        <f>'3.2 Base Year 2 Staff Loading'!Q52</f>
        <v>2000</v>
      </c>
      <c r="G52" s="101">
        <f>'3.3 Base Year 3 Staff Loading'!Q52</f>
        <v>1992</v>
      </c>
      <c r="H52" s="101">
        <f>'3.4 Base Year 4 Staff Loading'!Q52</f>
        <v>2000</v>
      </c>
      <c r="I52" s="101">
        <f>'3.5 Base Year 5 Staff Loading'!Q52</f>
        <v>2000</v>
      </c>
      <c r="J52" s="101">
        <f>'3.6 Base Year 6 Staff Loading'!K52</f>
        <v>856</v>
      </c>
      <c r="K52" s="101"/>
      <c r="L52" s="101">
        <f t="shared" si="32"/>
        <v>10832</v>
      </c>
      <c r="M52" s="32"/>
      <c r="N52" s="32"/>
      <c r="O52" s="32"/>
      <c r="P52" s="135">
        <f t="shared" si="33"/>
        <v>1</v>
      </c>
      <c r="Q52" s="135">
        <f t="shared" si="34"/>
        <v>166.64615384615385</v>
      </c>
      <c r="S52" s="135">
        <f t="shared" si="35"/>
        <v>0</v>
      </c>
      <c r="T52" s="135">
        <f t="shared" si="36"/>
        <v>10832</v>
      </c>
      <c r="U52" s="136">
        <f t="shared" si="37"/>
        <v>0</v>
      </c>
    </row>
    <row r="53" spans="1:21" ht="12" x14ac:dyDescent="0.3">
      <c r="A53" s="94"/>
      <c r="B53" s="95"/>
      <c r="C53" s="40" t="s">
        <v>45</v>
      </c>
      <c r="D53" s="57" t="s">
        <v>85</v>
      </c>
      <c r="E53" s="101">
        <f>'3.1 Base Year 1 Staff Loading'!Q53</f>
        <v>3968</v>
      </c>
      <c r="F53" s="101">
        <f>'3.2 Base Year 2 Staff Loading'!Q53</f>
        <v>4000</v>
      </c>
      <c r="G53" s="101">
        <f>'3.3 Base Year 3 Staff Loading'!Q53</f>
        <v>3984</v>
      </c>
      <c r="H53" s="101">
        <f>'3.4 Base Year 4 Staff Loading'!Q53</f>
        <v>4000</v>
      </c>
      <c r="I53" s="101">
        <f>'3.5 Base Year 5 Staff Loading'!Q53</f>
        <v>4000</v>
      </c>
      <c r="J53" s="101">
        <f>'3.6 Base Year 6 Staff Loading'!K53</f>
        <v>1712</v>
      </c>
      <c r="K53" s="101"/>
      <c r="L53" s="101">
        <f t="shared" si="32"/>
        <v>21664</v>
      </c>
      <c r="M53" s="32"/>
      <c r="N53" s="32"/>
      <c r="O53" s="32"/>
      <c r="P53" s="135">
        <f t="shared" si="33"/>
        <v>2</v>
      </c>
      <c r="Q53" s="135">
        <f t="shared" si="34"/>
        <v>333.2923076923077</v>
      </c>
      <c r="S53" s="135">
        <f t="shared" si="35"/>
        <v>21664</v>
      </c>
      <c r="T53" s="135">
        <f t="shared" si="36"/>
        <v>0</v>
      </c>
      <c r="U53" s="136">
        <f t="shared" si="37"/>
        <v>1</v>
      </c>
    </row>
    <row r="54" spans="1:21" ht="12" x14ac:dyDescent="0.3">
      <c r="A54" s="94"/>
      <c r="B54" s="95"/>
      <c r="C54" s="40" t="s">
        <v>40</v>
      </c>
      <c r="D54" s="57" t="s">
        <v>20</v>
      </c>
      <c r="E54" s="101">
        <f>'3.1 Base Year 1 Staff Loading'!Q54</f>
        <v>694.4000000000002</v>
      </c>
      <c r="F54" s="101">
        <f>'3.2 Base Year 2 Staff Loading'!Q54</f>
        <v>700</v>
      </c>
      <c r="G54" s="101">
        <f>'3.3 Base Year 3 Staff Loading'!Q54</f>
        <v>697.2</v>
      </c>
      <c r="H54" s="101">
        <f>'3.4 Base Year 4 Staff Loading'!Q54</f>
        <v>700</v>
      </c>
      <c r="I54" s="101">
        <f>'3.5 Base Year 5 Staff Loading'!Q54</f>
        <v>700</v>
      </c>
      <c r="J54" s="101">
        <f>'3.6 Base Year 6 Staff Loading'!K54</f>
        <v>299.60000000000002</v>
      </c>
      <c r="K54" s="101"/>
      <c r="L54" s="101">
        <f t="shared" si="32"/>
        <v>3791.2000000000003</v>
      </c>
      <c r="M54" s="32"/>
      <c r="N54" s="32"/>
      <c r="O54" s="32"/>
      <c r="P54" s="135">
        <f t="shared" si="30"/>
        <v>0.35000000000000003</v>
      </c>
      <c r="Q54" s="135">
        <f t="shared" si="17"/>
        <v>58.326153846153851</v>
      </c>
      <c r="S54" s="135">
        <f>IF($D54="Y",$L54,0)</f>
        <v>0</v>
      </c>
      <c r="T54" s="135">
        <f>IF($D54="N",$L54,0)</f>
        <v>3791.2000000000003</v>
      </c>
      <c r="U54" s="136">
        <f t="shared" si="31"/>
        <v>0</v>
      </c>
    </row>
    <row r="55" spans="1:21" s="32" customFormat="1" ht="12.5" thickBot="1" x14ac:dyDescent="0.35">
      <c r="A55" s="66"/>
      <c r="B55" s="67" t="s">
        <v>46</v>
      </c>
      <c r="C55" s="68"/>
      <c r="D55" s="120"/>
      <c r="E55" s="71">
        <f>'3.1 Base Year 1 Staff Loading'!Q55</f>
        <v>13788.800000000001</v>
      </c>
      <c r="F55" s="71">
        <f>'3.2 Base Year 2 Staff Loading'!Q55</f>
        <v>13900</v>
      </c>
      <c r="G55" s="71">
        <f>'3.3 Base Year 3 Staff Loading'!Q55</f>
        <v>13844.400000000001</v>
      </c>
      <c r="H55" s="71">
        <f>'3.4 Base Year 4 Staff Loading'!Q55</f>
        <v>13900</v>
      </c>
      <c r="I55" s="71">
        <f>'3.5 Base Year 5 Staff Loading'!Q55</f>
        <v>13900</v>
      </c>
      <c r="J55" s="71">
        <f>'3.6 Base Year 6 Staff Loading'!K55</f>
        <v>5949.2000000000007</v>
      </c>
      <c r="K55" s="71"/>
      <c r="L55" s="71">
        <f t="shared" ref="L55" si="38">SUM(L45:L54)</f>
        <v>75282.400000000009</v>
      </c>
      <c r="M55" s="28"/>
      <c r="N55" s="28"/>
      <c r="O55" s="28"/>
      <c r="P55" s="73">
        <f>SUM(P45:P54)</f>
        <v>6.95</v>
      </c>
      <c r="Q55" s="73">
        <f t="shared" si="17"/>
        <v>1158.1907692307693</v>
      </c>
      <c r="S55" s="69">
        <f>SUM(S45:S54)</f>
        <v>36828.800000000003</v>
      </c>
      <c r="T55" s="69">
        <f>SUM(T45:T54)</f>
        <v>38453.599999999999</v>
      </c>
      <c r="U55" s="106">
        <f>S55/(S55+T55)</f>
        <v>0.48920863309352525</v>
      </c>
    </row>
    <row r="56" spans="1:21" s="32" customFormat="1" ht="12" x14ac:dyDescent="0.3">
      <c r="A56" s="94">
        <v>2.4</v>
      </c>
      <c r="B56" s="99" t="s">
        <v>47</v>
      </c>
      <c r="C56" s="40"/>
      <c r="D56" s="119"/>
      <c r="E56" s="101">
        <f>'3.1 Base Year 1 Staff Loading'!Q56</f>
        <v>0</v>
      </c>
      <c r="F56" s="101">
        <f>'3.2 Base Year 2 Staff Loading'!Q56</f>
        <v>0</v>
      </c>
      <c r="G56" s="101">
        <f>'3.3 Base Year 3 Staff Loading'!Q56</f>
        <v>0</v>
      </c>
      <c r="H56" s="101">
        <f>'3.4 Base Year 4 Staff Loading'!Q56</f>
        <v>0</v>
      </c>
      <c r="I56" s="101">
        <f>'3.5 Base Year 5 Staff Loading'!Q56</f>
        <v>0</v>
      </c>
      <c r="J56" s="101">
        <f>'3.6 Base Year 6 Staff Loading'!K56</f>
        <v>0</v>
      </c>
      <c r="K56" s="101"/>
      <c r="L56" s="101">
        <f>SUM(E56:K56)</f>
        <v>0</v>
      </c>
      <c r="M56" s="28"/>
      <c r="N56" s="28"/>
      <c r="O56" s="28"/>
      <c r="P56" s="135">
        <f>Q56/$N$7</f>
        <v>0</v>
      </c>
      <c r="Q56" s="135">
        <f t="shared" si="17"/>
        <v>0</v>
      </c>
      <c r="R56" s="28"/>
      <c r="S56" s="135">
        <f>IF($D56="Y",$L56,0)</f>
        <v>0</v>
      </c>
      <c r="T56" s="135">
        <f>IF($D56="N",$L56,0)</f>
        <v>0</v>
      </c>
      <c r="U56" s="136" t="e">
        <f>S56/(T56+S56)</f>
        <v>#DIV/0!</v>
      </c>
    </row>
    <row r="57" spans="1:21" s="32" customFormat="1" ht="12" x14ac:dyDescent="0.3">
      <c r="A57" s="94"/>
      <c r="B57" s="95"/>
      <c r="C57" s="40"/>
      <c r="D57" s="119"/>
      <c r="E57" s="101">
        <f>'3.1 Base Year 1 Staff Loading'!Q57</f>
        <v>0</v>
      </c>
      <c r="F57" s="101">
        <f>'3.2 Base Year 2 Staff Loading'!Q57</f>
        <v>0</v>
      </c>
      <c r="G57" s="101">
        <f>'3.3 Base Year 3 Staff Loading'!Q57</f>
        <v>0</v>
      </c>
      <c r="H57" s="101">
        <f>'3.4 Base Year 4 Staff Loading'!Q57</f>
        <v>0</v>
      </c>
      <c r="I57" s="101">
        <f>'3.5 Base Year 5 Staff Loading'!Q57</f>
        <v>0</v>
      </c>
      <c r="J57" s="101">
        <f>'3.6 Base Year 6 Staff Loading'!K57</f>
        <v>0</v>
      </c>
      <c r="K57" s="101"/>
      <c r="L57" s="101">
        <f>SUM(E57:K57)</f>
        <v>0</v>
      </c>
      <c r="M57" s="28"/>
      <c r="N57" s="28"/>
      <c r="O57" s="28"/>
      <c r="P57" s="135">
        <f t="shared" ref="P57:P59" si="39">Q57/$N$7</f>
        <v>0</v>
      </c>
      <c r="Q57" s="135">
        <f t="shared" si="17"/>
        <v>0</v>
      </c>
      <c r="R57" s="28"/>
      <c r="S57" s="135">
        <f>IF($D57="Y",$L57,0)</f>
        <v>0</v>
      </c>
      <c r="T57" s="135">
        <f>IF($D57="N",$L57,0)</f>
        <v>0</v>
      </c>
      <c r="U57" s="136" t="e">
        <f t="shared" ref="U57:U59" si="40">S57/(T57+S57)</f>
        <v>#DIV/0!</v>
      </c>
    </row>
    <row r="58" spans="1:21" s="32" customFormat="1" ht="12" x14ac:dyDescent="0.3">
      <c r="A58" s="94"/>
      <c r="B58" s="95"/>
      <c r="C58" s="40" t="s">
        <v>43</v>
      </c>
      <c r="D58" s="57" t="s">
        <v>20</v>
      </c>
      <c r="E58" s="101">
        <f>'3.1 Base Year 1 Staff Loading'!Q58</f>
        <v>595.19999999999993</v>
      </c>
      <c r="F58" s="101">
        <f>'3.2 Base Year 2 Staff Loading'!Q58</f>
        <v>600</v>
      </c>
      <c r="G58" s="101">
        <f>'3.3 Base Year 3 Staff Loading'!Q58</f>
        <v>597.6</v>
      </c>
      <c r="H58" s="101">
        <f>'3.4 Base Year 4 Staff Loading'!Q58</f>
        <v>600.00000000000011</v>
      </c>
      <c r="I58" s="101">
        <f>'3.5 Base Year 5 Staff Loading'!Q58</f>
        <v>600</v>
      </c>
      <c r="J58" s="101">
        <f>'3.6 Base Year 6 Staff Loading'!K58</f>
        <v>256.8</v>
      </c>
      <c r="K58" s="101"/>
      <c r="L58" s="101">
        <f>SUM(E58:K58)</f>
        <v>3249.6</v>
      </c>
      <c r="P58" s="135">
        <f t="shared" si="39"/>
        <v>0.3</v>
      </c>
      <c r="Q58" s="135">
        <f t="shared" si="17"/>
        <v>49.99384615384615</v>
      </c>
      <c r="R58" s="28"/>
      <c r="S58" s="135">
        <f>IF($D58="Y",$L58,0)</f>
        <v>0</v>
      </c>
      <c r="T58" s="135">
        <f>IF($D58="N",$L58,0)</f>
        <v>3249.6</v>
      </c>
      <c r="U58" s="136">
        <f t="shared" si="40"/>
        <v>0</v>
      </c>
    </row>
    <row r="59" spans="1:21" s="32" customFormat="1" ht="12" x14ac:dyDescent="0.3">
      <c r="A59" s="94"/>
      <c r="B59" s="95"/>
      <c r="C59" s="40" t="s">
        <v>38</v>
      </c>
      <c r="D59" s="57" t="s">
        <v>20</v>
      </c>
      <c r="E59" s="101">
        <f>'3.1 Base Year 1 Staff Loading'!Q59</f>
        <v>496</v>
      </c>
      <c r="F59" s="101">
        <f>'3.2 Base Year 2 Staff Loading'!Q59</f>
        <v>500</v>
      </c>
      <c r="G59" s="101">
        <f>'3.3 Base Year 3 Staff Loading'!Q59</f>
        <v>498</v>
      </c>
      <c r="H59" s="101">
        <f>'3.4 Base Year 4 Staff Loading'!Q59</f>
        <v>500</v>
      </c>
      <c r="I59" s="101">
        <f>'3.5 Base Year 5 Staff Loading'!Q59</f>
        <v>500</v>
      </c>
      <c r="J59" s="101">
        <f>'3.6 Base Year 6 Staff Loading'!K59</f>
        <v>214</v>
      </c>
      <c r="K59" s="101"/>
      <c r="L59" s="101">
        <f>SUM(E59:K59)</f>
        <v>2708</v>
      </c>
      <c r="P59" s="135">
        <f t="shared" si="39"/>
        <v>0.25</v>
      </c>
      <c r="Q59" s="135">
        <f t="shared" si="17"/>
        <v>41.661538461538463</v>
      </c>
      <c r="R59" s="28"/>
      <c r="S59" s="135">
        <f>IF($D59="Y",$L59,0)</f>
        <v>0</v>
      </c>
      <c r="T59" s="135">
        <f>IF($D59="N",$L59,0)</f>
        <v>2708</v>
      </c>
      <c r="U59" s="136">
        <f t="shared" si="40"/>
        <v>0</v>
      </c>
    </row>
    <row r="60" spans="1:21" s="32" customFormat="1" ht="12" x14ac:dyDescent="0.3">
      <c r="A60" s="94"/>
      <c r="B60" s="95"/>
      <c r="C60" s="40" t="s">
        <v>48</v>
      </c>
      <c r="D60" s="57" t="s">
        <v>20</v>
      </c>
      <c r="E60" s="101">
        <f>'3.1 Base Year 1 Staff Loading'!Q60</f>
        <v>1190.3999999999999</v>
      </c>
      <c r="F60" s="101">
        <f>'3.2 Base Year 2 Staff Loading'!Q60</f>
        <v>1200</v>
      </c>
      <c r="G60" s="101">
        <f>'3.3 Base Year 3 Staff Loading'!Q60</f>
        <v>1195.2</v>
      </c>
      <c r="H60" s="101">
        <f>'3.4 Base Year 4 Staff Loading'!Q60</f>
        <v>1200.0000000000002</v>
      </c>
      <c r="I60" s="101">
        <f>'3.5 Base Year 5 Staff Loading'!Q60</f>
        <v>1200</v>
      </c>
      <c r="J60" s="101">
        <f>'3.6 Base Year 6 Staff Loading'!K60</f>
        <v>513.6</v>
      </c>
      <c r="K60" s="101"/>
      <c r="L60" s="101">
        <f t="shared" ref="L60:L63" si="41">SUM(E60:K60)</f>
        <v>6499.2</v>
      </c>
      <c r="P60" s="135">
        <f t="shared" ref="P60:P63" si="42">Q60/$N$7</f>
        <v>0.6</v>
      </c>
      <c r="Q60" s="135">
        <f t="shared" ref="Q60:Q63" si="43">L60/65</f>
        <v>99.987692307692299</v>
      </c>
      <c r="R60" s="28"/>
      <c r="S60" s="135">
        <f t="shared" ref="S60:S63" si="44">IF($D60="Y",$L60,0)</f>
        <v>0</v>
      </c>
      <c r="T60" s="135">
        <f t="shared" ref="T60:T63" si="45">IF($D60="N",$L60,0)</f>
        <v>6499.2</v>
      </c>
      <c r="U60" s="136">
        <f t="shared" ref="U60:U63" si="46">S60/(T60+S60)</f>
        <v>0</v>
      </c>
    </row>
    <row r="61" spans="1:21" s="32" customFormat="1" ht="12" x14ac:dyDescent="0.3">
      <c r="A61" s="94"/>
      <c r="B61" s="95"/>
      <c r="C61" s="40" t="s">
        <v>49</v>
      </c>
      <c r="D61" s="57" t="s">
        <v>20</v>
      </c>
      <c r="E61" s="101">
        <f>'3.1 Base Year 1 Staff Loading'!Q61</f>
        <v>1495.9359999999999</v>
      </c>
      <c r="F61" s="101">
        <f>'3.2 Base Year 2 Staff Loading'!Q61</f>
        <v>1508.0000000000002</v>
      </c>
      <c r="G61" s="101">
        <f>'3.3 Base Year 3 Staff Loading'!Q61</f>
        <v>1501.9679999999998</v>
      </c>
      <c r="H61" s="101">
        <f>'3.4 Base Year 4 Staff Loading'!Q61</f>
        <v>1508</v>
      </c>
      <c r="I61" s="101">
        <f>'3.5 Base Year 5 Staff Loading'!Q61</f>
        <v>1508</v>
      </c>
      <c r="J61" s="101">
        <f>'3.6 Base Year 6 Staff Loading'!K61</f>
        <v>645.42399999999998</v>
      </c>
      <c r="K61" s="101"/>
      <c r="L61" s="101">
        <f t="shared" si="41"/>
        <v>8167.3280000000004</v>
      </c>
      <c r="P61" s="135">
        <f t="shared" si="42"/>
        <v>0.754</v>
      </c>
      <c r="Q61" s="135">
        <f t="shared" si="43"/>
        <v>125.6512</v>
      </c>
      <c r="R61" s="28"/>
      <c r="S61" s="135">
        <f t="shared" si="44"/>
        <v>0</v>
      </c>
      <c r="T61" s="135">
        <f t="shared" si="45"/>
        <v>8167.3280000000004</v>
      </c>
      <c r="U61" s="136">
        <f t="shared" si="46"/>
        <v>0</v>
      </c>
    </row>
    <row r="62" spans="1:21" s="32" customFormat="1" ht="12" x14ac:dyDescent="0.3">
      <c r="A62" s="94"/>
      <c r="B62" s="95"/>
      <c r="C62" s="40" t="s">
        <v>44</v>
      </c>
      <c r="D62" s="57" t="s">
        <v>85</v>
      </c>
      <c r="E62" s="101">
        <f>'3.1 Base Year 1 Staff Loading'!Q62</f>
        <v>2579.2000000000003</v>
      </c>
      <c r="F62" s="101">
        <f>'3.2 Base Year 2 Staff Loading'!Q62</f>
        <v>2600</v>
      </c>
      <c r="G62" s="101">
        <f>'3.3 Base Year 3 Staff Loading'!Q62</f>
        <v>2589.6000000000004</v>
      </c>
      <c r="H62" s="101">
        <f>'3.4 Base Year 4 Staff Loading'!Q62</f>
        <v>2600</v>
      </c>
      <c r="I62" s="101">
        <f>'3.5 Base Year 5 Staff Loading'!Q62</f>
        <v>2600</v>
      </c>
      <c r="J62" s="101">
        <f>'3.6 Base Year 6 Staff Loading'!K62</f>
        <v>1112.8</v>
      </c>
      <c r="K62" s="101"/>
      <c r="L62" s="101">
        <f t="shared" si="41"/>
        <v>14081.6</v>
      </c>
      <c r="P62" s="135">
        <f t="shared" si="42"/>
        <v>1.3</v>
      </c>
      <c r="Q62" s="135">
        <f t="shared" si="43"/>
        <v>216.64000000000001</v>
      </c>
      <c r="R62" s="28"/>
      <c r="S62" s="135">
        <f t="shared" si="44"/>
        <v>14081.6</v>
      </c>
      <c r="T62" s="135">
        <f t="shared" si="45"/>
        <v>0</v>
      </c>
      <c r="U62" s="136">
        <f t="shared" si="46"/>
        <v>1</v>
      </c>
    </row>
    <row r="63" spans="1:21" s="32" customFormat="1" ht="12" x14ac:dyDescent="0.3">
      <c r="A63" s="94"/>
      <c r="B63" s="95"/>
      <c r="C63" s="40" t="s">
        <v>39</v>
      </c>
      <c r="D63" s="57" t="s">
        <v>20</v>
      </c>
      <c r="E63" s="101">
        <f>'3.1 Base Year 1 Staff Loading'!Q63</f>
        <v>496</v>
      </c>
      <c r="F63" s="101">
        <f>'3.2 Base Year 2 Staff Loading'!Q63</f>
        <v>500</v>
      </c>
      <c r="G63" s="101">
        <f>'3.3 Base Year 3 Staff Loading'!Q63</f>
        <v>498</v>
      </c>
      <c r="H63" s="101">
        <f>'3.4 Base Year 4 Staff Loading'!Q63</f>
        <v>500</v>
      </c>
      <c r="I63" s="101">
        <f>'3.5 Base Year 5 Staff Loading'!Q63</f>
        <v>500</v>
      </c>
      <c r="J63" s="101">
        <f>'3.6 Base Year 6 Staff Loading'!K63</f>
        <v>214</v>
      </c>
      <c r="K63" s="101"/>
      <c r="L63" s="101">
        <f t="shared" si="41"/>
        <v>2708</v>
      </c>
      <c r="P63" s="135">
        <f t="shared" si="42"/>
        <v>0.25</v>
      </c>
      <c r="Q63" s="135">
        <f t="shared" si="43"/>
        <v>41.661538461538463</v>
      </c>
      <c r="R63" s="28"/>
      <c r="S63" s="135">
        <f t="shared" si="44"/>
        <v>0</v>
      </c>
      <c r="T63" s="135">
        <f t="shared" si="45"/>
        <v>2708</v>
      </c>
      <c r="U63" s="136">
        <f t="shared" si="46"/>
        <v>0</v>
      </c>
    </row>
    <row r="64" spans="1:21" s="32" customFormat="1" ht="12.5" thickBot="1" x14ac:dyDescent="0.35">
      <c r="A64" s="66"/>
      <c r="B64" s="67" t="s">
        <v>50</v>
      </c>
      <c r="C64" s="68"/>
      <c r="D64" s="120"/>
      <c r="E64" s="71">
        <f>'3.1 Base Year 1 Staff Loading'!Q64</f>
        <v>6852.735999999999</v>
      </c>
      <c r="F64" s="71">
        <f>'3.2 Base Year 2 Staff Loading'!Q64</f>
        <v>6908</v>
      </c>
      <c r="G64" s="71">
        <f>'3.3 Base Year 3 Staff Loading'!Q64</f>
        <v>6880.3680000000004</v>
      </c>
      <c r="H64" s="71">
        <f>'3.4 Base Year 4 Staff Loading'!Q64</f>
        <v>6908</v>
      </c>
      <c r="I64" s="71">
        <f>'3.5 Base Year 5 Staff Loading'!Q64</f>
        <v>6908</v>
      </c>
      <c r="J64" s="71">
        <f>'3.6 Base Year 6 Staff Loading'!K64</f>
        <v>2956.6239999999998</v>
      </c>
      <c r="K64" s="71"/>
      <c r="L64" s="71">
        <f t="shared" ref="L64" si="47">SUM(L56:L63)</f>
        <v>37413.728000000003</v>
      </c>
      <c r="M64" s="28"/>
      <c r="N64" s="28"/>
      <c r="O64" s="28"/>
      <c r="P64" s="73">
        <f>SUM(P56:P63)</f>
        <v>3.4539999999999997</v>
      </c>
      <c r="Q64" s="73">
        <f t="shared" si="17"/>
        <v>575.59581538461543</v>
      </c>
      <c r="S64" s="69">
        <f>SUM(S56:S63)</f>
        <v>14081.6</v>
      </c>
      <c r="T64" s="69">
        <f>SUM(T56:T63)</f>
        <v>23332.128000000001</v>
      </c>
      <c r="U64" s="106">
        <f>S64/(S64+T64)</f>
        <v>0.37637521713954836</v>
      </c>
    </row>
    <row r="65" spans="1:21" s="32" customFormat="1" ht="12" x14ac:dyDescent="0.3">
      <c r="A65" s="94">
        <v>2.5</v>
      </c>
      <c r="B65" s="99" t="s">
        <v>51</v>
      </c>
      <c r="C65" s="40"/>
      <c r="D65" s="119"/>
      <c r="E65" s="101">
        <f>'3.1 Base Year 1 Staff Loading'!Q65</f>
        <v>0</v>
      </c>
      <c r="F65" s="101">
        <f>'3.2 Base Year 2 Staff Loading'!Q65</f>
        <v>0</v>
      </c>
      <c r="G65" s="101">
        <f>'3.3 Base Year 3 Staff Loading'!Q65</f>
        <v>0</v>
      </c>
      <c r="H65" s="101">
        <f>'3.4 Base Year 4 Staff Loading'!Q65</f>
        <v>0</v>
      </c>
      <c r="I65" s="101">
        <f>'3.5 Base Year 5 Staff Loading'!Q65</f>
        <v>0</v>
      </c>
      <c r="J65" s="101">
        <f>'3.6 Base Year 6 Staff Loading'!K65</f>
        <v>0</v>
      </c>
      <c r="K65" s="101"/>
      <c r="L65" s="101">
        <f>SUM(E65:K65)</f>
        <v>0</v>
      </c>
      <c r="M65" s="28"/>
      <c r="N65" s="28"/>
      <c r="O65" s="28"/>
      <c r="P65" s="135">
        <f>Q65/$N$7</f>
        <v>0</v>
      </c>
      <c r="Q65" s="135">
        <f t="shared" si="17"/>
        <v>0</v>
      </c>
      <c r="R65" s="28"/>
      <c r="S65" s="135">
        <f>IF($D65="Y",$L65,0)</f>
        <v>0</v>
      </c>
      <c r="T65" s="135">
        <f>IF($D65="N",$L65,0)</f>
        <v>0</v>
      </c>
      <c r="U65" s="136" t="e">
        <f>S65/(T65+S65)</f>
        <v>#DIV/0!</v>
      </c>
    </row>
    <row r="66" spans="1:21" s="32" customFormat="1" ht="12" x14ac:dyDescent="0.3">
      <c r="A66" s="94"/>
      <c r="B66" s="95"/>
      <c r="C66" s="40" t="s">
        <v>48</v>
      </c>
      <c r="D66" s="57" t="s">
        <v>20</v>
      </c>
      <c r="E66" s="101">
        <f>'3.1 Base Year 1 Staff Loading'!Q66</f>
        <v>396.79999999999995</v>
      </c>
      <c r="F66" s="101">
        <f>'3.2 Base Year 2 Staff Loading'!Q66</f>
        <v>400</v>
      </c>
      <c r="G66" s="101">
        <f>'3.3 Base Year 3 Staff Loading'!Q66</f>
        <v>398.40000000000003</v>
      </c>
      <c r="H66" s="101">
        <f>'3.4 Base Year 4 Staff Loading'!Q66</f>
        <v>400</v>
      </c>
      <c r="I66" s="101">
        <f>'3.5 Base Year 5 Staff Loading'!Q66</f>
        <v>400</v>
      </c>
      <c r="J66" s="101">
        <f>'3.6 Base Year 6 Staff Loading'!K66</f>
        <v>171.2</v>
      </c>
      <c r="K66" s="101"/>
      <c r="L66" s="101">
        <f>SUM(E66:K66)</f>
        <v>2166.4</v>
      </c>
      <c r="M66" s="28"/>
      <c r="N66" s="28"/>
      <c r="O66" s="28"/>
      <c r="P66" s="135">
        <f t="shared" ref="P66:P69" si="48">Q66/$N$7</f>
        <v>0.19999999999999998</v>
      </c>
      <c r="Q66" s="135">
        <f t="shared" si="17"/>
        <v>33.329230769230769</v>
      </c>
      <c r="R66" s="28"/>
      <c r="S66" s="135">
        <f>IF($D66="Y",$L66,0)</f>
        <v>0</v>
      </c>
      <c r="T66" s="135">
        <f>IF($D66="N",$L66,0)</f>
        <v>2166.4</v>
      </c>
      <c r="U66" s="136">
        <f t="shared" ref="U66:U69" si="49">S66/(T66+S66)</f>
        <v>0</v>
      </c>
    </row>
    <row r="67" spans="1:21" s="32" customFormat="1" ht="12" x14ac:dyDescent="0.3">
      <c r="A67" s="94"/>
      <c r="B67" s="95"/>
      <c r="C67" s="40" t="s">
        <v>49</v>
      </c>
      <c r="D67" s="57" t="s">
        <v>20</v>
      </c>
      <c r="E67" s="101">
        <f>'3.1 Base Year 1 Staff Loading'!Q67</f>
        <v>496</v>
      </c>
      <c r="F67" s="101">
        <f>'3.2 Base Year 2 Staff Loading'!Q67</f>
        <v>500</v>
      </c>
      <c r="G67" s="101">
        <f>'3.3 Base Year 3 Staff Loading'!Q67</f>
        <v>498</v>
      </c>
      <c r="H67" s="101">
        <f>'3.4 Base Year 4 Staff Loading'!Q67</f>
        <v>500</v>
      </c>
      <c r="I67" s="101">
        <f>'3.5 Base Year 5 Staff Loading'!Q67</f>
        <v>500</v>
      </c>
      <c r="J67" s="101">
        <f>'3.6 Base Year 6 Staff Loading'!K67</f>
        <v>214</v>
      </c>
      <c r="K67" s="101"/>
      <c r="L67" s="101">
        <f>SUM(E67:K67)</f>
        <v>2708</v>
      </c>
      <c r="P67" s="135">
        <f t="shared" si="48"/>
        <v>0.25</v>
      </c>
      <c r="Q67" s="135">
        <f t="shared" si="17"/>
        <v>41.661538461538463</v>
      </c>
      <c r="R67" s="28"/>
      <c r="S67" s="135">
        <f>IF($D67="Y",$L67,0)</f>
        <v>0</v>
      </c>
      <c r="T67" s="135">
        <f>IF($D67="N",$L67,0)</f>
        <v>2708</v>
      </c>
      <c r="U67" s="136">
        <f t="shared" si="49"/>
        <v>0</v>
      </c>
    </row>
    <row r="68" spans="1:21" s="32" customFormat="1" ht="12" x14ac:dyDescent="0.3">
      <c r="A68" s="94"/>
      <c r="B68" s="95"/>
      <c r="C68" s="40"/>
      <c r="D68" s="119"/>
      <c r="E68" s="101">
        <f>'3.1 Base Year 1 Staff Loading'!Q68</f>
        <v>0</v>
      </c>
      <c r="F68" s="101">
        <f>'3.2 Base Year 2 Staff Loading'!Q68</f>
        <v>0</v>
      </c>
      <c r="G68" s="101">
        <f>'3.3 Base Year 3 Staff Loading'!Q68</f>
        <v>0</v>
      </c>
      <c r="H68" s="101">
        <f>'3.4 Base Year 4 Staff Loading'!Q68</f>
        <v>0</v>
      </c>
      <c r="I68" s="101">
        <f>'3.5 Base Year 5 Staff Loading'!Q68</f>
        <v>0</v>
      </c>
      <c r="J68" s="101">
        <f>'3.6 Base Year 6 Staff Loading'!K68</f>
        <v>0</v>
      </c>
      <c r="K68" s="101"/>
      <c r="L68" s="101">
        <f>SUM(E68:K68)</f>
        <v>0</v>
      </c>
      <c r="P68" s="135">
        <f t="shared" si="48"/>
        <v>0</v>
      </c>
      <c r="Q68" s="135">
        <f t="shared" si="17"/>
        <v>0</v>
      </c>
      <c r="R68" s="28"/>
      <c r="S68" s="135">
        <f>IF($D68="Y",$L68,0)</f>
        <v>0</v>
      </c>
      <c r="T68" s="135">
        <f>IF($D68="N",$L68,0)</f>
        <v>0</v>
      </c>
      <c r="U68" s="136" t="e">
        <f t="shared" si="49"/>
        <v>#DIV/0!</v>
      </c>
    </row>
    <row r="69" spans="1:21" s="32" customFormat="1" ht="12" x14ac:dyDescent="0.3">
      <c r="A69" s="94"/>
      <c r="B69" s="95"/>
      <c r="C69" s="40"/>
      <c r="D69" s="119"/>
      <c r="E69" s="101">
        <f>'3.1 Base Year 1 Staff Loading'!Q69</f>
        <v>0</v>
      </c>
      <c r="F69" s="101">
        <f>'3.2 Base Year 2 Staff Loading'!Q69</f>
        <v>0</v>
      </c>
      <c r="G69" s="101">
        <f>'3.3 Base Year 3 Staff Loading'!Q69</f>
        <v>0</v>
      </c>
      <c r="H69" s="101">
        <f>'3.4 Base Year 4 Staff Loading'!Q69</f>
        <v>0</v>
      </c>
      <c r="I69" s="101">
        <f>'3.5 Base Year 5 Staff Loading'!Q69</f>
        <v>0</v>
      </c>
      <c r="J69" s="101">
        <f>'3.6 Base Year 6 Staff Loading'!K69</f>
        <v>0</v>
      </c>
      <c r="K69" s="101"/>
      <c r="L69" s="101">
        <f>SUM(E69:K69)</f>
        <v>0</v>
      </c>
      <c r="P69" s="135">
        <f t="shared" si="48"/>
        <v>0</v>
      </c>
      <c r="Q69" s="135">
        <f t="shared" si="17"/>
        <v>0</v>
      </c>
      <c r="R69" s="28"/>
      <c r="S69" s="135">
        <f>IF($D69="Y",$L69,0)</f>
        <v>0</v>
      </c>
      <c r="T69" s="135">
        <f>IF($D69="N",$L69,0)</f>
        <v>0</v>
      </c>
      <c r="U69" s="136" t="e">
        <f t="shared" si="49"/>
        <v>#DIV/0!</v>
      </c>
    </row>
    <row r="70" spans="1:21" s="32" customFormat="1" ht="12.5" thickBot="1" x14ac:dyDescent="0.35">
      <c r="A70" s="66"/>
      <c r="B70" s="67" t="s">
        <v>52</v>
      </c>
      <c r="C70" s="68"/>
      <c r="D70" s="120"/>
      <c r="E70" s="71">
        <f>'3.1 Base Year 1 Staff Loading'!Q70</f>
        <v>892.8</v>
      </c>
      <c r="F70" s="71">
        <f>'3.2 Base Year 2 Staff Loading'!Q70</f>
        <v>900</v>
      </c>
      <c r="G70" s="71">
        <f>'3.3 Base Year 3 Staff Loading'!Q70</f>
        <v>896.40000000000009</v>
      </c>
      <c r="H70" s="71">
        <f>'3.4 Base Year 4 Staff Loading'!Q70</f>
        <v>900</v>
      </c>
      <c r="I70" s="71">
        <f>'3.5 Base Year 5 Staff Loading'!Q70</f>
        <v>900</v>
      </c>
      <c r="J70" s="71">
        <f>'3.6 Base Year 6 Staff Loading'!K70</f>
        <v>385.2</v>
      </c>
      <c r="K70" s="71"/>
      <c r="L70" s="71">
        <f t="shared" ref="L70" si="50">SUM(L65:L69)</f>
        <v>4874.3999999999996</v>
      </c>
      <c r="M70" s="28"/>
      <c r="N70" s="28"/>
      <c r="O70" s="28"/>
      <c r="P70" s="73">
        <f>SUM(P65:P69)</f>
        <v>0.44999999999999996</v>
      </c>
      <c r="Q70" s="73">
        <f t="shared" si="17"/>
        <v>74.990769230769232</v>
      </c>
      <c r="S70" s="69">
        <f>SUM(S65:S69)</f>
        <v>0</v>
      </c>
      <c r="T70" s="69">
        <f>SUM(T65:T69)</f>
        <v>4874.3999999999996</v>
      </c>
      <c r="U70" s="106">
        <f>S70/(S70+T70)</f>
        <v>0</v>
      </c>
    </row>
    <row r="71" spans="1:21" s="32" customFormat="1" ht="12" x14ac:dyDescent="0.3">
      <c r="A71" s="94">
        <v>2.6</v>
      </c>
      <c r="B71" s="99" t="s">
        <v>53</v>
      </c>
      <c r="C71" s="47"/>
      <c r="D71" s="119"/>
      <c r="E71" s="101">
        <f>'3.1 Base Year 1 Staff Loading'!Q71</f>
        <v>0</v>
      </c>
      <c r="F71" s="101">
        <f>'3.2 Base Year 2 Staff Loading'!Q71</f>
        <v>0</v>
      </c>
      <c r="G71" s="101">
        <f>'3.3 Base Year 3 Staff Loading'!Q71</f>
        <v>0</v>
      </c>
      <c r="H71" s="101">
        <f>'3.4 Base Year 4 Staff Loading'!Q71</f>
        <v>0</v>
      </c>
      <c r="I71" s="101">
        <f>'3.5 Base Year 5 Staff Loading'!Q71</f>
        <v>0</v>
      </c>
      <c r="J71" s="101">
        <f>'3.6 Base Year 6 Staff Loading'!K71</f>
        <v>0</v>
      </c>
      <c r="K71" s="101"/>
      <c r="L71" s="101">
        <f>('3.1 Base Year 1 Staff Loading'!Q71+'3.2 Base Year 2 Staff Loading'!Q71+'3.3 Base Year 3 Staff Loading'!Q71+'3.4 Base Year 4 Staff Loading'!Q71+'3.5 Base Year 5 Staff Loading'!Q71+'3.6 Base Year 6 Staff Loading'!K71)/6</f>
        <v>0</v>
      </c>
      <c r="M71" s="28"/>
      <c r="N71" s="28"/>
      <c r="O71" s="28"/>
      <c r="P71" s="135">
        <f>('3.1 Base Year 1 Staff Loading'!U71+'3.2 Base Year 2 Staff Loading'!U71+'3.3 Base Year 3 Staff Loading'!U71+'3.4 Base Year 4 Staff Loading'!U71+'3.5 Base Year 5 Staff Loading'!U71+'3.6 Base Year 6 Staff Loading'!O71)/6</f>
        <v>0</v>
      </c>
      <c r="Q71" s="135">
        <f t="shared" si="17"/>
        <v>0</v>
      </c>
      <c r="S71" s="135">
        <f>IF($D71="Y",$L71,0)</f>
        <v>0</v>
      </c>
      <c r="T71" s="135">
        <f>IF($D71="N",$L71,0)</f>
        <v>0</v>
      </c>
      <c r="U71" s="136" t="e">
        <f>S71/(T71+S71)</f>
        <v>#DIV/0!</v>
      </c>
    </row>
    <row r="72" spans="1:21" ht="12" x14ac:dyDescent="0.3">
      <c r="A72" s="94"/>
      <c r="B72" s="95"/>
      <c r="C72" s="47"/>
      <c r="D72" s="119"/>
      <c r="E72" s="101">
        <f>'3.1 Base Year 1 Staff Loading'!Q72</f>
        <v>0</v>
      </c>
      <c r="F72" s="101">
        <f>'3.2 Base Year 2 Staff Loading'!Q72</f>
        <v>0</v>
      </c>
      <c r="G72" s="101">
        <f>'3.3 Base Year 3 Staff Loading'!Q72</f>
        <v>0</v>
      </c>
      <c r="H72" s="101">
        <f>'3.4 Base Year 4 Staff Loading'!Q72</f>
        <v>0</v>
      </c>
      <c r="I72" s="101">
        <f>'3.5 Base Year 5 Staff Loading'!Q72</f>
        <v>0</v>
      </c>
      <c r="J72" s="101">
        <f>'3.6 Base Year 6 Staff Loading'!K72</f>
        <v>0</v>
      </c>
      <c r="K72" s="101"/>
      <c r="L72" s="101">
        <f>('3.1 Base Year 1 Staff Loading'!Q72+'3.2 Base Year 2 Staff Loading'!Q72+'3.3 Base Year 3 Staff Loading'!Q72+'3.4 Base Year 4 Staff Loading'!Q72+'3.5 Base Year 5 Staff Loading'!Q72+'3.6 Base Year 6 Staff Loading'!K72)/6</f>
        <v>0</v>
      </c>
      <c r="P72" s="135">
        <f>('3.1 Base Year 1 Staff Loading'!U72+'3.2 Base Year 2 Staff Loading'!U72+'3.3 Base Year 3 Staff Loading'!U72+'3.4 Base Year 4 Staff Loading'!U72+'3.5 Base Year 5 Staff Loading'!U72+'3.6 Base Year 6 Staff Loading'!O72)/6</f>
        <v>0</v>
      </c>
      <c r="Q72" s="135">
        <f t="shared" si="17"/>
        <v>0</v>
      </c>
      <c r="S72" s="135">
        <f>IF($D72="Y",$L72,0)</f>
        <v>0</v>
      </c>
      <c r="T72" s="135">
        <f>IF($D72="N",$L72,0)</f>
        <v>0</v>
      </c>
      <c r="U72" s="136" t="e">
        <f t="shared" ref="U72:U75" si="51">S72/(T72+S72)</f>
        <v>#DIV/0!</v>
      </c>
    </row>
    <row r="73" spans="1:21" ht="12" x14ac:dyDescent="0.3">
      <c r="A73" s="94"/>
      <c r="B73" s="95"/>
      <c r="C73" s="47" t="s">
        <v>136</v>
      </c>
      <c r="D73" s="57" t="s">
        <v>20</v>
      </c>
      <c r="E73" s="101">
        <f>'3.1 Base Year 1 Staff Loading'!Q73</f>
        <v>992</v>
      </c>
      <c r="F73" s="101">
        <f>'3.2 Base Year 2 Staff Loading'!Q73</f>
        <v>1000</v>
      </c>
      <c r="G73" s="101">
        <f>'3.3 Base Year 3 Staff Loading'!Q73</f>
        <v>996</v>
      </c>
      <c r="H73" s="101">
        <f>'3.4 Base Year 4 Staff Loading'!Q73</f>
        <v>1000</v>
      </c>
      <c r="I73" s="101">
        <f>'3.5 Base Year 5 Staff Loading'!Q73</f>
        <v>1000</v>
      </c>
      <c r="J73" s="101">
        <f>'3.6 Base Year 6 Staff Loading'!K73</f>
        <v>428</v>
      </c>
      <c r="K73" s="101"/>
      <c r="L73" s="101">
        <f>SUM(E73:K73)</f>
        <v>5416</v>
      </c>
      <c r="P73" s="135">
        <f>('3.1 Base Year 1 Staff Loading'!U73+'3.2 Base Year 2 Staff Loading'!U73+'3.3 Base Year 3 Staff Loading'!U73+'3.4 Base Year 4 Staff Loading'!U73+'3.5 Base Year 5 Staff Loading'!U73+'3.6 Base Year 6 Staff Loading'!O73)/6</f>
        <v>0.5</v>
      </c>
      <c r="Q73" s="135">
        <f t="shared" si="17"/>
        <v>83.323076923076925</v>
      </c>
      <c r="S73" s="135">
        <f>IF($D73="Y",$L73,0)</f>
        <v>0</v>
      </c>
      <c r="T73" s="135">
        <f>IF($D73="N",$L73,0)</f>
        <v>5416</v>
      </c>
      <c r="U73" s="136">
        <f t="shared" si="51"/>
        <v>0</v>
      </c>
    </row>
    <row r="74" spans="1:21" ht="12" x14ac:dyDescent="0.3">
      <c r="A74" s="94"/>
      <c r="B74" s="95"/>
      <c r="C74" s="47" t="s">
        <v>54</v>
      </c>
      <c r="D74" s="57" t="s">
        <v>20</v>
      </c>
      <c r="E74" s="101">
        <f>'3.1 Base Year 1 Staff Loading'!Q74</f>
        <v>297.59999999999997</v>
      </c>
      <c r="F74" s="101">
        <f>'3.2 Base Year 2 Staff Loading'!Q74</f>
        <v>300</v>
      </c>
      <c r="G74" s="101">
        <f>'3.3 Base Year 3 Staff Loading'!Q74</f>
        <v>298.8</v>
      </c>
      <c r="H74" s="101">
        <f>'3.4 Base Year 4 Staff Loading'!Q74</f>
        <v>300.00000000000006</v>
      </c>
      <c r="I74" s="101">
        <f>'3.5 Base Year 5 Staff Loading'!Q74</f>
        <v>300</v>
      </c>
      <c r="J74" s="101">
        <f>'3.6 Base Year 6 Staff Loading'!K74</f>
        <v>128.4</v>
      </c>
      <c r="K74" s="101"/>
      <c r="L74" s="101">
        <f>SUM(E74:K74)</f>
        <v>1624.8</v>
      </c>
      <c r="M74" s="32"/>
      <c r="N74" s="32"/>
      <c r="O74" s="32"/>
      <c r="P74" s="135">
        <f>('3.1 Base Year 1 Staff Loading'!U74+'3.2 Base Year 2 Staff Loading'!U74+'3.3 Base Year 3 Staff Loading'!U74+'3.4 Base Year 4 Staff Loading'!U74+'3.5 Base Year 5 Staff Loading'!U74+'3.6 Base Year 6 Staff Loading'!O74)/6</f>
        <v>0.15000000000000002</v>
      </c>
      <c r="Q74" s="135">
        <f t="shared" si="17"/>
        <v>24.996923076923075</v>
      </c>
      <c r="S74" s="135">
        <f>IF($D74="Y",$L74,0)</f>
        <v>0</v>
      </c>
      <c r="T74" s="135">
        <f>IF($D74="N",$L74,0)</f>
        <v>1624.8</v>
      </c>
      <c r="U74" s="136">
        <f t="shared" si="51"/>
        <v>0</v>
      </c>
    </row>
    <row r="75" spans="1:21" ht="12" x14ac:dyDescent="0.3">
      <c r="A75" s="94"/>
      <c r="B75" s="95"/>
      <c r="C75" s="47"/>
      <c r="D75" s="119"/>
      <c r="E75" s="101">
        <f>'3.1 Base Year 1 Staff Loading'!Q75</f>
        <v>0</v>
      </c>
      <c r="F75" s="101">
        <f>'3.2 Base Year 2 Staff Loading'!Q75</f>
        <v>0</v>
      </c>
      <c r="G75" s="101">
        <f>'3.3 Base Year 3 Staff Loading'!Q75</f>
        <v>0</v>
      </c>
      <c r="H75" s="101">
        <f>'3.4 Base Year 4 Staff Loading'!Q75</f>
        <v>0</v>
      </c>
      <c r="I75" s="101">
        <f>'3.5 Base Year 5 Staff Loading'!Q75</f>
        <v>0</v>
      </c>
      <c r="J75" s="101">
        <f>'3.6 Base Year 6 Staff Loading'!K75</f>
        <v>0</v>
      </c>
      <c r="K75" s="101"/>
      <c r="L75" s="101">
        <f>('3.1 Base Year 1 Staff Loading'!Q75+'3.2 Base Year 2 Staff Loading'!Q75+'3.3 Base Year 3 Staff Loading'!Q75+'3.4 Base Year 4 Staff Loading'!Q75+'3.5 Base Year 5 Staff Loading'!Q75+'3.6 Base Year 6 Staff Loading'!K75)/6</f>
        <v>0</v>
      </c>
      <c r="M75" s="32"/>
      <c r="N75" s="32"/>
      <c r="O75" s="32"/>
      <c r="P75" s="135">
        <f>('3.1 Base Year 1 Staff Loading'!U75+'3.2 Base Year 2 Staff Loading'!U75+'3.3 Base Year 3 Staff Loading'!U75+'3.4 Base Year 4 Staff Loading'!U75+'3.5 Base Year 5 Staff Loading'!U75+'3.6 Base Year 6 Staff Loading'!O75)/6</f>
        <v>0</v>
      </c>
      <c r="Q75" s="135">
        <f t="shared" si="17"/>
        <v>0</v>
      </c>
      <c r="S75" s="135">
        <f>IF($D75="Y",$L75,0)</f>
        <v>0</v>
      </c>
      <c r="T75" s="135">
        <f>IF($D75="N",$L75,0)</f>
        <v>0</v>
      </c>
      <c r="U75" s="136" t="e">
        <f t="shared" si="51"/>
        <v>#DIV/0!</v>
      </c>
    </row>
    <row r="76" spans="1:21" s="32" customFormat="1" ht="12" thickBot="1" x14ac:dyDescent="0.3">
      <c r="A76" s="66"/>
      <c r="B76" s="67" t="s">
        <v>55</v>
      </c>
      <c r="C76" s="68"/>
      <c r="D76" s="120"/>
      <c r="E76" s="71">
        <f>'3.1 Base Year 1 Staff Loading'!Q76</f>
        <v>1289.5999999999999</v>
      </c>
      <c r="F76" s="71">
        <f>'3.2 Base Year 2 Staff Loading'!Q76</f>
        <v>1300</v>
      </c>
      <c r="G76" s="71">
        <f>'3.3 Base Year 3 Staff Loading'!Q76</f>
        <v>1294.8</v>
      </c>
      <c r="H76" s="71">
        <f>'3.4 Base Year 4 Staff Loading'!Q76</f>
        <v>1300</v>
      </c>
      <c r="I76" s="71">
        <f>'3.5 Base Year 5 Staff Loading'!Q76</f>
        <v>1300</v>
      </c>
      <c r="J76" s="71">
        <f>'3.6 Base Year 6 Staff Loading'!K76</f>
        <v>556.4</v>
      </c>
      <c r="K76" s="71"/>
      <c r="L76" s="71">
        <f t="shared" ref="L76" si="52">SUM(L71:L75)</f>
        <v>7040.8</v>
      </c>
      <c r="P76" s="73">
        <f>SUM(P71:P75)</f>
        <v>0.65</v>
      </c>
      <c r="Q76" s="73">
        <f t="shared" si="17"/>
        <v>108.32000000000001</v>
      </c>
      <c r="S76" s="69">
        <f>SUM(S71:S75)</f>
        <v>0</v>
      </c>
      <c r="T76" s="69">
        <f>SUM(T71:T75)</f>
        <v>7040.8</v>
      </c>
      <c r="U76" s="106">
        <f>S76/(S76+T76)</f>
        <v>0</v>
      </c>
    </row>
    <row r="77" spans="1:21" s="32" customFormat="1" ht="12" x14ac:dyDescent="0.3">
      <c r="A77" s="94">
        <v>2.7</v>
      </c>
      <c r="B77" s="99" t="s">
        <v>56</v>
      </c>
      <c r="C77" s="40"/>
      <c r="D77" s="119"/>
      <c r="E77" s="101">
        <f>'3.1 Base Year 1 Staff Loading'!Q77</f>
        <v>0</v>
      </c>
      <c r="F77" s="101">
        <f>'3.2 Base Year 2 Staff Loading'!Q77</f>
        <v>0</v>
      </c>
      <c r="G77" s="101">
        <f>'3.3 Base Year 3 Staff Loading'!Q77</f>
        <v>0</v>
      </c>
      <c r="H77" s="101">
        <f>'3.4 Base Year 4 Staff Loading'!Q77</f>
        <v>0</v>
      </c>
      <c r="I77" s="101">
        <f>'3.5 Base Year 5 Staff Loading'!Q77</f>
        <v>0</v>
      </c>
      <c r="J77" s="101">
        <f>'3.6 Base Year 6 Staff Loading'!K77</f>
        <v>0</v>
      </c>
      <c r="K77" s="101"/>
      <c r="L77" s="101">
        <f>SUM(E77:K77)</f>
        <v>0</v>
      </c>
      <c r="M77" s="28"/>
      <c r="N77" s="28"/>
      <c r="O77" s="28"/>
      <c r="P77" s="135">
        <f>Q77/$N$7</f>
        <v>0</v>
      </c>
      <c r="Q77" s="135">
        <f t="shared" si="17"/>
        <v>0</v>
      </c>
      <c r="S77" s="135">
        <f>IF($D77="Y",$L77,0)</f>
        <v>0</v>
      </c>
      <c r="T77" s="135">
        <f>IF($D77="N",$L77,0)</f>
        <v>0</v>
      </c>
      <c r="U77" s="136" t="e">
        <f>S77/(T77+S77)</f>
        <v>#DIV/0!</v>
      </c>
    </row>
    <row r="78" spans="1:21" ht="12" x14ac:dyDescent="0.3">
      <c r="A78" s="94"/>
      <c r="B78" s="95"/>
      <c r="C78" s="40" t="s">
        <v>37</v>
      </c>
      <c r="D78" s="57" t="s">
        <v>20</v>
      </c>
      <c r="E78" s="101">
        <f>'3.1 Base Year 1 Staff Loading'!Q78</f>
        <v>992</v>
      </c>
      <c r="F78" s="101">
        <f>'3.2 Base Year 2 Staff Loading'!Q78</f>
        <v>1000</v>
      </c>
      <c r="G78" s="101">
        <f>'3.3 Base Year 3 Staff Loading'!Q78</f>
        <v>996</v>
      </c>
      <c r="H78" s="101">
        <f>'3.4 Base Year 4 Staff Loading'!Q78</f>
        <v>1000</v>
      </c>
      <c r="I78" s="101">
        <f>'3.5 Base Year 5 Staff Loading'!Q78</f>
        <v>1000</v>
      </c>
      <c r="J78" s="101">
        <f>'3.6 Base Year 6 Staff Loading'!K78</f>
        <v>428</v>
      </c>
      <c r="K78" s="101"/>
      <c r="L78" s="101">
        <f>SUM(E78:K78)</f>
        <v>5416</v>
      </c>
      <c r="P78" s="135">
        <f t="shared" ref="P78:P81" si="53">Q78/$N$7</f>
        <v>0.5</v>
      </c>
      <c r="Q78" s="135">
        <f t="shared" si="17"/>
        <v>83.323076923076925</v>
      </c>
      <c r="S78" s="135">
        <f>IF($D78="Y",$L78,0)</f>
        <v>0</v>
      </c>
      <c r="T78" s="135">
        <f>IF($D78="N",$L78,0)</f>
        <v>5416</v>
      </c>
      <c r="U78" s="136">
        <f t="shared" ref="U78:U81" si="54">S78/(T78+S78)</f>
        <v>0</v>
      </c>
    </row>
    <row r="79" spans="1:21" ht="12" x14ac:dyDescent="0.3">
      <c r="A79" s="94"/>
      <c r="B79" s="95"/>
      <c r="C79" s="40"/>
      <c r="D79" s="119"/>
      <c r="E79" s="101">
        <f>'3.1 Base Year 1 Staff Loading'!Q79</f>
        <v>0</v>
      </c>
      <c r="F79" s="101">
        <f>'3.2 Base Year 2 Staff Loading'!Q79</f>
        <v>0</v>
      </c>
      <c r="G79" s="101">
        <f>'3.3 Base Year 3 Staff Loading'!Q79</f>
        <v>0</v>
      </c>
      <c r="H79" s="101">
        <f>'3.4 Base Year 4 Staff Loading'!Q79</f>
        <v>0</v>
      </c>
      <c r="I79" s="101">
        <f>'3.5 Base Year 5 Staff Loading'!Q79</f>
        <v>0</v>
      </c>
      <c r="J79" s="101">
        <f>'3.6 Base Year 6 Staff Loading'!K79</f>
        <v>0</v>
      </c>
      <c r="K79" s="101"/>
      <c r="L79" s="101">
        <f>SUM(E79:K79)</f>
        <v>0</v>
      </c>
      <c r="P79" s="135">
        <f t="shared" si="53"/>
        <v>0</v>
      </c>
      <c r="Q79" s="135">
        <f t="shared" si="17"/>
        <v>0</v>
      </c>
      <c r="S79" s="135">
        <f>IF($D79="Y",$L79,0)</f>
        <v>0</v>
      </c>
      <c r="T79" s="135">
        <f>IF($D79="N",$L79,0)</f>
        <v>0</v>
      </c>
      <c r="U79" s="136" t="e">
        <f t="shared" si="54"/>
        <v>#DIV/0!</v>
      </c>
    </row>
    <row r="80" spans="1:21" ht="12" x14ac:dyDescent="0.3">
      <c r="A80" s="94"/>
      <c r="B80" s="95"/>
      <c r="C80" s="40"/>
      <c r="D80" s="119"/>
      <c r="E80" s="101">
        <f>'3.1 Base Year 1 Staff Loading'!Q80</f>
        <v>0</v>
      </c>
      <c r="F80" s="101">
        <f>'3.2 Base Year 2 Staff Loading'!Q80</f>
        <v>0</v>
      </c>
      <c r="G80" s="101">
        <f>'3.3 Base Year 3 Staff Loading'!Q80</f>
        <v>0</v>
      </c>
      <c r="H80" s="101">
        <f>'3.4 Base Year 4 Staff Loading'!Q80</f>
        <v>0</v>
      </c>
      <c r="I80" s="101">
        <f>'3.5 Base Year 5 Staff Loading'!Q80</f>
        <v>0</v>
      </c>
      <c r="J80" s="101">
        <f>'3.6 Base Year 6 Staff Loading'!K80</f>
        <v>0</v>
      </c>
      <c r="K80" s="101"/>
      <c r="L80" s="101">
        <f>SUM(E80:K80)</f>
        <v>0</v>
      </c>
      <c r="P80" s="135">
        <f t="shared" si="53"/>
        <v>0</v>
      </c>
      <c r="Q80" s="135">
        <f t="shared" si="17"/>
        <v>0</v>
      </c>
      <c r="S80" s="135">
        <f>IF($D80="Y",$L80,0)</f>
        <v>0</v>
      </c>
      <c r="T80" s="135">
        <f>IF($D80="N",$L80,0)</f>
        <v>0</v>
      </c>
      <c r="U80" s="136" t="e">
        <f t="shared" si="54"/>
        <v>#DIV/0!</v>
      </c>
    </row>
    <row r="81" spans="1:21" ht="12" x14ac:dyDescent="0.3">
      <c r="A81" s="94"/>
      <c r="B81" s="95"/>
      <c r="C81" s="40"/>
      <c r="D81" s="119"/>
      <c r="E81" s="101">
        <f>'3.1 Base Year 1 Staff Loading'!Q81</f>
        <v>0</v>
      </c>
      <c r="F81" s="101">
        <f>'3.2 Base Year 2 Staff Loading'!Q81</f>
        <v>0</v>
      </c>
      <c r="G81" s="101">
        <f>'3.3 Base Year 3 Staff Loading'!Q81</f>
        <v>0</v>
      </c>
      <c r="H81" s="101">
        <f>'3.4 Base Year 4 Staff Loading'!Q81</f>
        <v>0</v>
      </c>
      <c r="I81" s="101">
        <f>'3.5 Base Year 5 Staff Loading'!Q81</f>
        <v>0</v>
      </c>
      <c r="J81" s="101">
        <f>'3.6 Base Year 6 Staff Loading'!K81</f>
        <v>0</v>
      </c>
      <c r="K81" s="101"/>
      <c r="L81" s="101">
        <f>SUM(E81:K81)</f>
        <v>0</v>
      </c>
      <c r="P81" s="135">
        <f t="shared" si="53"/>
        <v>0</v>
      </c>
      <c r="Q81" s="135">
        <f t="shared" si="17"/>
        <v>0</v>
      </c>
      <c r="S81" s="135">
        <f>IF($D81="Y",$L81,0)</f>
        <v>0</v>
      </c>
      <c r="T81" s="135">
        <f>IF($D81="N",$L81,0)</f>
        <v>0</v>
      </c>
      <c r="U81" s="136" t="e">
        <f t="shared" si="54"/>
        <v>#DIV/0!</v>
      </c>
    </row>
    <row r="82" spans="1:21" s="32" customFormat="1" ht="12.5" thickBot="1" x14ac:dyDescent="0.35">
      <c r="A82" s="66"/>
      <c r="B82" s="67" t="s">
        <v>57</v>
      </c>
      <c r="C82" s="68"/>
      <c r="D82" s="120"/>
      <c r="E82" s="71">
        <f>'3.1 Base Year 1 Staff Loading'!Q82</f>
        <v>992</v>
      </c>
      <c r="F82" s="71">
        <f>'3.2 Base Year 2 Staff Loading'!Q82</f>
        <v>1000</v>
      </c>
      <c r="G82" s="71">
        <f>'3.3 Base Year 3 Staff Loading'!Q82</f>
        <v>996</v>
      </c>
      <c r="H82" s="71">
        <f>'3.4 Base Year 4 Staff Loading'!Q82</f>
        <v>1000</v>
      </c>
      <c r="I82" s="71">
        <f>'3.5 Base Year 5 Staff Loading'!Q82</f>
        <v>1000</v>
      </c>
      <c r="J82" s="71">
        <f>'3.6 Base Year 6 Staff Loading'!K82</f>
        <v>428</v>
      </c>
      <c r="K82" s="71"/>
      <c r="L82" s="71">
        <f t="shared" ref="L82" si="55">SUM(L77:L81)</f>
        <v>5416</v>
      </c>
      <c r="M82" s="28"/>
      <c r="N82" s="28"/>
      <c r="O82" s="28"/>
      <c r="P82" s="73">
        <f>SUM(P77:P81)</f>
        <v>0.5</v>
      </c>
      <c r="Q82" s="73">
        <f t="shared" si="17"/>
        <v>83.323076923076925</v>
      </c>
      <c r="S82" s="69">
        <f>SUM(S77:S81)</f>
        <v>0</v>
      </c>
      <c r="T82" s="69">
        <f>SUM(T77:T81)</f>
        <v>5416</v>
      </c>
      <c r="U82" s="106">
        <f>S82/(S82+T82)</f>
        <v>0</v>
      </c>
    </row>
    <row r="83" spans="1:21" s="32" customFormat="1" ht="10.15" customHeight="1" thickBot="1" x14ac:dyDescent="0.35">
      <c r="A83" s="38"/>
      <c r="B83" s="39"/>
      <c r="C83" s="40"/>
      <c r="D83" s="119"/>
      <c r="E83" s="43">
        <f>'3.1 Base Year 1 Staff Loading'!Q83</f>
        <v>0</v>
      </c>
      <c r="F83" s="43">
        <f>'3.2 Base Year 2 Staff Loading'!Q83</f>
        <v>0</v>
      </c>
      <c r="G83" s="43">
        <f>'3.3 Base Year 3 Staff Loading'!Q83</f>
        <v>0</v>
      </c>
      <c r="H83" s="43">
        <f>'3.4 Base Year 4 Staff Loading'!Q83</f>
        <v>0</v>
      </c>
      <c r="I83" s="43">
        <f>'3.5 Base Year 5 Staff Loading'!Q83</f>
        <v>0</v>
      </c>
      <c r="J83" s="43">
        <f>'3.6 Base Year 6 Staff Loading'!K83</f>
        <v>0</v>
      </c>
      <c r="K83" s="43"/>
      <c r="L83" s="43"/>
      <c r="M83" s="28"/>
      <c r="N83" s="28"/>
      <c r="O83" s="28"/>
      <c r="P83" s="73"/>
      <c r="Q83" s="73">
        <f t="shared" si="17"/>
        <v>0</v>
      </c>
      <c r="S83" s="73"/>
      <c r="T83" s="73"/>
      <c r="U83" s="110"/>
    </row>
    <row r="84" spans="1:21" s="32" customFormat="1" ht="13" thickBot="1" x14ac:dyDescent="0.3">
      <c r="A84" s="89"/>
      <c r="B84" s="90" t="s">
        <v>58</v>
      </c>
      <c r="C84" s="91"/>
      <c r="D84" s="123"/>
      <c r="E84" s="92">
        <f>'3.1 Base Year 1 Staff Loading'!Q84</f>
        <v>31255.935999999998</v>
      </c>
      <c r="F84" s="92">
        <f>'3.2 Base Year 2 Staff Loading'!Q84</f>
        <v>31508</v>
      </c>
      <c r="G84" s="92">
        <f>'3.3 Base Year 3 Staff Loading'!Q84</f>
        <v>31381.968000000004</v>
      </c>
      <c r="H84" s="92">
        <f>'3.4 Base Year 4 Staff Loading'!Q84</f>
        <v>31508</v>
      </c>
      <c r="I84" s="92">
        <f>'3.5 Base Year 5 Staff Loading'!Q84</f>
        <v>31508</v>
      </c>
      <c r="J84" s="92">
        <f>'3.6 Base Year 6 Staff Loading'!K84</f>
        <v>13485.424000000001</v>
      </c>
      <c r="K84" s="92"/>
      <c r="L84" s="92">
        <f t="shared" ref="L84" si="56">SUM(L36,L44,L55,L64,L70,L76,L82)</f>
        <v>170647.32800000001</v>
      </c>
      <c r="P84" s="92">
        <f t="shared" ref="P84" si="57">SUM(P36,P44,P55,P64,P70,P76,P82)</f>
        <v>15.754</v>
      </c>
      <c r="Q84" s="92">
        <f t="shared" si="17"/>
        <v>2625.3435076923079</v>
      </c>
      <c r="S84" s="92">
        <f t="shared" ref="S84:T84" si="58">SUM(S36,S44,S55,S64,S70,S76,S82)</f>
        <v>50910.400000000001</v>
      </c>
      <c r="T84" s="92">
        <f t="shared" si="58"/>
        <v>119736.928</v>
      </c>
      <c r="U84" s="111">
        <f>S84/(S84+T84)</f>
        <v>0.29833693030341502</v>
      </c>
    </row>
    <row r="85" spans="1:21" ht="12" x14ac:dyDescent="0.3">
      <c r="A85" s="38"/>
      <c r="B85" s="44"/>
      <c r="C85" s="45"/>
      <c r="D85" s="125"/>
      <c r="E85" s="43">
        <f>'3.1 Base Year 1 Staff Loading'!Q85</f>
        <v>0</v>
      </c>
      <c r="F85" s="43">
        <f>'3.2 Base Year 2 Staff Loading'!Q85</f>
        <v>0</v>
      </c>
      <c r="G85" s="43">
        <f>'3.3 Base Year 3 Staff Loading'!Q85</f>
        <v>0</v>
      </c>
      <c r="H85" s="43">
        <f>'3.4 Base Year 4 Staff Loading'!Q85</f>
        <v>0</v>
      </c>
      <c r="I85" s="43">
        <f>'3.5 Base Year 5 Staff Loading'!Q85</f>
        <v>0</v>
      </c>
      <c r="J85" s="43">
        <f>'3.6 Base Year 6 Staff Loading'!K85</f>
        <v>0</v>
      </c>
      <c r="K85" s="43"/>
      <c r="L85" s="43"/>
      <c r="M85" s="32"/>
      <c r="N85" s="32"/>
      <c r="O85" s="32"/>
      <c r="P85" s="46"/>
      <c r="Q85" s="46"/>
      <c r="S85" s="46"/>
      <c r="T85" s="46"/>
      <c r="U85" s="114"/>
    </row>
    <row r="86" spans="1:21" ht="13" x14ac:dyDescent="0.3">
      <c r="A86" s="75">
        <v>3</v>
      </c>
      <c r="B86" s="83" t="s">
        <v>59</v>
      </c>
      <c r="C86" s="77"/>
      <c r="D86" s="118"/>
      <c r="E86" s="82">
        <f>'3.1 Base Year 1 Staff Loading'!Q86</f>
        <v>0</v>
      </c>
      <c r="F86" s="82">
        <f>'3.2 Base Year 2 Staff Loading'!Q86</f>
        <v>0</v>
      </c>
      <c r="G86" s="82">
        <f>'3.3 Base Year 3 Staff Loading'!Q86</f>
        <v>0</v>
      </c>
      <c r="H86" s="82">
        <f>'3.4 Base Year 4 Staff Loading'!Q86</f>
        <v>0</v>
      </c>
      <c r="I86" s="82">
        <f>'3.5 Base Year 5 Staff Loading'!Q86</f>
        <v>0</v>
      </c>
      <c r="J86" s="82">
        <f>'3.6 Base Year 6 Staff Loading'!K86</f>
        <v>0</v>
      </c>
      <c r="K86" s="82"/>
      <c r="L86" s="78"/>
      <c r="M86" s="32"/>
      <c r="N86" s="32"/>
      <c r="O86" s="32"/>
      <c r="P86" s="77"/>
      <c r="Q86" s="77"/>
      <c r="S86" s="77"/>
      <c r="T86" s="77"/>
      <c r="U86" s="109"/>
    </row>
    <row r="87" spans="1:21" ht="12" x14ac:dyDescent="0.3">
      <c r="A87" s="94">
        <v>3.1</v>
      </c>
      <c r="B87" s="99" t="s">
        <v>59</v>
      </c>
      <c r="C87" s="40"/>
      <c r="D87" s="119"/>
      <c r="E87" s="101">
        <f>'3.1 Base Year 1 Staff Loading'!Q87</f>
        <v>0</v>
      </c>
      <c r="F87" s="101">
        <f>'3.2 Base Year 2 Staff Loading'!Q87</f>
        <v>0</v>
      </c>
      <c r="G87" s="101">
        <f>'3.3 Base Year 3 Staff Loading'!Q87</f>
        <v>0</v>
      </c>
      <c r="H87" s="101">
        <f>'3.4 Base Year 4 Staff Loading'!Q87</f>
        <v>0</v>
      </c>
      <c r="I87" s="101">
        <f>'3.5 Base Year 5 Staff Loading'!Q87</f>
        <v>0</v>
      </c>
      <c r="J87" s="101">
        <f>'3.6 Base Year 6 Staff Loading'!K87</f>
        <v>0</v>
      </c>
      <c r="K87" s="101"/>
      <c r="L87" s="101">
        <f>SUM(E87:K87)</f>
        <v>0</v>
      </c>
      <c r="P87" s="135">
        <f>Q87/$N$7</f>
        <v>0</v>
      </c>
      <c r="Q87" s="135">
        <f t="shared" ref="Q87:Q92" si="59">L87/65</f>
        <v>0</v>
      </c>
      <c r="S87" s="135">
        <f>IF($D87="Y",$L87,0)</f>
        <v>0</v>
      </c>
      <c r="T87" s="135">
        <f>IF($D87="N",$L87,0)</f>
        <v>0</v>
      </c>
      <c r="U87" s="136" t="e">
        <f>S87/(T87+S87)</f>
        <v>#DIV/0!</v>
      </c>
    </row>
    <row r="88" spans="1:21" ht="12" x14ac:dyDescent="0.3">
      <c r="A88" s="94"/>
      <c r="B88" s="95"/>
      <c r="C88" s="40" t="s">
        <v>60</v>
      </c>
      <c r="D88" s="119" t="s">
        <v>20</v>
      </c>
      <c r="E88" s="101">
        <f>'3.1 Base Year 1 Staff Loading'!Q88</f>
        <v>1984</v>
      </c>
      <c r="F88" s="101">
        <f>'3.2 Base Year 2 Staff Loading'!Q88</f>
        <v>2000</v>
      </c>
      <c r="G88" s="101">
        <f>'3.3 Base Year 3 Staff Loading'!Q88</f>
        <v>1992</v>
      </c>
      <c r="H88" s="101">
        <f>'3.4 Base Year 4 Staff Loading'!Q88</f>
        <v>2000</v>
      </c>
      <c r="I88" s="101">
        <f>'3.5 Base Year 5 Staff Loading'!Q88</f>
        <v>2000</v>
      </c>
      <c r="J88" s="101">
        <f>'3.6 Base Year 6 Staff Loading'!K88</f>
        <v>856</v>
      </c>
      <c r="K88" s="101"/>
      <c r="L88" s="101">
        <f>SUM(E88:K88)</f>
        <v>10832</v>
      </c>
      <c r="P88" s="135">
        <f t="shared" ref="P88:P91" si="60">Q88/$N$7</f>
        <v>1</v>
      </c>
      <c r="Q88" s="135">
        <f t="shared" si="59"/>
        <v>166.64615384615385</v>
      </c>
      <c r="S88" s="135">
        <f>IF($D88="Y",$L88,0)</f>
        <v>0</v>
      </c>
      <c r="T88" s="135">
        <f>IF($D88="N",$L88,0)</f>
        <v>10832</v>
      </c>
      <c r="U88" s="136">
        <f t="shared" ref="U88:U91" si="61">S88/(T88+S88)</f>
        <v>0</v>
      </c>
    </row>
    <row r="89" spans="1:21" s="32" customFormat="1" ht="12" x14ac:dyDescent="0.3">
      <c r="A89" s="94"/>
      <c r="B89" s="95"/>
      <c r="C89" s="40" t="s">
        <v>137</v>
      </c>
      <c r="D89" s="119" t="s">
        <v>20</v>
      </c>
      <c r="E89" s="101">
        <f>'3.1 Base Year 1 Staff Loading'!Q89</f>
        <v>1984</v>
      </c>
      <c r="F89" s="101">
        <f>'3.2 Base Year 2 Staff Loading'!Q89</f>
        <v>2000</v>
      </c>
      <c r="G89" s="101">
        <f>'3.3 Base Year 3 Staff Loading'!Q89</f>
        <v>1992</v>
      </c>
      <c r="H89" s="101">
        <f>'3.4 Base Year 4 Staff Loading'!Q89</f>
        <v>2000</v>
      </c>
      <c r="I89" s="101">
        <f>'3.5 Base Year 5 Staff Loading'!Q89</f>
        <v>2000</v>
      </c>
      <c r="J89" s="101">
        <f>'3.6 Base Year 6 Staff Loading'!K89</f>
        <v>856</v>
      </c>
      <c r="K89" s="101"/>
      <c r="L89" s="101">
        <f>SUM(E89:K89)</f>
        <v>10832</v>
      </c>
      <c r="M89" s="28"/>
      <c r="N89" s="28"/>
      <c r="O89" s="28"/>
      <c r="P89" s="135">
        <f t="shared" si="60"/>
        <v>1</v>
      </c>
      <c r="Q89" s="135">
        <f t="shared" si="59"/>
        <v>166.64615384615385</v>
      </c>
      <c r="S89" s="135">
        <f>IF($D89="Y",$L89,0)</f>
        <v>0</v>
      </c>
      <c r="T89" s="135">
        <f>IF($D89="N",$L89,0)</f>
        <v>10832</v>
      </c>
      <c r="U89" s="136">
        <f t="shared" si="61"/>
        <v>0</v>
      </c>
    </row>
    <row r="90" spans="1:21" s="32" customFormat="1" ht="12" x14ac:dyDescent="0.3">
      <c r="A90" s="94"/>
      <c r="B90" s="95"/>
      <c r="C90" s="40"/>
      <c r="D90" s="119"/>
      <c r="E90" s="101">
        <f>'3.1 Base Year 1 Staff Loading'!Q90</f>
        <v>0</v>
      </c>
      <c r="F90" s="101">
        <f>'3.2 Base Year 2 Staff Loading'!Q90</f>
        <v>0</v>
      </c>
      <c r="G90" s="101">
        <f>'3.3 Base Year 3 Staff Loading'!Q90</f>
        <v>0</v>
      </c>
      <c r="H90" s="101">
        <f>'3.4 Base Year 4 Staff Loading'!Q90</f>
        <v>0</v>
      </c>
      <c r="I90" s="101">
        <f>'3.5 Base Year 5 Staff Loading'!Q90</f>
        <v>0</v>
      </c>
      <c r="J90" s="101">
        <f>'3.6 Base Year 6 Staff Loading'!K90</f>
        <v>0</v>
      </c>
      <c r="K90" s="101"/>
      <c r="L90" s="101">
        <f>SUM(E90:K90)</f>
        <v>0</v>
      </c>
      <c r="M90" s="28"/>
      <c r="N90" s="28"/>
      <c r="O90" s="28"/>
      <c r="P90" s="135">
        <f t="shared" si="60"/>
        <v>0</v>
      </c>
      <c r="Q90" s="135">
        <f t="shared" si="59"/>
        <v>0</v>
      </c>
      <c r="S90" s="135">
        <f>IF($D90="Y",$L90,0)</f>
        <v>0</v>
      </c>
      <c r="T90" s="135">
        <f>IF($D90="N",$L90,0)</f>
        <v>0</v>
      </c>
      <c r="U90" s="136" t="e">
        <f t="shared" si="61"/>
        <v>#DIV/0!</v>
      </c>
    </row>
    <row r="91" spans="1:21" ht="14.25" customHeight="1" x14ac:dyDescent="0.3">
      <c r="A91" s="94"/>
      <c r="B91" s="95"/>
      <c r="C91" s="40"/>
      <c r="D91" s="119"/>
      <c r="E91" s="101">
        <f>'3.1 Base Year 1 Staff Loading'!Q91</f>
        <v>0</v>
      </c>
      <c r="F91" s="101">
        <f>'3.2 Base Year 2 Staff Loading'!Q91</f>
        <v>0</v>
      </c>
      <c r="G91" s="101">
        <f>'3.3 Base Year 3 Staff Loading'!Q91</f>
        <v>0</v>
      </c>
      <c r="H91" s="101">
        <f>'3.4 Base Year 4 Staff Loading'!Q91</f>
        <v>0</v>
      </c>
      <c r="I91" s="101">
        <f>'3.5 Base Year 5 Staff Loading'!Q91</f>
        <v>0</v>
      </c>
      <c r="J91" s="101">
        <f>'3.6 Base Year 6 Staff Loading'!K91</f>
        <v>0</v>
      </c>
      <c r="K91" s="101"/>
      <c r="L91" s="101">
        <f>SUM(E91:K91)</f>
        <v>0</v>
      </c>
      <c r="P91" s="135">
        <f t="shared" si="60"/>
        <v>0</v>
      </c>
      <c r="Q91" s="135">
        <f t="shared" si="59"/>
        <v>0</v>
      </c>
      <c r="S91" s="135">
        <f>IF($D91="Y",$L91,0)</f>
        <v>0</v>
      </c>
      <c r="T91" s="135">
        <f>IF($D91="N",$L91,0)</f>
        <v>0</v>
      </c>
      <c r="U91" s="136" t="e">
        <f t="shared" si="61"/>
        <v>#DIV/0!</v>
      </c>
    </row>
    <row r="92" spans="1:21" s="31" customFormat="1" ht="13.5" thickBot="1" x14ac:dyDescent="0.35">
      <c r="A92" s="66"/>
      <c r="B92" s="67" t="s">
        <v>61</v>
      </c>
      <c r="C92" s="68"/>
      <c r="D92" s="120"/>
      <c r="E92" s="71">
        <f>'3.1 Base Year 1 Staff Loading'!Q92</f>
        <v>3968</v>
      </c>
      <c r="F92" s="71">
        <f>'3.2 Base Year 2 Staff Loading'!Q92</f>
        <v>4000</v>
      </c>
      <c r="G92" s="71">
        <f>'3.3 Base Year 3 Staff Loading'!Q92</f>
        <v>3984</v>
      </c>
      <c r="H92" s="71">
        <f>'3.4 Base Year 4 Staff Loading'!Q92</f>
        <v>4000</v>
      </c>
      <c r="I92" s="71">
        <f>'3.5 Base Year 5 Staff Loading'!Q92</f>
        <v>4000</v>
      </c>
      <c r="J92" s="71">
        <f>'3.6 Base Year 6 Staff Loading'!K92</f>
        <v>1712</v>
      </c>
      <c r="K92" s="71"/>
      <c r="L92" s="71">
        <f t="shared" ref="L92" si="62">SUM(L87:L91)</f>
        <v>21664</v>
      </c>
      <c r="M92" s="28"/>
      <c r="N92" s="28"/>
      <c r="O92" s="28"/>
      <c r="P92" s="73">
        <f>SUM(P87:P91)</f>
        <v>2</v>
      </c>
      <c r="Q92" s="73">
        <f t="shared" si="59"/>
        <v>333.2923076923077</v>
      </c>
      <c r="S92" s="69">
        <f>SUM(S87:S91)</f>
        <v>0</v>
      </c>
      <c r="T92" s="69">
        <f>SUM(T87:T91)</f>
        <v>21664</v>
      </c>
      <c r="U92" s="106">
        <f>S92/(S92+T92)</f>
        <v>0</v>
      </c>
    </row>
    <row r="93" spans="1:21" ht="10.15" customHeight="1" x14ac:dyDescent="0.3">
      <c r="A93" s="38"/>
      <c r="B93" s="39"/>
      <c r="C93" s="40"/>
      <c r="D93" s="119"/>
      <c r="E93" s="43">
        <f>'3.1 Base Year 1 Staff Loading'!Q93</f>
        <v>0</v>
      </c>
      <c r="F93" s="43">
        <f>'3.2 Base Year 2 Staff Loading'!Q93</f>
        <v>0</v>
      </c>
      <c r="G93" s="43">
        <f>'3.3 Base Year 3 Staff Loading'!Q93</f>
        <v>0</v>
      </c>
      <c r="H93" s="43">
        <f>'3.4 Base Year 4 Staff Loading'!Q93</f>
        <v>0</v>
      </c>
      <c r="I93" s="43">
        <f>'3.5 Base Year 5 Staff Loading'!Q93</f>
        <v>0</v>
      </c>
      <c r="J93" s="43">
        <f>'3.6 Base Year 6 Staff Loading'!K93</f>
        <v>0</v>
      </c>
      <c r="K93" s="43"/>
      <c r="L93" s="43"/>
      <c r="M93" s="32"/>
      <c r="N93" s="32"/>
      <c r="O93" s="32"/>
      <c r="P93" s="41"/>
      <c r="Q93" s="41"/>
      <c r="S93" s="41"/>
      <c r="T93" s="41"/>
      <c r="U93" s="105"/>
    </row>
    <row r="94" spans="1:21" ht="13.5" thickBot="1" x14ac:dyDescent="0.35">
      <c r="A94" s="89"/>
      <c r="B94" s="90" t="s">
        <v>61</v>
      </c>
      <c r="C94" s="91"/>
      <c r="D94" s="123"/>
      <c r="E94" s="92">
        <f>'3.1 Base Year 1 Staff Loading'!Q94</f>
        <v>3968</v>
      </c>
      <c r="F94" s="92">
        <f>'3.2 Base Year 2 Staff Loading'!Q94</f>
        <v>4000</v>
      </c>
      <c r="G94" s="92">
        <f>'3.3 Base Year 3 Staff Loading'!Q94</f>
        <v>3984</v>
      </c>
      <c r="H94" s="92">
        <f>'3.4 Base Year 4 Staff Loading'!Q94</f>
        <v>4000</v>
      </c>
      <c r="I94" s="92">
        <f>'3.5 Base Year 5 Staff Loading'!Q94</f>
        <v>4000</v>
      </c>
      <c r="J94" s="92">
        <f>'3.6 Base Year 6 Staff Loading'!K94</f>
        <v>1712</v>
      </c>
      <c r="K94" s="92"/>
      <c r="L94" s="92">
        <f t="shared" ref="L94" si="63">SUM(L92,)</f>
        <v>21664</v>
      </c>
      <c r="P94" s="92">
        <f>SUM(P92,)</f>
        <v>2</v>
      </c>
      <c r="Q94" s="92">
        <f>L94/65</f>
        <v>333.2923076923077</v>
      </c>
      <c r="S94" s="92">
        <f>SUM(S92,)</f>
        <v>0</v>
      </c>
      <c r="T94" s="92">
        <f>SUM(T92,)</f>
        <v>21664</v>
      </c>
      <c r="U94" s="111">
        <f>SUM(U92,)</f>
        <v>0</v>
      </c>
    </row>
    <row r="95" spans="1:21" ht="12" x14ac:dyDescent="0.3">
      <c r="A95" s="38"/>
      <c r="B95" s="44"/>
      <c r="C95" s="45"/>
      <c r="D95" s="125"/>
      <c r="E95" s="43">
        <f>'3.1 Base Year 1 Staff Loading'!Q95</f>
        <v>0</v>
      </c>
      <c r="F95" s="43">
        <f>'3.2 Base Year 2 Staff Loading'!Q95</f>
        <v>0</v>
      </c>
      <c r="G95" s="43">
        <f>'3.3 Base Year 3 Staff Loading'!Q95</f>
        <v>0</v>
      </c>
      <c r="H95" s="43">
        <f>'3.4 Base Year 4 Staff Loading'!Q95</f>
        <v>0</v>
      </c>
      <c r="I95" s="43">
        <f>'3.5 Base Year 5 Staff Loading'!Q95</f>
        <v>0</v>
      </c>
      <c r="J95" s="43">
        <f>'3.6 Base Year 6 Staff Loading'!K95</f>
        <v>0</v>
      </c>
      <c r="K95" s="43"/>
      <c r="L95" s="43"/>
      <c r="M95" s="32"/>
      <c r="N95" s="32"/>
      <c r="O95" s="32"/>
      <c r="P95" s="46"/>
      <c r="Q95" s="46"/>
      <c r="S95" s="46"/>
      <c r="T95" s="46"/>
      <c r="U95" s="114"/>
    </row>
    <row r="96" spans="1:21" ht="13" x14ac:dyDescent="0.3">
      <c r="A96" s="75">
        <v>4</v>
      </c>
      <c r="B96" s="83" t="s">
        <v>63</v>
      </c>
      <c r="C96" s="77"/>
      <c r="D96" s="118"/>
      <c r="E96" s="82">
        <f>'3.1 Base Year 1 Staff Loading'!Q96</f>
        <v>0</v>
      </c>
      <c r="F96" s="82">
        <f>'3.2 Base Year 2 Staff Loading'!Q96</f>
        <v>0</v>
      </c>
      <c r="G96" s="82">
        <f>'3.3 Base Year 3 Staff Loading'!Q96</f>
        <v>0</v>
      </c>
      <c r="H96" s="82">
        <f>'3.4 Base Year 4 Staff Loading'!Q96</f>
        <v>0</v>
      </c>
      <c r="I96" s="82">
        <f>'3.5 Base Year 5 Staff Loading'!Q96</f>
        <v>0</v>
      </c>
      <c r="J96" s="82">
        <f>'3.6 Base Year 6 Staff Loading'!K96</f>
        <v>0</v>
      </c>
      <c r="K96" s="82"/>
      <c r="L96" s="78"/>
      <c r="M96" s="32"/>
      <c r="N96" s="32"/>
      <c r="O96" s="32"/>
      <c r="P96" s="77"/>
      <c r="Q96" s="77"/>
      <c r="S96" s="77"/>
      <c r="T96" s="77"/>
      <c r="U96" s="109"/>
    </row>
    <row r="97" spans="1:21" ht="12" x14ac:dyDescent="0.3">
      <c r="A97" s="94">
        <v>4.0999999999999996</v>
      </c>
      <c r="B97" s="95" t="s">
        <v>63</v>
      </c>
      <c r="C97" s="40"/>
      <c r="D97" s="119"/>
      <c r="E97" s="101">
        <f>'3.1 Base Year 1 Staff Loading'!Q97</f>
        <v>0</v>
      </c>
      <c r="F97" s="101">
        <f>'3.2 Base Year 2 Staff Loading'!Q97</f>
        <v>0</v>
      </c>
      <c r="G97" s="101">
        <f>'3.3 Base Year 3 Staff Loading'!Q97</f>
        <v>0</v>
      </c>
      <c r="H97" s="101">
        <f>'3.4 Base Year 4 Staff Loading'!Q97</f>
        <v>0</v>
      </c>
      <c r="I97" s="101">
        <f>'3.5 Base Year 5 Staff Loading'!Q97</f>
        <v>0</v>
      </c>
      <c r="J97" s="101">
        <f>'3.6 Base Year 6 Staff Loading'!K97</f>
        <v>0</v>
      </c>
      <c r="K97" s="101"/>
      <c r="L97" s="101">
        <f>SUM(E97:K97)</f>
        <v>0</v>
      </c>
      <c r="M97" s="32"/>
      <c r="N97" s="32"/>
      <c r="O97" s="32"/>
      <c r="P97" s="135">
        <f>Q97/$N$7</f>
        <v>0</v>
      </c>
      <c r="Q97" s="135">
        <f t="shared" ref="Q97:Q102" si="64">L97/65</f>
        <v>0</v>
      </c>
      <c r="S97" s="135">
        <f>IF($D97="Y",$L97,0)</f>
        <v>0</v>
      </c>
      <c r="T97" s="135">
        <f>IF($D97="N",$L97,0)</f>
        <v>0</v>
      </c>
      <c r="U97" s="136" t="e">
        <f>S97/(T97+S97)</f>
        <v>#DIV/0!</v>
      </c>
    </row>
    <row r="98" spans="1:21" s="32" customFormat="1" x14ac:dyDescent="0.25">
      <c r="A98" s="94"/>
      <c r="B98" s="95"/>
      <c r="C98" s="40" t="s">
        <v>65</v>
      </c>
      <c r="D98" s="119" t="s">
        <v>20</v>
      </c>
      <c r="E98" s="101">
        <f>'3.1 Base Year 1 Staff Loading'!Q98</f>
        <v>1984</v>
      </c>
      <c r="F98" s="101">
        <f>'3.2 Base Year 2 Staff Loading'!Q98</f>
        <v>2000</v>
      </c>
      <c r="G98" s="101">
        <f>'3.3 Base Year 3 Staff Loading'!Q98</f>
        <v>1992</v>
      </c>
      <c r="H98" s="101">
        <f>'3.4 Base Year 4 Staff Loading'!Q98</f>
        <v>2000</v>
      </c>
      <c r="I98" s="101">
        <f>'3.5 Base Year 5 Staff Loading'!Q98</f>
        <v>2000</v>
      </c>
      <c r="J98" s="101">
        <f>'3.6 Base Year 6 Staff Loading'!K98</f>
        <v>856</v>
      </c>
      <c r="K98" s="101"/>
      <c r="L98" s="101">
        <f>SUM(E98:K98)</f>
        <v>10832</v>
      </c>
      <c r="P98" s="135">
        <f t="shared" ref="P98:P101" si="65">Q98/$N$7</f>
        <v>1</v>
      </c>
      <c r="Q98" s="135">
        <f t="shared" si="64"/>
        <v>166.64615384615385</v>
      </c>
      <c r="S98" s="135">
        <f>IF($D98="Y",$L98,0)</f>
        <v>0</v>
      </c>
      <c r="T98" s="135">
        <f>IF($D98="N",$L98,0)</f>
        <v>10832</v>
      </c>
      <c r="U98" s="136">
        <f t="shared" ref="U98:U101" si="66">S98/(T98+S98)</f>
        <v>0</v>
      </c>
    </row>
    <row r="99" spans="1:21" ht="14.25" customHeight="1" x14ac:dyDescent="0.3">
      <c r="A99" s="94"/>
      <c r="B99" s="95"/>
      <c r="C99" s="40" t="s">
        <v>64</v>
      </c>
      <c r="D99" s="119" t="s">
        <v>20</v>
      </c>
      <c r="E99" s="101">
        <f>'3.1 Base Year 1 Staff Loading'!Q99</f>
        <v>3968</v>
      </c>
      <c r="F99" s="101">
        <f>'3.2 Base Year 2 Staff Loading'!Q99</f>
        <v>4000</v>
      </c>
      <c r="G99" s="101">
        <f>'3.3 Base Year 3 Staff Loading'!Q99</f>
        <v>3984</v>
      </c>
      <c r="H99" s="101">
        <f>'3.4 Base Year 4 Staff Loading'!Q99</f>
        <v>4000</v>
      </c>
      <c r="I99" s="101">
        <f>'3.5 Base Year 5 Staff Loading'!Q99</f>
        <v>4000</v>
      </c>
      <c r="J99" s="101">
        <f>'3.6 Base Year 6 Staff Loading'!K99</f>
        <v>1712</v>
      </c>
      <c r="K99" s="101"/>
      <c r="L99" s="101">
        <f>SUM(E99:K99)</f>
        <v>21664</v>
      </c>
      <c r="M99" s="32"/>
      <c r="N99" s="32"/>
      <c r="O99" s="32"/>
      <c r="P99" s="135">
        <f t="shared" si="65"/>
        <v>2</v>
      </c>
      <c r="Q99" s="135">
        <f t="shared" si="64"/>
        <v>333.2923076923077</v>
      </c>
      <c r="S99" s="135">
        <f>IF($D99="Y",$L99,0)</f>
        <v>0</v>
      </c>
      <c r="T99" s="135">
        <f>IF($D99="N",$L99,0)</f>
        <v>21664</v>
      </c>
      <c r="U99" s="136">
        <f t="shared" si="66"/>
        <v>0</v>
      </c>
    </row>
    <row r="100" spans="1:21" s="32" customFormat="1" x14ac:dyDescent="0.25">
      <c r="A100" s="94"/>
      <c r="B100" s="95"/>
      <c r="C100" s="40" t="s">
        <v>54</v>
      </c>
      <c r="D100" s="119" t="s">
        <v>20</v>
      </c>
      <c r="E100" s="101">
        <f>'3.1 Base Year 1 Staff Loading'!Q100</f>
        <v>1686.4</v>
      </c>
      <c r="F100" s="101">
        <f>'3.2 Base Year 2 Staff Loading'!Q100</f>
        <v>1700</v>
      </c>
      <c r="G100" s="101">
        <f>'3.3 Base Year 3 Staff Loading'!Q100</f>
        <v>1693.2</v>
      </c>
      <c r="H100" s="101">
        <f>'3.4 Base Year 4 Staff Loading'!Q100</f>
        <v>1699.9999999999998</v>
      </c>
      <c r="I100" s="101">
        <f>'3.5 Base Year 5 Staff Loading'!Q100</f>
        <v>1700</v>
      </c>
      <c r="J100" s="101">
        <f>'3.6 Base Year 6 Staff Loading'!K100</f>
        <v>727.59999999999991</v>
      </c>
      <c r="K100" s="101"/>
      <c r="L100" s="101">
        <f>SUM(E100:K100)</f>
        <v>9207.2000000000007</v>
      </c>
      <c r="P100" s="135">
        <f t="shared" si="65"/>
        <v>0.85</v>
      </c>
      <c r="Q100" s="135">
        <f t="shared" si="64"/>
        <v>141.64923076923077</v>
      </c>
      <c r="S100" s="135">
        <f>IF($D100="Y",$L100,0)</f>
        <v>0</v>
      </c>
      <c r="T100" s="135">
        <f>IF($D100="N",$L100,0)</f>
        <v>9207.2000000000007</v>
      </c>
      <c r="U100" s="136">
        <f t="shared" si="66"/>
        <v>0</v>
      </c>
    </row>
    <row r="101" spans="1:21" ht="14.25" customHeight="1" x14ac:dyDescent="0.3">
      <c r="A101" s="94"/>
      <c r="B101" s="95"/>
      <c r="C101" s="40"/>
      <c r="D101" s="119"/>
      <c r="E101" s="101">
        <f>'3.1 Base Year 1 Staff Loading'!Q101</f>
        <v>0</v>
      </c>
      <c r="F101" s="101">
        <f>'3.2 Base Year 2 Staff Loading'!Q101</f>
        <v>0</v>
      </c>
      <c r="G101" s="101">
        <f>'3.3 Base Year 3 Staff Loading'!Q101</f>
        <v>0</v>
      </c>
      <c r="H101" s="101">
        <f>'3.4 Base Year 4 Staff Loading'!Q101</f>
        <v>0</v>
      </c>
      <c r="I101" s="101">
        <f>'3.5 Base Year 5 Staff Loading'!Q101</f>
        <v>0</v>
      </c>
      <c r="J101" s="101">
        <f>'3.6 Base Year 6 Staff Loading'!K101</f>
        <v>0</v>
      </c>
      <c r="K101" s="101"/>
      <c r="L101" s="101">
        <f>SUM(E101:K101)</f>
        <v>0</v>
      </c>
      <c r="M101" s="32"/>
      <c r="N101" s="32"/>
      <c r="O101" s="32"/>
      <c r="P101" s="135">
        <f t="shared" si="65"/>
        <v>0</v>
      </c>
      <c r="Q101" s="135">
        <f t="shared" si="64"/>
        <v>0</v>
      </c>
      <c r="S101" s="135">
        <f>IF($D101="Y",$L101,0)</f>
        <v>0</v>
      </c>
      <c r="T101" s="135">
        <f>IF($D101="N",$L101,0)</f>
        <v>0</v>
      </c>
      <c r="U101" s="136" t="e">
        <f t="shared" si="66"/>
        <v>#DIV/0!</v>
      </c>
    </row>
    <row r="102" spans="1:21" s="31" customFormat="1" ht="13.5" thickBot="1" x14ac:dyDescent="0.35">
      <c r="A102" s="66"/>
      <c r="B102" s="67" t="s">
        <v>66</v>
      </c>
      <c r="C102" s="68"/>
      <c r="D102" s="120"/>
      <c r="E102" s="71">
        <f>'3.1 Base Year 1 Staff Loading'!Q102</f>
        <v>7638.4</v>
      </c>
      <c r="F102" s="71">
        <f>'3.2 Base Year 2 Staff Loading'!Q102</f>
        <v>7700</v>
      </c>
      <c r="G102" s="71">
        <f>'3.3 Base Year 3 Staff Loading'!Q102</f>
        <v>7669.2</v>
      </c>
      <c r="H102" s="71">
        <f>'3.4 Base Year 4 Staff Loading'!Q102</f>
        <v>7700</v>
      </c>
      <c r="I102" s="71">
        <f>'3.5 Base Year 5 Staff Loading'!Q102</f>
        <v>7700</v>
      </c>
      <c r="J102" s="71">
        <f>'3.6 Base Year 6 Staff Loading'!K102</f>
        <v>3295.6</v>
      </c>
      <c r="K102" s="71"/>
      <c r="L102" s="71">
        <f t="shared" ref="L102" si="67">SUM(L97:L101)</f>
        <v>41703.199999999997</v>
      </c>
      <c r="M102" s="28"/>
      <c r="N102" s="28"/>
      <c r="O102" s="28"/>
      <c r="P102" s="73">
        <f>SUM(P97:P101)</f>
        <v>3.85</v>
      </c>
      <c r="Q102" s="73">
        <f t="shared" si="64"/>
        <v>641.58769230769224</v>
      </c>
      <c r="S102" s="69">
        <f>SUM(S97:S101)</f>
        <v>0</v>
      </c>
      <c r="T102" s="69">
        <f>SUM(T97:T101)</f>
        <v>41703.199999999997</v>
      </c>
      <c r="U102" s="106">
        <f>S102/(S102+T102)</f>
        <v>0</v>
      </c>
    </row>
    <row r="103" spans="1:21" ht="10.15" customHeight="1" x14ac:dyDescent="0.3">
      <c r="A103" s="38"/>
      <c r="B103" s="39"/>
      <c r="C103" s="40"/>
      <c r="D103" s="119"/>
      <c r="E103" s="43">
        <f>'3.1 Base Year 1 Staff Loading'!Q103</f>
        <v>0</v>
      </c>
      <c r="F103" s="43">
        <f>'3.2 Base Year 2 Staff Loading'!Q103</f>
        <v>0</v>
      </c>
      <c r="G103" s="43">
        <f>'3.3 Base Year 3 Staff Loading'!Q103</f>
        <v>0</v>
      </c>
      <c r="H103" s="43">
        <f>'3.4 Base Year 4 Staff Loading'!Q103</f>
        <v>0</v>
      </c>
      <c r="I103" s="43">
        <f>'3.5 Base Year 5 Staff Loading'!Q103</f>
        <v>0</v>
      </c>
      <c r="J103" s="43">
        <f>'3.6 Base Year 6 Staff Loading'!K103</f>
        <v>0</v>
      </c>
      <c r="K103" s="43"/>
      <c r="L103" s="43"/>
      <c r="P103" s="41"/>
      <c r="Q103" s="41"/>
      <c r="S103" s="41"/>
      <c r="T103" s="41"/>
      <c r="U103" s="105"/>
    </row>
    <row r="104" spans="1:21" ht="13.5" thickBot="1" x14ac:dyDescent="0.35">
      <c r="A104" s="89"/>
      <c r="B104" s="90" t="s">
        <v>66</v>
      </c>
      <c r="C104" s="91"/>
      <c r="D104" s="123"/>
      <c r="E104" s="92">
        <f>'3.1 Base Year 1 Staff Loading'!Q104</f>
        <v>7638.4</v>
      </c>
      <c r="F104" s="92">
        <f>'3.2 Base Year 2 Staff Loading'!Q104</f>
        <v>7700</v>
      </c>
      <c r="G104" s="92">
        <f>'3.3 Base Year 3 Staff Loading'!Q104</f>
        <v>7669.2</v>
      </c>
      <c r="H104" s="92">
        <f>'3.4 Base Year 4 Staff Loading'!Q104</f>
        <v>7700</v>
      </c>
      <c r="I104" s="92">
        <f>'3.5 Base Year 5 Staff Loading'!Q104</f>
        <v>7700</v>
      </c>
      <c r="J104" s="92">
        <f>'3.6 Base Year 6 Staff Loading'!K104</f>
        <v>3295.6</v>
      </c>
      <c r="K104" s="92"/>
      <c r="L104" s="92">
        <f t="shared" ref="L104" si="68">SUM(L102,)</f>
        <v>41703.199999999997</v>
      </c>
      <c r="P104" s="92">
        <f>SUM(P102,)</f>
        <v>3.85</v>
      </c>
      <c r="Q104" s="92">
        <f>L104/65</f>
        <v>641.58769230769224</v>
      </c>
      <c r="S104" s="92">
        <f>SUM(S102,)</f>
        <v>0</v>
      </c>
      <c r="T104" s="92">
        <f>SUM(T102,)</f>
        <v>41703.199999999997</v>
      </c>
      <c r="U104" s="111">
        <f>S104/(S104+T104)</f>
        <v>0</v>
      </c>
    </row>
    <row r="105" spans="1:21" ht="12" x14ac:dyDescent="0.3">
      <c r="A105" s="49"/>
      <c r="B105" s="39"/>
      <c r="C105" s="40"/>
      <c r="D105" s="126"/>
      <c r="E105" s="43">
        <f>'3.1 Base Year 1 Staff Loading'!Q105</f>
        <v>0</v>
      </c>
      <c r="F105" s="43">
        <f>'3.2 Base Year 2 Staff Loading'!Q105</f>
        <v>0</v>
      </c>
      <c r="G105" s="43">
        <f>'3.3 Base Year 3 Staff Loading'!Q105</f>
        <v>0</v>
      </c>
      <c r="H105" s="43">
        <f>'3.4 Base Year 4 Staff Loading'!Q105</f>
        <v>0</v>
      </c>
      <c r="I105" s="43">
        <f>'3.5 Base Year 5 Staff Loading'!Q105</f>
        <v>0</v>
      </c>
      <c r="J105" s="43">
        <f>'3.6 Base Year 6 Staff Loading'!K105</f>
        <v>0</v>
      </c>
      <c r="K105" s="43"/>
      <c r="L105" s="43"/>
      <c r="P105" s="40"/>
      <c r="Q105" s="40"/>
      <c r="S105" s="40"/>
      <c r="T105" s="40"/>
      <c r="U105" s="105"/>
    </row>
    <row r="106" spans="1:21" ht="13" x14ac:dyDescent="0.3">
      <c r="A106" s="75">
        <v>5</v>
      </c>
      <c r="B106" s="83" t="s">
        <v>67</v>
      </c>
      <c r="C106" s="77"/>
      <c r="D106" s="118"/>
      <c r="E106" s="82">
        <f>'3.1 Base Year 1 Staff Loading'!Q106</f>
        <v>0</v>
      </c>
      <c r="F106" s="82">
        <f>'3.2 Base Year 2 Staff Loading'!Q106</f>
        <v>0</v>
      </c>
      <c r="G106" s="82">
        <f>'3.3 Base Year 3 Staff Loading'!Q106</f>
        <v>0</v>
      </c>
      <c r="H106" s="82">
        <f>'3.4 Base Year 4 Staff Loading'!Q106</f>
        <v>0</v>
      </c>
      <c r="I106" s="82">
        <f>'3.5 Base Year 5 Staff Loading'!Q106</f>
        <v>0</v>
      </c>
      <c r="J106" s="82">
        <f>'3.6 Base Year 6 Staff Loading'!K106</f>
        <v>0</v>
      </c>
      <c r="K106" s="82"/>
      <c r="L106" s="78"/>
      <c r="P106" s="77"/>
      <c r="Q106" s="77"/>
      <c r="S106" s="77"/>
      <c r="T106" s="77"/>
      <c r="U106" s="109"/>
    </row>
    <row r="107" spans="1:21" ht="12" x14ac:dyDescent="0.3">
      <c r="A107" s="94">
        <v>5.0999999999999996</v>
      </c>
      <c r="B107" s="95" t="s">
        <v>68</v>
      </c>
      <c r="C107" s="40"/>
      <c r="D107" s="119"/>
      <c r="E107" s="101">
        <f>'3.1 Base Year 1 Staff Loading'!Q107</f>
        <v>0</v>
      </c>
      <c r="F107" s="101">
        <f>'3.2 Base Year 2 Staff Loading'!Q107</f>
        <v>0</v>
      </c>
      <c r="G107" s="101">
        <f>'3.3 Base Year 3 Staff Loading'!Q107</f>
        <v>0</v>
      </c>
      <c r="H107" s="101">
        <f>'3.4 Base Year 4 Staff Loading'!Q107</f>
        <v>0</v>
      </c>
      <c r="I107" s="101">
        <f>'3.5 Base Year 5 Staff Loading'!Q107</f>
        <v>0</v>
      </c>
      <c r="J107" s="101">
        <f>'3.6 Base Year 6 Staff Loading'!K107</f>
        <v>0</v>
      </c>
      <c r="K107" s="101"/>
      <c r="L107" s="101">
        <f>SUM(E107:K107)</f>
        <v>0</v>
      </c>
      <c r="P107" s="135">
        <f>Q107/$N$7</f>
        <v>0</v>
      </c>
      <c r="Q107" s="135">
        <f t="shared" ref="Q107:Q130" si="69">L107/65</f>
        <v>0</v>
      </c>
      <c r="S107" s="135">
        <f>IF($D107="Y",$L107,0)</f>
        <v>0</v>
      </c>
      <c r="T107" s="135">
        <f>IF($D107="N",$L107,0)</f>
        <v>0</v>
      </c>
      <c r="U107" s="136" t="e">
        <f>S107/(T107+S107)</f>
        <v>#DIV/0!</v>
      </c>
    </row>
    <row r="108" spans="1:21" s="32" customFormat="1" ht="12" x14ac:dyDescent="0.3">
      <c r="A108" s="94"/>
      <c r="B108" s="95"/>
      <c r="C108" s="40" t="s">
        <v>69</v>
      </c>
      <c r="D108" s="119" t="s">
        <v>20</v>
      </c>
      <c r="E108" s="101">
        <f>'3.1 Base Year 1 Staff Loading'!Q108</f>
        <v>1984</v>
      </c>
      <c r="F108" s="101">
        <f>'3.2 Base Year 2 Staff Loading'!Q108</f>
        <v>2000</v>
      </c>
      <c r="G108" s="101">
        <f>'3.3 Base Year 3 Staff Loading'!Q108</f>
        <v>1992</v>
      </c>
      <c r="H108" s="101">
        <f>'3.4 Base Year 4 Staff Loading'!Q108</f>
        <v>2000</v>
      </c>
      <c r="I108" s="101">
        <f>'3.5 Base Year 5 Staff Loading'!Q108</f>
        <v>2000</v>
      </c>
      <c r="J108" s="101">
        <f>'3.6 Base Year 6 Staff Loading'!K108</f>
        <v>856</v>
      </c>
      <c r="K108" s="101"/>
      <c r="L108" s="101">
        <f>SUM(E108:K108)</f>
        <v>10832</v>
      </c>
      <c r="M108" s="28"/>
      <c r="N108" s="28"/>
      <c r="O108" s="28"/>
      <c r="P108" s="135">
        <f t="shared" ref="P108:P111" si="70">Q108/$N$7</f>
        <v>1</v>
      </c>
      <c r="Q108" s="135">
        <f t="shared" si="69"/>
        <v>166.64615384615385</v>
      </c>
      <c r="S108" s="135">
        <f>IF($D108="Y",$L108,0)</f>
        <v>0</v>
      </c>
      <c r="T108" s="135">
        <f>IF($D108="N",$L108,0)</f>
        <v>10832</v>
      </c>
      <c r="U108" s="136">
        <f t="shared" ref="U108:U111" si="71">S108/(T108+S108)</f>
        <v>0</v>
      </c>
    </row>
    <row r="109" spans="1:21" ht="12" x14ac:dyDescent="0.3">
      <c r="A109" s="94"/>
      <c r="B109" s="95"/>
      <c r="C109" s="40"/>
      <c r="D109" s="119"/>
      <c r="E109" s="101">
        <f>'3.1 Base Year 1 Staff Loading'!Q109</f>
        <v>0</v>
      </c>
      <c r="F109" s="101">
        <f>'3.2 Base Year 2 Staff Loading'!Q109</f>
        <v>0</v>
      </c>
      <c r="G109" s="101">
        <f>'3.3 Base Year 3 Staff Loading'!Q109</f>
        <v>0</v>
      </c>
      <c r="H109" s="101">
        <f>'3.4 Base Year 4 Staff Loading'!Q109</f>
        <v>0</v>
      </c>
      <c r="I109" s="101">
        <f>'3.5 Base Year 5 Staff Loading'!Q109</f>
        <v>0</v>
      </c>
      <c r="J109" s="101">
        <f>'3.6 Base Year 6 Staff Loading'!K109</f>
        <v>0</v>
      </c>
      <c r="K109" s="101"/>
      <c r="L109" s="101">
        <f>SUM(E109:K109)</f>
        <v>0</v>
      </c>
      <c r="P109" s="135">
        <f t="shared" si="70"/>
        <v>0</v>
      </c>
      <c r="Q109" s="135">
        <f t="shared" si="69"/>
        <v>0</v>
      </c>
      <c r="S109" s="135">
        <f>IF($D109="Y",$L109,0)</f>
        <v>0</v>
      </c>
      <c r="T109" s="135">
        <f>IF($D109="N",$L109,0)</f>
        <v>0</v>
      </c>
      <c r="U109" s="136" t="e">
        <f t="shared" si="71"/>
        <v>#DIV/0!</v>
      </c>
    </row>
    <row r="110" spans="1:21" s="32" customFormat="1" ht="12" x14ac:dyDescent="0.3">
      <c r="A110" s="94"/>
      <c r="B110" s="95"/>
      <c r="C110" s="40"/>
      <c r="D110" s="119"/>
      <c r="E110" s="101">
        <f>'3.1 Base Year 1 Staff Loading'!Q110</f>
        <v>0</v>
      </c>
      <c r="F110" s="101">
        <f>'3.2 Base Year 2 Staff Loading'!Q110</f>
        <v>0</v>
      </c>
      <c r="G110" s="101">
        <f>'3.3 Base Year 3 Staff Loading'!Q110</f>
        <v>0</v>
      </c>
      <c r="H110" s="101">
        <f>'3.4 Base Year 4 Staff Loading'!Q110</f>
        <v>0</v>
      </c>
      <c r="I110" s="101">
        <f>'3.5 Base Year 5 Staff Loading'!Q110</f>
        <v>0</v>
      </c>
      <c r="J110" s="101">
        <f>'3.6 Base Year 6 Staff Loading'!K110</f>
        <v>0</v>
      </c>
      <c r="K110" s="101"/>
      <c r="L110" s="101">
        <f>SUM(E110:K110)</f>
        <v>0</v>
      </c>
      <c r="M110" s="28"/>
      <c r="N110" s="28"/>
      <c r="O110" s="28"/>
      <c r="P110" s="135">
        <f t="shared" si="70"/>
        <v>0</v>
      </c>
      <c r="Q110" s="135">
        <f t="shared" si="69"/>
        <v>0</v>
      </c>
      <c r="S110" s="135">
        <f>IF($D110="Y",$L110,0)</f>
        <v>0</v>
      </c>
      <c r="T110" s="135">
        <f>IF($D110="N",$L110,0)</f>
        <v>0</v>
      </c>
      <c r="U110" s="136" t="e">
        <f t="shared" si="71"/>
        <v>#DIV/0!</v>
      </c>
    </row>
    <row r="111" spans="1:21" ht="12" x14ac:dyDescent="0.3">
      <c r="A111" s="94"/>
      <c r="B111" s="95"/>
      <c r="C111" s="40"/>
      <c r="D111" s="119"/>
      <c r="E111" s="101">
        <f>'3.1 Base Year 1 Staff Loading'!Q111</f>
        <v>0</v>
      </c>
      <c r="F111" s="101">
        <f>'3.2 Base Year 2 Staff Loading'!Q111</f>
        <v>0</v>
      </c>
      <c r="G111" s="101">
        <f>'3.3 Base Year 3 Staff Loading'!Q111</f>
        <v>0</v>
      </c>
      <c r="H111" s="101">
        <f>'3.4 Base Year 4 Staff Loading'!Q111</f>
        <v>0</v>
      </c>
      <c r="I111" s="101">
        <f>'3.5 Base Year 5 Staff Loading'!Q111</f>
        <v>0</v>
      </c>
      <c r="J111" s="101">
        <f>'3.6 Base Year 6 Staff Loading'!K111</f>
        <v>0</v>
      </c>
      <c r="K111" s="101"/>
      <c r="L111" s="101">
        <f>SUM(E111:K111)</f>
        <v>0</v>
      </c>
      <c r="P111" s="135">
        <f t="shared" si="70"/>
        <v>0</v>
      </c>
      <c r="Q111" s="135">
        <f t="shared" si="69"/>
        <v>0</v>
      </c>
      <c r="S111" s="135">
        <f>IF($D111="Y",$L111,0)</f>
        <v>0</v>
      </c>
      <c r="T111" s="135">
        <f>IF($D111="N",$L111,0)</f>
        <v>0</v>
      </c>
      <c r="U111" s="136" t="e">
        <f t="shared" si="71"/>
        <v>#DIV/0!</v>
      </c>
    </row>
    <row r="112" spans="1:21" ht="12.5" thickBot="1" x14ac:dyDescent="0.35">
      <c r="A112" s="66"/>
      <c r="B112" s="67" t="s">
        <v>138</v>
      </c>
      <c r="C112" s="68"/>
      <c r="D112" s="120"/>
      <c r="E112" s="71">
        <f>'3.1 Base Year 1 Staff Loading'!Q112</f>
        <v>1984</v>
      </c>
      <c r="F112" s="71">
        <f>'3.2 Base Year 2 Staff Loading'!Q112</f>
        <v>2000</v>
      </c>
      <c r="G112" s="71">
        <f>'3.3 Base Year 3 Staff Loading'!Q112</f>
        <v>1992</v>
      </c>
      <c r="H112" s="71">
        <f>'3.4 Base Year 4 Staff Loading'!Q112</f>
        <v>2000</v>
      </c>
      <c r="I112" s="71">
        <f>'3.5 Base Year 5 Staff Loading'!Q112</f>
        <v>2000</v>
      </c>
      <c r="J112" s="71">
        <f>'3.6 Base Year 6 Staff Loading'!K112</f>
        <v>856</v>
      </c>
      <c r="K112" s="71"/>
      <c r="L112" s="71">
        <f t="shared" ref="L112" si="72">SUM(L107:L111)</f>
        <v>10832</v>
      </c>
      <c r="P112" s="73">
        <f>SUM(P107:P111)</f>
        <v>1</v>
      </c>
      <c r="Q112" s="73">
        <f t="shared" si="69"/>
        <v>166.64615384615385</v>
      </c>
      <c r="S112" s="69">
        <f>SUM(S107:S111)</f>
        <v>0</v>
      </c>
      <c r="T112" s="69">
        <f>SUM(T107:T111)</f>
        <v>10832</v>
      </c>
      <c r="U112" s="106">
        <f>S112/(S112+T112)</f>
        <v>0</v>
      </c>
    </row>
    <row r="113" spans="1:21" ht="12" x14ac:dyDescent="0.3">
      <c r="A113" s="94">
        <v>5.2</v>
      </c>
      <c r="B113" s="95" t="s">
        <v>71</v>
      </c>
      <c r="C113" s="40"/>
      <c r="D113" s="119"/>
      <c r="E113" s="101">
        <f>'3.1 Base Year 1 Staff Loading'!Q113</f>
        <v>0</v>
      </c>
      <c r="F113" s="101">
        <f>'3.2 Base Year 2 Staff Loading'!Q113</f>
        <v>0</v>
      </c>
      <c r="G113" s="101">
        <f>'3.3 Base Year 3 Staff Loading'!Q113</f>
        <v>0</v>
      </c>
      <c r="H113" s="101">
        <f>'3.4 Base Year 4 Staff Loading'!Q113</f>
        <v>0</v>
      </c>
      <c r="I113" s="101">
        <f>'3.5 Base Year 5 Staff Loading'!Q113</f>
        <v>0</v>
      </c>
      <c r="J113" s="101">
        <f>'3.6 Base Year 6 Staff Loading'!K113</f>
        <v>0</v>
      </c>
      <c r="K113" s="101"/>
      <c r="L113" s="101">
        <f>SUM(E113:K113)</f>
        <v>0</v>
      </c>
      <c r="M113" s="32"/>
      <c r="N113" s="32"/>
      <c r="O113" s="32"/>
      <c r="P113" s="135">
        <f>Q113/$N$7</f>
        <v>0</v>
      </c>
      <c r="Q113" s="135">
        <f t="shared" si="69"/>
        <v>0</v>
      </c>
      <c r="S113" s="135">
        <f>IF($D113="Y",$L113,0)</f>
        <v>0</v>
      </c>
      <c r="T113" s="135">
        <f>IF($D113="N",$L113,0)</f>
        <v>0</v>
      </c>
      <c r="U113" s="136" t="e">
        <f>S113/(T113+S113)</f>
        <v>#DIV/0!</v>
      </c>
    </row>
    <row r="114" spans="1:21" s="32" customFormat="1" x14ac:dyDescent="0.25">
      <c r="A114" s="94"/>
      <c r="B114" s="95"/>
      <c r="C114" s="40" t="s">
        <v>72</v>
      </c>
      <c r="D114" s="119" t="s">
        <v>20</v>
      </c>
      <c r="E114" s="101">
        <f>'3.1 Base Year 1 Staff Loading'!Q114</f>
        <v>992</v>
      </c>
      <c r="F114" s="101">
        <f>'3.2 Base Year 2 Staff Loading'!Q114</f>
        <v>1000</v>
      </c>
      <c r="G114" s="101">
        <f>'3.3 Base Year 3 Staff Loading'!Q114</f>
        <v>996</v>
      </c>
      <c r="H114" s="101">
        <f>'3.4 Base Year 4 Staff Loading'!Q114</f>
        <v>1000</v>
      </c>
      <c r="I114" s="101">
        <f>'3.5 Base Year 5 Staff Loading'!Q114</f>
        <v>1000</v>
      </c>
      <c r="J114" s="101">
        <f>'3.6 Base Year 6 Staff Loading'!K114</f>
        <v>428</v>
      </c>
      <c r="K114" s="101"/>
      <c r="L114" s="101">
        <f>SUM(E114:K114)</f>
        <v>5416</v>
      </c>
      <c r="P114" s="135">
        <f t="shared" ref="P114:P117" si="73">Q114/$N$7</f>
        <v>0.5</v>
      </c>
      <c r="Q114" s="135">
        <f t="shared" si="69"/>
        <v>83.323076923076925</v>
      </c>
      <c r="S114" s="135">
        <f>IF($D114="Y",$L114,0)</f>
        <v>0</v>
      </c>
      <c r="T114" s="135">
        <f>IF($D114="N",$L114,0)</f>
        <v>5416</v>
      </c>
      <c r="U114" s="136">
        <f t="shared" ref="U114:U117" si="74">S114/(T114+S114)</f>
        <v>0</v>
      </c>
    </row>
    <row r="115" spans="1:21" s="32" customFormat="1" x14ac:dyDescent="0.25">
      <c r="A115" s="94"/>
      <c r="B115" s="95"/>
      <c r="C115" s="40" t="s">
        <v>73</v>
      </c>
      <c r="D115" s="119" t="s">
        <v>20</v>
      </c>
      <c r="E115" s="101">
        <f>'3.1 Base Year 1 Staff Loading'!Q115</f>
        <v>1388.8000000000004</v>
      </c>
      <c r="F115" s="101">
        <f>'3.2 Base Year 2 Staff Loading'!Q115</f>
        <v>1400</v>
      </c>
      <c r="G115" s="101">
        <f>'3.3 Base Year 3 Staff Loading'!Q115</f>
        <v>1394.4</v>
      </c>
      <c r="H115" s="101">
        <f>'3.4 Base Year 4 Staff Loading'!Q115</f>
        <v>1400</v>
      </c>
      <c r="I115" s="101">
        <f>'3.5 Base Year 5 Staff Loading'!Q115</f>
        <v>1400</v>
      </c>
      <c r="J115" s="101">
        <f>'3.6 Base Year 6 Staff Loading'!K115</f>
        <v>599.20000000000005</v>
      </c>
      <c r="K115" s="101"/>
      <c r="L115" s="101">
        <f>SUM(E115:K115)</f>
        <v>7582.4000000000005</v>
      </c>
      <c r="P115" s="135">
        <f t="shared" si="73"/>
        <v>0.70000000000000007</v>
      </c>
      <c r="Q115" s="135">
        <f t="shared" si="69"/>
        <v>116.6523076923077</v>
      </c>
      <c r="S115" s="135">
        <f>IF($D115="Y",$L115,0)</f>
        <v>0</v>
      </c>
      <c r="T115" s="135">
        <f>IF($D115="N",$L115,0)</f>
        <v>7582.4000000000005</v>
      </c>
      <c r="U115" s="136">
        <f t="shared" si="74"/>
        <v>0</v>
      </c>
    </row>
    <row r="116" spans="1:21" ht="12" x14ac:dyDescent="0.3">
      <c r="A116" s="94"/>
      <c r="B116" s="95"/>
      <c r="C116" s="40"/>
      <c r="D116" s="119"/>
      <c r="E116" s="101">
        <f>'3.1 Base Year 1 Staff Loading'!Q116</f>
        <v>0</v>
      </c>
      <c r="F116" s="101">
        <f>'3.2 Base Year 2 Staff Loading'!Q116</f>
        <v>0</v>
      </c>
      <c r="G116" s="101">
        <f>'3.3 Base Year 3 Staff Loading'!Q116</f>
        <v>0</v>
      </c>
      <c r="H116" s="101">
        <f>'3.4 Base Year 4 Staff Loading'!Q116</f>
        <v>0</v>
      </c>
      <c r="I116" s="101">
        <f>'3.5 Base Year 5 Staff Loading'!Q116</f>
        <v>0</v>
      </c>
      <c r="J116" s="101">
        <f>'3.6 Base Year 6 Staff Loading'!K116</f>
        <v>0</v>
      </c>
      <c r="K116" s="101"/>
      <c r="L116" s="101">
        <f>SUM(E116:K116)</f>
        <v>0</v>
      </c>
      <c r="P116" s="135">
        <f t="shared" si="73"/>
        <v>0</v>
      </c>
      <c r="Q116" s="135">
        <f t="shared" si="69"/>
        <v>0</v>
      </c>
      <c r="S116" s="135">
        <f>IF($D116="Y",$L116,0)</f>
        <v>0</v>
      </c>
      <c r="T116" s="135">
        <f>IF($D116="N",$L116,0)</f>
        <v>0</v>
      </c>
      <c r="U116" s="136" t="e">
        <f t="shared" si="74"/>
        <v>#DIV/0!</v>
      </c>
    </row>
    <row r="117" spans="1:21" ht="12" x14ac:dyDescent="0.3">
      <c r="A117" s="94"/>
      <c r="B117" s="95"/>
      <c r="C117" s="40"/>
      <c r="D117" s="119"/>
      <c r="E117" s="101">
        <f>'3.1 Base Year 1 Staff Loading'!Q117</f>
        <v>0</v>
      </c>
      <c r="F117" s="101">
        <f>'3.2 Base Year 2 Staff Loading'!Q117</f>
        <v>0</v>
      </c>
      <c r="G117" s="101">
        <f>'3.3 Base Year 3 Staff Loading'!Q117</f>
        <v>0</v>
      </c>
      <c r="H117" s="101">
        <f>'3.4 Base Year 4 Staff Loading'!Q117</f>
        <v>0</v>
      </c>
      <c r="I117" s="101">
        <f>'3.5 Base Year 5 Staff Loading'!Q117</f>
        <v>0</v>
      </c>
      <c r="J117" s="101">
        <f>'3.6 Base Year 6 Staff Loading'!K117</f>
        <v>0</v>
      </c>
      <c r="K117" s="101"/>
      <c r="L117" s="101">
        <f>SUM(E117:K117)</f>
        <v>0</v>
      </c>
      <c r="P117" s="135">
        <f t="shared" si="73"/>
        <v>0</v>
      </c>
      <c r="Q117" s="135">
        <f t="shared" si="69"/>
        <v>0</v>
      </c>
      <c r="S117" s="135">
        <f>IF($D117="Y",$L117,0)</f>
        <v>0</v>
      </c>
      <c r="T117" s="135">
        <f>IF($D117="N",$L117,0)</f>
        <v>0</v>
      </c>
      <c r="U117" s="136" t="e">
        <f t="shared" si="74"/>
        <v>#DIV/0!</v>
      </c>
    </row>
    <row r="118" spans="1:21" ht="12.5" thickBot="1" x14ac:dyDescent="0.35">
      <c r="A118" s="66"/>
      <c r="B118" s="67" t="s">
        <v>74</v>
      </c>
      <c r="C118" s="68"/>
      <c r="D118" s="120"/>
      <c r="E118" s="71">
        <f>'3.1 Base Year 1 Staff Loading'!Q118</f>
        <v>2380.8000000000002</v>
      </c>
      <c r="F118" s="71">
        <f>'3.2 Base Year 2 Staff Loading'!Q118</f>
        <v>2400</v>
      </c>
      <c r="G118" s="71">
        <f>'3.3 Base Year 3 Staff Loading'!Q118</f>
        <v>2390.4</v>
      </c>
      <c r="H118" s="71">
        <f>'3.4 Base Year 4 Staff Loading'!Q118</f>
        <v>2400</v>
      </c>
      <c r="I118" s="71">
        <f>'3.5 Base Year 5 Staff Loading'!Q118</f>
        <v>2400</v>
      </c>
      <c r="J118" s="71">
        <f>'3.6 Base Year 6 Staff Loading'!K118</f>
        <v>1027.2</v>
      </c>
      <c r="K118" s="71"/>
      <c r="L118" s="71">
        <f t="shared" ref="L118" si="75">SUM(L113:L117)</f>
        <v>12998.400000000001</v>
      </c>
      <c r="P118" s="73">
        <f>SUM(P113:P117)</f>
        <v>1.2000000000000002</v>
      </c>
      <c r="Q118" s="73">
        <f t="shared" si="69"/>
        <v>199.97538461538463</v>
      </c>
      <c r="S118" s="69">
        <f>SUM(S113:S117)</f>
        <v>0</v>
      </c>
      <c r="T118" s="69">
        <f>SUM(T113:T117)</f>
        <v>12998.400000000001</v>
      </c>
      <c r="U118" s="106">
        <f>S118/(S118+T118)</f>
        <v>0</v>
      </c>
    </row>
    <row r="119" spans="1:21" ht="12" x14ac:dyDescent="0.3">
      <c r="A119" s="94">
        <v>5.3</v>
      </c>
      <c r="B119" s="95" t="s">
        <v>75</v>
      </c>
      <c r="C119" s="40"/>
      <c r="D119" s="119"/>
      <c r="E119" s="101">
        <f>'3.1 Base Year 1 Staff Loading'!Q119</f>
        <v>0</v>
      </c>
      <c r="F119" s="101">
        <f>'3.2 Base Year 2 Staff Loading'!Q119</f>
        <v>0</v>
      </c>
      <c r="G119" s="101">
        <f>'3.3 Base Year 3 Staff Loading'!Q119</f>
        <v>0</v>
      </c>
      <c r="H119" s="101">
        <f>'3.4 Base Year 4 Staff Loading'!Q119</f>
        <v>0</v>
      </c>
      <c r="I119" s="101">
        <f>'3.5 Base Year 5 Staff Loading'!Q119</f>
        <v>0</v>
      </c>
      <c r="J119" s="101">
        <f>'3.6 Base Year 6 Staff Loading'!K119</f>
        <v>0</v>
      </c>
      <c r="K119" s="101"/>
      <c r="L119" s="101">
        <f>SUM(E119:K119)</f>
        <v>0</v>
      </c>
      <c r="P119" s="135">
        <f>Q119/$N$7</f>
        <v>0</v>
      </c>
      <c r="Q119" s="135">
        <f t="shared" si="69"/>
        <v>0</v>
      </c>
      <c r="S119" s="135">
        <f>IF($D119="Y",$L119,0)</f>
        <v>0</v>
      </c>
      <c r="T119" s="135">
        <f>IF($D119="N",$L119,0)</f>
        <v>0</v>
      </c>
      <c r="U119" s="136" t="e">
        <f>S119/(T119+S119)</f>
        <v>#DIV/0!</v>
      </c>
    </row>
    <row r="120" spans="1:21" s="32" customFormat="1" ht="12" x14ac:dyDescent="0.3">
      <c r="A120" s="94"/>
      <c r="B120" s="95"/>
      <c r="C120" s="40" t="s">
        <v>73</v>
      </c>
      <c r="D120" s="119" t="s">
        <v>20</v>
      </c>
      <c r="E120" s="101">
        <f>'3.1 Base Year 1 Staff Loading'!Q120</f>
        <v>1587.1999999999998</v>
      </c>
      <c r="F120" s="101">
        <f>'3.2 Base Year 2 Staff Loading'!Q120</f>
        <v>1600</v>
      </c>
      <c r="G120" s="101">
        <f>'3.3 Base Year 3 Staff Loading'!Q120</f>
        <v>1593.6000000000001</v>
      </c>
      <c r="H120" s="101">
        <f>'3.4 Base Year 4 Staff Loading'!Q120</f>
        <v>1600</v>
      </c>
      <c r="I120" s="101">
        <f>'3.5 Base Year 5 Staff Loading'!Q120</f>
        <v>1600</v>
      </c>
      <c r="J120" s="101">
        <f>'3.6 Base Year 6 Staff Loading'!K120</f>
        <v>684.8</v>
      </c>
      <c r="K120" s="101"/>
      <c r="L120" s="101">
        <f>SUM(E120:K120)</f>
        <v>8665.6</v>
      </c>
      <c r="M120" s="33"/>
      <c r="N120" s="33"/>
      <c r="O120" s="33"/>
      <c r="P120" s="135">
        <f t="shared" ref="P120:P123" si="76">Q120/$N$7</f>
        <v>0.79999999999999993</v>
      </c>
      <c r="Q120" s="135">
        <f t="shared" si="69"/>
        <v>133.31692307692308</v>
      </c>
      <c r="S120" s="135">
        <f>IF($D120="Y",$L120,0)</f>
        <v>0</v>
      </c>
      <c r="T120" s="135">
        <f>IF($D120="N",$L120,0)</f>
        <v>8665.6</v>
      </c>
      <c r="U120" s="136">
        <f t="shared" ref="U120:U123" si="77">S120/(T120+S120)</f>
        <v>0</v>
      </c>
    </row>
    <row r="121" spans="1:21" ht="12" x14ac:dyDescent="0.3">
      <c r="A121" s="94"/>
      <c r="B121" s="95"/>
      <c r="C121" s="40"/>
      <c r="D121" s="119"/>
      <c r="E121" s="101">
        <f>'3.1 Base Year 1 Staff Loading'!Q121</f>
        <v>0</v>
      </c>
      <c r="F121" s="101">
        <f>'3.2 Base Year 2 Staff Loading'!Q121</f>
        <v>0</v>
      </c>
      <c r="G121" s="101">
        <f>'3.3 Base Year 3 Staff Loading'!Q121</f>
        <v>0</v>
      </c>
      <c r="H121" s="101">
        <f>'3.4 Base Year 4 Staff Loading'!Q121</f>
        <v>0</v>
      </c>
      <c r="I121" s="101">
        <f>'3.5 Base Year 5 Staff Loading'!Q121</f>
        <v>0</v>
      </c>
      <c r="J121" s="101">
        <f>'3.6 Base Year 6 Staff Loading'!K121</f>
        <v>0</v>
      </c>
      <c r="K121" s="101"/>
      <c r="L121" s="101">
        <f>SUM(E121:K121)</f>
        <v>0</v>
      </c>
      <c r="P121" s="135">
        <f t="shared" si="76"/>
        <v>0</v>
      </c>
      <c r="Q121" s="135">
        <f t="shared" si="69"/>
        <v>0</v>
      </c>
      <c r="S121" s="135">
        <f>IF($D121="Y",$L121,0)</f>
        <v>0</v>
      </c>
      <c r="T121" s="135">
        <f>IF($D121="N",$L121,0)</f>
        <v>0</v>
      </c>
      <c r="U121" s="136" t="e">
        <f t="shared" si="77"/>
        <v>#DIV/0!</v>
      </c>
    </row>
    <row r="122" spans="1:21" s="32" customFormat="1" ht="12" x14ac:dyDescent="0.3">
      <c r="A122" s="94"/>
      <c r="B122" s="95"/>
      <c r="C122" s="40"/>
      <c r="D122" s="119"/>
      <c r="E122" s="101">
        <f>'3.1 Base Year 1 Staff Loading'!Q122</f>
        <v>0</v>
      </c>
      <c r="F122" s="101">
        <f>'3.2 Base Year 2 Staff Loading'!Q122</f>
        <v>0</v>
      </c>
      <c r="G122" s="101">
        <f>'3.3 Base Year 3 Staff Loading'!Q122</f>
        <v>0</v>
      </c>
      <c r="H122" s="101">
        <f>'3.4 Base Year 4 Staff Loading'!Q122</f>
        <v>0</v>
      </c>
      <c r="I122" s="101">
        <f>'3.5 Base Year 5 Staff Loading'!Q122</f>
        <v>0</v>
      </c>
      <c r="J122" s="101">
        <f>'3.6 Base Year 6 Staff Loading'!K122</f>
        <v>0</v>
      </c>
      <c r="K122" s="101"/>
      <c r="L122" s="101">
        <f>SUM(E122:K122)</f>
        <v>0</v>
      </c>
      <c r="M122" s="28"/>
      <c r="N122" s="28"/>
      <c r="O122" s="28"/>
      <c r="P122" s="135">
        <f t="shared" si="76"/>
        <v>0</v>
      </c>
      <c r="Q122" s="135">
        <f t="shared" si="69"/>
        <v>0</v>
      </c>
      <c r="S122" s="135">
        <f>IF($D122="Y",$L122,0)</f>
        <v>0</v>
      </c>
      <c r="T122" s="135">
        <f>IF($D122="N",$L122,0)</f>
        <v>0</v>
      </c>
      <c r="U122" s="136" t="e">
        <f t="shared" si="77"/>
        <v>#DIV/0!</v>
      </c>
    </row>
    <row r="123" spans="1:21" ht="12" x14ac:dyDescent="0.3">
      <c r="A123" s="94"/>
      <c r="B123" s="95"/>
      <c r="C123" s="40"/>
      <c r="D123" s="119"/>
      <c r="E123" s="101">
        <f>'3.1 Base Year 1 Staff Loading'!Q123</f>
        <v>0</v>
      </c>
      <c r="F123" s="101">
        <f>'3.2 Base Year 2 Staff Loading'!Q123</f>
        <v>0</v>
      </c>
      <c r="G123" s="101">
        <f>'3.3 Base Year 3 Staff Loading'!Q123</f>
        <v>0</v>
      </c>
      <c r="H123" s="101">
        <f>'3.4 Base Year 4 Staff Loading'!Q123</f>
        <v>0</v>
      </c>
      <c r="I123" s="101">
        <f>'3.5 Base Year 5 Staff Loading'!Q123</f>
        <v>0</v>
      </c>
      <c r="J123" s="101">
        <f>'3.6 Base Year 6 Staff Loading'!K123</f>
        <v>0</v>
      </c>
      <c r="K123" s="101"/>
      <c r="L123" s="101">
        <f>SUM(E123:K123)</f>
        <v>0</v>
      </c>
      <c r="P123" s="135">
        <f t="shared" si="76"/>
        <v>0</v>
      </c>
      <c r="Q123" s="135">
        <f t="shared" si="69"/>
        <v>0</v>
      </c>
      <c r="S123" s="135">
        <f>IF($D123="Y",$L123,0)</f>
        <v>0</v>
      </c>
      <c r="T123" s="135">
        <f>IF($D123="N",$L123,0)</f>
        <v>0</v>
      </c>
      <c r="U123" s="136" t="e">
        <f t="shared" si="77"/>
        <v>#DIV/0!</v>
      </c>
    </row>
    <row r="124" spans="1:21" ht="12.5" thickBot="1" x14ac:dyDescent="0.35">
      <c r="A124" s="66"/>
      <c r="B124" s="67" t="s">
        <v>76</v>
      </c>
      <c r="C124" s="68"/>
      <c r="D124" s="120"/>
      <c r="E124" s="71">
        <f>'3.1 Base Year 1 Staff Loading'!Q124</f>
        <v>1587.1999999999998</v>
      </c>
      <c r="F124" s="71">
        <f>'3.2 Base Year 2 Staff Loading'!Q124</f>
        <v>1600</v>
      </c>
      <c r="G124" s="71">
        <f>'3.3 Base Year 3 Staff Loading'!Q124</f>
        <v>1593.6000000000001</v>
      </c>
      <c r="H124" s="71">
        <f>'3.4 Base Year 4 Staff Loading'!Q124</f>
        <v>1600</v>
      </c>
      <c r="I124" s="71">
        <f>'3.5 Base Year 5 Staff Loading'!Q124</f>
        <v>1600</v>
      </c>
      <c r="J124" s="71">
        <f>'3.6 Base Year 6 Staff Loading'!K124</f>
        <v>684.8</v>
      </c>
      <c r="K124" s="71"/>
      <c r="L124" s="71">
        <f t="shared" ref="L124" si="78">SUM(L119:L123)</f>
        <v>8665.6</v>
      </c>
      <c r="P124" s="73">
        <f>SUM(P119:P123)</f>
        <v>0.79999999999999993</v>
      </c>
      <c r="Q124" s="73">
        <f t="shared" si="69"/>
        <v>133.31692307692308</v>
      </c>
      <c r="S124" s="69">
        <f>SUM(S119:S123)</f>
        <v>0</v>
      </c>
      <c r="T124" s="69">
        <f>SUM(T119:T123)</f>
        <v>8665.6</v>
      </c>
      <c r="U124" s="106">
        <f>S124/(S124+T124)</f>
        <v>0</v>
      </c>
    </row>
    <row r="125" spans="1:21" ht="12" x14ac:dyDescent="0.3">
      <c r="A125" s="94">
        <v>5.4</v>
      </c>
      <c r="B125" s="95" t="s">
        <v>77</v>
      </c>
      <c r="C125" s="47"/>
      <c r="D125" s="119"/>
      <c r="E125" s="101">
        <f>'3.1 Base Year 1 Staff Loading'!Q125</f>
        <v>0</v>
      </c>
      <c r="F125" s="101">
        <f>'3.2 Base Year 2 Staff Loading'!Q125</f>
        <v>0</v>
      </c>
      <c r="G125" s="101">
        <f>'3.3 Base Year 3 Staff Loading'!Q125</f>
        <v>0</v>
      </c>
      <c r="H125" s="101">
        <f>'3.4 Base Year 4 Staff Loading'!Q125</f>
        <v>0</v>
      </c>
      <c r="I125" s="101">
        <f>'3.5 Base Year 5 Staff Loading'!Q125</f>
        <v>0</v>
      </c>
      <c r="J125" s="101">
        <f>'3.6 Base Year 6 Staff Loading'!K125</f>
        <v>0</v>
      </c>
      <c r="K125" s="101"/>
      <c r="L125" s="101">
        <f>SUM(E125:K125)</f>
        <v>0</v>
      </c>
      <c r="P125" s="135">
        <f>Q125/$N$7</f>
        <v>0</v>
      </c>
      <c r="Q125" s="135">
        <f t="shared" si="69"/>
        <v>0</v>
      </c>
      <c r="S125" s="135">
        <f>IF($D125="Y",$L125,0)</f>
        <v>0</v>
      </c>
      <c r="T125" s="135">
        <f>IF($D125="N",$L125,0)</f>
        <v>0</v>
      </c>
      <c r="U125" s="136" t="e">
        <f>S125/(T125+S125)</f>
        <v>#DIV/0!</v>
      </c>
    </row>
    <row r="126" spans="1:21" s="32" customFormat="1" ht="12" x14ac:dyDescent="0.3">
      <c r="A126" s="94"/>
      <c r="B126" s="95"/>
      <c r="C126" s="47" t="s">
        <v>72</v>
      </c>
      <c r="D126" s="119" t="s">
        <v>20</v>
      </c>
      <c r="E126" s="101">
        <f>'3.1 Base Year 1 Staff Loading'!Q126</f>
        <v>992</v>
      </c>
      <c r="F126" s="101">
        <f>'3.2 Base Year 2 Staff Loading'!Q126</f>
        <v>1000</v>
      </c>
      <c r="G126" s="101">
        <f>'3.3 Base Year 3 Staff Loading'!Q126</f>
        <v>996</v>
      </c>
      <c r="H126" s="101">
        <f>'3.4 Base Year 4 Staff Loading'!Q126</f>
        <v>1000</v>
      </c>
      <c r="I126" s="101">
        <f>'3.5 Base Year 5 Staff Loading'!Q126</f>
        <v>1000</v>
      </c>
      <c r="J126" s="101">
        <f>'3.6 Base Year 6 Staff Loading'!K126</f>
        <v>428</v>
      </c>
      <c r="K126" s="101"/>
      <c r="L126" s="101">
        <f>SUM(E126:K126)</f>
        <v>5416</v>
      </c>
      <c r="M126" s="28"/>
      <c r="N126" s="28"/>
      <c r="O126" s="28"/>
      <c r="P126" s="135">
        <f t="shared" ref="P126:P129" si="79">Q126/$N$7</f>
        <v>0.5</v>
      </c>
      <c r="Q126" s="135">
        <f t="shared" si="69"/>
        <v>83.323076923076925</v>
      </c>
      <c r="S126" s="135">
        <f>IF($D126="Y",$L126,0)</f>
        <v>0</v>
      </c>
      <c r="T126" s="135">
        <f>IF($D126="N",$L126,0)</f>
        <v>5416</v>
      </c>
      <c r="U126" s="136">
        <f t="shared" ref="U126:U129" si="80">S126/(T126+S126)</f>
        <v>0</v>
      </c>
    </row>
    <row r="127" spans="1:21" s="32" customFormat="1" ht="12" x14ac:dyDescent="0.3">
      <c r="A127" s="94"/>
      <c r="B127" s="95"/>
      <c r="C127" s="47" t="s">
        <v>73</v>
      </c>
      <c r="D127" s="119" t="s">
        <v>20</v>
      </c>
      <c r="E127" s="101">
        <f>'3.1 Base Year 1 Staff Loading'!Q127</f>
        <v>992</v>
      </c>
      <c r="F127" s="101">
        <f>'3.2 Base Year 2 Staff Loading'!Q127</f>
        <v>1000</v>
      </c>
      <c r="G127" s="101">
        <f>'3.3 Base Year 3 Staff Loading'!Q127</f>
        <v>996</v>
      </c>
      <c r="H127" s="101">
        <f>'3.4 Base Year 4 Staff Loading'!Q127</f>
        <v>1000</v>
      </c>
      <c r="I127" s="101">
        <f>'3.5 Base Year 5 Staff Loading'!Q127</f>
        <v>1000</v>
      </c>
      <c r="J127" s="101">
        <f>'3.6 Base Year 6 Staff Loading'!K127</f>
        <v>428</v>
      </c>
      <c r="K127" s="101"/>
      <c r="L127" s="101">
        <f>SUM(E127:K127)</f>
        <v>5416</v>
      </c>
      <c r="M127" s="28"/>
      <c r="N127" s="28"/>
      <c r="O127" s="28"/>
      <c r="P127" s="135">
        <f t="shared" si="79"/>
        <v>0.5</v>
      </c>
      <c r="Q127" s="135">
        <f t="shared" si="69"/>
        <v>83.323076923076925</v>
      </c>
      <c r="S127" s="135">
        <f>IF($D127="Y",$L127,0)</f>
        <v>0</v>
      </c>
      <c r="T127" s="135">
        <f>IF($D127="N",$L127,0)</f>
        <v>5416</v>
      </c>
      <c r="U127" s="136">
        <f t="shared" si="80"/>
        <v>0</v>
      </c>
    </row>
    <row r="128" spans="1:21" s="32" customFormat="1" ht="12" x14ac:dyDescent="0.3">
      <c r="A128" s="94"/>
      <c r="B128" s="95"/>
      <c r="C128" s="47"/>
      <c r="D128" s="119"/>
      <c r="E128" s="101">
        <f>'3.1 Base Year 1 Staff Loading'!Q128</f>
        <v>0</v>
      </c>
      <c r="F128" s="101">
        <f>'3.2 Base Year 2 Staff Loading'!Q128</f>
        <v>0</v>
      </c>
      <c r="G128" s="101">
        <f>'3.3 Base Year 3 Staff Loading'!Q128</f>
        <v>0</v>
      </c>
      <c r="H128" s="101">
        <f>'3.4 Base Year 4 Staff Loading'!Q128</f>
        <v>0</v>
      </c>
      <c r="I128" s="101">
        <f>'3.5 Base Year 5 Staff Loading'!Q128</f>
        <v>0</v>
      </c>
      <c r="J128" s="101">
        <f>'3.6 Base Year 6 Staff Loading'!K128</f>
        <v>0</v>
      </c>
      <c r="K128" s="101"/>
      <c r="L128" s="101">
        <f>SUM(E128:K128)</f>
        <v>0</v>
      </c>
      <c r="M128" s="28"/>
      <c r="N128" s="28"/>
      <c r="O128" s="28"/>
      <c r="P128" s="135">
        <f t="shared" si="79"/>
        <v>0</v>
      </c>
      <c r="Q128" s="135">
        <f t="shared" si="69"/>
        <v>0</v>
      </c>
      <c r="S128" s="135">
        <f>IF($D128="Y",$L128,0)</f>
        <v>0</v>
      </c>
      <c r="T128" s="135">
        <f>IF($D128="N",$L128,0)</f>
        <v>0</v>
      </c>
      <c r="U128" s="136" t="e">
        <f t="shared" si="80"/>
        <v>#DIV/0!</v>
      </c>
    </row>
    <row r="129" spans="1:21" ht="14.25" customHeight="1" x14ac:dyDescent="0.3">
      <c r="A129" s="94"/>
      <c r="B129" s="95"/>
      <c r="C129" s="47"/>
      <c r="D129" s="119"/>
      <c r="E129" s="101">
        <f>'3.1 Base Year 1 Staff Loading'!Q129</f>
        <v>0</v>
      </c>
      <c r="F129" s="101">
        <f>'3.2 Base Year 2 Staff Loading'!Q129</f>
        <v>0</v>
      </c>
      <c r="G129" s="101">
        <f>'3.3 Base Year 3 Staff Loading'!Q129</f>
        <v>0</v>
      </c>
      <c r="H129" s="101">
        <f>'3.4 Base Year 4 Staff Loading'!Q129</f>
        <v>0</v>
      </c>
      <c r="I129" s="101">
        <f>'3.5 Base Year 5 Staff Loading'!Q129</f>
        <v>0</v>
      </c>
      <c r="J129" s="101">
        <f>'3.6 Base Year 6 Staff Loading'!K129</f>
        <v>0</v>
      </c>
      <c r="K129" s="101"/>
      <c r="L129" s="101">
        <f>SUM(E129:K129)</f>
        <v>0</v>
      </c>
      <c r="P129" s="135">
        <f t="shared" si="79"/>
        <v>0</v>
      </c>
      <c r="Q129" s="135">
        <f t="shared" si="69"/>
        <v>0</v>
      </c>
      <c r="S129" s="135">
        <f>IF($D129="Y",$L129,0)</f>
        <v>0</v>
      </c>
      <c r="T129" s="135">
        <f>IF($D129="N",$L129,0)</f>
        <v>0</v>
      </c>
      <c r="U129" s="136" t="e">
        <f t="shared" si="80"/>
        <v>#DIV/0!</v>
      </c>
    </row>
    <row r="130" spans="1:21" s="31" customFormat="1" ht="13.5" thickBot="1" x14ac:dyDescent="0.35">
      <c r="A130" s="66"/>
      <c r="B130" s="67" t="s">
        <v>78</v>
      </c>
      <c r="C130" s="68"/>
      <c r="D130" s="120"/>
      <c r="E130" s="71">
        <f>'3.1 Base Year 1 Staff Loading'!Q130</f>
        <v>1984</v>
      </c>
      <c r="F130" s="71">
        <f>'3.2 Base Year 2 Staff Loading'!Q130</f>
        <v>2000</v>
      </c>
      <c r="G130" s="71">
        <f>'3.3 Base Year 3 Staff Loading'!Q130</f>
        <v>1992</v>
      </c>
      <c r="H130" s="71">
        <f>'3.4 Base Year 4 Staff Loading'!Q130</f>
        <v>2000</v>
      </c>
      <c r="I130" s="71">
        <f>'3.5 Base Year 5 Staff Loading'!Q130</f>
        <v>2000</v>
      </c>
      <c r="J130" s="71">
        <f>'3.6 Base Year 6 Staff Loading'!K130</f>
        <v>856</v>
      </c>
      <c r="K130" s="71"/>
      <c r="L130" s="71">
        <f t="shared" ref="L130" si="81">SUM(L125:L129)</f>
        <v>10832</v>
      </c>
      <c r="M130" s="28"/>
      <c r="N130" s="28"/>
      <c r="O130" s="28"/>
      <c r="P130" s="73">
        <f>SUM(P125:P129)</f>
        <v>1</v>
      </c>
      <c r="Q130" s="73">
        <f t="shared" si="69"/>
        <v>166.64615384615385</v>
      </c>
      <c r="S130" s="69">
        <f>SUM(S125:S129)</f>
        <v>0</v>
      </c>
      <c r="T130" s="69">
        <f>SUM(T125:T129)</f>
        <v>10832</v>
      </c>
      <c r="U130" s="106">
        <f>S130/(S130+T130)</f>
        <v>0</v>
      </c>
    </row>
    <row r="131" spans="1:21" ht="10.15" customHeight="1" x14ac:dyDescent="0.3">
      <c r="A131" s="38"/>
      <c r="B131" s="39"/>
      <c r="C131" s="47"/>
      <c r="D131" s="119"/>
      <c r="E131" s="43">
        <f>'3.1 Base Year 1 Staff Loading'!Q131</f>
        <v>0</v>
      </c>
      <c r="F131" s="43">
        <f>'3.2 Base Year 2 Staff Loading'!Q131</f>
        <v>0</v>
      </c>
      <c r="G131" s="43">
        <f>'3.3 Base Year 3 Staff Loading'!Q131</f>
        <v>0</v>
      </c>
      <c r="H131" s="43">
        <f>'3.4 Base Year 4 Staff Loading'!Q131</f>
        <v>0</v>
      </c>
      <c r="I131" s="43">
        <f>'3.5 Base Year 5 Staff Loading'!Q131</f>
        <v>0</v>
      </c>
      <c r="J131" s="43">
        <f>'3.6 Base Year 6 Staff Loading'!K131</f>
        <v>0</v>
      </c>
      <c r="K131" s="43"/>
      <c r="L131" s="43"/>
      <c r="P131" s="41"/>
      <c r="Q131" s="41"/>
      <c r="S131" s="41"/>
      <c r="T131" s="41"/>
      <c r="U131" s="105"/>
    </row>
    <row r="132" spans="1:21" ht="13.5" thickBot="1" x14ac:dyDescent="0.35">
      <c r="A132" s="89"/>
      <c r="B132" s="90" t="s">
        <v>70</v>
      </c>
      <c r="C132" s="91"/>
      <c r="D132" s="123"/>
      <c r="E132" s="92">
        <f>'3.1 Base Year 1 Staff Loading'!Q132</f>
        <v>7936</v>
      </c>
      <c r="F132" s="92">
        <f>'3.2 Base Year 2 Staff Loading'!Q132</f>
        <v>8000</v>
      </c>
      <c r="G132" s="92">
        <f>'3.3 Base Year 3 Staff Loading'!Q132</f>
        <v>7968</v>
      </c>
      <c r="H132" s="92">
        <f>'3.4 Base Year 4 Staff Loading'!Q132</f>
        <v>8000</v>
      </c>
      <c r="I132" s="92">
        <f>'3.5 Base Year 5 Staff Loading'!Q132</f>
        <v>8000</v>
      </c>
      <c r="J132" s="92">
        <f>'3.6 Base Year 6 Staff Loading'!K132</f>
        <v>3424</v>
      </c>
      <c r="K132" s="92"/>
      <c r="L132" s="92">
        <f t="shared" ref="L132" si="82">SUM(L112,L118,L124,L130)</f>
        <v>43328</v>
      </c>
      <c r="P132" s="92">
        <f>SUM(P112,P118,P124,P130)</f>
        <v>4</v>
      </c>
      <c r="Q132" s="92">
        <f>L132/65</f>
        <v>666.5846153846154</v>
      </c>
      <c r="S132" s="92">
        <f>SUM(S112,S118,S124,S130)</f>
        <v>0</v>
      </c>
      <c r="T132" s="92">
        <f>SUM(T112,T118,T124,T130)</f>
        <v>43328</v>
      </c>
      <c r="U132" s="111">
        <f>S132/(S132+T132)</f>
        <v>0</v>
      </c>
    </row>
    <row r="133" spans="1:21" ht="12" x14ac:dyDescent="0.3">
      <c r="A133" s="49"/>
      <c r="B133" s="39"/>
      <c r="C133" s="40"/>
      <c r="D133" s="126"/>
      <c r="E133" s="43">
        <f>'3.1 Base Year 1 Staff Loading'!Q133</f>
        <v>0</v>
      </c>
      <c r="F133" s="43">
        <f>'3.2 Base Year 2 Staff Loading'!Q133</f>
        <v>0</v>
      </c>
      <c r="G133" s="43">
        <f>'3.3 Base Year 3 Staff Loading'!Q133</f>
        <v>0</v>
      </c>
      <c r="H133" s="43">
        <f>'3.4 Base Year 4 Staff Loading'!Q133</f>
        <v>0</v>
      </c>
      <c r="I133" s="43">
        <f>'3.5 Base Year 5 Staff Loading'!Q133</f>
        <v>0</v>
      </c>
      <c r="J133" s="43">
        <f>'3.6 Base Year 6 Staff Loading'!K133</f>
        <v>0</v>
      </c>
      <c r="K133" s="43"/>
      <c r="L133" s="43"/>
      <c r="P133" s="40"/>
      <c r="Q133" s="40"/>
      <c r="S133" s="40"/>
      <c r="T133" s="40"/>
      <c r="U133" s="105"/>
    </row>
    <row r="134" spans="1:21" ht="13" x14ac:dyDescent="0.3">
      <c r="A134" s="75">
        <v>6</v>
      </c>
      <c r="B134" s="93" t="s">
        <v>79</v>
      </c>
      <c r="C134" s="77"/>
      <c r="D134" s="118"/>
      <c r="E134" s="82">
        <f>'3.1 Base Year 1 Staff Loading'!Q134</f>
        <v>0</v>
      </c>
      <c r="F134" s="82">
        <f>'3.2 Base Year 2 Staff Loading'!Q134</f>
        <v>0</v>
      </c>
      <c r="G134" s="82">
        <f>'3.3 Base Year 3 Staff Loading'!Q134</f>
        <v>0</v>
      </c>
      <c r="H134" s="82">
        <f>'3.4 Base Year 4 Staff Loading'!Q134</f>
        <v>0</v>
      </c>
      <c r="I134" s="82">
        <f>'3.5 Base Year 5 Staff Loading'!Q134</f>
        <v>0</v>
      </c>
      <c r="J134" s="82">
        <f>'3.6 Base Year 6 Staff Loading'!K134</f>
        <v>0</v>
      </c>
      <c r="K134" s="82"/>
      <c r="L134" s="78"/>
      <c r="P134" s="77"/>
      <c r="Q134" s="77"/>
      <c r="S134" s="77"/>
      <c r="T134" s="77"/>
      <c r="U134" s="109"/>
    </row>
    <row r="135" spans="1:21" ht="12" x14ac:dyDescent="0.3">
      <c r="A135" s="94">
        <v>6.1</v>
      </c>
      <c r="B135" s="99" t="s">
        <v>80</v>
      </c>
      <c r="C135" s="40"/>
      <c r="D135" s="119"/>
      <c r="E135" s="101">
        <f>'3.1 Base Year 1 Staff Loading'!Q135</f>
        <v>0</v>
      </c>
      <c r="F135" s="101">
        <f>'3.2 Base Year 2 Staff Loading'!Q135</f>
        <v>0</v>
      </c>
      <c r="G135" s="101">
        <f>'3.3 Base Year 3 Staff Loading'!Q135</f>
        <v>0</v>
      </c>
      <c r="H135" s="101">
        <f>'3.4 Base Year 4 Staff Loading'!Q135</f>
        <v>0</v>
      </c>
      <c r="I135" s="101">
        <f>'3.5 Base Year 5 Staff Loading'!Q135</f>
        <v>0</v>
      </c>
      <c r="J135" s="101">
        <f>'3.6 Base Year 6 Staff Loading'!K135</f>
        <v>0</v>
      </c>
      <c r="K135" s="101"/>
      <c r="L135" s="101">
        <f>SUM(E135:K135)</f>
        <v>0</v>
      </c>
      <c r="P135" s="135">
        <f>Q135/$N$7</f>
        <v>0</v>
      </c>
      <c r="Q135" s="135">
        <f t="shared" ref="Q135:Q152" si="83">L135/65</f>
        <v>0</v>
      </c>
      <c r="S135" s="135">
        <f>IF($D135="Y",$L135,0)</f>
        <v>0</v>
      </c>
      <c r="T135" s="135">
        <f>IF($D135="N",$L135,0)</f>
        <v>0</v>
      </c>
      <c r="U135" s="136" t="e">
        <f>S135/(T135+S135)</f>
        <v>#DIV/0!</v>
      </c>
    </row>
    <row r="136" spans="1:21" s="32" customFormat="1" ht="12" x14ac:dyDescent="0.3">
      <c r="A136" s="94"/>
      <c r="B136" s="95"/>
      <c r="C136" s="40"/>
      <c r="D136" s="119"/>
      <c r="E136" s="101">
        <f>'3.1 Base Year 1 Staff Loading'!Q136</f>
        <v>0</v>
      </c>
      <c r="F136" s="101">
        <f>'3.2 Base Year 2 Staff Loading'!Q136</f>
        <v>0</v>
      </c>
      <c r="G136" s="101">
        <f>'3.3 Base Year 3 Staff Loading'!Q136</f>
        <v>0</v>
      </c>
      <c r="H136" s="101">
        <f>'3.4 Base Year 4 Staff Loading'!Q136</f>
        <v>0</v>
      </c>
      <c r="I136" s="101">
        <f>'3.5 Base Year 5 Staff Loading'!Q136</f>
        <v>0</v>
      </c>
      <c r="J136" s="101">
        <f>'3.6 Base Year 6 Staff Loading'!K136</f>
        <v>0</v>
      </c>
      <c r="K136" s="101"/>
      <c r="L136" s="101">
        <f>SUM(E136:K136)</f>
        <v>0</v>
      </c>
      <c r="M136" s="28"/>
      <c r="N136" s="28"/>
      <c r="O136" s="28"/>
      <c r="P136" s="135">
        <f t="shared" ref="P136:P139" si="84">Q136/$N$7</f>
        <v>0</v>
      </c>
      <c r="Q136" s="135">
        <f t="shared" si="83"/>
        <v>0</v>
      </c>
      <c r="S136" s="135">
        <f>IF($D136="Y",$L136,0)</f>
        <v>0</v>
      </c>
      <c r="T136" s="135">
        <f>IF($D136="N",$L136,0)</f>
        <v>0</v>
      </c>
      <c r="U136" s="136" t="e">
        <f t="shared" ref="U136:U139" si="85">S136/(T136+S136)</f>
        <v>#DIV/0!</v>
      </c>
    </row>
    <row r="137" spans="1:21" ht="12" x14ac:dyDescent="0.3">
      <c r="A137" s="94"/>
      <c r="B137" s="95"/>
      <c r="C137" s="40" t="s">
        <v>81</v>
      </c>
      <c r="D137" s="119" t="s">
        <v>20</v>
      </c>
      <c r="E137" s="101">
        <f>'3.1 Base Year 1 Staff Loading'!Q137</f>
        <v>1388.8000000000004</v>
      </c>
      <c r="F137" s="101">
        <f>'3.2 Base Year 2 Staff Loading'!Q137</f>
        <v>1400</v>
      </c>
      <c r="G137" s="101">
        <f>'3.3 Base Year 3 Staff Loading'!Q137</f>
        <v>1394.4</v>
      </c>
      <c r="H137" s="101">
        <f>'3.4 Base Year 4 Staff Loading'!Q137</f>
        <v>1400</v>
      </c>
      <c r="I137" s="101">
        <f>'3.5 Base Year 5 Staff Loading'!Q137</f>
        <v>1400</v>
      </c>
      <c r="J137" s="101">
        <f>'3.6 Base Year 6 Staff Loading'!K137</f>
        <v>599.20000000000005</v>
      </c>
      <c r="K137" s="101"/>
      <c r="L137" s="101">
        <f>SUM(E137:K137)</f>
        <v>7582.4000000000005</v>
      </c>
      <c r="P137" s="135">
        <f t="shared" si="84"/>
        <v>0.70000000000000007</v>
      </c>
      <c r="Q137" s="135">
        <f t="shared" si="83"/>
        <v>116.6523076923077</v>
      </c>
      <c r="S137" s="135">
        <f>IF($D137="Y",$L137,0)</f>
        <v>0</v>
      </c>
      <c r="T137" s="135">
        <f>IF($D137="N",$L137,0)</f>
        <v>7582.4000000000005</v>
      </c>
      <c r="U137" s="136">
        <f t="shared" si="85"/>
        <v>0</v>
      </c>
    </row>
    <row r="138" spans="1:21" ht="12" x14ac:dyDescent="0.3">
      <c r="A138" s="94"/>
      <c r="B138" s="95"/>
      <c r="C138" s="40" t="s">
        <v>134</v>
      </c>
      <c r="D138" s="119" t="s">
        <v>20</v>
      </c>
      <c r="E138" s="101">
        <f>'3.1 Base Year 1 Staff Loading'!Q138</f>
        <v>496</v>
      </c>
      <c r="F138" s="101">
        <f>'3.2 Base Year 2 Staff Loading'!Q138</f>
        <v>500</v>
      </c>
      <c r="G138" s="101">
        <f>'3.3 Base Year 3 Staff Loading'!Q138</f>
        <v>498</v>
      </c>
      <c r="H138" s="101">
        <f>'3.4 Base Year 4 Staff Loading'!Q138</f>
        <v>500</v>
      </c>
      <c r="I138" s="101">
        <f>'3.5 Base Year 5 Staff Loading'!Q138</f>
        <v>500</v>
      </c>
      <c r="J138" s="101">
        <f>'3.6 Base Year 6 Staff Loading'!K138</f>
        <v>214</v>
      </c>
      <c r="K138" s="101"/>
      <c r="L138" s="101">
        <f>SUM(E138:K138)</f>
        <v>2708</v>
      </c>
      <c r="P138" s="135">
        <f t="shared" si="84"/>
        <v>0.25</v>
      </c>
      <c r="Q138" s="135">
        <f t="shared" si="83"/>
        <v>41.661538461538463</v>
      </c>
      <c r="S138" s="135">
        <f>IF($D138="Y",$L138,0)</f>
        <v>0</v>
      </c>
      <c r="T138" s="135">
        <f>IF($D138="N",$L138,0)</f>
        <v>2708</v>
      </c>
      <c r="U138" s="136">
        <f t="shared" si="85"/>
        <v>0</v>
      </c>
    </row>
    <row r="139" spans="1:21" ht="12" x14ac:dyDescent="0.3">
      <c r="A139" s="94"/>
      <c r="B139" s="95"/>
      <c r="C139" s="40"/>
      <c r="D139" s="119"/>
      <c r="E139" s="101">
        <f>'3.1 Base Year 1 Staff Loading'!Q139</f>
        <v>0</v>
      </c>
      <c r="F139" s="101">
        <f>'3.2 Base Year 2 Staff Loading'!Q139</f>
        <v>0</v>
      </c>
      <c r="G139" s="101">
        <f>'3.3 Base Year 3 Staff Loading'!Q139</f>
        <v>0</v>
      </c>
      <c r="H139" s="101">
        <f>'3.4 Base Year 4 Staff Loading'!Q139</f>
        <v>0</v>
      </c>
      <c r="I139" s="101">
        <f>'3.5 Base Year 5 Staff Loading'!Q139</f>
        <v>0</v>
      </c>
      <c r="J139" s="101">
        <f>'3.6 Base Year 6 Staff Loading'!K139</f>
        <v>0</v>
      </c>
      <c r="K139" s="101"/>
      <c r="L139" s="101">
        <f>SUM(E139:K139)</f>
        <v>0</v>
      </c>
      <c r="P139" s="135">
        <f t="shared" si="84"/>
        <v>0</v>
      </c>
      <c r="Q139" s="135">
        <f t="shared" si="83"/>
        <v>0</v>
      </c>
      <c r="S139" s="135">
        <f>IF($D139="Y",$L139,0)</f>
        <v>0</v>
      </c>
      <c r="T139" s="135">
        <f>IF($D139="N",$L139,0)</f>
        <v>0</v>
      </c>
      <c r="U139" s="136" t="e">
        <f t="shared" si="85"/>
        <v>#DIV/0!</v>
      </c>
    </row>
    <row r="140" spans="1:21" ht="12.5" thickBot="1" x14ac:dyDescent="0.35">
      <c r="A140" s="66"/>
      <c r="B140" s="67" t="s">
        <v>82</v>
      </c>
      <c r="C140" s="68"/>
      <c r="D140" s="120"/>
      <c r="E140" s="71">
        <f>'3.1 Base Year 1 Staff Loading'!Q140</f>
        <v>1884.8000000000004</v>
      </c>
      <c r="F140" s="71">
        <f>'3.2 Base Year 2 Staff Loading'!Q140</f>
        <v>1900</v>
      </c>
      <c r="G140" s="71">
        <f>'3.3 Base Year 3 Staff Loading'!Q140</f>
        <v>1892.4</v>
      </c>
      <c r="H140" s="71">
        <f>'3.4 Base Year 4 Staff Loading'!Q140</f>
        <v>1900</v>
      </c>
      <c r="I140" s="71">
        <f>'3.5 Base Year 5 Staff Loading'!Q140</f>
        <v>1900</v>
      </c>
      <c r="J140" s="71">
        <f>'3.6 Base Year 6 Staff Loading'!K140</f>
        <v>813.2</v>
      </c>
      <c r="K140" s="71"/>
      <c r="L140" s="71">
        <f t="shared" ref="L140" si="86">SUM(L135:L139)</f>
        <v>10290.400000000001</v>
      </c>
      <c r="P140" s="73">
        <f>SUM(P135:P139)</f>
        <v>0.95000000000000007</v>
      </c>
      <c r="Q140" s="73">
        <f t="shared" si="83"/>
        <v>158.31384615384619</v>
      </c>
      <c r="S140" s="69">
        <f>SUM(S135:S139)</f>
        <v>0</v>
      </c>
      <c r="T140" s="69">
        <f>SUM(T135:T139)</f>
        <v>10290.400000000001</v>
      </c>
      <c r="U140" s="106">
        <f>S140/(S140+T140)</f>
        <v>0</v>
      </c>
    </row>
    <row r="141" spans="1:21" ht="12" x14ac:dyDescent="0.3">
      <c r="A141" s="94">
        <v>6.2</v>
      </c>
      <c r="B141" s="99" t="s">
        <v>83</v>
      </c>
      <c r="C141" s="40" t="s">
        <v>35</v>
      </c>
      <c r="D141" s="119" t="s">
        <v>20</v>
      </c>
      <c r="E141" s="101">
        <f>'3.1 Base Year 1 Staff Loading'!Q141</f>
        <v>694.4000000000002</v>
      </c>
      <c r="F141" s="101">
        <f>'3.2 Base Year 2 Staff Loading'!Q141</f>
        <v>700</v>
      </c>
      <c r="G141" s="101">
        <f>'3.3 Base Year 3 Staff Loading'!Q141</f>
        <v>697.2</v>
      </c>
      <c r="H141" s="101">
        <f>'3.4 Base Year 4 Staff Loading'!Q141</f>
        <v>700</v>
      </c>
      <c r="I141" s="101">
        <f>'3.5 Base Year 5 Staff Loading'!Q141</f>
        <v>700</v>
      </c>
      <c r="J141" s="101">
        <f>'3.6 Base Year 6 Staff Loading'!K141</f>
        <v>299.60000000000002</v>
      </c>
      <c r="K141" s="101"/>
      <c r="L141" s="101">
        <f>SUM(E141:K141)</f>
        <v>3791.2000000000003</v>
      </c>
      <c r="P141" s="135">
        <f>Q141/$N$7</f>
        <v>0.35000000000000003</v>
      </c>
      <c r="Q141" s="135">
        <f t="shared" si="83"/>
        <v>58.326153846153851</v>
      </c>
      <c r="S141" s="135">
        <f>IF($D141="Y",$L141,0)</f>
        <v>0</v>
      </c>
      <c r="T141" s="135">
        <f>IF($D141="N",$L141,0)</f>
        <v>3791.2000000000003</v>
      </c>
      <c r="U141" s="136">
        <f>S141/(T141+S141)</f>
        <v>0</v>
      </c>
    </row>
    <row r="142" spans="1:21" s="32" customFormat="1" ht="12" x14ac:dyDescent="0.3">
      <c r="A142" s="94"/>
      <c r="B142" s="95"/>
      <c r="C142" s="40" t="s">
        <v>84</v>
      </c>
      <c r="D142" s="119" t="s">
        <v>85</v>
      </c>
      <c r="E142" s="101">
        <f>'3.1 Base Year 1 Staff Loading'!Q142</f>
        <v>992</v>
      </c>
      <c r="F142" s="101">
        <f>'3.2 Base Year 2 Staff Loading'!Q142</f>
        <v>1000</v>
      </c>
      <c r="G142" s="101">
        <f>'3.3 Base Year 3 Staff Loading'!Q142</f>
        <v>996</v>
      </c>
      <c r="H142" s="101">
        <f>'3.4 Base Year 4 Staff Loading'!Q142</f>
        <v>1000</v>
      </c>
      <c r="I142" s="101">
        <f>'3.5 Base Year 5 Staff Loading'!Q142</f>
        <v>1000</v>
      </c>
      <c r="J142" s="101">
        <f>'3.6 Base Year 6 Staff Loading'!K142</f>
        <v>428</v>
      </c>
      <c r="K142" s="101"/>
      <c r="L142" s="101">
        <f>SUM(E142:K142)</f>
        <v>5416</v>
      </c>
      <c r="M142" s="28"/>
      <c r="N142" s="28"/>
      <c r="O142" s="28"/>
      <c r="P142" s="135">
        <f t="shared" ref="P142:P145" si="87">Q142/$N$7</f>
        <v>0.5</v>
      </c>
      <c r="Q142" s="135">
        <f t="shared" si="83"/>
        <v>83.323076923076925</v>
      </c>
      <c r="S142" s="135">
        <f>IF($D142="Y",$L142,0)</f>
        <v>5416</v>
      </c>
      <c r="T142" s="135">
        <f>IF($D142="N",$L142,0)</f>
        <v>0</v>
      </c>
      <c r="U142" s="136">
        <f t="shared" ref="U142:U145" si="88">S142/(T142+S142)</f>
        <v>1</v>
      </c>
    </row>
    <row r="143" spans="1:21" ht="12" x14ac:dyDescent="0.3">
      <c r="A143" s="94"/>
      <c r="B143" s="95"/>
      <c r="C143" s="40" t="s">
        <v>36</v>
      </c>
      <c r="D143" s="119" t="s">
        <v>20</v>
      </c>
      <c r="E143" s="101">
        <f>'3.1 Base Year 1 Staff Loading'!Q143</f>
        <v>297.59999999999997</v>
      </c>
      <c r="F143" s="101">
        <f>'3.2 Base Year 2 Staff Loading'!Q143</f>
        <v>300</v>
      </c>
      <c r="G143" s="101">
        <f>'3.3 Base Year 3 Staff Loading'!Q143</f>
        <v>298.8</v>
      </c>
      <c r="H143" s="101">
        <f>'3.4 Base Year 4 Staff Loading'!Q143</f>
        <v>300.00000000000006</v>
      </c>
      <c r="I143" s="101">
        <f>'3.5 Base Year 5 Staff Loading'!Q143</f>
        <v>300</v>
      </c>
      <c r="J143" s="101">
        <f>'3.6 Base Year 6 Staff Loading'!K143</f>
        <v>128.4</v>
      </c>
      <c r="K143" s="101"/>
      <c r="L143" s="101">
        <f>SUM(E143:K143)</f>
        <v>1624.8</v>
      </c>
      <c r="P143" s="135">
        <f t="shared" si="87"/>
        <v>0.15</v>
      </c>
      <c r="Q143" s="135">
        <f t="shared" si="83"/>
        <v>24.996923076923075</v>
      </c>
      <c r="S143" s="135">
        <f>IF($D143="Y",$L143,0)</f>
        <v>0</v>
      </c>
      <c r="T143" s="135">
        <f>IF($D143="N",$L143,0)</f>
        <v>1624.8</v>
      </c>
      <c r="U143" s="136">
        <f t="shared" si="88"/>
        <v>0</v>
      </c>
    </row>
    <row r="144" spans="1:21" s="32" customFormat="1" ht="12" x14ac:dyDescent="0.3">
      <c r="A144" s="94"/>
      <c r="B144" s="95"/>
      <c r="C144" s="40" t="s">
        <v>37</v>
      </c>
      <c r="D144" s="119" t="s">
        <v>20</v>
      </c>
      <c r="E144" s="101">
        <f>'3.1 Base Year 1 Staff Loading'!Q144</f>
        <v>992</v>
      </c>
      <c r="F144" s="101">
        <f>'3.2 Base Year 2 Staff Loading'!Q144</f>
        <v>1000</v>
      </c>
      <c r="G144" s="101">
        <f>'3.3 Base Year 3 Staff Loading'!Q144</f>
        <v>996</v>
      </c>
      <c r="H144" s="101">
        <f>'3.4 Base Year 4 Staff Loading'!Q144</f>
        <v>1000</v>
      </c>
      <c r="I144" s="101">
        <f>'3.5 Base Year 5 Staff Loading'!Q144</f>
        <v>1000</v>
      </c>
      <c r="J144" s="101">
        <f>'3.6 Base Year 6 Staff Loading'!K144</f>
        <v>428</v>
      </c>
      <c r="K144" s="101"/>
      <c r="L144" s="101">
        <f>SUM(E144:K144)</f>
        <v>5416</v>
      </c>
      <c r="M144" s="28"/>
      <c r="N144" s="28"/>
      <c r="O144" s="28"/>
      <c r="P144" s="135">
        <f t="shared" si="87"/>
        <v>0.5</v>
      </c>
      <c r="Q144" s="135">
        <f t="shared" si="83"/>
        <v>83.323076923076925</v>
      </c>
      <c r="S144" s="135">
        <f>IF($D144="Y",$L144,0)</f>
        <v>0</v>
      </c>
      <c r="T144" s="135">
        <f>IF($D144="N",$L144,0)</f>
        <v>5416</v>
      </c>
      <c r="U144" s="136">
        <f t="shared" si="88"/>
        <v>0</v>
      </c>
    </row>
    <row r="145" spans="1:21" ht="12" x14ac:dyDescent="0.3">
      <c r="A145" s="94"/>
      <c r="B145" s="95"/>
      <c r="C145" s="40" t="s">
        <v>134</v>
      </c>
      <c r="D145" s="119" t="s">
        <v>20</v>
      </c>
      <c r="E145" s="101">
        <f>'3.1 Base Year 1 Staff Loading'!Q145</f>
        <v>496</v>
      </c>
      <c r="F145" s="101">
        <f>'3.2 Base Year 2 Staff Loading'!Q145</f>
        <v>500</v>
      </c>
      <c r="G145" s="101">
        <f>'3.3 Base Year 3 Staff Loading'!Q145</f>
        <v>498</v>
      </c>
      <c r="H145" s="101">
        <f>'3.4 Base Year 4 Staff Loading'!Q145</f>
        <v>500</v>
      </c>
      <c r="I145" s="101">
        <f>'3.5 Base Year 5 Staff Loading'!Q145</f>
        <v>500</v>
      </c>
      <c r="J145" s="101">
        <f>'3.6 Base Year 6 Staff Loading'!K145</f>
        <v>214</v>
      </c>
      <c r="K145" s="101"/>
      <c r="L145" s="101">
        <f>SUM(E145:K145)</f>
        <v>2708</v>
      </c>
      <c r="P145" s="135">
        <f t="shared" si="87"/>
        <v>0.25</v>
      </c>
      <c r="Q145" s="135">
        <f t="shared" si="83"/>
        <v>41.661538461538463</v>
      </c>
      <c r="S145" s="135">
        <f>IF($D145="Y",$L145,0)</f>
        <v>0</v>
      </c>
      <c r="T145" s="135">
        <f>IF($D145="N",$L145,0)</f>
        <v>2708</v>
      </c>
      <c r="U145" s="136">
        <f t="shared" si="88"/>
        <v>0</v>
      </c>
    </row>
    <row r="146" spans="1:21" ht="12.5" thickBot="1" x14ac:dyDescent="0.35">
      <c r="A146" s="66"/>
      <c r="B146" s="67" t="s">
        <v>86</v>
      </c>
      <c r="C146" s="68"/>
      <c r="D146" s="120"/>
      <c r="E146" s="71">
        <f>'3.1 Base Year 1 Staff Loading'!Q146</f>
        <v>3472</v>
      </c>
      <c r="F146" s="71">
        <f>'3.2 Base Year 2 Staff Loading'!Q146</f>
        <v>3500</v>
      </c>
      <c r="G146" s="71">
        <f>'3.3 Base Year 3 Staff Loading'!Q146</f>
        <v>3486</v>
      </c>
      <c r="H146" s="71">
        <f>'3.4 Base Year 4 Staff Loading'!Q146</f>
        <v>3500</v>
      </c>
      <c r="I146" s="71">
        <f>'3.5 Base Year 5 Staff Loading'!Q146</f>
        <v>3500</v>
      </c>
      <c r="J146" s="71">
        <f>'3.6 Base Year 6 Staff Loading'!K146</f>
        <v>1498</v>
      </c>
      <c r="K146" s="71"/>
      <c r="L146" s="71">
        <f t="shared" ref="L146" si="89">SUM(L141:L145)</f>
        <v>18956</v>
      </c>
      <c r="P146" s="73">
        <f>SUM(P141:P145)</f>
        <v>1.75</v>
      </c>
      <c r="Q146" s="73">
        <f t="shared" si="83"/>
        <v>291.6307692307692</v>
      </c>
      <c r="S146" s="69">
        <f>SUM(S141:S145)</f>
        <v>5416</v>
      </c>
      <c r="T146" s="69">
        <f>SUM(T141:T145)</f>
        <v>13540</v>
      </c>
      <c r="U146" s="106">
        <f>S146/(S146+T146)</f>
        <v>0.2857142857142857</v>
      </c>
    </row>
    <row r="147" spans="1:21" ht="12" x14ac:dyDescent="0.3">
      <c r="A147" s="94">
        <v>6.3</v>
      </c>
      <c r="B147" s="99" t="s">
        <v>87</v>
      </c>
      <c r="C147" s="47"/>
      <c r="D147" s="119"/>
      <c r="E147" s="101">
        <f>'3.1 Base Year 1 Staff Loading'!Q147</f>
        <v>0</v>
      </c>
      <c r="F147" s="101">
        <f>'3.2 Base Year 2 Staff Loading'!Q147</f>
        <v>0</v>
      </c>
      <c r="G147" s="101">
        <f>'3.3 Base Year 3 Staff Loading'!Q147</f>
        <v>0</v>
      </c>
      <c r="H147" s="101">
        <f>'3.4 Base Year 4 Staff Loading'!Q147</f>
        <v>0</v>
      </c>
      <c r="I147" s="101">
        <f>'3.5 Base Year 5 Staff Loading'!Q147</f>
        <v>0</v>
      </c>
      <c r="J147" s="101">
        <f>'3.6 Base Year 6 Staff Loading'!K147</f>
        <v>0</v>
      </c>
      <c r="K147" s="101"/>
      <c r="L147" s="101">
        <f>SUM(E147:K147)</f>
        <v>0</v>
      </c>
      <c r="P147" s="135">
        <f>Q147/$N$7</f>
        <v>0</v>
      </c>
      <c r="Q147" s="135">
        <f t="shared" si="83"/>
        <v>0</v>
      </c>
      <c r="S147" s="135">
        <f>IF($D147="Y",$L147,0)</f>
        <v>0</v>
      </c>
      <c r="T147" s="135">
        <f>IF($D147="N",$L147,0)</f>
        <v>0</v>
      </c>
      <c r="U147" s="136" t="e">
        <f>S147/(T147+S147)</f>
        <v>#DIV/0!</v>
      </c>
    </row>
    <row r="148" spans="1:21" s="32" customFormat="1" ht="12" x14ac:dyDescent="0.3">
      <c r="A148" s="94"/>
      <c r="B148" s="95"/>
      <c r="C148" s="47" t="s">
        <v>84</v>
      </c>
      <c r="D148" s="119" t="s">
        <v>85</v>
      </c>
      <c r="E148" s="101">
        <f>'3.1 Base Year 1 Staff Loading'!Q148</f>
        <v>992</v>
      </c>
      <c r="F148" s="101">
        <f>'3.2 Base Year 2 Staff Loading'!Q148</f>
        <v>1000</v>
      </c>
      <c r="G148" s="101">
        <f>'3.3 Base Year 3 Staff Loading'!Q148</f>
        <v>996</v>
      </c>
      <c r="H148" s="101">
        <f>'3.4 Base Year 4 Staff Loading'!Q148</f>
        <v>1000</v>
      </c>
      <c r="I148" s="101">
        <f>'3.5 Base Year 5 Staff Loading'!Q148</f>
        <v>1000</v>
      </c>
      <c r="J148" s="101">
        <f>'3.6 Base Year 6 Staff Loading'!K148</f>
        <v>428</v>
      </c>
      <c r="K148" s="101"/>
      <c r="L148" s="101">
        <f>SUM(E148:K148)</f>
        <v>5416</v>
      </c>
      <c r="M148" s="28"/>
      <c r="N148" s="28"/>
      <c r="O148" s="28"/>
      <c r="P148" s="135">
        <f t="shared" ref="P148:P151" si="90">Q148/$N$7</f>
        <v>0.5</v>
      </c>
      <c r="Q148" s="135">
        <f t="shared" si="83"/>
        <v>83.323076923076925</v>
      </c>
      <c r="S148" s="135">
        <f>IF($D148="Y",$L148,0)</f>
        <v>5416</v>
      </c>
      <c r="T148" s="135">
        <f>IF($D148="N",$L148,0)</f>
        <v>0</v>
      </c>
      <c r="U148" s="136">
        <f t="shared" ref="U148:U151" si="91">S148/(T148+S148)</f>
        <v>1</v>
      </c>
    </row>
    <row r="149" spans="1:21" s="32" customFormat="1" ht="12" x14ac:dyDescent="0.3">
      <c r="A149" s="94"/>
      <c r="B149" s="95"/>
      <c r="C149" s="47" t="s">
        <v>43</v>
      </c>
      <c r="D149" s="119" t="s">
        <v>20</v>
      </c>
      <c r="E149" s="101">
        <f>'3.1 Base Year 1 Staff Loading'!Q149</f>
        <v>396.79999999999995</v>
      </c>
      <c r="F149" s="101">
        <f>'3.2 Base Year 2 Staff Loading'!Q149</f>
        <v>400</v>
      </c>
      <c r="G149" s="101">
        <f>'3.3 Base Year 3 Staff Loading'!Q149</f>
        <v>398.40000000000003</v>
      </c>
      <c r="H149" s="101">
        <f>'3.4 Base Year 4 Staff Loading'!Q149</f>
        <v>400</v>
      </c>
      <c r="I149" s="101">
        <f>'3.5 Base Year 5 Staff Loading'!Q149</f>
        <v>400</v>
      </c>
      <c r="J149" s="101">
        <f>'3.6 Base Year 6 Staff Loading'!K149</f>
        <v>171.2</v>
      </c>
      <c r="K149" s="101"/>
      <c r="L149" s="101">
        <f>SUM(E149:K149)</f>
        <v>2166.4</v>
      </c>
      <c r="M149" s="28"/>
      <c r="N149" s="28"/>
      <c r="O149" s="28"/>
      <c r="P149" s="135">
        <f t="shared" si="90"/>
        <v>0.19999999999999998</v>
      </c>
      <c r="Q149" s="135">
        <f t="shared" si="83"/>
        <v>33.329230769230769</v>
      </c>
      <c r="S149" s="135">
        <f>IF($D149="Y",$L149,0)</f>
        <v>0</v>
      </c>
      <c r="T149" s="135">
        <f>IF($D149="N",$L149,0)</f>
        <v>2166.4</v>
      </c>
      <c r="U149" s="136">
        <f t="shared" si="91"/>
        <v>0</v>
      </c>
    </row>
    <row r="150" spans="1:21" s="32" customFormat="1" ht="12" x14ac:dyDescent="0.3">
      <c r="A150" s="94"/>
      <c r="B150" s="95"/>
      <c r="C150" s="47" t="s">
        <v>136</v>
      </c>
      <c r="D150" s="119" t="s">
        <v>20</v>
      </c>
      <c r="E150" s="101">
        <f>'3.1 Base Year 1 Staff Loading'!Q150</f>
        <v>595.19999999999993</v>
      </c>
      <c r="F150" s="101">
        <f>'3.2 Base Year 2 Staff Loading'!Q150</f>
        <v>600</v>
      </c>
      <c r="G150" s="101">
        <f>'3.3 Base Year 3 Staff Loading'!Q150</f>
        <v>597.6</v>
      </c>
      <c r="H150" s="101">
        <f>'3.4 Base Year 4 Staff Loading'!Q150</f>
        <v>600.00000000000011</v>
      </c>
      <c r="I150" s="101">
        <f>'3.5 Base Year 5 Staff Loading'!Q150</f>
        <v>600</v>
      </c>
      <c r="J150" s="101">
        <f>'3.6 Base Year 6 Staff Loading'!K150</f>
        <v>256.8</v>
      </c>
      <c r="K150" s="101"/>
      <c r="L150" s="101">
        <f>SUM(E150:K150)</f>
        <v>3249.6</v>
      </c>
      <c r="M150" s="28"/>
      <c r="N150" s="28"/>
      <c r="O150" s="28"/>
      <c r="P150" s="135">
        <f t="shared" si="90"/>
        <v>0.3</v>
      </c>
      <c r="Q150" s="135">
        <f t="shared" si="83"/>
        <v>49.99384615384615</v>
      </c>
      <c r="S150" s="135">
        <f>IF($D150="Y",$L150,0)</f>
        <v>0</v>
      </c>
      <c r="T150" s="135">
        <f>IF($D150="N",$L150,0)</f>
        <v>3249.6</v>
      </c>
      <c r="U150" s="136">
        <f t="shared" si="91"/>
        <v>0</v>
      </c>
    </row>
    <row r="151" spans="1:21" ht="14.25" customHeight="1" x14ac:dyDescent="0.3">
      <c r="A151" s="94"/>
      <c r="B151" s="95"/>
      <c r="C151" s="47" t="s">
        <v>44</v>
      </c>
      <c r="D151" s="119" t="s">
        <v>85</v>
      </c>
      <c r="E151" s="101">
        <f>'3.1 Base Year 1 Staff Loading'!Q151</f>
        <v>595.19999999999993</v>
      </c>
      <c r="F151" s="101">
        <f>'3.2 Base Year 2 Staff Loading'!Q151</f>
        <v>600</v>
      </c>
      <c r="G151" s="101">
        <f>'3.3 Base Year 3 Staff Loading'!Q151</f>
        <v>597.6</v>
      </c>
      <c r="H151" s="101">
        <f>'3.4 Base Year 4 Staff Loading'!Q151</f>
        <v>600.00000000000011</v>
      </c>
      <c r="I151" s="101">
        <f>'3.5 Base Year 5 Staff Loading'!Q151</f>
        <v>600</v>
      </c>
      <c r="J151" s="101">
        <f>'3.6 Base Year 6 Staff Loading'!K151</f>
        <v>256.8</v>
      </c>
      <c r="K151" s="101"/>
      <c r="L151" s="101">
        <f>SUM(E151:K151)</f>
        <v>3249.6</v>
      </c>
      <c r="P151" s="135">
        <f t="shared" si="90"/>
        <v>0.3</v>
      </c>
      <c r="Q151" s="135">
        <f t="shared" si="83"/>
        <v>49.99384615384615</v>
      </c>
      <c r="S151" s="135">
        <f>IF($D151="Y",$L151,0)</f>
        <v>3249.6</v>
      </c>
      <c r="T151" s="135">
        <f>IF($D151="N",$L151,0)</f>
        <v>0</v>
      </c>
      <c r="U151" s="136">
        <f t="shared" si="91"/>
        <v>1</v>
      </c>
    </row>
    <row r="152" spans="1:21" s="31" customFormat="1" ht="13.5" thickBot="1" x14ac:dyDescent="0.35">
      <c r="A152" s="66"/>
      <c r="B152" s="67" t="s">
        <v>88</v>
      </c>
      <c r="C152" s="68"/>
      <c r="D152" s="120"/>
      <c r="E152" s="71">
        <f>'3.1 Base Year 1 Staff Loading'!Q152</f>
        <v>2579.1999999999998</v>
      </c>
      <c r="F152" s="71">
        <f>'3.2 Base Year 2 Staff Loading'!Q152</f>
        <v>2600</v>
      </c>
      <c r="G152" s="71">
        <f>'3.3 Base Year 3 Staff Loading'!Q152</f>
        <v>2589.6</v>
      </c>
      <c r="H152" s="71">
        <f>'3.4 Base Year 4 Staff Loading'!Q152</f>
        <v>2600</v>
      </c>
      <c r="I152" s="71">
        <f>'3.5 Base Year 5 Staff Loading'!Q152</f>
        <v>2600</v>
      </c>
      <c r="J152" s="71">
        <f>'3.6 Base Year 6 Staff Loading'!K152</f>
        <v>1112.8</v>
      </c>
      <c r="K152" s="71"/>
      <c r="L152" s="71">
        <f t="shared" ref="L152" si="92">SUM(L147:L151)</f>
        <v>14081.6</v>
      </c>
      <c r="M152" s="28"/>
      <c r="N152" s="28"/>
      <c r="O152" s="28"/>
      <c r="P152" s="73">
        <f>SUM(P147:P151)</f>
        <v>1.3</v>
      </c>
      <c r="Q152" s="73">
        <f t="shared" si="83"/>
        <v>216.64000000000001</v>
      </c>
      <c r="S152" s="69">
        <f>SUM(S147:S151)</f>
        <v>8665.6</v>
      </c>
      <c r="T152" s="69">
        <f>SUM(T147:T151)</f>
        <v>5416</v>
      </c>
      <c r="U152" s="106">
        <f>S152/(S152+T152)</f>
        <v>0.61538461538461542</v>
      </c>
    </row>
    <row r="153" spans="1:21" ht="10.15" customHeight="1" x14ac:dyDescent="0.3">
      <c r="A153" s="38"/>
      <c r="B153" s="39"/>
      <c r="C153" s="47"/>
      <c r="D153" s="119"/>
      <c r="E153" s="43">
        <f>'3.1 Base Year 1 Staff Loading'!Q153</f>
        <v>0</v>
      </c>
      <c r="F153" s="43">
        <f>'3.2 Base Year 2 Staff Loading'!Q153</f>
        <v>0</v>
      </c>
      <c r="G153" s="43">
        <f>'3.3 Base Year 3 Staff Loading'!Q153</f>
        <v>0</v>
      </c>
      <c r="H153" s="43">
        <f>'3.4 Base Year 4 Staff Loading'!Q153</f>
        <v>0</v>
      </c>
      <c r="I153" s="43">
        <f>'3.5 Base Year 5 Staff Loading'!Q153</f>
        <v>0</v>
      </c>
      <c r="J153" s="43">
        <f>'3.6 Base Year 6 Staff Loading'!K153</f>
        <v>0</v>
      </c>
      <c r="K153" s="43"/>
      <c r="L153" s="43"/>
      <c r="P153" s="41"/>
      <c r="Q153" s="41"/>
      <c r="S153" s="41"/>
      <c r="T153" s="41"/>
      <c r="U153" s="105"/>
    </row>
    <row r="154" spans="1:21" ht="13.5" thickBot="1" x14ac:dyDescent="0.35">
      <c r="A154" s="89"/>
      <c r="B154" s="172" t="s">
        <v>89</v>
      </c>
      <c r="C154" s="173"/>
      <c r="D154" s="123"/>
      <c r="E154" s="92">
        <f>'3.1 Base Year 1 Staff Loading'!Q154</f>
        <v>7936</v>
      </c>
      <c r="F154" s="92">
        <f>'3.2 Base Year 2 Staff Loading'!Q154</f>
        <v>8000</v>
      </c>
      <c r="G154" s="92">
        <f>'3.3 Base Year 3 Staff Loading'!Q154</f>
        <v>7968</v>
      </c>
      <c r="H154" s="92">
        <f>'3.4 Base Year 4 Staff Loading'!Q154</f>
        <v>8000</v>
      </c>
      <c r="I154" s="92">
        <f>'3.5 Base Year 5 Staff Loading'!Q154</f>
        <v>8000</v>
      </c>
      <c r="J154" s="92">
        <f>'3.6 Base Year 6 Staff Loading'!K154</f>
        <v>3424</v>
      </c>
      <c r="K154" s="92"/>
      <c r="L154" s="92">
        <f t="shared" ref="L154" si="93">SUM(L140,L146,L152)</f>
        <v>43328</v>
      </c>
      <c r="P154" s="92">
        <f>SUM(P140,P146,P152)</f>
        <v>4</v>
      </c>
      <c r="Q154" s="92">
        <f>L154/65</f>
        <v>666.5846153846154</v>
      </c>
      <c r="S154" s="92">
        <f>SUM(S140,S146,S152)</f>
        <v>14081.6</v>
      </c>
      <c r="T154" s="92">
        <f>SUM(T140,T146,T152)</f>
        <v>29246.400000000001</v>
      </c>
      <c r="U154" s="111">
        <f>S154/(S154+T154)</f>
        <v>0.32500000000000001</v>
      </c>
    </row>
    <row r="155" spans="1:21" ht="12" x14ac:dyDescent="0.3">
      <c r="A155" s="49"/>
      <c r="B155" s="39"/>
      <c r="C155" s="40"/>
      <c r="D155" s="126"/>
      <c r="E155" s="43">
        <f>'3.1 Base Year 1 Staff Loading'!Q155</f>
        <v>0</v>
      </c>
      <c r="F155" s="43">
        <f>'3.2 Base Year 2 Staff Loading'!Q155</f>
        <v>0</v>
      </c>
      <c r="G155" s="43">
        <f>'3.3 Base Year 3 Staff Loading'!Q155</f>
        <v>0</v>
      </c>
      <c r="H155" s="43">
        <f>'3.4 Base Year 4 Staff Loading'!Q155</f>
        <v>0</v>
      </c>
      <c r="I155" s="43">
        <f>'3.5 Base Year 5 Staff Loading'!Q155</f>
        <v>0</v>
      </c>
      <c r="J155" s="43">
        <f>'3.6 Base Year 6 Staff Loading'!K155</f>
        <v>0</v>
      </c>
      <c r="K155" s="43"/>
      <c r="L155" s="43"/>
      <c r="P155" s="40"/>
      <c r="Q155" s="40"/>
      <c r="S155" s="40"/>
      <c r="T155" s="40"/>
      <c r="U155" s="105"/>
    </row>
    <row r="156" spans="1:21" ht="13" x14ac:dyDescent="0.3">
      <c r="A156" s="75">
        <v>7</v>
      </c>
      <c r="B156" s="84" t="s">
        <v>90</v>
      </c>
      <c r="C156" s="77"/>
      <c r="D156" s="118"/>
      <c r="E156" s="82">
        <f>'3.1 Base Year 1 Staff Loading'!Q156</f>
        <v>0</v>
      </c>
      <c r="F156" s="82">
        <f>'3.2 Base Year 2 Staff Loading'!Q156</f>
        <v>0</v>
      </c>
      <c r="G156" s="82">
        <f>'3.3 Base Year 3 Staff Loading'!Q156</f>
        <v>0</v>
      </c>
      <c r="H156" s="82">
        <f>'3.4 Base Year 4 Staff Loading'!Q156</f>
        <v>0</v>
      </c>
      <c r="I156" s="82">
        <f>'3.5 Base Year 5 Staff Loading'!Q156</f>
        <v>0</v>
      </c>
      <c r="J156" s="82">
        <f>'3.6 Base Year 6 Staff Loading'!K156</f>
        <v>0</v>
      </c>
      <c r="K156" s="82"/>
      <c r="L156" s="78"/>
      <c r="P156" s="77"/>
      <c r="Q156" s="77"/>
      <c r="S156" s="77"/>
      <c r="T156" s="77"/>
      <c r="U156" s="109"/>
    </row>
    <row r="157" spans="1:21" ht="12" x14ac:dyDescent="0.3">
      <c r="A157" s="100">
        <v>7.1</v>
      </c>
      <c r="B157" s="95" t="s">
        <v>91</v>
      </c>
      <c r="C157" s="40"/>
      <c r="D157" s="119"/>
      <c r="E157" s="101">
        <f>'3.1 Base Year 1 Staff Loading'!Q157</f>
        <v>0</v>
      </c>
      <c r="F157" s="101">
        <f>'3.2 Base Year 2 Staff Loading'!Q157</f>
        <v>0</v>
      </c>
      <c r="G157" s="101">
        <f>'3.3 Base Year 3 Staff Loading'!Q157</f>
        <v>0</v>
      </c>
      <c r="H157" s="101">
        <f>'3.4 Base Year 4 Staff Loading'!Q157</f>
        <v>0</v>
      </c>
      <c r="I157" s="101">
        <f>'3.5 Base Year 5 Staff Loading'!Q157</f>
        <v>0</v>
      </c>
      <c r="J157" s="101">
        <f>'3.6 Base Year 6 Staff Loading'!K157</f>
        <v>0</v>
      </c>
      <c r="K157" s="101"/>
      <c r="L157" s="101">
        <f>SUM(E157:K157)</f>
        <v>0</v>
      </c>
      <c r="P157" s="135">
        <f>Q157/$N$7</f>
        <v>0</v>
      </c>
      <c r="Q157" s="135">
        <f t="shared" ref="Q157:Q180" si="94">L157/65</f>
        <v>0</v>
      </c>
      <c r="S157" s="135">
        <f>IF($D157="Y",$L157,0)</f>
        <v>0</v>
      </c>
      <c r="T157" s="135">
        <f>IF($D157="N",$L157,0)</f>
        <v>0</v>
      </c>
      <c r="U157" s="136" t="e">
        <f>S157/(T157+S157)</f>
        <v>#DIV/0!</v>
      </c>
    </row>
    <row r="158" spans="1:21" s="32" customFormat="1" ht="12" x14ac:dyDescent="0.3">
      <c r="A158" s="94"/>
      <c r="B158" s="95"/>
      <c r="C158" s="40" t="s">
        <v>81</v>
      </c>
      <c r="D158" s="119" t="s">
        <v>20</v>
      </c>
      <c r="E158" s="101">
        <f>'3.1 Base Year 1 Staff Loading'!Q158</f>
        <v>595.19999999999993</v>
      </c>
      <c r="F158" s="101">
        <f>'3.2 Base Year 2 Staff Loading'!Q158</f>
        <v>600</v>
      </c>
      <c r="G158" s="101">
        <f>'3.3 Base Year 3 Staff Loading'!Q158</f>
        <v>597.6</v>
      </c>
      <c r="H158" s="101">
        <f>'3.4 Base Year 4 Staff Loading'!Q158</f>
        <v>600.00000000000011</v>
      </c>
      <c r="I158" s="101">
        <f>'3.5 Base Year 5 Staff Loading'!Q158</f>
        <v>600</v>
      </c>
      <c r="J158" s="101">
        <f>'3.6 Base Year 6 Staff Loading'!K158</f>
        <v>256.8</v>
      </c>
      <c r="K158" s="101"/>
      <c r="L158" s="101">
        <f>SUM(E158:K158)</f>
        <v>3249.6</v>
      </c>
      <c r="M158" s="29"/>
      <c r="N158" s="29"/>
      <c r="O158" s="29"/>
      <c r="P158" s="135">
        <f t="shared" ref="P158:P161" si="95">Q158/$N$7</f>
        <v>0.3</v>
      </c>
      <c r="Q158" s="135">
        <f t="shared" si="94"/>
        <v>49.99384615384615</v>
      </c>
      <c r="S158" s="135">
        <f>IF($D158="Y",$L158,0)</f>
        <v>0</v>
      </c>
      <c r="T158" s="135">
        <f>IF($D158="N",$L158,0)</f>
        <v>3249.6</v>
      </c>
      <c r="U158" s="136">
        <f t="shared" ref="U158:U161" si="96">S158/(T158+S158)</f>
        <v>0</v>
      </c>
    </row>
    <row r="159" spans="1:21" s="32" customFormat="1" ht="12" x14ac:dyDescent="0.3">
      <c r="A159" s="94"/>
      <c r="B159" s="95"/>
      <c r="C159" s="40"/>
      <c r="D159" s="119"/>
      <c r="E159" s="101">
        <f>'3.1 Base Year 1 Staff Loading'!Q159</f>
        <v>0</v>
      </c>
      <c r="F159" s="101">
        <f>'3.2 Base Year 2 Staff Loading'!Q159</f>
        <v>0</v>
      </c>
      <c r="G159" s="101">
        <f>'3.3 Base Year 3 Staff Loading'!Q159</f>
        <v>0</v>
      </c>
      <c r="H159" s="101">
        <f>'3.4 Base Year 4 Staff Loading'!Q159</f>
        <v>0</v>
      </c>
      <c r="I159" s="101">
        <f>'3.5 Base Year 5 Staff Loading'!Q159</f>
        <v>0</v>
      </c>
      <c r="J159" s="101">
        <f>'3.6 Base Year 6 Staff Loading'!K159</f>
        <v>0</v>
      </c>
      <c r="K159" s="101"/>
      <c r="L159" s="101">
        <f>SUM(E159:K159)</f>
        <v>0</v>
      </c>
      <c r="M159" s="29"/>
      <c r="N159" s="29"/>
      <c r="O159" s="29"/>
      <c r="P159" s="135">
        <f t="shared" si="95"/>
        <v>0</v>
      </c>
      <c r="Q159" s="135">
        <f t="shared" si="94"/>
        <v>0</v>
      </c>
      <c r="S159" s="135">
        <f>IF($D159="Y",$L159,0)</f>
        <v>0</v>
      </c>
      <c r="T159" s="135">
        <f>IF($D159="N",$L159,0)</f>
        <v>0</v>
      </c>
      <c r="U159" s="136" t="e">
        <f t="shared" si="96"/>
        <v>#DIV/0!</v>
      </c>
    </row>
    <row r="160" spans="1:21" ht="12" x14ac:dyDescent="0.3">
      <c r="A160" s="94"/>
      <c r="B160" s="95"/>
      <c r="C160" s="40"/>
      <c r="D160" s="119"/>
      <c r="E160" s="101">
        <f>'3.1 Base Year 1 Staff Loading'!Q160</f>
        <v>0</v>
      </c>
      <c r="F160" s="101">
        <f>'3.2 Base Year 2 Staff Loading'!Q160</f>
        <v>0</v>
      </c>
      <c r="G160" s="101">
        <f>'3.3 Base Year 3 Staff Loading'!Q160</f>
        <v>0</v>
      </c>
      <c r="H160" s="101">
        <f>'3.4 Base Year 4 Staff Loading'!Q160</f>
        <v>0</v>
      </c>
      <c r="I160" s="101">
        <f>'3.5 Base Year 5 Staff Loading'!Q160</f>
        <v>0</v>
      </c>
      <c r="J160" s="101">
        <f>'3.6 Base Year 6 Staff Loading'!K160</f>
        <v>0</v>
      </c>
      <c r="K160" s="101"/>
      <c r="L160" s="101">
        <f>SUM(E160:K160)</f>
        <v>0</v>
      </c>
      <c r="M160" s="29"/>
      <c r="N160" s="29"/>
      <c r="O160" s="29"/>
      <c r="P160" s="135">
        <f t="shared" si="95"/>
        <v>0</v>
      </c>
      <c r="Q160" s="135">
        <f t="shared" si="94"/>
        <v>0</v>
      </c>
      <c r="S160" s="135">
        <f>IF($D160="Y",$L160,0)</f>
        <v>0</v>
      </c>
      <c r="T160" s="135">
        <f>IF($D160="N",$L160,0)</f>
        <v>0</v>
      </c>
      <c r="U160" s="136" t="e">
        <f t="shared" si="96"/>
        <v>#DIV/0!</v>
      </c>
    </row>
    <row r="161" spans="1:21" ht="12" x14ac:dyDescent="0.3">
      <c r="A161" s="94"/>
      <c r="B161" s="95"/>
      <c r="C161" s="40"/>
      <c r="D161" s="119"/>
      <c r="E161" s="101">
        <f>'3.1 Base Year 1 Staff Loading'!Q161</f>
        <v>0</v>
      </c>
      <c r="F161" s="101">
        <f>'3.2 Base Year 2 Staff Loading'!Q161</f>
        <v>0</v>
      </c>
      <c r="G161" s="101">
        <f>'3.3 Base Year 3 Staff Loading'!Q161</f>
        <v>0</v>
      </c>
      <c r="H161" s="101">
        <f>'3.4 Base Year 4 Staff Loading'!Q161</f>
        <v>0</v>
      </c>
      <c r="I161" s="101">
        <f>'3.5 Base Year 5 Staff Loading'!Q161</f>
        <v>0</v>
      </c>
      <c r="J161" s="101">
        <f>'3.6 Base Year 6 Staff Loading'!K161</f>
        <v>0</v>
      </c>
      <c r="K161" s="101"/>
      <c r="L161" s="101">
        <f>SUM(E161:K161)</f>
        <v>0</v>
      </c>
      <c r="M161" s="29"/>
      <c r="N161" s="29"/>
      <c r="O161" s="29"/>
      <c r="P161" s="135">
        <f t="shared" si="95"/>
        <v>0</v>
      </c>
      <c r="Q161" s="135">
        <f t="shared" si="94"/>
        <v>0</v>
      </c>
      <c r="S161" s="135">
        <f>IF($D161="Y",$L161,0)</f>
        <v>0</v>
      </c>
      <c r="T161" s="135">
        <f>IF($D161="N",$L161,0)</f>
        <v>0</v>
      </c>
      <c r="U161" s="136" t="e">
        <f t="shared" si="96"/>
        <v>#DIV/0!</v>
      </c>
    </row>
    <row r="162" spans="1:21" ht="12.5" thickBot="1" x14ac:dyDescent="0.35">
      <c r="A162" s="66"/>
      <c r="B162" s="67" t="s">
        <v>92</v>
      </c>
      <c r="C162" s="68"/>
      <c r="D162" s="120"/>
      <c r="E162" s="71">
        <f>'3.1 Base Year 1 Staff Loading'!Q162</f>
        <v>595.19999999999993</v>
      </c>
      <c r="F162" s="71">
        <f>'3.2 Base Year 2 Staff Loading'!Q162</f>
        <v>600</v>
      </c>
      <c r="G162" s="71">
        <f>'3.3 Base Year 3 Staff Loading'!Q162</f>
        <v>597.6</v>
      </c>
      <c r="H162" s="71">
        <f>'3.4 Base Year 4 Staff Loading'!Q162</f>
        <v>600.00000000000011</v>
      </c>
      <c r="I162" s="71">
        <f>'3.5 Base Year 5 Staff Loading'!Q162</f>
        <v>600</v>
      </c>
      <c r="J162" s="71">
        <f>'3.6 Base Year 6 Staff Loading'!K162</f>
        <v>256.8</v>
      </c>
      <c r="K162" s="71"/>
      <c r="L162" s="71">
        <f t="shared" ref="L162" si="97">SUM(L157:L161)</f>
        <v>3249.6</v>
      </c>
      <c r="M162" s="29"/>
      <c r="N162" s="29"/>
      <c r="O162" s="29"/>
      <c r="P162" s="73">
        <f>SUM(P157:P161)</f>
        <v>0.3</v>
      </c>
      <c r="Q162" s="73">
        <f t="shared" si="94"/>
        <v>49.99384615384615</v>
      </c>
      <c r="S162" s="69">
        <f>SUM(S157:S161)</f>
        <v>0</v>
      </c>
      <c r="T162" s="69">
        <f>SUM(T157:T161)</f>
        <v>3249.6</v>
      </c>
      <c r="U162" s="106">
        <f>S162/(S162+T162)</f>
        <v>0</v>
      </c>
    </row>
    <row r="163" spans="1:21" ht="12" x14ac:dyDescent="0.3">
      <c r="A163" s="100">
        <v>7.2</v>
      </c>
      <c r="B163" s="95" t="s">
        <v>93</v>
      </c>
      <c r="C163" s="40"/>
      <c r="D163" s="119"/>
      <c r="E163" s="101">
        <f>'3.1 Base Year 1 Staff Loading'!Q163</f>
        <v>0</v>
      </c>
      <c r="F163" s="101">
        <f>'3.2 Base Year 2 Staff Loading'!Q163</f>
        <v>0</v>
      </c>
      <c r="G163" s="101">
        <f>'3.3 Base Year 3 Staff Loading'!Q163</f>
        <v>0</v>
      </c>
      <c r="H163" s="101">
        <f>'3.4 Base Year 4 Staff Loading'!Q163</f>
        <v>0</v>
      </c>
      <c r="I163" s="101">
        <f>'3.5 Base Year 5 Staff Loading'!Q163</f>
        <v>0</v>
      </c>
      <c r="J163" s="101">
        <f>'3.6 Base Year 6 Staff Loading'!K163</f>
        <v>0</v>
      </c>
      <c r="K163" s="101"/>
      <c r="L163" s="101">
        <f>SUM(E163:K163)</f>
        <v>0</v>
      </c>
      <c r="M163" s="29"/>
      <c r="N163" s="29"/>
      <c r="O163" s="29"/>
      <c r="P163" s="135">
        <f>Q163/$N$7</f>
        <v>0</v>
      </c>
      <c r="Q163" s="135">
        <f t="shared" si="94"/>
        <v>0</v>
      </c>
      <c r="S163" s="135">
        <f>IF($D163="Y",$L163,0)</f>
        <v>0</v>
      </c>
      <c r="T163" s="135">
        <f>IF($D163="N",$L163,0)</f>
        <v>0</v>
      </c>
      <c r="U163" s="136" t="e">
        <f>S163/(T163+S163)</f>
        <v>#DIV/0!</v>
      </c>
    </row>
    <row r="164" spans="1:21" s="32" customFormat="1" ht="12" x14ac:dyDescent="0.3">
      <c r="A164" s="94"/>
      <c r="B164" s="95"/>
      <c r="C164" s="40" t="s">
        <v>35</v>
      </c>
      <c r="D164" s="119" t="s">
        <v>20</v>
      </c>
      <c r="E164" s="101">
        <f>'3.1 Base Year 1 Staff Loading'!Q164</f>
        <v>198.39999999999998</v>
      </c>
      <c r="F164" s="101">
        <f>'3.2 Base Year 2 Staff Loading'!Q164</f>
        <v>200</v>
      </c>
      <c r="G164" s="101">
        <f>'3.3 Base Year 3 Staff Loading'!Q164</f>
        <v>199.20000000000002</v>
      </c>
      <c r="H164" s="101">
        <f>'3.4 Base Year 4 Staff Loading'!Q164</f>
        <v>200</v>
      </c>
      <c r="I164" s="101">
        <f>'3.5 Base Year 5 Staff Loading'!Q164</f>
        <v>200</v>
      </c>
      <c r="J164" s="101">
        <f>'3.6 Base Year 6 Staff Loading'!K164</f>
        <v>85.6</v>
      </c>
      <c r="K164" s="101"/>
      <c r="L164" s="101">
        <f>SUM(E164:K164)</f>
        <v>1083.2</v>
      </c>
      <c r="M164" s="29"/>
      <c r="N164" s="29"/>
      <c r="O164" s="29"/>
      <c r="P164" s="135">
        <f t="shared" ref="P164:P167" si="98">Q164/$N$7</f>
        <v>9.9999999999999992E-2</v>
      </c>
      <c r="Q164" s="135">
        <f t="shared" si="94"/>
        <v>16.664615384615384</v>
      </c>
      <c r="S164" s="135">
        <f>IF($D164="Y",$L164,0)</f>
        <v>0</v>
      </c>
      <c r="T164" s="135">
        <f>IF($D164="N",$L164,0)</f>
        <v>1083.2</v>
      </c>
      <c r="U164" s="136">
        <f t="shared" ref="U164:U167" si="99">S164/(T164+S164)</f>
        <v>0</v>
      </c>
    </row>
    <row r="165" spans="1:21" ht="12" x14ac:dyDescent="0.3">
      <c r="A165" s="94"/>
      <c r="B165" s="95"/>
      <c r="C165" s="40" t="s">
        <v>40</v>
      </c>
      <c r="D165" s="119" t="s">
        <v>20</v>
      </c>
      <c r="E165" s="101">
        <f>'3.1 Base Year 1 Staff Loading'!Q165</f>
        <v>198.39999999999998</v>
      </c>
      <c r="F165" s="101">
        <f>'3.2 Base Year 2 Staff Loading'!Q165</f>
        <v>200</v>
      </c>
      <c r="G165" s="101">
        <f>'3.3 Base Year 3 Staff Loading'!Q165</f>
        <v>199.20000000000002</v>
      </c>
      <c r="H165" s="101">
        <f>'3.4 Base Year 4 Staff Loading'!Q165</f>
        <v>200</v>
      </c>
      <c r="I165" s="101">
        <f>'3.5 Base Year 5 Staff Loading'!Q165</f>
        <v>200</v>
      </c>
      <c r="J165" s="101">
        <f>'3.6 Base Year 6 Staff Loading'!K165</f>
        <v>85.6</v>
      </c>
      <c r="K165" s="101"/>
      <c r="L165" s="101">
        <f>SUM(E165:K165)</f>
        <v>1083.2</v>
      </c>
      <c r="M165" s="29"/>
      <c r="N165" s="29"/>
      <c r="O165" s="29"/>
      <c r="P165" s="135">
        <f t="shared" si="98"/>
        <v>9.9999999999999992E-2</v>
      </c>
      <c r="Q165" s="135">
        <f t="shared" si="94"/>
        <v>16.664615384615384</v>
      </c>
      <c r="S165" s="135">
        <f>IF($D165="Y",$L165,0)</f>
        <v>0</v>
      </c>
      <c r="T165" s="135">
        <f>IF($D165="N",$L165,0)</f>
        <v>1083.2</v>
      </c>
      <c r="U165" s="136">
        <f t="shared" si="99"/>
        <v>0</v>
      </c>
    </row>
    <row r="166" spans="1:21" ht="12" x14ac:dyDescent="0.3">
      <c r="A166" s="94"/>
      <c r="B166" s="95"/>
      <c r="C166" s="40"/>
      <c r="D166" s="119"/>
      <c r="E166" s="101">
        <f>'3.1 Base Year 1 Staff Loading'!Q166</f>
        <v>0</v>
      </c>
      <c r="F166" s="101">
        <f>'3.2 Base Year 2 Staff Loading'!Q166</f>
        <v>0</v>
      </c>
      <c r="G166" s="101">
        <f>'3.3 Base Year 3 Staff Loading'!Q166</f>
        <v>0</v>
      </c>
      <c r="H166" s="101">
        <f>'3.4 Base Year 4 Staff Loading'!Q166</f>
        <v>0</v>
      </c>
      <c r="I166" s="101">
        <f>'3.5 Base Year 5 Staff Loading'!Q166</f>
        <v>0</v>
      </c>
      <c r="J166" s="101">
        <f>'3.6 Base Year 6 Staff Loading'!K166</f>
        <v>0</v>
      </c>
      <c r="K166" s="101"/>
      <c r="L166" s="101">
        <f>SUM(E166:K166)</f>
        <v>0</v>
      </c>
      <c r="M166" s="29"/>
      <c r="N166" s="29"/>
      <c r="O166" s="29"/>
      <c r="P166" s="135">
        <f t="shared" si="98"/>
        <v>0</v>
      </c>
      <c r="Q166" s="135">
        <f t="shared" si="94"/>
        <v>0</v>
      </c>
      <c r="S166" s="135">
        <f>IF($D166="Y",$L166,0)</f>
        <v>0</v>
      </c>
      <c r="T166" s="135">
        <f>IF($D166="N",$L166,0)</f>
        <v>0</v>
      </c>
      <c r="U166" s="136" t="e">
        <f t="shared" si="99"/>
        <v>#DIV/0!</v>
      </c>
    </row>
    <row r="167" spans="1:21" ht="12" x14ac:dyDescent="0.3">
      <c r="A167" s="94"/>
      <c r="B167" s="95"/>
      <c r="C167" s="40"/>
      <c r="D167" s="119"/>
      <c r="E167" s="101">
        <f>'3.1 Base Year 1 Staff Loading'!Q167</f>
        <v>0</v>
      </c>
      <c r="F167" s="101">
        <f>'3.2 Base Year 2 Staff Loading'!Q167</f>
        <v>0</v>
      </c>
      <c r="G167" s="101">
        <f>'3.3 Base Year 3 Staff Loading'!Q167</f>
        <v>0</v>
      </c>
      <c r="H167" s="101">
        <f>'3.4 Base Year 4 Staff Loading'!Q167</f>
        <v>0</v>
      </c>
      <c r="I167" s="101">
        <f>'3.5 Base Year 5 Staff Loading'!Q167</f>
        <v>0</v>
      </c>
      <c r="J167" s="101">
        <f>'3.6 Base Year 6 Staff Loading'!K167</f>
        <v>0</v>
      </c>
      <c r="K167" s="101"/>
      <c r="L167" s="101">
        <f>SUM(E167:K167)</f>
        <v>0</v>
      </c>
      <c r="M167" s="29"/>
      <c r="N167" s="29"/>
      <c r="O167" s="29"/>
      <c r="P167" s="135">
        <f t="shared" si="98"/>
        <v>0</v>
      </c>
      <c r="Q167" s="135">
        <f t="shared" si="94"/>
        <v>0</v>
      </c>
      <c r="S167" s="135">
        <f>IF($D167="Y",$L167,0)</f>
        <v>0</v>
      </c>
      <c r="T167" s="135">
        <f>IF($D167="N",$L167,0)</f>
        <v>0</v>
      </c>
      <c r="U167" s="136" t="e">
        <f t="shared" si="99"/>
        <v>#DIV/0!</v>
      </c>
    </row>
    <row r="168" spans="1:21" ht="12.5" thickBot="1" x14ac:dyDescent="0.35">
      <c r="A168" s="66"/>
      <c r="B168" s="67" t="s">
        <v>94</v>
      </c>
      <c r="C168" s="68"/>
      <c r="D168" s="120"/>
      <c r="E168" s="71">
        <f>'3.1 Base Year 1 Staff Loading'!Q168</f>
        <v>396.79999999999995</v>
      </c>
      <c r="F168" s="71">
        <f>'3.2 Base Year 2 Staff Loading'!Q168</f>
        <v>400</v>
      </c>
      <c r="G168" s="71">
        <f>'3.3 Base Year 3 Staff Loading'!Q168</f>
        <v>398.40000000000003</v>
      </c>
      <c r="H168" s="71">
        <f>'3.4 Base Year 4 Staff Loading'!Q168</f>
        <v>400</v>
      </c>
      <c r="I168" s="71">
        <f>'3.5 Base Year 5 Staff Loading'!Q168</f>
        <v>400</v>
      </c>
      <c r="J168" s="71">
        <f>'3.6 Base Year 6 Staff Loading'!K168</f>
        <v>171.2</v>
      </c>
      <c r="K168" s="71"/>
      <c r="L168" s="71">
        <f t="shared" ref="L168" si="100">SUM(L163:L167)</f>
        <v>2166.4</v>
      </c>
      <c r="M168" s="29"/>
      <c r="N168" s="29"/>
      <c r="O168" s="29"/>
      <c r="P168" s="73">
        <f>SUM(P163:P167)</f>
        <v>0.19999999999999998</v>
      </c>
      <c r="Q168" s="73">
        <f t="shared" si="94"/>
        <v>33.329230769230769</v>
      </c>
      <c r="S168" s="69">
        <f>SUM(S163:S167)</f>
        <v>0</v>
      </c>
      <c r="T168" s="69">
        <f>SUM(T163:T167)</f>
        <v>2166.4</v>
      </c>
      <c r="U168" s="106">
        <f>S168/(S168+T168)</f>
        <v>0</v>
      </c>
    </row>
    <row r="169" spans="1:21" ht="12" x14ac:dyDescent="0.3">
      <c r="A169" s="100">
        <v>7.3</v>
      </c>
      <c r="B169" s="95" t="s">
        <v>95</v>
      </c>
      <c r="C169" s="40" t="s">
        <v>35</v>
      </c>
      <c r="D169" s="57" t="s">
        <v>20</v>
      </c>
      <c r="E169" s="101">
        <f>'3.1 Base Year 1 Staff Loading'!Q169</f>
        <v>198.39999999999998</v>
      </c>
      <c r="F169" s="101">
        <f>'3.2 Base Year 2 Staff Loading'!Q169</f>
        <v>200</v>
      </c>
      <c r="G169" s="101">
        <f>'3.3 Base Year 3 Staff Loading'!Q169</f>
        <v>199.20000000000002</v>
      </c>
      <c r="H169" s="101">
        <f>'3.4 Base Year 4 Staff Loading'!Q169</f>
        <v>200</v>
      </c>
      <c r="I169" s="101">
        <f>'3.5 Base Year 5 Staff Loading'!Q169</f>
        <v>200</v>
      </c>
      <c r="J169" s="101">
        <f>'3.6 Base Year 6 Staff Loading'!K169</f>
        <v>85.6</v>
      </c>
      <c r="K169" s="101"/>
      <c r="L169" s="101">
        <f>SUM(E169:K169)</f>
        <v>1083.2</v>
      </c>
      <c r="M169" s="29"/>
      <c r="N169" s="29"/>
      <c r="O169" s="29"/>
      <c r="P169" s="135">
        <f>Q169/$N$7</f>
        <v>9.9999999999999992E-2</v>
      </c>
      <c r="Q169" s="135">
        <f t="shared" si="94"/>
        <v>16.664615384615384</v>
      </c>
      <c r="S169" s="135">
        <f>IF($D169="Y",$L169,0)</f>
        <v>0</v>
      </c>
      <c r="T169" s="135">
        <f>IF($D169="N",$L169,0)</f>
        <v>1083.2</v>
      </c>
      <c r="U169" s="136">
        <f>S169/(T169+S169)</f>
        <v>0</v>
      </c>
    </row>
    <row r="170" spans="1:21" s="32" customFormat="1" ht="12" x14ac:dyDescent="0.3">
      <c r="A170" s="94"/>
      <c r="B170" s="95"/>
      <c r="C170" s="40" t="s">
        <v>36</v>
      </c>
      <c r="D170" s="57" t="s">
        <v>20</v>
      </c>
      <c r="E170" s="101">
        <f>'3.1 Base Year 1 Staff Loading'!Q170</f>
        <v>198.39999999999998</v>
      </c>
      <c r="F170" s="101">
        <f>'3.2 Base Year 2 Staff Loading'!Q170</f>
        <v>200</v>
      </c>
      <c r="G170" s="101">
        <f>'3.3 Base Year 3 Staff Loading'!Q170</f>
        <v>199.20000000000002</v>
      </c>
      <c r="H170" s="101">
        <f>'3.4 Base Year 4 Staff Loading'!Q170</f>
        <v>200</v>
      </c>
      <c r="I170" s="101">
        <f>'3.5 Base Year 5 Staff Loading'!Q170</f>
        <v>200</v>
      </c>
      <c r="J170" s="101">
        <f>'3.6 Base Year 6 Staff Loading'!K170</f>
        <v>85.6</v>
      </c>
      <c r="K170" s="101"/>
      <c r="L170" s="101">
        <f>SUM(E170:K170)</f>
        <v>1083.2</v>
      </c>
      <c r="M170" s="29"/>
      <c r="N170" s="29"/>
      <c r="O170" s="29"/>
      <c r="P170" s="135">
        <f t="shared" ref="P170:P173" si="101">Q170/$N$7</f>
        <v>9.9999999999999992E-2</v>
      </c>
      <c r="Q170" s="135">
        <f t="shared" si="94"/>
        <v>16.664615384615384</v>
      </c>
      <c r="S170" s="135">
        <f>IF($D170="Y",$L170,0)</f>
        <v>0</v>
      </c>
      <c r="T170" s="135">
        <f>IF($D170="N",$L170,0)</f>
        <v>1083.2</v>
      </c>
      <c r="U170" s="136">
        <f t="shared" ref="U170:U173" si="102">S170/(T170+S170)</f>
        <v>0</v>
      </c>
    </row>
    <row r="171" spans="1:21" s="32" customFormat="1" ht="12" x14ac:dyDescent="0.3">
      <c r="A171" s="94"/>
      <c r="B171" s="95"/>
      <c r="C171" s="40" t="s">
        <v>136</v>
      </c>
      <c r="D171" s="57" t="s">
        <v>20</v>
      </c>
      <c r="E171" s="101">
        <f>'3.1 Base Year 1 Staff Loading'!Q171</f>
        <v>198.39999999999998</v>
      </c>
      <c r="F171" s="101">
        <f>'3.2 Base Year 2 Staff Loading'!Q171</f>
        <v>200</v>
      </c>
      <c r="G171" s="101">
        <f>'3.3 Base Year 3 Staff Loading'!Q171</f>
        <v>199.20000000000002</v>
      </c>
      <c r="H171" s="101">
        <f>'3.4 Base Year 4 Staff Loading'!Q171</f>
        <v>200</v>
      </c>
      <c r="I171" s="101">
        <f>'3.5 Base Year 5 Staff Loading'!Q171</f>
        <v>200</v>
      </c>
      <c r="J171" s="101">
        <f>'3.6 Base Year 6 Staff Loading'!K171</f>
        <v>85.6</v>
      </c>
      <c r="K171" s="101"/>
      <c r="L171" s="101">
        <f>SUM(E171:K171)</f>
        <v>1083.2</v>
      </c>
      <c r="M171" s="29"/>
      <c r="N171" s="29"/>
      <c r="O171" s="29"/>
      <c r="P171" s="135">
        <f t="shared" si="101"/>
        <v>9.9999999999999992E-2</v>
      </c>
      <c r="Q171" s="135">
        <f t="shared" si="94"/>
        <v>16.664615384615384</v>
      </c>
      <c r="S171" s="135">
        <f>IF($D171="Y",$L171,0)</f>
        <v>0</v>
      </c>
      <c r="T171" s="135">
        <f>IF($D171="N",$L171,0)</f>
        <v>1083.2</v>
      </c>
      <c r="U171" s="136">
        <f t="shared" si="102"/>
        <v>0</v>
      </c>
    </row>
    <row r="172" spans="1:21" ht="12" x14ac:dyDescent="0.3">
      <c r="A172" s="94"/>
      <c r="B172" s="95"/>
      <c r="C172" s="40" t="s">
        <v>48</v>
      </c>
      <c r="D172" s="57" t="s">
        <v>20</v>
      </c>
      <c r="E172" s="101">
        <f>'3.1 Base Year 1 Staff Loading'!Q172</f>
        <v>198.39999999999998</v>
      </c>
      <c r="F172" s="101">
        <f>'3.2 Base Year 2 Staff Loading'!Q172</f>
        <v>200</v>
      </c>
      <c r="G172" s="101">
        <f>'3.3 Base Year 3 Staff Loading'!Q172</f>
        <v>199.20000000000002</v>
      </c>
      <c r="H172" s="101">
        <f>'3.4 Base Year 4 Staff Loading'!Q172</f>
        <v>200</v>
      </c>
      <c r="I172" s="101">
        <f>'3.5 Base Year 5 Staff Loading'!Q172</f>
        <v>200</v>
      </c>
      <c r="J172" s="101">
        <f>'3.6 Base Year 6 Staff Loading'!K172</f>
        <v>85.6</v>
      </c>
      <c r="K172" s="101"/>
      <c r="L172" s="101">
        <f>SUM(E172:K172)</f>
        <v>1083.2</v>
      </c>
      <c r="M172" s="29"/>
      <c r="N172" s="29"/>
      <c r="O172" s="29"/>
      <c r="P172" s="135">
        <f t="shared" si="101"/>
        <v>9.9999999999999992E-2</v>
      </c>
      <c r="Q172" s="135">
        <f t="shared" si="94"/>
        <v>16.664615384615384</v>
      </c>
      <c r="S172" s="135">
        <f>IF($D172="Y",$L172,0)</f>
        <v>0</v>
      </c>
      <c r="T172" s="135">
        <f>IF($D172="N",$L172,0)</f>
        <v>1083.2</v>
      </c>
      <c r="U172" s="136">
        <f t="shared" si="102"/>
        <v>0</v>
      </c>
    </row>
    <row r="173" spans="1:21" ht="12" x14ac:dyDescent="0.3">
      <c r="A173" s="94"/>
      <c r="B173" s="95"/>
      <c r="C173" s="40" t="s">
        <v>40</v>
      </c>
      <c r="D173" s="57" t="s">
        <v>20</v>
      </c>
      <c r="E173" s="101">
        <f>'3.1 Base Year 1 Staff Loading'!Q173</f>
        <v>198.39999999999998</v>
      </c>
      <c r="F173" s="101">
        <f>'3.2 Base Year 2 Staff Loading'!Q173</f>
        <v>200</v>
      </c>
      <c r="G173" s="101">
        <f>'3.3 Base Year 3 Staff Loading'!Q173</f>
        <v>199.20000000000002</v>
      </c>
      <c r="H173" s="101">
        <f>'3.4 Base Year 4 Staff Loading'!Q173</f>
        <v>200</v>
      </c>
      <c r="I173" s="101">
        <f>'3.5 Base Year 5 Staff Loading'!Q173</f>
        <v>200</v>
      </c>
      <c r="J173" s="101">
        <f>'3.6 Base Year 6 Staff Loading'!K173</f>
        <v>85.6</v>
      </c>
      <c r="K173" s="101"/>
      <c r="L173" s="101">
        <f>SUM(E173:K173)</f>
        <v>1083.2</v>
      </c>
      <c r="M173" s="29"/>
      <c r="N173" s="29"/>
      <c r="O173" s="29"/>
      <c r="P173" s="135">
        <f t="shared" si="101"/>
        <v>9.9999999999999992E-2</v>
      </c>
      <c r="Q173" s="135">
        <f t="shared" si="94"/>
        <v>16.664615384615384</v>
      </c>
      <c r="S173" s="135">
        <f>IF($D173="Y",$L173,0)</f>
        <v>0</v>
      </c>
      <c r="T173" s="135">
        <f>IF($D173="N",$L173,0)</f>
        <v>1083.2</v>
      </c>
      <c r="U173" s="136">
        <f t="shared" si="102"/>
        <v>0</v>
      </c>
    </row>
    <row r="174" spans="1:21" ht="12.5" thickBot="1" x14ac:dyDescent="0.35">
      <c r="A174" s="66"/>
      <c r="B174" s="67" t="s">
        <v>96</v>
      </c>
      <c r="C174" s="68"/>
      <c r="D174" s="120"/>
      <c r="E174" s="71">
        <f>'3.1 Base Year 1 Staff Loading'!Q174</f>
        <v>991.99999999999989</v>
      </c>
      <c r="F174" s="71">
        <f>'3.2 Base Year 2 Staff Loading'!Q174</f>
        <v>1000</v>
      </c>
      <c r="G174" s="71">
        <f>'3.3 Base Year 3 Staff Loading'!Q174</f>
        <v>996.00000000000011</v>
      </c>
      <c r="H174" s="71">
        <f>'3.4 Base Year 4 Staff Loading'!Q174</f>
        <v>1000</v>
      </c>
      <c r="I174" s="71">
        <f>'3.5 Base Year 5 Staff Loading'!Q174</f>
        <v>1000</v>
      </c>
      <c r="J174" s="71">
        <f>'3.6 Base Year 6 Staff Loading'!K174</f>
        <v>428</v>
      </c>
      <c r="K174" s="71"/>
      <c r="L174" s="71">
        <f t="shared" ref="L174" si="103">SUM(L169:L173)</f>
        <v>5416</v>
      </c>
      <c r="M174" s="29"/>
      <c r="N174" s="29"/>
      <c r="O174" s="29"/>
      <c r="P174" s="73">
        <f>SUM(P169:P173)</f>
        <v>0.49999999999999994</v>
      </c>
      <c r="Q174" s="73">
        <f t="shared" si="94"/>
        <v>83.323076923076925</v>
      </c>
      <c r="S174" s="69">
        <f>SUM(S169:S173)</f>
        <v>0</v>
      </c>
      <c r="T174" s="69">
        <f>SUM(T169:T173)</f>
        <v>5416</v>
      </c>
      <c r="U174" s="106">
        <f>S174/(S174+T174)</f>
        <v>0</v>
      </c>
    </row>
    <row r="175" spans="1:21" ht="12" x14ac:dyDescent="0.3">
      <c r="A175" s="94">
        <v>7.4</v>
      </c>
      <c r="B175" s="95" t="s">
        <v>97</v>
      </c>
      <c r="C175" s="47" t="s">
        <v>43</v>
      </c>
      <c r="D175" s="57" t="s">
        <v>20</v>
      </c>
      <c r="E175" s="101">
        <f>'3.1 Base Year 1 Staff Loading'!Q175</f>
        <v>1984</v>
      </c>
      <c r="F175" s="101">
        <f>'3.2 Base Year 2 Staff Loading'!Q175</f>
        <v>2000</v>
      </c>
      <c r="G175" s="101">
        <f>'3.3 Base Year 3 Staff Loading'!Q175</f>
        <v>1992</v>
      </c>
      <c r="H175" s="101">
        <f>'3.4 Base Year 4 Staff Loading'!Q175</f>
        <v>2000</v>
      </c>
      <c r="I175" s="101">
        <f>'3.5 Base Year 5 Staff Loading'!Q175</f>
        <v>2000</v>
      </c>
      <c r="J175" s="101">
        <f>'3.6 Base Year 6 Staff Loading'!K175</f>
        <v>856</v>
      </c>
      <c r="K175" s="101"/>
      <c r="L175" s="101">
        <f>SUM(E175:K175)</f>
        <v>10832</v>
      </c>
      <c r="M175" s="29"/>
      <c r="N175" s="29"/>
      <c r="O175" s="29"/>
      <c r="P175" s="135">
        <f>Q175/$N$7</f>
        <v>1</v>
      </c>
      <c r="Q175" s="135">
        <f t="shared" si="94"/>
        <v>166.64615384615385</v>
      </c>
      <c r="S175" s="135">
        <f>IF($D175="Y",$L175,0)</f>
        <v>0</v>
      </c>
      <c r="T175" s="135">
        <f>IF($D175="N",$L175,0)</f>
        <v>10832</v>
      </c>
      <c r="U175" s="136">
        <f>S175/(T175+S175)</f>
        <v>0</v>
      </c>
    </row>
    <row r="176" spans="1:21" s="32" customFormat="1" ht="12" x14ac:dyDescent="0.3">
      <c r="A176" s="94"/>
      <c r="B176" s="95"/>
      <c r="C176" s="47" t="s">
        <v>36</v>
      </c>
      <c r="D176" s="57" t="s">
        <v>20</v>
      </c>
      <c r="E176" s="101">
        <f>'3.1 Base Year 1 Staff Loading'!Q176</f>
        <v>297.59999999999997</v>
      </c>
      <c r="F176" s="101">
        <f>'3.2 Base Year 2 Staff Loading'!Q176</f>
        <v>300</v>
      </c>
      <c r="G176" s="101">
        <f>'3.3 Base Year 3 Staff Loading'!Q176</f>
        <v>298.8</v>
      </c>
      <c r="H176" s="101">
        <f>'3.4 Base Year 4 Staff Loading'!Q176</f>
        <v>300.00000000000006</v>
      </c>
      <c r="I176" s="101">
        <f>'3.5 Base Year 5 Staff Loading'!Q176</f>
        <v>300</v>
      </c>
      <c r="J176" s="101">
        <f>'3.6 Base Year 6 Staff Loading'!K176</f>
        <v>128.4</v>
      </c>
      <c r="K176" s="101"/>
      <c r="L176" s="101">
        <f>SUM(E176:K176)</f>
        <v>1624.8</v>
      </c>
      <c r="M176" s="29"/>
      <c r="N176" s="29"/>
      <c r="O176" s="29"/>
      <c r="P176" s="135">
        <f t="shared" ref="P176:P179" si="104">Q176/$N$7</f>
        <v>0.15</v>
      </c>
      <c r="Q176" s="135">
        <f t="shared" si="94"/>
        <v>24.996923076923075</v>
      </c>
      <c r="S176" s="135">
        <f>IF($D176="Y",$L176,0)</f>
        <v>0</v>
      </c>
      <c r="T176" s="135">
        <f>IF($D176="N",$L176,0)</f>
        <v>1624.8</v>
      </c>
      <c r="U176" s="136">
        <f t="shared" ref="U176:U179" si="105">S176/(T176+S176)</f>
        <v>0</v>
      </c>
    </row>
    <row r="177" spans="1:21" s="32" customFormat="1" ht="12" x14ac:dyDescent="0.3">
      <c r="A177" s="94"/>
      <c r="B177" s="95"/>
      <c r="C177" s="47" t="s">
        <v>136</v>
      </c>
      <c r="D177" s="57" t="s">
        <v>20</v>
      </c>
      <c r="E177" s="101">
        <f>'3.1 Base Year 1 Staff Loading'!Q177</f>
        <v>198.39999999999998</v>
      </c>
      <c r="F177" s="101">
        <f>'3.2 Base Year 2 Staff Loading'!Q177</f>
        <v>200</v>
      </c>
      <c r="G177" s="101">
        <f>'3.3 Base Year 3 Staff Loading'!Q177</f>
        <v>199.20000000000002</v>
      </c>
      <c r="H177" s="101">
        <f>'3.4 Base Year 4 Staff Loading'!Q177</f>
        <v>200</v>
      </c>
      <c r="I177" s="101">
        <f>'3.5 Base Year 5 Staff Loading'!Q177</f>
        <v>200</v>
      </c>
      <c r="J177" s="101">
        <f>'3.6 Base Year 6 Staff Loading'!K177</f>
        <v>85.6</v>
      </c>
      <c r="K177" s="101"/>
      <c r="L177" s="101">
        <f>SUM(E177:K177)</f>
        <v>1083.2</v>
      </c>
      <c r="M177" s="29"/>
      <c r="N177" s="29"/>
      <c r="O177" s="29"/>
      <c r="P177" s="135">
        <f t="shared" si="104"/>
        <v>9.9999999999999992E-2</v>
      </c>
      <c r="Q177" s="135">
        <f t="shared" si="94"/>
        <v>16.664615384615384</v>
      </c>
      <c r="S177" s="135">
        <f>IF($D177="Y",$L177,0)</f>
        <v>0</v>
      </c>
      <c r="T177" s="135">
        <f>IF($D177="N",$L177,0)</f>
        <v>1083.2</v>
      </c>
      <c r="U177" s="136">
        <f t="shared" si="105"/>
        <v>0</v>
      </c>
    </row>
    <row r="178" spans="1:21" s="32" customFormat="1" ht="12" x14ac:dyDescent="0.3">
      <c r="A178" s="94"/>
      <c r="B178" s="95"/>
      <c r="C178" s="47" t="s">
        <v>48</v>
      </c>
      <c r="D178" s="57" t="s">
        <v>20</v>
      </c>
      <c r="E178" s="101">
        <f>'3.1 Base Year 1 Staff Loading'!Q178</f>
        <v>198.39999999999998</v>
      </c>
      <c r="F178" s="101">
        <f>'3.2 Base Year 2 Staff Loading'!Q178</f>
        <v>200</v>
      </c>
      <c r="G178" s="101">
        <f>'3.3 Base Year 3 Staff Loading'!Q178</f>
        <v>199.20000000000002</v>
      </c>
      <c r="H178" s="101">
        <f>'3.4 Base Year 4 Staff Loading'!Q178</f>
        <v>200</v>
      </c>
      <c r="I178" s="101">
        <f>'3.5 Base Year 5 Staff Loading'!Q178</f>
        <v>200</v>
      </c>
      <c r="J178" s="101">
        <f>'3.6 Base Year 6 Staff Loading'!K178</f>
        <v>85.6</v>
      </c>
      <c r="K178" s="101"/>
      <c r="L178" s="101">
        <f>SUM(E178:K178)</f>
        <v>1083.2</v>
      </c>
      <c r="M178" s="29"/>
      <c r="N178" s="29"/>
      <c r="O178" s="29"/>
      <c r="P178" s="135">
        <f t="shared" si="104"/>
        <v>9.9999999999999992E-2</v>
      </c>
      <c r="Q178" s="135">
        <f t="shared" si="94"/>
        <v>16.664615384615384</v>
      </c>
      <c r="S178" s="135">
        <f>IF($D178="Y",$L178,0)</f>
        <v>0</v>
      </c>
      <c r="T178" s="135">
        <f>IF($D178="N",$L178,0)</f>
        <v>1083.2</v>
      </c>
      <c r="U178" s="136">
        <f t="shared" si="105"/>
        <v>0</v>
      </c>
    </row>
    <row r="179" spans="1:21" ht="10.15" customHeight="1" x14ac:dyDescent="0.3">
      <c r="A179" s="94"/>
      <c r="B179" s="95"/>
      <c r="C179" s="47" t="s">
        <v>40</v>
      </c>
      <c r="D179" s="57" t="s">
        <v>20</v>
      </c>
      <c r="E179" s="101">
        <f>'3.1 Base Year 1 Staff Loading'!Q179</f>
        <v>99.199999999999989</v>
      </c>
      <c r="F179" s="101">
        <f>'3.2 Base Year 2 Staff Loading'!Q179</f>
        <v>100</v>
      </c>
      <c r="G179" s="101">
        <f>'3.3 Base Year 3 Staff Loading'!Q179</f>
        <v>99.600000000000009</v>
      </c>
      <c r="H179" s="101">
        <f>'3.4 Base Year 4 Staff Loading'!Q179</f>
        <v>100</v>
      </c>
      <c r="I179" s="101">
        <f>'3.5 Base Year 5 Staff Loading'!Q179</f>
        <v>100</v>
      </c>
      <c r="J179" s="101">
        <f>'3.6 Base Year 6 Staff Loading'!K179</f>
        <v>42.8</v>
      </c>
      <c r="K179" s="101"/>
      <c r="L179" s="101">
        <f>SUM(E179:K179)</f>
        <v>541.6</v>
      </c>
      <c r="M179" s="29"/>
      <c r="N179" s="29"/>
      <c r="O179" s="29"/>
      <c r="P179" s="135">
        <f t="shared" si="104"/>
        <v>4.9999999999999996E-2</v>
      </c>
      <c r="Q179" s="135">
        <f t="shared" si="94"/>
        <v>8.3323076923076922</v>
      </c>
      <c r="S179" s="135">
        <f>IF($D179="Y",$L179,0)</f>
        <v>0</v>
      </c>
      <c r="T179" s="135">
        <f>IF($D179="N",$L179,0)</f>
        <v>541.6</v>
      </c>
      <c r="U179" s="136">
        <f t="shared" si="105"/>
        <v>0</v>
      </c>
    </row>
    <row r="180" spans="1:21" s="31" customFormat="1" ht="13.5" thickBot="1" x14ac:dyDescent="0.35">
      <c r="A180" s="66"/>
      <c r="B180" s="67" t="s">
        <v>98</v>
      </c>
      <c r="C180" s="68"/>
      <c r="D180" s="120"/>
      <c r="E180" s="71">
        <f>'3.1 Base Year 1 Staff Loading'!Q180</f>
        <v>2777.6</v>
      </c>
      <c r="F180" s="71">
        <f>'3.2 Base Year 2 Staff Loading'!Q180</f>
        <v>2800</v>
      </c>
      <c r="G180" s="71">
        <f>'3.3 Base Year 3 Staff Loading'!Q180</f>
        <v>2788.7999999999997</v>
      </c>
      <c r="H180" s="71">
        <f>'3.4 Base Year 4 Staff Loading'!Q180</f>
        <v>2800</v>
      </c>
      <c r="I180" s="71">
        <f>'3.5 Base Year 5 Staff Loading'!Q180</f>
        <v>2800</v>
      </c>
      <c r="J180" s="71">
        <f>'3.6 Base Year 6 Staff Loading'!K180</f>
        <v>1198.3999999999999</v>
      </c>
      <c r="K180" s="71"/>
      <c r="L180" s="71">
        <f t="shared" ref="L180" si="106">SUM(L175:L179)</f>
        <v>15164.800000000001</v>
      </c>
      <c r="M180" s="29"/>
      <c r="N180" s="29"/>
      <c r="O180" s="29"/>
      <c r="P180" s="73">
        <f>SUM(P175:P179)</f>
        <v>1.4000000000000001</v>
      </c>
      <c r="Q180" s="73">
        <f t="shared" si="94"/>
        <v>233.3046153846154</v>
      </c>
      <c r="S180" s="69">
        <f>SUM(S175:S179)</f>
        <v>0</v>
      </c>
      <c r="T180" s="69">
        <f>SUM(T175:T179)</f>
        <v>15164.800000000001</v>
      </c>
      <c r="U180" s="106">
        <f>S180/(S180+T180)</f>
        <v>0</v>
      </c>
    </row>
    <row r="181" spans="1:21" ht="10.15" customHeight="1" x14ac:dyDescent="0.3">
      <c r="A181" s="38"/>
      <c r="B181" s="39"/>
      <c r="C181" s="47"/>
      <c r="D181" s="119"/>
      <c r="E181" s="43">
        <f>'3.1 Base Year 1 Staff Loading'!Q181</f>
        <v>0</v>
      </c>
      <c r="F181" s="43">
        <f>'3.2 Base Year 2 Staff Loading'!Q181</f>
        <v>0</v>
      </c>
      <c r="G181" s="43">
        <f>'3.3 Base Year 3 Staff Loading'!Q181</f>
        <v>0</v>
      </c>
      <c r="H181" s="43">
        <f>'3.4 Base Year 4 Staff Loading'!Q181</f>
        <v>0</v>
      </c>
      <c r="I181" s="43">
        <f>'3.5 Base Year 5 Staff Loading'!Q181</f>
        <v>0</v>
      </c>
      <c r="J181" s="43">
        <f>'3.6 Base Year 6 Staff Loading'!K181</f>
        <v>0</v>
      </c>
      <c r="K181" s="43"/>
      <c r="L181" s="43"/>
      <c r="M181" s="29"/>
      <c r="N181" s="29"/>
      <c r="O181" s="29"/>
      <c r="P181" s="41"/>
      <c r="Q181" s="41"/>
      <c r="S181" s="41"/>
      <c r="T181" s="41"/>
      <c r="U181" s="105"/>
    </row>
    <row r="182" spans="1:21" ht="13.5" thickBot="1" x14ac:dyDescent="0.35">
      <c r="A182" s="89"/>
      <c r="B182" s="90" t="s">
        <v>99</v>
      </c>
      <c r="C182" s="91"/>
      <c r="D182" s="123"/>
      <c r="E182" s="92">
        <f>'3.1 Base Year 1 Staff Loading'!Q182</f>
        <v>4761.5999999999995</v>
      </c>
      <c r="F182" s="92">
        <f>'3.2 Base Year 2 Staff Loading'!Q182</f>
        <v>4800</v>
      </c>
      <c r="G182" s="92">
        <f>'3.3 Base Year 3 Staff Loading'!Q182</f>
        <v>4780.7999999999993</v>
      </c>
      <c r="H182" s="92">
        <f>'3.4 Base Year 4 Staff Loading'!Q182</f>
        <v>4800</v>
      </c>
      <c r="I182" s="92">
        <f>'3.5 Base Year 5 Staff Loading'!Q182</f>
        <v>4800</v>
      </c>
      <c r="J182" s="92">
        <f>'3.6 Base Year 6 Staff Loading'!K182</f>
        <v>2054.3999999999996</v>
      </c>
      <c r="K182" s="92"/>
      <c r="L182" s="92">
        <f t="shared" ref="L182" si="107">SUM(L162,L168,L174,L180)</f>
        <v>25996.800000000003</v>
      </c>
      <c r="M182" s="29"/>
      <c r="N182" s="29"/>
      <c r="O182" s="29"/>
      <c r="P182" s="92">
        <f>SUM(P162,P168,P174,P180)</f>
        <v>2.4000000000000004</v>
      </c>
      <c r="Q182" s="92">
        <f>L182/65</f>
        <v>399.95076923076925</v>
      </c>
      <c r="S182" s="92">
        <f>SUM(S162,S168,S174,S180)</f>
        <v>0</v>
      </c>
      <c r="T182" s="92">
        <f>SUM(T162,T168,T174,T180)</f>
        <v>25996.800000000003</v>
      </c>
      <c r="U182" s="111">
        <f>S182/(S182+T182)</f>
        <v>0</v>
      </c>
    </row>
    <row r="183" spans="1:21" ht="12" x14ac:dyDescent="0.3">
      <c r="A183" s="49"/>
      <c r="B183" s="39"/>
      <c r="C183" s="40"/>
      <c r="D183" s="126"/>
      <c r="E183" s="43">
        <f>'3.1 Base Year 1 Staff Loading'!Q183</f>
        <v>0</v>
      </c>
      <c r="F183" s="43">
        <f>'3.2 Base Year 2 Staff Loading'!Q183</f>
        <v>0</v>
      </c>
      <c r="G183" s="43">
        <f>'3.3 Base Year 3 Staff Loading'!Q183</f>
        <v>0</v>
      </c>
      <c r="H183" s="43">
        <f>'3.4 Base Year 4 Staff Loading'!Q183</f>
        <v>0</v>
      </c>
      <c r="I183" s="43">
        <f>'3.5 Base Year 5 Staff Loading'!Q183</f>
        <v>0</v>
      </c>
      <c r="J183" s="43">
        <f>'3.6 Base Year 6 Staff Loading'!K183</f>
        <v>0</v>
      </c>
      <c r="K183" s="43"/>
      <c r="L183" s="43"/>
      <c r="M183" s="29"/>
      <c r="N183" s="29"/>
      <c r="O183" s="29"/>
      <c r="P183" s="40"/>
      <c r="Q183" s="40"/>
      <c r="S183" s="40"/>
      <c r="T183" s="40"/>
      <c r="U183" s="105"/>
    </row>
    <row r="184" spans="1:21" ht="13" x14ac:dyDescent="0.3">
      <c r="A184" s="75">
        <v>8</v>
      </c>
      <c r="B184" s="84" t="s">
        <v>100</v>
      </c>
      <c r="C184" s="77"/>
      <c r="D184" s="118"/>
      <c r="E184" s="82">
        <f>'3.1 Base Year 1 Staff Loading'!Q184</f>
        <v>0</v>
      </c>
      <c r="F184" s="82">
        <f>'3.2 Base Year 2 Staff Loading'!Q184</f>
        <v>0</v>
      </c>
      <c r="G184" s="82">
        <f>'3.3 Base Year 3 Staff Loading'!Q184</f>
        <v>0</v>
      </c>
      <c r="H184" s="82">
        <f>'3.4 Base Year 4 Staff Loading'!Q184</f>
        <v>0</v>
      </c>
      <c r="I184" s="82">
        <f>'3.5 Base Year 5 Staff Loading'!Q184</f>
        <v>0</v>
      </c>
      <c r="J184" s="82">
        <f>'3.6 Base Year 6 Staff Loading'!K184</f>
        <v>0</v>
      </c>
      <c r="K184" s="82"/>
      <c r="L184" s="78"/>
      <c r="M184" s="29"/>
      <c r="N184" s="29"/>
      <c r="O184" s="29"/>
      <c r="P184" s="77"/>
      <c r="Q184" s="77"/>
      <c r="S184" s="77"/>
      <c r="T184" s="77"/>
      <c r="U184" s="109"/>
    </row>
    <row r="185" spans="1:21" ht="12" x14ac:dyDescent="0.3">
      <c r="A185" s="94">
        <v>8.1</v>
      </c>
      <c r="B185" s="95" t="s">
        <v>139</v>
      </c>
      <c r="C185" s="40"/>
      <c r="D185" s="119"/>
      <c r="E185" s="101">
        <f>'3.1 Base Year 1 Staff Loading'!Q185</f>
        <v>0</v>
      </c>
      <c r="F185" s="101">
        <f>'3.2 Base Year 2 Staff Loading'!Q185</f>
        <v>0</v>
      </c>
      <c r="G185" s="101">
        <f>'3.3 Base Year 3 Staff Loading'!Q185</f>
        <v>0</v>
      </c>
      <c r="H185" s="101">
        <f>'3.4 Base Year 4 Staff Loading'!Q185</f>
        <v>0</v>
      </c>
      <c r="I185" s="101">
        <f>'3.5 Base Year 5 Staff Loading'!Q185</f>
        <v>0</v>
      </c>
      <c r="J185" s="101">
        <f>'3.6 Base Year 6 Staff Loading'!K185</f>
        <v>0</v>
      </c>
      <c r="K185" s="101"/>
      <c r="L185" s="101">
        <f>SUM(E185:K185)</f>
        <v>0</v>
      </c>
      <c r="M185" s="29"/>
      <c r="N185" s="29"/>
      <c r="O185" s="29"/>
      <c r="P185" s="135">
        <f>Q185/$N$7</f>
        <v>0</v>
      </c>
      <c r="Q185" s="135">
        <f t="shared" ref="Q185:Q214" si="108">L185/65</f>
        <v>0</v>
      </c>
      <c r="S185" s="135">
        <f>IF($D185="Y",$L185,0)</f>
        <v>0</v>
      </c>
      <c r="T185" s="135">
        <f>IF($D185="N",$L185,0)</f>
        <v>0</v>
      </c>
      <c r="U185" s="136" t="e">
        <f>S185/(T185+S185)</f>
        <v>#DIV/0!</v>
      </c>
    </row>
    <row r="186" spans="1:21" s="32" customFormat="1" ht="12" x14ac:dyDescent="0.3">
      <c r="A186" s="94"/>
      <c r="B186" s="95"/>
      <c r="C186" s="40" t="s">
        <v>102</v>
      </c>
      <c r="D186" s="119" t="s">
        <v>20</v>
      </c>
      <c r="E186" s="101">
        <f>'3.1 Base Year 1 Staff Loading'!Q186</f>
        <v>1984</v>
      </c>
      <c r="F186" s="101">
        <f>'3.2 Base Year 2 Staff Loading'!Q186</f>
        <v>2000</v>
      </c>
      <c r="G186" s="101">
        <f>'3.3 Base Year 3 Staff Loading'!Q186</f>
        <v>1992</v>
      </c>
      <c r="H186" s="101">
        <f>'3.4 Base Year 4 Staff Loading'!Q186</f>
        <v>2000</v>
      </c>
      <c r="I186" s="101">
        <f>'3.5 Base Year 5 Staff Loading'!Q186</f>
        <v>2000</v>
      </c>
      <c r="J186" s="101">
        <f>'3.6 Base Year 6 Staff Loading'!K186</f>
        <v>856</v>
      </c>
      <c r="K186" s="101"/>
      <c r="L186" s="101">
        <f>SUM(E186:K186)</f>
        <v>10832</v>
      </c>
      <c r="M186" s="29"/>
      <c r="N186" s="29"/>
      <c r="O186" s="29"/>
      <c r="P186" s="135">
        <f t="shared" ref="P186:P189" si="109">Q186/$N$7</f>
        <v>1</v>
      </c>
      <c r="Q186" s="135">
        <f t="shared" si="108"/>
        <v>166.64615384615385</v>
      </c>
      <c r="S186" s="135">
        <f>IF($D186="Y",$L186,0)</f>
        <v>0</v>
      </c>
      <c r="T186" s="135">
        <f>IF($D186="N",$L186,0)</f>
        <v>10832</v>
      </c>
      <c r="U186" s="136">
        <f t="shared" ref="U186:U189" si="110">S186/(T186+S186)</f>
        <v>0</v>
      </c>
    </row>
    <row r="187" spans="1:21" s="32" customFormat="1" ht="12" x14ac:dyDescent="0.3">
      <c r="A187" s="94"/>
      <c r="B187" s="95"/>
      <c r="C187" s="40"/>
      <c r="D187" s="119"/>
      <c r="E187" s="101">
        <f>'3.1 Base Year 1 Staff Loading'!Q187</f>
        <v>0</v>
      </c>
      <c r="F187" s="101">
        <f>'3.2 Base Year 2 Staff Loading'!Q187</f>
        <v>0</v>
      </c>
      <c r="G187" s="101">
        <f>'3.3 Base Year 3 Staff Loading'!Q187</f>
        <v>0</v>
      </c>
      <c r="H187" s="101">
        <f>'3.4 Base Year 4 Staff Loading'!Q187</f>
        <v>0</v>
      </c>
      <c r="I187" s="101">
        <f>'3.5 Base Year 5 Staff Loading'!Q187</f>
        <v>0</v>
      </c>
      <c r="J187" s="101">
        <f>'3.6 Base Year 6 Staff Loading'!K187</f>
        <v>0</v>
      </c>
      <c r="K187" s="101"/>
      <c r="L187" s="101">
        <f>SUM(E187:K187)</f>
        <v>0</v>
      </c>
      <c r="M187" s="29"/>
      <c r="N187" s="29"/>
      <c r="O187" s="29"/>
      <c r="P187" s="135">
        <f t="shared" si="109"/>
        <v>0</v>
      </c>
      <c r="Q187" s="135">
        <f t="shared" si="108"/>
        <v>0</v>
      </c>
      <c r="S187" s="135">
        <f>IF($D187="Y",$L187,0)</f>
        <v>0</v>
      </c>
      <c r="T187" s="135">
        <f>IF($D187="N",$L187,0)</f>
        <v>0</v>
      </c>
      <c r="U187" s="136" t="e">
        <f t="shared" si="110"/>
        <v>#DIV/0!</v>
      </c>
    </row>
    <row r="188" spans="1:21" ht="12" x14ac:dyDescent="0.3">
      <c r="A188" s="94"/>
      <c r="B188" s="95"/>
      <c r="C188" s="40"/>
      <c r="D188" s="119"/>
      <c r="E188" s="101">
        <f>'3.1 Base Year 1 Staff Loading'!Q188</f>
        <v>0</v>
      </c>
      <c r="F188" s="101">
        <f>'3.2 Base Year 2 Staff Loading'!Q188</f>
        <v>0</v>
      </c>
      <c r="G188" s="101">
        <f>'3.3 Base Year 3 Staff Loading'!Q188</f>
        <v>0</v>
      </c>
      <c r="H188" s="101">
        <f>'3.4 Base Year 4 Staff Loading'!Q188</f>
        <v>0</v>
      </c>
      <c r="I188" s="101">
        <f>'3.5 Base Year 5 Staff Loading'!Q188</f>
        <v>0</v>
      </c>
      <c r="J188" s="101">
        <f>'3.6 Base Year 6 Staff Loading'!K188</f>
        <v>0</v>
      </c>
      <c r="K188" s="101"/>
      <c r="L188" s="101">
        <f>SUM(E188:K188)</f>
        <v>0</v>
      </c>
      <c r="M188" s="29"/>
      <c r="N188" s="29"/>
      <c r="O188" s="29"/>
      <c r="P188" s="135">
        <f t="shared" si="109"/>
        <v>0</v>
      </c>
      <c r="Q188" s="135">
        <f t="shared" si="108"/>
        <v>0</v>
      </c>
      <c r="S188" s="135">
        <f>IF($D188="Y",$L188,0)</f>
        <v>0</v>
      </c>
      <c r="T188" s="135">
        <f>IF($D188="N",$L188,0)</f>
        <v>0</v>
      </c>
      <c r="U188" s="136" t="e">
        <f t="shared" si="110"/>
        <v>#DIV/0!</v>
      </c>
    </row>
    <row r="189" spans="1:21" ht="12" x14ac:dyDescent="0.3">
      <c r="A189" s="94"/>
      <c r="B189" s="95"/>
      <c r="C189" s="40"/>
      <c r="D189" s="119"/>
      <c r="E189" s="101">
        <f>'3.1 Base Year 1 Staff Loading'!Q189</f>
        <v>0</v>
      </c>
      <c r="F189" s="101">
        <f>'3.2 Base Year 2 Staff Loading'!Q189</f>
        <v>0</v>
      </c>
      <c r="G189" s="101">
        <f>'3.3 Base Year 3 Staff Loading'!Q189</f>
        <v>0</v>
      </c>
      <c r="H189" s="101">
        <f>'3.4 Base Year 4 Staff Loading'!Q189</f>
        <v>0</v>
      </c>
      <c r="I189" s="101">
        <f>'3.5 Base Year 5 Staff Loading'!Q189</f>
        <v>0</v>
      </c>
      <c r="J189" s="101">
        <f>'3.6 Base Year 6 Staff Loading'!K189</f>
        <v>0</v>
      </c>
      <c r="K189" s="101"/>
      <c r="L189" s="101">
        <f>SUM(E189:K189)</f>
        <v>0</v>
      </c>
      <c r="M189" s="29"/>
      <c r="N189" s="29"/>
      <c r="O189" s="29"/>
      <c r="P189" s="135">
        <f t="shared" si="109"/>
        <v>0</v>
      </c>
      <c r="Q189" s="135">
        <f t="shared" si="108"/>
        <v>0</v>
      </c>
      <c r="S189" s="135">
        <f>IF($D189="Y",$L189,0)</f>
        <v>0</v>
      </c>
      <c r="T189" s="135">
        <f>IF($D189="N",$L189,0)</f>
        <v>0</v>
      </c>
      <c r="U189" s="136" t="e">
        <f t="shared" si="110"/>
        <v>#DIV/0!</v>
      </c>
    </row>
    <row r="190" spans="1:21" ht="12.5" thickBot="1" x14ac:dyDescent="0.35">
      <c r="A190" s="66"/>
      <c r="B190" s="67" t="s">
        <v>103</v>
      </c>
      <c r="C190" s="68"/>
      <c r="D190" s="120"/>
      <c r="E190" s="71">
        <f>'3.1 Base Year 1 Staff Loading'!Q190</f>
        <v>1984</v>
      </c>
      <c r="F190" s="71">
        <f>'3.2 Base Year 2 Staff Loading'!Q190</f>
        <v>2000</v>
      </c>
      <c r="G190" s="71">
        <f>'3.3 Base Year 3 Staff Loading'!Q190</f>
        <v>1992</v>
      </c>
      <c r="H190" s="71">
        <f>'3.4 Base Year 4 Staff Loading'!Q190</f>
        <v>2000</v>
      </c>
      <c r="I190" s="71">
        <f>'3.5 Base Year 5 Staff Loading'!Q190</f>
        <v>2000</v>
      </c>
      <c r="J190" s="71">
        <f>'3.6 Base Year 6 Staff Loading'!K190</f>
        <v>856</v>
      </c>
      <c r="K190" s="71"/>
      <c r="L190" s="71">
        <f t="shared" ref="L190" si="111">SUM(L185:L189)</f>
        <v>10832</v>
      </c>
      <c r="M190" s="29"/>
      <c r="N190" s="29"/>
      <c r="O190" s="29"/>
      <c r="P190" s="73">
        <f>SUM(P185:P189)</f>
        <v>1</v>
      </c>
      <c r="Q190" s="73">
        <f t="shared" si="108"/>
        <v>166.64615384615385</v>
      </c>
      <c r="S190" s="69">
        <f>SUM(S185:S189)</f>
        <v>0</v>
      </c>
      <c r="T190" s="69">
        <f>SUM(T185:T189)</f>
        <v>10832</v>
      </c>
      <c r="U190" s="106">
        <f>S190/(S190+T190)</f>
        <v>0</v>
      </c>
    </row>
    <row r="191" spans="1:21" ht="12" x14ac:dyDescent="0.3">
      <c r="A191" s="94">
        <v>8.1999999999999993</v>
      </c>
      <c r="B191" s="95" t="s">
        <v>104</v>
      </c>
      <c r="C191" s="40"/>
      <c r="D191" s="119"/>
      <c r="E191" s="101">
        <f>'3.1 Base Year 1 Staff Loading'!Q191</f>
        <v>0</v>
      </c>
      <c r="F191" s="101">
        <f>'3.2 Base Year 2 Staff Loading'!Q191</f>
        <v>0</v>
      </c>
      <c r="G191" s="101">
        <f>'3.3 Base Year 3 Staff Loading'!Q191</f>
        <v>0</v>
      </c>
      <c r="H191" s="101">
        <f>'3.4 Base Year 4 Staff Loading'!Q191</f>
        <v>0</v>
      </c>
      <c r="I191" s="101">
        <f>'3.5 Base Year 5 Staff Loading'!Q191</f>
        <v>0</v>
      </c>
      <c r="J191" s="101">
        <f>'3.6 Base Year 6 Staff Loading'!K191</f>
        <v>0</v>
      </c>
      <c r="K191" s="101"/>
      <c r="L191" s="101">
        <f>SUM(E191:K191)</f>
        <v>0</v>
      </c>
      <c r="M191" s="29"/>
      <c r="N191" s="29"/>
      <c r="O191" s="29"/>
      <c r="P191" s="135">
        <f>Q191/$N$7</f>
        <v>0</v>
      </c>
      <c r="Q191" s="135">
        <f t="shared" si="108"/>
        <v>0</v>
      </c>
      <c r="S191" s="135">
        <f>IF($D191="Y",$L191,0)</f>
        <v>0</v>
      </c>
      <c r="T191" s="135">
        <f>IF($D191="N",$L191,0)</f>
        <v>0</v>
      </c>
      <c r="U191" s="136" t="e">
        <f>S191/(T191+S191)</f>
        <v>#DIV/0!</v>
      </c>
    </row>
    <row r="192" spans="1:21" s="32" customFormat="1" ht="12" x14ac:dyDescent="0.3">
      <c r="A192" s="94"/>
      <c r="B192" s="95"/>
      <c r="C192" s="40" t="s">
        <v>105</v>
      </c>
      <c r="D192" s="119" t="s">
        <v>20</v>
      </c>
      <c r="E192" s="101">
        <f>'3.1 Base Year 1 Staff Loading'!Q192</f>
        <v>1984</v>
      </c>
      <c r="F192" s="101">
        <f>'3.2 Base Year 2 Staff Loading'!Q192</f>
        <v>2000</v>
      </c>
      <c r="G192" s="101">
        <f>'3.3 Base Year 3 Staff Loading'!Q192</f>
        <v>1992</v>
      </c>
      <c r="H192" s="101">
        <f>'3.4 Base Year 4 Staff Loading'!Q192</f>
        <v>2000</v>
      </c>
      <c r="I192" s="101">
        <f>'3.5 Base Year 5 Staff Loading'!Q192</f>
        <v>2000</v>
      </c>
      <c r="J192" s="101">
        <f>'3.6 Base Year 6 Staff Loading'!K192</f>
        <v>856</v>
      </c>
      <c r="K192" s="101"/>
      <c r="L192" s="101">
        <f>SUM(E192:K192)</f>
        <v>10832</v>
      </c>
      <c r="M192" s="29"/>
      <c r="N192" s="29"/>
      <c r="O192" s="29"/>
      <c r="P192" s="135">
        <f t="shared" ref="P192:P195" si="112">Q192/$N$7</f>
        <v>1</v>
      </c>
      <c r="Q192" s="135">
        <f t="shared" si="108"/>
        <v>166.64615384615385</v>
      </c>
      <c r="S192" s="135">
        <f>IF($D192="Y",$L192,0)</f>
        <v>0</v>
      </c>
      <c r="T192" s="135">
        <f>IF($D192="N",$L192,0)</f>
        <v>10832</v>
      </c>
      <c r="U192" s="136">
        <f t="shared" ref="U192:U195" si="113">S192/(T192+S192)</f>
        <v>0</v>
      </c>
    </row>
    <row r="193" spans="1:21" ht="12" x14ac:dyDescent="0.3">
      <c r="A193" s="94"/>
      <c r="B193" s="95"/>
      <c r="C193" s="40" t="s">
        <v>106</v>
      </c>
      <c r="D193" s="119" t="s">
        <v>20</v>
      </c>
      <c r="E193" s="101">
        <f>'3.1 Base Year 1 Staff Loading'!Q193</f>
        <v>992</v>
      </c>
      <c r="F193" s="101">
        <f>'3.2 Base Year 2 Staff Loading'!Q193</f>
        <v>1000</v>
      </c>
      <c r="G193" s="101">
        <f>'3.3 Base Year 3 Staff Loading'!Q193</f>
        <v>996</v>
      </c>
      <c r="H193" s="101">
        <f>'3.4 Base Year 4 Staff Loading'!Q193</f>
        <v>1000</v>
      </c>
      <c r="I193" s="101">
        <f>'3.5 Base Year 5 Staff Loading'!Q193</f>
        <v>1000</v>
      </c>
      <c r="J193" s="101">
        <f>'3.6 Base Year 6 Staff Loading'!K193</f>
        <v>428</v>
      </c>
      <c r="K193" s="101"/>
      <c r="L193" s="101">
        <f>SUM(E193:K193)</f>
        <v>5416</v>
      </c>
      <c r="M193" s="29"/>
      <c r="N193" s="29"/>
      <c r="O193" s="29"/>
      <c r="P193" s="135">
        <f t="shared" si="112"/>
        <v>0.5</v>
      </c>
      <c r="Q193" s="135">
        <f t="shared" si="108"/>
        <v>83.323076923076925</v>
      </c>
      <c r="S193" s="135">
        <f>IF($D193="Y",$L193,0)</f>
        <v>0</v>
      </c>
      <c r="T193" s="135">
        <f>IF($D193="N",$L193,0)</f>
        <v>5416</v>
      </c>
      <c r="U193" s="136">
        <f t="shared" si="113"/>
        <v>0</v>
      </c>
    </row>
    <row r="194" spans="1:21" ht="12" x14ac:dyDescent="0.3">
      <c r="A194" s="94"/>
      <c r="B194" s="95"/>
      <c r="C194" s="40"/>
      <c r="D194" s="119"/>
      <c r="E194" s="101">
        <f>'3.1 Base Year 1 Staff Loading'!Q194</f>
        <v>0</v>
      </c>
      <c r="F194" s="101">
        <f>'3.2 Base Year 2 Staff Loading'!Q194</f>
        <v>0</v>
      </c>
      <c r="G194" s="101">
        <f>'3.3 Base Year 3 Staff Loading'!Q194</f>
        <v>0</v>
      </c>
      <c r="H194" s="101">
        <f>'3.4 Base Year 4 Staff Loading'!Q194</f>
        <v>0</v>
      </c>
      <c r="I194" s="101">
        <f>'3.5 Base Year 5 Staff Loading'!Q194</f>
        <v>0</v>
      </c>
      <c r="J194" s="101">
        <f>'3.6 Base Year 6 Staff Loading'!K194</f>
        <v>0</v>
      </c>
      <c r="K194" s="101"/>
      <c r="L194" s="101">
        <f>SUM(E194:K194)</f>
        <v>0</v>
      </c>
      <c r="M194" s="29"/>
      <c r="N194" s="29"/>
      <c r="O194" s="29"/>
      <c r="P194" s="135">
        <f t="shared" si="112"/>
        <v>0</v>
      </c>
      <c r="Q194" s="135">
        <f t="shared" si="108"/>
        <v>0</v>
      </c>
      <c r="S194" s="135">
        <f>IF($D194="Y",$L194,0)</f>
        <v>0</v>
      </c>
      <c r="T194" s="135">
        <f>IF($D194="N",$L194,0)</f>
        <v>0</v>
      </c>
      <c r="U194" s="136" t="e">
        <f t="shared" si="113"/>
        <v>#DIV/0!</v>
      </c>
    </row>
    <row r="195" spans="1:21" ht="12" x14ac:dyDescent="0.3">
      <c r="A195" s="94"/>
      <c r="B195" s="95"/>
      <c r="C195" s="40"/>
      <c r="D195" s="119"/>
      <c r="E195" s="101">
        <f>'3.1 Base Year 1 Staff Loading'!Q195</f>
        <v>0</v>
      </c>
      <c r="F195" s="101">
        <f>'3.2 Base Year 2 Staff Loading'!Q195</f>
        <v>0</v>
      </c>
      <c r="G195" s="101">
        <f>'3.3 Base Year 3 Staff Loading'!Q195</f>
        <v>0</v>
      </c>
      <c r="H195" s="101">
        <f>'3.4 Base Year 4 Staff Loading'!Q195</f>
        <v>0</v>
      </c>
      <c r="I195" s="101">
        <f>'3.5 Base Year 5 Staff Loading'!Q195</f>
        <v>0</v>
      </c>
      <c r="J195" s="101">
        <f>'3.6 Base Year 6 Staff Loading'!K195</f>
        <v>0</v>
      </c>
      <c r="K195" s="101"/>
      <c r="L195" s="101">
        <f>SUM(E195:K195)</f>
        <v>0</v>
      </c>
      <c r="M195" s="29"/>
      <c r="N195" s="29"/>
      <c r="O195" s="29"/>
      <c r="P195" s="135">
        <f t="shared" si="112"/>
        <v>0</v>
      </c>
      <c r="Q195" s="135">
        <f t="shared" si="108"/>
        <v>0</v>
      </c>
      <c r="S195" s="135">
        <f>IF($D195="Y",$L195,0)</f>
        <v>0</v>
      </c>
      <c r="T195" s="135">
        <f>IF($D195="N",$L195,0)</f>
        <v>0</v>
      </c>
      <c r="U195" s="136" t="e">
        <f t="shared" si="113"/>
        <v>#DIV/0!</v>
      </c>
    </row>
    <row r="196" spans="1:21" ht="12.5" thickBot="1" x14ac:dyDescent="0.35">
      <c r="A196" s="66"/>
      <c r="B196" s="67" t="s">
        <v>107</v>
      </c>
      <c r="C196" s="68"/>
      <c r="D196" s="120"/>
      <c r="E196" s="71">
        <f>'3.1 Base Year 1 Staff Loading'!Q196</f>
        <v>2976</v>
      </c>
      <c r="F196" s="71">
        <f>'3.2 Base Year 2 Staff Loading'!Q196</f>
        <v>3000</v>
      </c>
      <c r="G196" s="71">
        <f>'3.3 Base Year 3 Staff Loading'!Q196</f>
        <v>2988</v>
      </c>
      <c r="H196" s="71">
        <f>'3.4 Base Year 4 Staff Loading'!Q196</f>
        <v>3000</v>
      </c>
      <c r="I196" s="71">
        <f>'3.5 Base Year 5 Staff Loading'!Q196</f>
        <v>3000</v>
      </c>
      <c r="J196" s="71">
        <f>'3.6 Base Year 6 Staff Loading'!K196</f>
        <v>1284</v>
      </c>
      <c r="K196" s="71"/>
      <c r="L196" s="71">
        <f t="shared" ref="L196" si="114">SUM(L191:L195)</f>
        <v>16248</v>
      </c>
      <c r="M196" s="29"/>
      <c r="N196" s="29"/>
      <c r="O196" s="29"/>
      <c r="P196" s="73">
        <f>SUM(P191:P195)</f>
        <v>1.5</v>
      </c>
      <c r="Q196" s="73">
        <f t="shared" si="108"/>
        <v>249.96923076923076</v>
      </c>
      <c r="S196" s="69">
        <f>SUM(S191:S195)</f>
        <v>0</v>
      </c>
      <c r="T196" s="69">
        <f>SUM(T191:T195)</f>
        <v>16248</v>
      </c>
      <c r="U196" s="106">
        <f>S196/(S196+T196)</f>
        <v>0</v>
      </c>
    </row>
    <row r="197" spans="1:21" ht="12" x14ac:dyDescent="0.3">
      <c r="A197" s="94">
        <v>8.3000000000000007</v>
      </c>
      <c r="B197" s="95" t="s">
        <v>108</v>
      </c>
      <c r="C197" s="40"/>
      <c r="D197" s="119"/>
      <c r="E197" s="101">
        <f>'3.1 Base Year 1 Staff Loading'!Q197</f>
        <v>0</v>
      </c>
      <c r="F197" s="101">
        <f>'3.2 Base Year 2 Staff Loading'!Q197</f>
        <v>0</v>
      </c>
      <c r="G197" s="101">
        <f>'3.3 Base Year 3 Staff Loading'!Q197</f>
        <v>0</v>
      </c>
      <c r="H197" s="101">
        <f>'3.4 Base Year 4 Staff Loading'!Q197</f>
        <v>0</v>
      </c>
      <c r="I197" s="101">
        <f>'3.5 Base Year 5 Staff Loading'!Q197</f>
        <v>0</v>
      </c>
      <c r="J197" s="101">
        <f>'3.6 Base Year 6 Staff Loading'!K197</f>
        <v>0</v>
      </c>
      <c r="K197" s="101"/>
      <c r="L197" s="101">
        <f>SUM(E197:K197)</f>
        <v>0</v>
      </c>
      <c r="M197" s="29"/>
      <c r="N197" s="29"/>
      <c r="O197" s="29"/>
      <c r="P197" s="135">
        <f>Q197/$N$7</f>
        <v>0</v>
      </c>
      <c r="Q197" s="135">
        <f t="shared" si="108"/>
        <v>0</v>
      </c>
      <c r="S197" s="135">
        <f>IF($D197="Y",$L197,0)</f>
        <v>0</v>
      </c>
      <c r="T197" s="135">
        <f>IF($D197="N",$L197,0)</f>
        <v>0</v>
      </c>
      <c r="U197" s="136" t="e">
        <f>S197/(T197+S197)</f>
        <v>#DIV/0!</v>
      </c>
    </row>
    <row r="198" spans="1:21" s="32" customFormat="1" ht="12" x14ac:dyDescent="0.3">
      <c r="A198" s="94"/>
      <c r="B198" s="95"/>
      <c r="C198" s="40" t="s">
        <v>105</v>
      </c>
      <c r="D198" s="119" t="s">
        <v>20</v>
      </c>
      <c r="E198" s="101">
        <f>'3.1 Base Year 1 Staff Loading'!Q198</f>
        <v>595.19999999999993</v>
      </c>
      <c r="F198" s="101">
        <f>'3.2 Base Year 2 Staff Loading'!Q198</f>
        <v>600</v>
      </c>
      <c r="G198" s="101">
        <f>'3.3 Base Year 3 Staff Loading'!Q198</f>
        <v>597.6</v>
      </c>
      <c r="H198" s="101">
        <f>'3.4 Base Year 4 Staff Loading'!Q198</f>
        <v>600.00000000000011</v>
      </c>
      <c r="I198" s="101">
        <f>'3.5 Base Year 5 Staff Loading'!Q198</f>
        <v>600</v>
      </c>
      <c r="J198" s="101">
        <f>'3.6 Base Year 6 Staff Loading'!K198</f>
        <v>256.8</v>
      </c>
      <c r="K198" s="101"/>
      <c r="L198" s="101">
        <f>SUM(E198:K198)</f>
        <v>3249.6</v>
      </c>
      <c r="M198" s="29"/>
      <c r="N198" s="29"/>
      <c r="O198" s="29"/>
      <c r="P198" s="135">
        <f t="shared" ref="P198:P201" si="115">Q198/$N$7</f>
        <v>0.3</v>
      </c>
      <c r="Q198" s="135">
        <f t="shared" si="108"/>
        <v>49.99384615384615</v>
      </c>
      <c r="S198" s="135">
        <f>IF($D198="Y",$L198,0)</f>
        <v>0</v>
      </c>
      <c r="T198" s="135">
        <f>IF($D198="N",$L198,0)</f>
        <v>3249.6</v>
      </c>
      <c r="U198" s="136">
        <f t="shared" ref="U198:U201" si="116">S198/(T198+S198)</f>
        <v>0</v>
      </c>
    </row>
    <row r="199" spans="1:21" s="32" customFormat="1" ht="12" x14ac:dyDescent="0.3">
      <c r="A199" s="94"/>
      <c r="B199" s="95"/>
      <c r="C199" s="40" t="s">
        <v>106</v>
      </c>
      <c r="D199" s="119" t="s">
        <v>20</v>
      </c>
      <c r="E199" s="101">
        <f>'3.1 Base Year 1 Staff Loading'!Q199</f>
        <v>297.59999999999997</v>
      </c>
      <c r="F199" s="101">
        <f>'3.2 Base Year 2 Staff Loading'!Q199</f>
        <v>300</v>
      </c>
      <c r="G199" s="101">
        <f>'3.3 Base Year 3 Staff Loading'!Q199</f>
        <v>298.8</v>
      </c>
      <c r="H199" s="101">
        <f>'3.4 Base Year 4 Staff Loading'!Q199</f>
        <v>300.00000000000006</v>
      </c>
      <c r="I199" s="101">
        <f>'3.5 Base Year 5 Staff Loading'!Q199</f>
        <v>300</v>
      </c>
      <c r="J199" s="101">
        <f>'3.6 Base Year 6 Staff Loading'!K199</f>
        <v>128.4</v>
      </c>
      <c r="K199" s="101"/>
      <c r="L199" s="101">
        <f>SUM(E199:K199)</f>
        <v>1624.8</v>
      </c>
      <c r="M199" s="29"/>
      <c r="N199" s="29"/>
      <c r="O199" s="29"/>
      <c r="P199" s="135">
        <f t="shared" si="115"/>
        <v>0.15</v>
      </c>
      <c r="Q199" s="135">
        <f t="shared" si="108"/>
        <v>24.996923076923075</v>
      </c>
      <c r="S199" s="135">
        <f>IF($D199="Y",$L199,0)</f>
        <v>0</v>
      </c>
      <c r="T199" s="135">
        <f>IF($D199="N",$L199,0)</f>
        <v>1624.8</v>
      </c>
      <c r="U199" s="136">
        <f t="shared" si="116"/>
        <v>0</v>
      </c>
    </row>
    <row r="200" spans="1:21" ht="12" x14ac:dyDescent="0.3">
      <c r="A200" s="94"/>
      <c r="B200" s="95"/>
      <c r="C200" s="40"/>
      <c r="D200" s="119"/>
      <c r="E200" s="101">
        <f>'3.1 Base Year 1 Staff Loading'!Q200</f>
        <v>0</v>
      </c>
      <c r="F200" s="101">
        <f>'3.2 Base Year 2 Staff Loading'!Q200</f>
        <v>0</v>
      </c>
      <c r="G200" s="101">
        <f>'3.3 Base Year 3 Staff Loading'!Q200</f>
        <v>0</v>
      </c>
      <c r="H200" s="101">
        <f>'3.4 Base Year 4 Staff Loading'!Q200</f>
        <v>0</v>
      </c>
      <c r="I200" s="101">
        <f>'3.5 Base Year 5 Staff Loading'!Q200</f>
        <v>0</v>
      </c>
      <c r="J200" s="101">
        <f>'3.6 Base Year 6 Staff Loading'!K200</f>
        <v>0</v>
      </c>
      <c r="K200" s="101"/>
      <c r="L200" s="101">
        <f>SUM(E200:K200)</f>
        <v>0</v>
      </c>
      <c r="M200" s="29"/>
      <c r="N200" s="29"/>
      <c r="O200" s="29"/>
      <c r="P200" s="135">
        <f t="shared" si="115"/>
        <v>0</v>
      </c>
      <c r="Q200" s="135">
        <f t="shared" si="108"/>
        <v>0</v>
      </c>
      <c r="S200" s="135">
        <f>IF($D200="Y",$L200,0)</f>
        <v>0</v>
      </c>
      <c r="T200" s="135">
        <f>IF($D200="N",$L200,0)</f>
        <v>0</v>
      </c>
      <c r="U200" s="136" t="e">
        <f t="shared" si="116"/>
        <v>#DIV/0!</v>
      </c>
    </row>
    <row r="201" spans="1:21" ht="12" x14ac:dyDescent="0.3">
      <c r="A201" s="94"/>
      <c r="B201" s="95"/>
      <c r="C201" s="40"/>
      <c r="D201" s="119"/>
      <c r="E201" s="101">
        <f>'3.1 Base Year 1 Staff Loading'!Q201</f>
        <v>0</v>
      </c>
      <c r="F201" s="101">
        <f>'3.2 Base Year 2 Staff Loading'!Q201</f>
        <v>0</v>
      </c>
      <c r="G201" s="101">
        <f>'3.3 Base Year 3 Staff Loading'!Q201</f>
        <v>0</v>
      </c>
      <c r="H201" s="101">
        <f>'3.4 Base Year 4 Staff Loading'!Q201</f>
        <v>0</v>
      </c>
      <c r="I201" s="101">
        <f>'3.5 Base Year 5 Staff Loading'!Q201</f>
        <v>0</v>
      </c>
      <c r="J201" s="101">
        <f>'3.6 Base Year 6 Staff Loading'!K201</f>
        <v>0</v>
      </c>
      <c r="K201" s="101"/>
      <c r="L201" s="101">
        <f>SUM(E201:K201)</f>
        <v>0</v>
      </c>
      <c r="M201" s="29"/>
      <c r="N201" s="29"/>
      <c r="O201" s="29"/>
      <c r="P201" s="135">
        <f t="shared" si="115"/>
        <v>0</v>
      </c>
      <c r="Q201" s="135">
        <f t="shared" si="108"/>
        <v>0</v>
      </c>
      <c r="S201" s="135">
        <f>IF($D201="Y",$L201,0)</f>
        <v>0</v>
      </c>
      <c r="T201" s="135">
        <f>IF($D201="N",$L201,0)</f>
        <v>0</v>
      </c>
      <c r="U201" s="136" t="e">
        <f t="shared" si="116"/>
        <v>#DIV/0!</v>
      </c>
    </row>
    <row r="202" spans="1:21" ht="12.5" thickBot="1" x14ac:dyDescent="0.35">
      <c r="A202" s="66"/>
      <c r="B202" s="67" t="s">
        <v>109</v>
      </c>
      <c r="C202" s="68"/>
      <c r="D202" s="120"/>
      <c r="E202" s="71">
        <f>'3.1 Base Year 1 Staff Loading'!Q202</f>
        <v>892.8</v>
      </c>
      <c r="F202" s="71">
        <f>'3.2 Base Year 2 Staff Loading'!Q202</f>
        <v>900</v>
      </c>
      <c r="G202" s="71">
        <f>'3.3 Base Year 3 Staff Loading'!Q202</f>
        <v>896.40000000000009</v>
      </c>
      <c r="H202" s="71">
        <f>'3.4 Base Year 4 Staff Loading'!Q202</f>
        <v>900.00000000000023</v>
      </c>
      <c r="I202" s="71">
        <f>'3.5 Base Year 5 Staff Loading'!Q202</f>
        <v>900</v>
      </c>
      <c r="J202" s="71">
        <f>'3.6 Base Year 6 Staff Loading'!K202</f>
        <v>385.20000000000005</v>
      </c>
      <c r="K202" s="71"/>
      <c r="L202" s="71">
        <f t="shared" ref="L202" si="117">SUM(L197:L201)</f>
        <v>4874.3999999999996</v>
      </c>
      <c r="M202" s="29"/>
      <c r="N202" s="29"/>
      <c r="O202" s="29"/>
      <c r="P202" s="73">
        <f>SUM(P197:P201)</f>
        <v>0.44999999999999996</v>
      </c>
      <c r="Q202" s="73">
        <f t="shared" si="108"/>
        <v>74.990769230769232</v>
      </c>
      <c r="S202" s="69">
        <f>SUM(S197:S201)</f>
        <v>0</v>
      </c>
      <c r="T202" s="69">
        <f>SUM(T197:T201)</f>
        <v>4874.3999999999996</v>
      </c>
      <c r="U202" s="106">
        <f>S202/(S202+T202)</f>
        <v>0</v>
      </c>
    </row>
    <row r="203" spans="1:21" ht="12" x14ac:dyDescent="0.3">
      <c r="A203" s="94">
        <v>8.4</v>
      </c>
      <c r="B203" s="95" t="s">
        <v>110</v>
      </c>
      <c r="C203" s="47"/>
      <c r="D203" s="119"/>
      <c r="E203" s="101">
        <f>'3.1 Base Year 1 Staff Loading'!Q203</f>
        <v>0</v>
      </c>
      <c r="F203" s="101">
        <f>'3.2 Base Year 2 Staff Loading'!Q203</f>
        <v>0</v>
      </c>
      <c r="G203" s="101">
        <f>'3.3 Base Year 3 Staff Loading'!Q203</f>
        <v>0</v>
      </c>
      <c r="H203" s="101">
        <f>'3.4 Base Year 4 Staff Loading'!Q203</f>
        <v>0</v>
      </c>
      <c r="I203" s="101">
        <f>'3.5 Base Year 5 Staff Loading'!Q203</f>
        <v>0</v>
      </c>
      <c r="J203" s="101">
        <f>'3.6 Base Year 6 Staff Loading'!K203</f>
        <v>0</v>
      </c>
      <c r="K203" s="101"/>
      <c r="L203" s="101">
        <f>SUM(E203:K203)</f>
        <v>0</v>
      </c>
      <c r="M203" s="29"/>
      <c r="N203" s="29"/>
      <c r="O203" s="29"/>
      <c r="P203" s="135">
        <f>Q203/$N$7</f>
        <v>0</v>
      </c>
      <c r="Q203" s="135">
        <f t="shared" si="108"/>
        <v>0</v>
      </c>
      <c r="S203" s="135">
        <f>IF($D203="Y",$L203,0)</f>
        <v>0</v>
      </c>
      <c r="T203" s="135">
        <f>IF($D203="N",$L203,0)</f>
        <v>0</v>
      </c>
      <c r="U203" s="136" t="e">
        <f>S203/(T203+S203)</f>
        <v>#DIV/0!</v>
      </c>
    </row>
    <row r="204" spans="1:21" s="32" customFormat="1" ht="12" x14ac:dyDescent="0.3">
      <c r="A204" s="94"/>
      <c r="B204" s="95"/>
      <c r="C204" s="47" t="s">
        <v>105</v>
      </c>
      <c r="D204" s="119" t="s">
        <v>20</v>
      </c>
      <c r="E204" s="101">
        <f>'3.1 Base Year 1 Staff Loading'!Q204</f>
        <v>992</v>
      </c>
      <c r="F204" s="101">
        <f>'3.2 Base Year 2 Staff Loading'!Q204</f>
        <v>1000</v>
      </c>
      <c r="G204" s="101">
        <f>'3.3 Base Year 3 Staff Loading'!Q204</f>
        <v>996</v>
      </c>
      <c r="H204" s="101">
        <f>'3.4 Base Year 4 Staff Loading'!Q204</f>
        <v>1000</v>
      </c>
      <c r="I204" s="101">
        <f>'3.5 Base Year 5 Staff Loading'!Q204</f>
        <v>1000</v>
      </c>
      <c r="J204" s="101">
        <f>'3.6 Base Year 6 Staff Loading'!K204</f>
        <v>428</v>
      </c>
      <c r="K204" s="101"/>
      <c r="L204" s="101">
        <f>SUM(E204:K204)</f>
        <v>5416</v>
      </c>
      <c r="M204" s="29"/>
      <c r="N204" s="29"/>
      <c r="O204" s="29"/>
      <c r="P204" s="135">
        <f t="shared" ref="P204:P207" si="118">Q204/$N$7</f>
        <v>0.5</v>
      </c>
      <c r="Q204" s="135">
        <f t="shared" si="108"/>
        <v>83.323076923076925</v>
      </c>
      <c r="S204" s="135">
        <f>IF($D204="Y",$L204,0)</f>
        <v>0</v>
      </c>
      <c r="T204" s="135">
        <f>IF($D204="N",$L204,0)</f>
        <v>5416</v>
      </c>
      <c r="U204" s="136">
        <f t="shared" ref="U204:U207" si="119">S204/(T204+S204)</f>
        <v>0</v>
      </c>
    </row>
    <row r="205" spans="1:21" s="32" customFormat="1" ht="12" x14ac:dyDescent="0.3">
      <c r="A205" s="94"/>
      <c r="B205" s="95"/>
      <c r="C205" s="47" t="s">
        <v>106</v>
      </c>
      <c r="D205" s="119" t="s">
        <v>20</v>
      </c>
      <c r="E205" s="101">
        <f>'3.1 Base Year 1 Staff Loading'!Q205</f>
        <v>496</v>
      </c>
      <c r="F205" s="101">
        <f>'3.2 Base Year 2 Staff Loading'!Q205</f>
        <v>500</v>
      </c>
      <c r="G205" s="101">
        <f>'3.3 Base Year 3 Staff Loading'!Q205</f>
        <v>498</v>
      </c>
      <c r="H205" s="101">
        <f>'3.4 Base Year 4 Staff Loading'!Q205</f>
        <v>500</v>
      </c>
      <c r="I205" s="101">
        <f>'3.5 Base Year 5 Staff Loading'!Q205</f>
        <v>500</v>
      </c>
      <c r="J205" s="101">
        <f>'3.6 Base Year 6 Staff Loading'!K205</f>
        <v>214</v>
      </c>
      <c r="K205" s="101"/>
      <c r="L205" s="101">
        <f>SUM(E205:K205)</f>
        <v>2708</v>
      </c>
      <c r="M205" s="29"/>
      <c r="N205" s="29"/>
      <c r="O205" s="29"/>
      <c r="P205" s="135">
        <f t="shared" si="118"/>
        <v>0.25</v>
      </c>
      <c r="Q205" s="135">
        <f t="shared" si="108"/>
        <v>41.661538461538463</v>
      </c>
      <c r="S205" s="135">
        <f>IF($D205="Y",$L205,0)</f>
        <v>0</v>
      </c>
      <c r="T205" s="135">
        <f>IF($D205="N",$L205,0)</f>
        <v>2708</v>
      </c>
      <c r="U205" s="136">
        <f t="shared" si="119"/>
        <v>0</v>
      </c>
    </row>
    <row r="206" spans="1:21" ht="12" x14ac:dyDescent="0.3">
      <c r="A206" s="94"/>
      <c r="B206" s="95"/>
      <c r="C206" s="47"/>
      <c r="D206" s="119"/>
      <c r="E206" s="101">
        <f>'3.1 Base Year 1 Staff Loading'!Q206</f>
        <v>0</v>
      </c>
      <c r="F206" s="101">
        <f>'3.2 Base Year 2 Staff Loading'!Q206</f>
        <v>0</v>
      </c>
      <c r="G206" s="101">
        <f>'3.3 Base Year 3 Staff Loading'!Q206</f>
        <v>0</v>
      </c>
      <c r="H206" s="101">
        <f>'3.4 Base Year 4 Staff Loading'!Q206</f>
        <v>0</v>
      </c>
      <c r="I206" s="101">
        <f>'3.5 Base Year 5 Staff Loading'!Q206</f>
        <v>0</v>
      </c>
      <c r="J206" s="101">
        <f>'3.6 Base Year 6 Staff Loading'!K206</f>
        <v>0</v>
      </c>
      <c r="K206" s="101"/>
      <c r="L206" s="101">
        <f>SUM(E206:K206)</f>
        <v>0</v>
      </c>
      <c r="M206" s="29"/>
      <c r="N206" s="29"/>
      <c r="O206" s="29"/>
      <c r="P206" s="135">
        <f t="shared" si="118"/>
        <v>0</v>
      </c>
      <c r="Q206" s="135">
        <f t="shared" si="108"/>
        <v>0</v>
      </c>
      <c r="S206" s="135">
        <f>IF($D206="Y",$L206,0)</f>
        <v>0</v>
      </c>
      <c r="T206" s="135">
        <f>IF($D206="N",$L206,0)</f>
        <v>0</v>
      </c>
      <c r="U206" s="136" t="e">
        <f t="shared" si="119"/>
        <v>#DIV/0!</v>
      </c>
    </row>
    <row r="207" spans="1:21" ht="12" x14ac:dyDescent="0.3">
      <c r="A207" s="94"/>
      <c r="B207" s="95"/>
      <c r="C207" s="47"/>
      <c r="D207" s="119"/>
      <c r="E207" s="101">
        <f>'3.1 Base Year 1 Staff Loading'!Q207</f>
        <v>0</v>
      </c>
      <c r="F207" s="101">
        <f>'3.2 Base Year 2 Staff Loading'!Q207</f>
        <v>0</v>
      </c>
      <c r="G207" s="101">
        <f>'3.3 Base Year 3 Staff Loading'!Q207</f>
        <v>0</v>
      </c>
      <c r="H207" s="101">
        <f>'3.4 Base Year 4 Staff Loading'!Q207</f>
        <v>0</v>
      </c>
      <c r="I207" s="101">
        <f>'3.5 Base Year 5 Staff Loading'!Q207</f>
        <v>0</v>
      </c>
      <c r="J207" s="101">
        <f>'3.6 Base Year 6 Staff Loading'!K207</f>
        <v>0</v>
      </c>
      <c r="K207" s="101"/>
      <c r="L207" s="101">
        <f>SUM(E207:K207)</f>
        <v>0</v>
      </c>
      <c r="M207" s="29"/>
      <c r="N207" s="29"/>
      <c r="O207" s="29"/>
      <c r="P207" s="135">
        <f t="shared" si="118"/>
        <v>0</v>
      </c>
      <c r="Q207" s="135">
        <f t="shared" si="108"/>
        <v>0</v>
      </c>
      <c r="S207" s="135">
        <f>IF($D207="Y",$L207,0)</f>
        <v>0</v>
      </c>
      <c r="T207" s="135">
        <f>IF($D207="N",$L207,0)</f>
        <v>0</v>
      </c>
      <c r="U207" s="136" t="e">
        <f t="shared" si="119"/>
        <v>#DIV/0!</v>
      </c>
    </row>
    <row r="208" spans="1:21" ht="12.5" thickBot="1" x14ac:dyDescent="0.35">
      <c r="A208" s="66"/>
      <c r="B208" s="67" t="s">
        <v>111</v>
      </c>
      <c r="C208" s="68"/>
      <c r="D208" s="120"/>
      <c r="E208" s="71">
        <f>'3.1 Base Year 1 Staff Loading'!Q208</f>
        <v>1488</v>
      </c>
      <c r="F208" s="71">
        <f>'3.2 Base Year 2 Staff Loading'!Q208</f>
        <v>1500</v>
      </c>
      <c r="G208" s="71">
        <f>'3.3 Base Year 3 Staff Loading'!Q208</f>
        <v>1494</v>
      </c>
      <c r="H208" s="71">
        <f>'3.4 Base Year 4 Staff Loading'!Q208</f>
        <v>1500</v>
      </c>
      <c r="I208" s="71">
        <f>'3.5 Base Year 5 Staff Loading'!Q208</f>
        <v>1500</v>
      </c>
      <c r="J208" s="71">
        <f>'3.6 Base Year 6 Staff Loading'!K208</f>
        <v>642</v>
      </c>
      <c r="K208" s="71"/>
      <c r="L208" s="71">
        <f t="shared" ref="L208" si="120">SUM(L203:L207)</f>
        <v>8124</v>
      </c>
      <c r="M208" s="29"/>
      <c r="N208" s="29"/>
      <c r="O208" s="29"/>
      <c r="P208" s="73">
        <f>SUM(P203:P207)</f>
        <v>0.75</v>
      </c>
      <c r="Q208" s="73">
        <f t="shared" si="108"/>
        <v>124.98461538461538</v>
      </c>
      <c r="S208" s="69">
        <f>SUM(S203:S207)</f>
        <v>0</v>
      </c>
      <c r="T208" s="69">
        <f>SUM(T203:T207)</f>
        <v>8124</v>
      </c>
      <c r="U208" s="106">
        <f>S208/(S208+T208)</f>
        <v>0</v>
      </c>
    </row>
    <row r="209" spans="1:21" ht="12" x14ac:dyDescent="0.3">
      <c r="A209" s="94">
        <v>8.5</v>
      </c>
      <c r="B209" s="95" t="s">
        <v>112</v>
      </c>
      <c r="C209" s="47"/>
      <c r="D209" s="119"/>
      <c r="E209" s="101">
        <f>'3.1 Base Year 1 Staff Loading'!Q209</f>
        <v>0</v>
      </c>
      <c r="F209" s="101">
        <f>'3.2 Base Year 2 Staff Loading'!Q209</f>
        <v>0</v>
      </c>
      <c r="G209" s="101">
        <f>'3.3 Base Year 3 Staff Loading'!Q209</f>
        <v>0</v>
      </c>
      <c r="H209" s="101">
        <f>'3.4 Base Year 4 Staff Loading'!Q209</f>
        <v>0</v>
      </c>
      <c r="I209" s="101">
        <f>'3.5 Base Year 5 Staff Loading'!Q209</f>
        <v>0</v>
      </c>
      <c r="J209" s="101">
        <f>'3.6 Base Year 6 Staff Loading'!K209</f>
        <v>0</v>
      </c>
      <c r="K209" s="101"/>
      <c r="L209" s="101">
        <f>SUM(E209:K209)</f>
        <v>0</v>
      </c>
      <c r="M209" s="29"/>
      <c r="N209" s="29"/>
      <c r="O209" s="29"/>
      <c r="P209" s="135">
        <f>Q209/$N$7</f>
        <v>0</v>
      </c>
      <c r="Q209" s="135">
        <f t="shared" si="108"/>
        <v>0</v>
      </c>
      <c r="S209" s="135">
        <f>IF($D209="Y",$L209,0)</f>
        <v>0</v>
      </c>
      <c r="T209" s="135">
        <f>IF($D209="N",$L209,0)</f>
        <v>0</v>
      </c>
      <c r="U209" s="136" t="e">
        <f>S209/(T209+S209)</f>
        <v>#DIV/0!</v>
      </c>
    </row>
    <row r="210" spans="1:21" s="32" customFormat="1" ht="12" x14ac:dyDescent="0.3">
      <c r="A210" s="94"/>
      <c r="B210" s="95"/>
      <c r="C210" s="47" t="s">
        <v>105</v>
      </c>
      <c r="D210" s="119" t="s">
        <v>20</v>
      </c>
      <c r="E210" s="101">
        <f>'3.1 Base Year 1 Staff Loading'!Q210</f>
        <v>396.79999999999995</v>
      </c>
      <c r="F210" s="101">
        <f>'3.2 Base Year 2 Staff Loading'!Q210</f>
        <v>400</v>
      </c>
      <c r="G210" s="101">
        <f>'3.3 Base Year 3 Staff Loading'!Q210</f>
        <v>398.40000000000003</v>
      </c>
      <c r="H210" s="101">
        <f>'3.4 Base Year 4 Staff Loading'!Q210</f>
        <v>400</v>
      </c>
      <c r="I210" s="101">
        <f>'3.5 Base Year 5 Staff Loading'!Q210</f>
        <v>400</v>
      </c>
      <c r="J210" s="101">
        <f>'3.6 Base Year 6 Staff Loading'!K210</f>
        <v>171.2</v>
      </c>
      <c r="K210" s="101"/>
      <c r="L210" s="101">
        <f>SUM(E210:K210)</f>
        <v>2166.4</v>
      </c>
      <c r="M210" s="29"/>
      <c r="N210" s="29"/>
      <c r="O210" s="29"/>
      <c r="P210" s="135">
        <f t="shared" ref="P210:P213" si="121">Q210/$N$7</f>
        <v>0.19999999999999998</v>
      </c>
      <c r="Q210" s="135">
        <f t="shared" si="108"/>
        <v>33.329230769230769</v>
      </c>
      <c r="S210" s="135">
        <f>IF($D210="Y",$L210,0)</f>
        <v>0</v>
      </c>
      <c r="T210" s="135">
        <f>IF($D210="N",$L210,0)</f>
        <v>2166.4</v>
      </c>
      <c r="U210" s="136">
        <f t="shared" ref="U210:U213" si="122">S210/(T210+S210)</f>
        <v>0</v>
      </c>
    </row>
    <row r="211" spans="1:21" s="32" customFormat="1" ht="12" x14ac:dyDescent="0.3">
      <c r="A211" s="94"/>
      <c r="B211" s="95"/>
      <c r="C211" s="47" t="s">
        <v>106</v>
      </c>
      <c r="D211" s="119" t="s">
        <v>20</v>
      </c>
      <c r="E211" s="101">
        <f>'3.1 Base Year 1 Staff Loading'!Q211</f>
        <v>198.39999999999998</v>
      </c>
      <c r="F211" s="101">
        <f>'3.2 Base Year 2 Staff Loading'!Q211</f>
        <v>200</v>
      </c>
      <c r="G211" s="101">
        <f>'3.3 Base Year 3 Staff Loading'!Q211</f>
        <v>199.20000000000002</v>
      </c>
      <c r="H211" s="101">
        <f>'3.4 Base Year 4 Staff Loading'!Q211</f>
        <v>200</v>
      </c>
      <c r="I211" s="101">
        <f>'3.5 Base Year 5 Staff Loading'!Q211</f>
        <v>200</v>
      </c>
      <c r="J211" s="101">
        <f>'3.6 Base Year 6 Staff Loading'!K211</f>
        <v>85.6</v>
      </c>
      <c r="K211" s="101"/>
      <c r="L211" s="101">
        <f>SUM(E211:K211)</f>
        <v>1083.2</v>
      </c>
      <c r="M211" s="29"/>
      <c r="N211" s="29"/>
      <c r="O211" s="29"/>
      <c r="P211" s="135">
        <f t="shared" si="121"/>
        <v>9.9999999999999992E-2</v>
      </c>
      <c r="Q211" s="135">
        <f t="shared" si="108"/>
        <v>16.664615384615384</v>
      </c>
      <c r="S211" s="135">
        <f>IF($D211="Y",$L211,0)</f>
        <v>0</v>
      </c>
      <c r="T211" s="135">
        <f>IF($D211="N",$L211,0)</f>
        <v>1083.2</v>
      </c>
      <c r="U211" s="136">
        <f t="shared" si="122"/>
        <v>0</v>
      </c>
    </row>
    <row r="212" spans="1:21" s="32" customFormat="1" ht="12" x14ac:dyDescent="0.3">
      <c r="A212" s="94"/>
      <c r="B212" s="95"/>
      <c r="C212" s="47"/>
      <c r="D212" s="119"/>
      <c r="E212" s="101">
        <f>'3.1 Base Year 1 Staff Loading'!Q212</f>
        <v>0</v>
      </c>
      <c r="F212" s="101">
        <f>'3.2 Base Year 2 Staff Loading'!Q212</f>
        <v>0</v>
      </c>
      <c r="G212" s="101">
        <f>'3.3 Base Year 3 Staff Loading'!Q212</f>
        <v>0</v>
      </c>
      <c r="H212" s="101">
        <f>'3.4 Base Year 4 Staff Loading'!Q212</f>
        <v>0</v>
      </c>
      <c r="I212" s="101">
        <f>'3.5 Base Year 5 Staff Loading'!Q212</f>
        <v>0</v>
      </c>
      <c r="J212" s="101">
        <f>'3.6 Base Year 6 Staff Loading'!K212</f>
        <v>0</v>
      </c>
      <c r="K212" s="101"/>
      <c r="L212" s="101">
        <f>SUM(E212:K212)</f>
        <v>0</v>
      </c>
      <c r="M212" s="29"/>
      <c r="N212" s="29"/>
      <c r="O212" s="29"/>
      <c r="P212" s="135">
        <f t="shared" si="121"/>
        <v>0</v>
      </c>
      <c r="Q212" s="135">
        <f t="shared" si="108"/>
        <v>0</v>
      </c>
      <c r="S212" s="135">
        <f>IF($D212="Y",$L212,0)</f>
        <v>0</v>
      </c>
      <c r="T212" s="135">
        <f>IF($D212="N",$L212,0)</f>
        <v>0</v>
      </c>
      <c r="U212" s="136" t="e">
        <f t="shared" si="122"/>
        <v>#DIV/0!</v>
      </c>
    </row>
    <row r="213" spans="1:21" ht="12" x14ac:dyDescent="0.3">
      <c r="A213" s="94"/>
      <c r="B213" s="95"/>
      <c r="C213" s="47"/>
      <c r="D213" s="119"/>
      <c r="E213" s="101">
        <f>'3.1 Base Year 1 Staff Loading'!Q213</f>
        <v>0</v>
      </c>
      <c r="F213" s="101">
        <f>'3.2 Base Year 2 Staff Loading'!Q213</f>
        <v>0</v>
      </c>
      <c r="G213" s="101">
        <f>'3.3 Base Year 3 Staff Loading'!Q213</f>
        <v>0</v>
      </c>
      <c r="H213" s="101">
        <f>'3.4 Base Year 4 Staff Loading'!Q213</f>
        <v>0</v>
      </c>
      <c r="I213" s="101">
        <f>'3.5 Base Year 5 Staff Loading'!Q213</f>
        <v>0</v>
      </c>
      <c r="J213" s="101">
        <f>'3.6 Base Year 6 Staff Loading'!K213</f>
        <v>0</v>
      </c>
      <c r="K213" s="101"/>
      <c r="L213" s="101">
        <f>SUM(E213:K213)</f>
        <v>0</v>
      </c>
      <c r="M213" s="29"/>
      <c r="N213" s="29"/>
      <c r="O213" s="29"/>
      <c r="P213" s="135">
        <f t="shared" si="121"/>
        <v>0</v>
      </c>
      <c r="Q213" s="135">
        <f t="shared" si="108"/>
        <v>0</v>
      </c>
      <c r="S213" s="135">
        <f>IF($D213="Y",$L213,0)</f>
        <v>0</v>
      </c>
      <c r="T213" s="135">
        <f>IF($D213="N",$L213,0)</f>
        <v>0</v>
      </c>
      <c r="U213" s="136" t="e">
        <f t="shared" si="122"/>
        <v>#DIV/0!</v>
      </c>
    </row>
    <row r="214" spans="1:21" s="35" customFormat="1" ht="13.5" thickBot="1" x14ac:dyDescent="0.35">
      <c r="A214" s="66"/>
      <c r="B214" s="67" t="s">
        <v>113</v>
      </c>
      <c r="C214" s="68"/>
      <c r="D214" s="120"/>
      <c r="E214" s="71">
        <f>'3.1 Base Year 1 Staff Loading'!Q214</f>
        <v>595.19999999999993</v>
      </c>
      <c r="F214" s="71">
        <f>'3.2 Base Year 2 Staff Loading'!Q214</f>
        <v>600</v>
      </c>
      <c r="G214" s="71">
        <f>'3.3 Base Year 3 Staff Loading'!Q214</f>
        <v>597.6</v>
      </c>
      <c r="H214" s="71">
        <f>'3.4 Base Year 4 Staff Loading'!Q214</f>
        <v>600</v>
      </c>
      <c r="I214" s="71">
        <f>'3.5 Base Year 5 Staff Loading'!Q214</f>
        <v>600</v>
      </c>
      <c r="J214" s="71">
        <f>'3.6 Base Year 6 Staff Loading'!K214</f>
        <v>256.79999999999995</v>
      </c>
      <c r="K214" s="71"/>
      <c r="L214" s="71">
        <f t="shared" ref="L214" si="123">SUM(L209:L213)</f>
        <v>3249.6000000000004</v>
      </c>
      <c r="M214" s="29"/>
      <c r="N214" s="29"/>
      <c r="O214" s="29"/>
      <c r="P214" s="73">
        <f>SUM(P209:P213)</f>
        <v>0.3</v>
      </c>
      <c r="Q214" s="73">
        <f t="shared" si="108"/>
        <v>49.993846153846157</v>
      </c>
      <c r="S214" s="69">
        <f>SUM(S209:S213)</f>
        <v>0</v>
      </c>
      <c r="T214" s="69">
        <f>SUM(T209:T213)</f>
        <v>3249.6000000000004</v>
      </c>
      <c r="U214" s="106">
        <f>S214/(S214+T214)</f>
        <v>0</v>
      </c>
    </row>
    <row r="215" spans="1:21" ht="10.15" customHeight="1" x14ac:dyDescent="0.3">
      <c r="A215" s="38"/>
      <c r="B215" s="39"/>
      <c r="C215" s="47"/>
      <c r="D215" s="119"/>
      <c r="E215" s="43">
        <f>'3.1 Base Year 1 Staff Loading'!Q215</f>
        <v>0</v>
      </c>
      <c r="F215" s="43">
        <f>'3.2 Base Year 2 Staff Loading'!Q215</f>
        <v>0</v>
      </c>
      <c r="G215" s="43">
        <f>'3.3 Base Year 3 Staff Loading'!Q215</f>
        <v>0</v>
      </c>
      <c r="H215" s="43">
        <f>'3.4 Base Year 4 Staff Loading'!Q215</f>
        <v>0</v>
      </c>
      <c r="I215" s="43">
        <f>'3.5 Base Year 5 Staff Loading'!Q215</f>
        <v>0</v>
      </c>
      <c r="J215" s="43">
        <f>'3.6 Base Year 6 Staff Loading'!K215</f>
        <v>0</v>
      </c>
      <c r="K215" s="43"/>
      <c r="L215" s="43"/>
      <c r="M215" s="29"/>
      <c r="N215" s="29"/>
      <c r="O215" s="29"/>
      <c r="P215" s="41"/>
      <c r="Q215" s="41"/>
      <c r="S215" s="41"/>
      <c r="T215" s="41"/>
      <c r="U215" s="105"/>
    </row>
    <row r="216" spans="1:21" ht="13.5" thickBot="1" x14ac:dyDescent="0.35">
      <c r="A216" s="89"/>
      <c r="B216" s="90" t="s">
        <v>114</v>
      </c>
      <c r="C216" s="91"/>
      <c r="D216" s="123"/>
      <c r="E216" s="92">
        <f>'3.1 Base Year 1 Staff Loading'!Q216</f>
        <v>7936</v>
      </c>
      <c r="F216" s="92">
        <f>'3.2 Base Year 2 Staff Loading'!Q216</f>
        <v>8000</v>
      </c>
      <c r="G216" s="92">
        <f>'3.3 Base Year 3 Staff Loading'!Q216</f>
        <v>7968</v>
      </c>
      <c r="H216" s="92">
        <f>'3.4 Base Year 4 Staff Loading'!Q216</f>
        <v>8000</v>
      </c>
      <c r="I216" s="92">
        <f>'3.5 Base Year 5 Staff Loading'!Q216</f>
        <v>8000</v>
      </c>
      <c r="J216" s="92">
        <f>'3.6 Base Year 6 Staff Loading'!K216</f>
        <v>3424</v>
      </c>
      <c r="K216" s="92"/>
      <c r="L216" s="92">
        <f>SUM(L190,L196,L202,L214,L208)</f>
        <v>43328</v>
      </c>
      <c r="M216" s="29"/>
      <c r="N216" s="29"/>
      <c r="O216" s="29"/>
      <c r="P216" s="92">
        <f t="shared" ref="P216:Q216" si="124">SUM(P190,P196,P202,P214,P208)</f>
        <v>4</v>
      </c>
      <c r="Q216" s="92">
        <f t="shared" si="124"/>
        <v>666.5846153846154</v>
      </c>
      <c r="S216" s="92">
        <f t="shared" ref="S216:T216" si="125">SUM(S190,S196,S202,S214,S208)</f>
        <v>0</v>
      </c>
      <c r="T216" s="92">
        <f t="shared" si="125"/>
        <v>43328</v>
      </c>
      <c r="U216" s="111">
        <f>S216/(S216+T216)</f>
        <v>0</v>
      </c>
    </row>
    <row r="217" spans="1:21" ht="12" x14ac:dyDescent="0.3">
      <c r="A217" s="49"/>
      <c r="B217" s="39"/>
      <c r="C217" s="50"/>
      <c r="D217" s="126"/>
      <c r="E217" s="43">
        <f>'3.1 Base Year 1 Staff Loading'!Q217</f>
        <v>0</v>
      </c>
      <c r="F217" s="43">
        <f>'3.2 Base Year 2 Staff Loading'!Q217</f>
        <v>0</v>
      </c>
      <c r="G217" s="43">
        <f>'3.3 Base Year 3 Staff Loading'!Q217</f>
        <v>0</v>
      </c>
      <c r="H217" s="43">
        <f>'3.4 Base Year 4 Staff Loading'!Q217</f>
        <v>0</v>
      </c>
      <c r="I217" s="43">
        <f>'3.5 Base Year 5 Staff Loading'!Q217</f>
        <v>0</v>
      </c>
      <c r="J217" s="43">
        <f>'3.6 Base Year 6 Staff Loading'!K217</f>
        <v>0</v>
      </c>
      <c r="K217" s="43"/>
      <c r="L217" s="43"/>
      <c r="M217" s="29"/>
      <c r="N217" s="29"/>
      <c r="O217" s="29"/>
      <c r="P217" s="40"/>
      <c r="Q217" s="40"/>
      <c r="S217" s="40"/>
      <c r="T217" s="40"/>
      <c r="U217" s="105"/>
    </row>
    <row r="218" spans="1:21" ht="13" x14ac:dyDescent="0.3">
      <c r="A218" s="85"/>
      <c r="B218" s="86" t="s">
        <v>115</v>
      </c>
      <c r="C218" s="87"/>
      <c r="D218" s="127"/>
      <c r="E218" s="88">
        <f>'3.1 Base Year 1 Staff Loading'!Q218</f>
        <v>79367.936000000002</v>
      </c>
      <c r="F218" s="88">
        <f>'3.2 Base Year 2 Staff Loading'!Q218</f>
        <v>80008</v>
      </c>
      <c r="G218" s="88">
        <f>'3.3 Base Year 3 Staff Loading'!Q218</f>
        <v>79687.968000000008</v>
      </c>
      <c r="H218" s="88">
        <f>'3.4 Base Year 4 Staff Loading'!Q218</f>
        <v>80008</v>
      </c>
      <c r="I218" s="88">
        <f>'3.5 Base Year 5 Staff Loading'!Q218</f>
        <v>80008</v>
      </c>
      <c r="J218" s="88">
        <f>'3.6 Base Year 6 Staff Loading'!K218</f>
        <v>34243.423999999999</v>
      </c>
      <c r="K218" s="88"/>
      <c r="L218" s="88">
        <f>SUM(L28,L84,L94,L154,L132,L104,L216,L182)</f>
        <v>433323.32799999998</v>
      </c>
      <c r="M218" s="29"/>
      <c r="N218" s="29"/>
      <c r="O218" s="29"/>
      <c r="P218" s="88">
        <f>SUM(P28,P84,P94,P154,P132,P104,P216,P182)</f>
        <v>40.003999999999998</v>
      </c>
      <c r="Q218" s="88">
        <f>SUM(Q28,Q84,Q94,Q154,Q132,Q104,Q216,Q182)</f>
        <v>6666.5127384615371</v>
      </c>
      <c r="S218" s="88">
        <f>SUM(S28,S84,S94,S154,S132,S104,S216,S182)</f>
        <v>64992</v>
      </c>
      <c r="T218" s="88">
        <f>SUM(T28,T84,T94,T154,T132,T104,T216,T182)</f>
        <v>368331.32799999998</v>
      </c>
      <c r="U218" s="141">
        <f>S218/(S218+T218)</f>
        <v>0.14998500149985003</v>
      </c>
    </row>
    <row r="219" spans="1:21" ht="12" x14ac:dyDescent="0.3">
      <c r="A219" s="51"/>
      <c r="B219" s="52"/>
      <c r="C219" s="53"/>
      <c r="D219" s="128"/>
      <c r="E219" s="54"/>
      <c r="F219" s="54"/>
      <c r="G219" s="54"/>
      <c r="H219" s="54"/>
      <c r="I219" s="54"/>
      <c r="J219" s="54"/>
      <c r="K219" s="54"/>
      <c r="L219" s="54"/>
      <c r="M219" s="29"/>
      <c r="N219" s="29"/>
      <c r="O219" s="29"/>
      <c r="P219" s="30"/>
      <c r="Q219" s="30"/>
      <c r="S219" s="30"/>
      <c r="T219" s="30"/>
    </row>
    <row r="220" spans="1:21" ht="14.25" customHeight="1" x14ac:dyDescent="0.3">
      <c r="A220" s="51"/>
      <c r="B220" s="52"/>
      <c r="C220" s="53"/>
      <c r="D220" s="128"/>
      <c r="E220" s="54"/>
      <c r="F220" s="54"/>
      <c r="G220" s="54"/>
      <c r="H220" s="54"/>
      <c r="I220" s="54"/>
      <c r="J220" s="196" t="s">
        <v>116</v>
      </c>
      <c r="K220" s="197"/>
      <c r="L220" s="198"/>
      <c r="M220" s="29"/>
      <c r="N220" s="29"/>
      <c r="O220" s="29"/>
      <c r="P220" s="30"/>
      <c r="Q220" s="30"/>
      <c r="S220" s="30"/>
      <c r="T220" s="30"/>
    </row>
    <row r="221" spans="1:21" x14ac:dyDescent="0.3">
      <c r="P221" s="34"/>
      <c r="Q221" s="34"/>
      <c r="S221" s="34"/>
      <c r="T221" s="34"/>
    </row>
    <row r="222" spans="1:21" ht="13" x14ac:dyDescent="0.3">
      <c r="A222" s="10"/>
      <c r="B222" s="164" t="s">
        <v>3</v>
      </c>
      <c r="C222" s="165"/>
      <c r="D222" s="166"/>
    </row>
    <row r="223" spans="1:21" ht="12.5" x14ac:dyDescent="0.3">
      <c r="A223" s="12">
        <v>1</v>
      </c>
      <c r="B223" s="187"/>
      <c r="C223" s="188"/>
      <c r="D223" s="199"/>
    </row>
    <row r="224" spans="1:21" ht="12.5" x14ac:dyDescent="0.3">
      <c r="A224" s="13">
        <v>2</v>
      </c>
      <c r="B224" s="185"/>
      <c r="C224" s="186"/>
      <c r="D224" s="200"/>
    </row>
    <row r="225" spans="1:16" ht="12.5" x14ac:dyDescent="0.3">
      <c r="A225" s="13">
        <v>3</v>
      </c>
      <c r="B225" s="185"/>
      <c r="C225" s="186"/>
      <c r="D225" s="200"/>
    </row>
    <row r="226" spans="1:16" ht="12.5" x14ac:dyDescent="0.3">
      <c r="A226" s="13">
        <v>4</v>
      </c>
      <c r="B226" s="185"/>
      <c r="C226" s="186"/>
      <c r="D226" s="200"/>
    </row>
    <row r="227" spans="1:16" ht="12.5" x14ac:dyDescent="0.3">
      <c r="A227" s="13">
        <v>5</v>
      </c>
      <c r="B227" s="185"/>
      <c r="C227" s="186"/>
      <c r="D227" s="200"/>
    </row>
    <row r="228" spans="1:16" ht="12.5" x14ac:dyDescent="0.3">
      <c r="A228" s="13">
        <v>6</v>
      </c>
      <c r="B228" s="185"/>
      <c r="C228" s="186"/>
      <c r="D228" s="200"/>
    </row>
    <row r="229" spans="1:16" ht="12.5" x14ac:dyDescent="0.3">
      <c r="A229" s="13">
        <v>7</v>
      </c>
      <c r="B229" s="187"/>
      <c r="C229" s="188"/>
      <c r="D229" s="199"/>
    </row>
    <row r="230" spans="1:16" ht="12.5" x14ac:dyDescent="0.3">
      <c r="A230" s="13">
        <v>8</v>
      </c>
      <c r="B230" s="185"/>
      <c r="C230" s="186"/>
      <c r="D230" s="200"/>
    </row>
    <row r="231" spans="1:16" ht="12.5" x14ac:dyDescent="0.3">
      <c r="A231" s="13">
        <v>9</v>
      </c>
      <c r="B231" s="185"/>
      <c r="C231" s="186"/>
      <c r="D231" s="200"/>
    </row>
    <row r="232" spans="1:16" ht="12.5" x14ac:dyDescent="0.3">
      <c r="A232" s="13">
        <v>10</v>
      </c>
      <c r="B232" s="185"/>
      <c r="C232" s="186"/>
      <c r="D232" s="200"/>
    </row>
    <row r="234" spans="1:16" x14ac:dyDescent="0.3">
      <c r="C234" s="205"/>
      <c r="D234" s="206"/>
      <c r="E234" s="207"/>
      <c r="F234" s="207"/>
      <c r="G234" s="207"/>
      <c r="H234" s="207"/>
      <c r="I234" s="207"/>
      <c r="J234" s="207"/>
      <c r="K234" s="207"/>
      <c r="L234" s="208"/>
      <c r="M234" s="209"/>
      <c r="N234" s="209"/>
      <c r="O234" s="209"/>
      <c r="P234" s="209"/>
    </row>
    <row r="235" spans="1:16" x14ac:dyDescent="0.3">
      <c r="C235" s="205"/>
      <c r="D235" s="206"/>
      <c r="E235" s="207"/>
      <c r="F235" s="207"/>
      <c r="G235" s="207"/>
      <c r="H235" s="207"/>
      <c r="I235" s="207"/>
      <c r="J235" s="207"/>
      <c r="K235" s="207"/>
      <c r="L235" s="208"/>
      <c r="M235" s="209"/>
      <c r="N235" s="209"/>
      <c r="O235" s="209"/>
      <c r="P235" s="209"/>
    </row>
    <row r="236" spans="1:16" x14ac:dyDescent="0.3">
      <c r="C236" s="205"/>
      <c r="D236" s="206"/>
      <c r="E236" s="207"/>
      <c r="F236" s="207"/>
      <c r="G236" s="207"/>
      <c r="H236" s="207"/>
      <c r="I236" s="207"/>
      <c r="J236" s="207"/>
      <c r="K236" s="207"/>
      <c r="L236" s="208"/>
      <c r="M236" s="209"/>
      <c r="N236" s="209"/>
      <c r="O236" s="209"/>
      <c r="P236" s="209"/>
    </row>
    <row r="237" spans="1:16" x14ac:dyDescent="0.3">
      <c r="C237" s="205"/>
      <c r="D237" s="206"/>
      <c r="E237" s="207"/>
      <c r="F237" s="207"/>
      <c r="G237" s="207"/>
      <c r="H237" s="207"/>
      <c r="I237" s="207"/>
      <c r="J237" s="207"/>
      <c r="K237" s="207"/>
      <c r="L237" s="208"/>
      <c r="M237" s="209"/>
      <c r="N237" s="209"/>
      <c r="O237" s="209"/>
      <c r="P237" s="209"/>
    </row>
    <row r="238" spans="1:16" x14ac:dyDescent="0.3">
      <c r="C238" s="205"/>
      <c r="D238" s="206"/>
      <c r="E238" s="207"/>
      <c r="F238" s="207"/>
      <c r="G238" s="207"/>
      <c r="H238" s="207"/>
      <c r="I238" s="207"/>
      <c r="J238" s="207"/>
      <c r="K238" s="207"/>
      <c r="L238" s="208"/>
      <c r="M238" s="209"/>
      <c r="N238" s="209"/>
      <c r="O238" s="209"/>
      <c r="P238" s="209"/>
    </row>
    <row r="239" spans="1:16" x14ac:dyDescent="0.3">
      <c r="C239" s="205"/>
      <c r="D239" s="206"/>
      <c r="E239" s="207"/>
      <c r="F239" s="207"/>
      <c r="G239" s="207"/>
      <c r="H239" s="207"/>
      <c r="I239" s="207"/>
      <c r="J239" s="207"/>
      <c r="K239" s="207"/>
      <c r="L239" s="208"/>
      <c r="M239" s="209"/>
      <c r="N239" s="209"/>
      <c r="O239" s="209"/>
      <c r="P239" s="209"/>
    </row>
    <row r="240" spans="1:16" x14ac:dyDescent="0.3">
      <c r="C240" s="205"/>
      <c r="D240" s="206"/>
      <c r="E240" s="207"/>
      <c r="F240" s="207"/>
      <c r="G240" s="207"/>
      <c r="H240" s="207"/>
      <c r="I240" s="207"/>
      <c r="J240" s="207"/>
      <c r="K240" s="207"/>
      <c r="L240" s="208"/>
      <c r="M240" s="209"/>
      <c r="N240" s="209"/>
      <c r="O240" s="209"/>
      <c r="P240" s="208"/>
    </row>
    <row r="241" spans="3:16" x14ac:dyDescent="0.3">
      <c r="C241" s="205"/>
      <c r="D241" s="206"/>
      <c r="E241" s="207"/>
      <c r="F241" s="207"/>
      <c r="G241" s="207"/>
      <c r="H241" s="207"/>
      <c r="I241" s="207"/>
      <c r="J241" s="207"/>
      <c r="K241" s="207"/>
      <c r="L241" s="208"/>
      <c r="M241" s="209"/>
      <c r="N241" s="209"/>
      <c r="O241" s="209"/>
      <c r="P241" s="209"/>
    </row>
    <row r="242" spans="3:16" x14ac:dyDescent="0.3">
      <c r="C242" s="205"/>
      <c r="D242" s="206"/>
      <c r="E242" s="207"/>
      <c r="F242" s="207"/>
      <c r="G242" s="207"/>
      <c r="H242" s="207"/>
      <c r="I242" s="207"/>
      <c r="J242" s="207"/>
      <c r="K242" s="207"/>
      <c r="L242" s="208"/>
      <c r="M242" s="209"/>
      <c r="N242" s="209"/>
      <c r="O242" s="209"/>
      <c r="P242" s="209"/>
    </row>
  </sheetData>
  <mergeCells count="28">
    <mergeCell ref="B226:D226"/>
    <mergeCell ref="B232:D232"/>
    <mergeCell ref="B227:D227"/>
    <mergeCell ref="B228:D228"/>
    <mergeCell ref="B229:D229"/>
    <mergeCell ref="B230:D230"/>
    <mergeCell ref="B231:D231"/>
    <mergeCell ref="J220:L220"/>
    <mergeCell ref="B222:D222"/>
    <mergeCell ref="B223:D223"/>
    <mergeCell ref="B224:D224"/>
    <mergeCell ref="B225:D225"/>
    <mergeCell ref="B154:C154"/>
    <mergeCell ref="A5:A7"/>
    <mergeCell ref="C5:C7"/>
    <mergeCell ref="L5:L6"/>
    <mergeCell ref="E4:K4"/>
    <mergeCell ref="D4:D7"/>
    <mergeCell ref="S5:S7"/>
    <mergeCell ref="A1:L1"/>
    <mergeCell ref="A2:L2"/>
    <mergeCell ref="T5:T7"/>
    <mergeCell ref="U5:U7"/>
    <mergeCell ref="Q5:Q7"/>
    <mergeCell ref="P5:P7"/>
    <mergeCell ref="N3:N6"/>
    <mergeCell ref="B5:B7"/>
    <mergeCell ref="A3:L3"/>
  </mergeCells>
  <phoneticPr fontId="29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L14 L20 P76:P82 L36 L162 L168 L174 L180:L184 L190 L196 L202 L208 L214 P54:P55 L64 L112:L124 L140:L146 P64 S64:T215 P9:P26 P85:P208 S217:T217 S14:T39 P28:P39 S44:T47 L44:L47 P44:P47 S54:T58 L55:L58" formula="1"/>
    <ignoredError sqref="U9:U19 U21:U26 U28 U31:U35 U54 U65:U69 U71:U75 U77:U82 U84 U87:U92 U94 U97:U102 U104 U107:U111 U113:U117 U119:U123 U125:U130 U132 U135:U139 U141:U145 U147:U152 U154 U157:U161 U163:U167 U169:U173 U175:U180 U182 U185:U189 U191:U195 U197:U201 U203:U207 U209:U214 U216 U37:U39 U45:U47 U56:U58" evalError="1"/>
    <ignoredError sqref="U20 U36 U44 U55 U64 U70 U76 U112 U118 U124 U140 U146 U162 U168 U174 U190 U196 U202 U208" evalError="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9FE99-1C67-4DB1-9691-DB1DA4E0A02D}">
  <dimension ref="A1:Z232"/>
  <sheetViews>
    <sheetView zoomScale="90" zoomScaleNormal="90" zoomScaleSheetLayoutView="100" workbookViewId="0">
      <pane xSplit="3" ySplit="7" topLeftCell="D265" activePane="bottomRight" state="frozen"/>
      <selection pane="topRight"/>
      <selection pane="bottomLeft"/>
      <selection pane="bottomRight" activeCell="H272" sqref="H272"/>
    </sheetView>
  </sheetViews>
  <sheetFormatPr defaultColWidth="9.26953125" defaultRowHeight="11.5" x14ac:dyDescent="0.3"/>
  <cols>
    <col min="1" max="1" width="6.54296875" style="27" customWidth="1"/>
    <col min="2" max="2" width="35.7265625" style="28" customWidth="1"/>
    <col min="3" max="3" width="39.7265625" style="34" bestFit="1" customWidth="1"/>
    <col min="4" max="4" width="12.7265625" style="129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54296875" style="28" customWidth="1"/>
    <col min="24" max="25" width="10.7265625" style="28" customWidth="1"/>
    <col min="26" max="26" width="10.7265625" style="107" customWidth="1"/>
    <col min="27" max="16384" width="9.26953125" style="28"/>
  </cols>
  <sheetData>
    <row r="1" spans="1:26" ht="17.5" x14ac:dyDescent="0.35">
      <c r="A1" s="170" t="s">
        <v>140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141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9</v>
      </c>
    </row>
    <row r="4" spans="1:26" ht="20.149999999999999" customHeight="1" x14ac:dyDescent="0.3">
      <c r="B4" s="27"/>
      <c r="C4" s="27"/>
      <c r="D4" s="182" t="s">
        <v>6</v>
      </c>
      <c r="E4" s="174" t="s">
        <v>7</v>
      </c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5"/>
      <c r="Q4" s="146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76" t="s">
        <v>10</v>
      </c>
      <c r="B5" s="176" t="s">
        <v>11</v>
      </c>
      <c r="C5" s="176" t="s">
        <v>12</v>
      </c>
      <c r="D5" s="18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92" t="s">
        <v>142</v>
      </c>
      <c r="S5" s="168"/>
      <c r="U5" s="176" t="s">
        <v>13</v>
      </c>
      <c r="V5" s="176" t="s">
        <v>14</v>
      </c>
      <c r="X5" s="176" t="s">
        <v>15</v>
      </c>
      <c r="Y5" s="176" t="s">
        <v>16</v>
      </c>
      <c r="Z5" s="189" t="s">
        <v>127</v>
      </c>
    </row>
    <row r="6" spans="1:26" ht="16.149999999999999" customHeight="1" x14ac:dyDescent="0.3">
      <c r="A6" s="177"/>
      <c r="B6" s="177"/>
      <c r="C6" s="177"/>
      <c r="D6" s="183"/>
      <c r="E6" s="55">
        <v>46082</v>
      </c>
      <c r="F6" s="55">
        <v>46113</v>
      </c>
      <c r="G6" s="55">
        <v>46143</v>
      </c>
      <c r="H6" s="55">
        <v>46174</v>
      </c>
      <c r="I6" s="55">
        <v>46204</v>
      </c>
      <c r="J6" s="55">
        <v>46235</v>
      </c>
      <c r="K6" s="55">
        <v>46266</v>
      </c>
      <c r="L6" s="55">
        <v>46296</v>
      </c>
      <c r="M6" s="55">
        <v>46327</v>
      </c>
      <c r="N6" s="55">
        <v>46357</v>
      </c>
      <c r="O6" s="55">
        <v>46388</v>
      </c>
      <c r="P6" s="55">
        <v>46419</v>
      </c>
      <c r="Q6" s="193"/>
      <c r="S6" s="169"/>
      <c r="U6" s="177"/>
      <c r="V6" s="177"/>
      <c r="X6" s="177"/>
      <c r="Y6" s="177"/>
      <c r="Z6" s="190"/>
    </row>
    <row r="7" spans="1:26" ht="20.25" customHeight="1" x14ac:dyDescent="0.3">
      <c r="A7" s="178"/>
      <c r="B7" s="178"/>
      <c r="C7" s="178"/>
      <c r="D7" s="184"/>
      <c r="E7" s="37">
        <v>176</v>
      </c>
      <c r="F7" s="37">
        <v>176</v>
      </c>
      <c r="G7" s="37">
        <v>160</v>
      </c>
      <c r="H7" s="37">
        <v>168</v>
      </c>
      <c r="I7" s="37">
        <v>176</v>
      </c>
      <c r="J7" s="37">
        <v>168</v>
      </c>
      <c r="K7" s="37">
        <v>168</v>
      </c>
      <c r="L7" s="37">
        <v>168</v>
      </c>
      <c r="M7" s="37">
        <v>144</v>
      </c>
      <c r="N7" s="37">
        <v>176</v>
      </c>
      <c r="O7" s="37">
        <v>152</v>
      </c>
      <c r="P7" s="37">
        <v>152</v>
      </c>
      <c r="Q7" s="103">
        <f>SUM(E7:P7)</f>
        <v>1984</v>
      </c>
      <c r="S7" s="104">
        <f>AVERAGE(E7:P7)</f>
        <v>165.33333333333334</v>
      </c>
      <c r="U7" s="178"/>
      <c r="V7" s="178"/>
      <c r="X7" s="178"/>
      <c r="Y7" s="178"/>
      <c r="Z7" s="191"/>
    </row>
    <row r="8" spans="1:26" s="31" customFormat="1" ht="13.5" customHeight="1" x14ac:dyDescent="0.25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18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2" x14ac:dyDescent="0.3">
      <c r="A10" s="94"/>
      <c r="B10" s="95"/>
      <c r="C10" s="130" t="str">
        <f>'3. Staff Loading'!C10</f>
        <v xml:space="preserve">BenefitsCal Project Management Office Lead </v>
      </c>
      <c r="D10" s="131" t="str">
        <f>'3. Staff Loading'!D10</f>
        <v>N</v>
      </c>
      <c r="E10" s="43">
        <v>176</v>
      </c>
      <c r="F10" s="43">
        <v>176</v>
      </c>
      <c r="G10" s="43">
        <v>160</v>
      </c>
      <c r="H10" s="43">
        <v>168</v>
      </c>
      <c r="I10" s="43">
        <v>176</v>
      </c>
      <c r="J10" s="43">
        <v>168</v>
      </c>
      <c r="K10" s="43">
        <v>168</v>
      </c>
      <c r="L10" s="43">
        <v>168</v>
      </c>
      <c r="M10" s="43">
        <v>144</v>
      </c>
      <c r="N10" s="43">
        <v>176</v>
      </c>
      <c r="O10" s="43">
        <v>152</v>
      </c>
      <c r="P10" s="43">
        <v>152</v>
      </c>
      <c r="Q10" s="101">
        <f t="shared" ref="Q10:Q25" si="0">SUM(E10:P10)</f>
        <v>1984</v>
      </c>
      <c r="U10" s="135">
        <f t="shared" ref="U10:U13" si="1">V10/$S$7</f>
        <v>1</v>
      </c>
      <c r="V10" s="135">
        <f>Q10/12</f>
        <v>165.33333333333334</v>
      </c>
      <c r="X10" s="135">
        <f t="shared" ref="X10:X13" si="2">IF($D10="Y",$Q10,0)</f>
        <v>0</v>
      </c>
      <c r="Y10" s="135">
        <f t="shared" ref="Y10:Y13" si="3">IF($D10="N",$Q10,0)</f>
        <v>1984</v>
      </c>
      <c r="Z10" s="136">
        <f t="shared" ref="Z10:Z14" si="4">X10/(Y10+X10)</f>
        <v>0</v>
      </c>
    </row>
    <row r="11" spans="1:26" ht="12" x14ac:dyDescent="0.3">
      <c r="A11" s="94"/>
      <c r="B11" s="95"/>
      <c r="C11" s="130" t="str">
        <f>'3. Staff Loading'!C11</f>
        <v>BenefitsCal Project Manager (Key)</v>
      </c>
      <c r="D11" s="131" t="str">
        <f>'3. Staff Loading'!D11</f>
        <v>N</v>
      </c>
      <c r="E11" s="43">
        <v>176</v>
      </c>
      <c r="F11" s="43">
        <v>176</v>
      </c>
      <c r="G11" s="43">
        <v>160</v>
      </c>
      <c r="H11" s="43">
        <v>168</v>
      </c>
      <c r="I11" s="43">
        <v>176</v>
      </c>
      <c r="J11" s="43">
        <v>168</v>
      </c>
      <c r="K11" s="43">
        <v>168</v>
      </c>
      <c r="L11" s="43">
        <v>168</v>
      </c>
      <c r="M11" s="43">
        <v>144</v>
      </c>
      <c r="N11" s="43">
        <v>176</v>
      </c>
      <c r="O11" s="43">
        <v>152</v>
      </c>
      <c r="P11" s="43">
        <v>152</v>
      </c>
      <c r="Q11" s="101">
        <f t="shared" si="0"/>
        <v>1984</v>
      </c>
      <c r="U11" s="135">
        <f t="shared" si="1"/>
        <v>1</v>
      </c>
      <c r="V11" s="135">
        <f>Q11/12</f>
        <v>165.33333333333334</v>
      </c>
      <c r="X11" s="135">
        <f t="shared" si="2"/>
        <v>0</v>
      </c>
      <c r="Y11" s="135">
        <f t="shared" si="3"/>
        <v>1984</v>
      </c>
      <c r="Z11" s="136">
        <f t="shared" si="4"/>
        <v>0</v>
      </c>
    </row>
    <row r="12" spans="1:26" ht="12" x14ac:dyDescent="0.3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2" x14ac:dyDescent="0.3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2" thickBot="1" x14ac:dyDescent="0.3">
      <c r="A14" s="66"/>
      <c r="B14" s="67" t="s">
        <v>23</v>
      </c>
      <c r="C14" s="68"/>
      <c r="D14" s="120"/>
      <c r="E14" s="71">
        <f>SUM(E9:E13)</f>
        <v>352</v>
      </c>
      <c r="F14" s="71">
        <f t="shared" ref="F14:Q14" si="5">SUM(F9:F13)</f>
        <v>352</v>
      </c>
      <c r="G14" s="71">
        <f t="shared" si="5"/>
        <v>320</v>
      </c>
      <c r="H14" s="71">
        <f t="shared" si="5"/>
        <v>336</v>
      </c>
      <c r="I14" s="71">
        <f t="shared" si="5"/>
        <v>352</v>
      </c>
      <c r="J14" s="71">
        <f t="shared" si="5"/>
        <v>336</v>
      </c>
      <c r="K14" s="71">
        <f t="shared" si="5"/>
        <v>336</v>
      </c>
      <c r="L14" s="71">
        <f t="shared" si="5"/>
        <v>336</v>
      </c>
      <c r="M14" s="71">
        <f t="shared" si="5"/>
        <v>288</v>
      </c>
      <c r="N14" s="71">
        <f t="shared" si="5"/>
        <v>352</v>
      </c>
      <c r="O14" s="71">
        <f t="shared" si="5"/>
        <v>304</v>
      </c>
      <c r="P14" s="71">
        <f t="shared" si="5"/>
        <v>304</v>
      </c>
      <c r="Q14" s="71">
        <f t="shared" si="5"/>
        <v>3968</v>
      </c>
      <c r="U14" s="69">
        <f>SUM(U9:U13)</f>
        <v>2</v>
      </c>
      <c r="V14" s="69">
        <f>SUM(V9:V13)</f>
        <v>330.66666666666669</v>
      </c>
      <c r="X14" s="69">
        <f>SUM(X9:X13)</f>
        <v>0</v>
      </c>
      <c r="Y14" s="69">
        <f>SUM(Y9:Y13)</f>
        <v>3968</v>
      </c>
      <c r="Z14" s="106">
        <f t="shared" si="4"/>
        <v>0</v>
      </c>
    </row>
    <row r="15" spans="1:26" ht="14.25" customHeight="1" x14ac:dyDescent="0.3">
      <c r="A15" s="96">
        <v>1.2</v>
      </c>
      <c r="B15" s="97" t="s">
        <v>24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 x14ac:dyDescent="0.3">
      <c r="A16" s="94"/>
      <c r="B16" s="98"/>
      <c r="C16" s="130" t="str">
        <f>'3. Staff Loading'!C16</f>
        <v>BenefitsCal Project Manager Sr</v>
      </c>
      <c r="D16" s="131" t="str">
        <f>'3. Staff Loading'!D16</f>
        <v>N</v>
      </c>
      <c r="E16" s="43">
        <v>88</v>
      </c>
      <c r="F16" s="43">
        <v>88</v>
      </c>
      <c r="G16" s="43">
        <v>80</v>
      </c>
      <c r="H16" s="43">
        <v>84</v>
      </c>
      <c r="I16" s="43">
        <v>88</v>
      </c>
      <c r="J16" s="43">
        <v>84</v>
      </c>
      <c r="K16" s="43">
        <v>84</v>
      </c>
      <c r="L16" s="43">
        <v>84</v>
      </c>
      <c r="M16" s="43">
        <v>72</v>
      </c>
      <c r="N16" s="43">
        <v>88</v>
      </c>
      <c r="O16" s="43">
        <v>76</v>
      </c>
      <c r="P16" s="43">
        <v>76</v>
      </c>
      <c r="Q16" s="102">
        <f t="shared" si="0"/>
        <v>992</v>
      </c>
      <c r="U16" s="135">
        <f t="shared" ref="U16:U19" si="6">V16/$S$7</f>
        <v>0.5</v>
      </c>
      <c r="V16" s="135">
        <f>Q16/12</f>
        <v>82.666666666666671</v>
      </c>
      <c r="X16" s="135">
        <f t="shared" ref="X16:X19" si="7">IF($D16="Y",$Q16,0)</f>
        <v>0</v>
      </c>
      <c r="Y16" s="135">
        <f t="shared" ref="Y16:Y19" si="8">IF($D16="N",$Q16,0)</f>
        <v>992</v>
      </c>
      <c r="Z16" s="136">
        <f t="shared" ref="Z16:Z19" si="9">X16/(Y16+X16)</f>
        <v>0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26</v>
      </c>
      <c r="C20" s="72"/>
      <c r="D20" s="122"/>
      <c r="E20" s="71">
        <f>SUM(E15:E19)</f>
        <v>88</v>
      </c>
      <c r="F20" s="71">
        <f t="shared" ref="F20:Q20" si="10">SUM(F15:F19)</f>
        <v>88</v>
      </c>
      <c r="G20" s="71">
        <f t="shared" si="10"/>
        <v>80</v>
      </c>
      <c r="H20" s="71">
        <f t="shared" si="10"/>
        <v>84</v>
      </c>
      <c r="I20" s="71">
        <f t="shared" si="10"/>
        <v>88</v>
      </c>
      <c r="J20" s="71">
        <f t="shared" si="10"/>
        <v>84</v>
      </c>
      <c r="K20" s="71">
        <f t="shared" si="10"/>
        <v>84</v>
      </c>
      <c r="L20" s="71">
        <f t="shared" si="10"/>
        <v>84</v>
      </c>
      <c r="M20" s="71">
        <f t="shared" si="10"/>
        <v>72</v>
      </c>
      <c r="N20" s="71">
        <f t="shared" si="10"/>
        <v>88</v>
      </c>
      <c r="O20" s="71">
        <f t="shared" si="10"/>
        <v>76</v>
      </c>
      <c r="P20" s="71">
        <f t="shared" si="10"/>
        <v>76</v>
      </c>
      <c r="Q20" s="71">
        <f t="shared" si="10"/>
        <v>992</v>
      </c>
      <c r="U20" s="73">
        <f>SUM(U15:U19)</f>
        <v>0.5</v>
      </c>
      <c r="V20" s="73">
        <f>SUM(V15:V19)</f>
        <v>82.666666666666671</v>
      </c>
      <c r="X20" s="69">
        <f>SUM(X15:X19)</f>
        <v>0</v>
      </c>
      <c r="Y20" s="69">
        <f>SUM(Y15:Y19)</f>
        <v>992</v>
      </c>
      <c r="Z20" s="106">
        <f>X20/(X20+Y20)</f>
        <v>0</v>
      </c>
    </row>
    <row r="21" spans="1:26" ht="12" x14ac:dyDescent="0.3">
      <c r="A21" s="96">
        <v>1.3</v>
      </c>
      <c r="B21" s="97" t="s">
        <v>27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2" x14ac:dyDescent="0.3">
      <c r="A22" s="94"/>
      <c r="B22" s="98"/>
      <c r="C22" s="130" t="str">
        <f>'3. Staff Loading'!C22</f>
        <v>BenefitsCal Acct Business Office Analyst</v>
      </c>
      <c r="D22" s="131" t="str">
        <f>'3. Staff Loading'!D22</f>
        <v>N</v>
      </c>
      <c r="E22" s="43">
        <v>176</v>
      </c>
      <c r="F22" s="43">
        <v>176</v>
      </c>
      <c r="G22" s="43">
        <v>160</v>
      </c>
      <c r="H22" s="43">
        <v>168</v>
      </c>
      <c r="I22" s="43">
        <v>176</v>
      </c>
      <c r="J22" s="43">
        <v>168</v>
      </c>
      <c r="K22" s="43">
        <v>168</v>
      </c>
      <c r="L22" s="43">
        <v>168</v>
      </c>
      <c r="M22" s="43">
        <v>144</v>
      </c>
      <c r="N22" s="43">
        <v>176</v>
      </c>
      <c r="O22" s="43">
        <v>152</v>
      </c>
      <c r="P22" s="43">
        <v>152</v>
      </c>
      <c r="Q22" s="102">
        <f t="shared" si="0"/>
        <v>1984</v>
      </c>
      <c r="U22" s="135">
        <f t="shared" ref="U22:U25" si="11">V22/$S$7</f>
        <v>1</v>
      </c>
      <c r="V22" s="135">
        <f>Q22/12</f>
        <v>165.33333333333334</v>
      </c>
      <c r="X22" s="135">
        <f t="shared" ref="X22:X25" si="12">IF($D22="Y",$Q22,0)</f>
        <v>0</v>
      </c>
      <c r="Y22" s="135">
        <f t="shared" ref="Y22:Y25" si="13">IF($D22="N",$Q22,0)</f>
        <v>1984</v>
      </c>
      <c r="Z22" s="136">
        <f t="shared" ref="Z22:Z25" si="14">X22/(Y22+X22)</f>
        <v>0</v>
      </c>
    </row>
    <row r="23" spans="1:26" ht="12" x14ac:dyDescent="0.3">
      <c r="A23" s="94"/>
      <c r="B23" s="98"/>
      <c r="C23" s="130" t="str">
        <f>'3. Staff Loading'!C23</f>
        <v>BenefitsCal Project Manager</v>
      </c>
      <c r="D23" s="131" t="str">
        <f>'3. Staff Loading'!D23</f>
        <v>N</v>
      </c>
      <c r="E23" s="43">
        <v>88</v>
      </c>
      <c r="F23" s="43">
        <v>88</v>
      </c>
      <c r="G23" s="43">
        <v>80</v>
      </c>
      <c r="H23" s="43">
        <v>84</v>
      </c>
      <c r="I23" s="43">
        <v>88</v>
      </c>
      <c r="J23" s="43">
        <v>84</v>
      </c>
      <c r="K23" s="43">
        <v>84</v>
      </c>
      <c r="L23" s="43">
        <v>84</v>
      </c>
      <c r="M23" s="43">
        <v>72</v>
      </c>
      <c r="N23" s="43">
        <v>88</v>
      </c>
      <c r="O23" s="43">
        <v>76</v>
      </c>
      <c r="P23" s="43">
        <v>76</v>
      </c>
      <c r="Q23" s="102">
        <f t="shared" si="0"/>
        <v>992</v>
      </c>
      <c r="U23" s="135">
        <f t="shared" si="11"/>
        <v>0.5</v>
      </c>
      <c r="V23" s="135">
        <f>Q23/12</f>
        <v>82.666666666666671</v>
      </c>
      <c r="X23" s="135">
        <f t="shared" si="12"/>
        <v>0</v>
      </c>
      <c r="Y23" s="135">
        <f t="shared" si="13"/>
        <v>992</v>
      </c>
      <c r="Z23" s="136">
        <f t="shared" si="14"/>
        <v>0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29</v>
      </c>
      <c r="C26" s="72"/>
      <c r="D26" s="122"/>
      <c r="E26" s="71">
        <f>SUM(E21:E25)</f>
        <v>264</v>
      </c>
      <c r="F26" s="71">
        <f t="shared" ref="F26:Q26" si="15">SUM(F21:F25)</f>
        <v>264</v>
      </c>
      <c r="G26" s="71">
        <f t="shared" si="15"/>
        <v>240</v>
      </c>
      <c r="H26" s="71">
        <f t="shared" si="15"/>
        <v>252</v>
      </c>
      <c r="I26" s="71">
        <f t="shared" si="15"/>
        <v>264</v>
      </c>
      <c r="J26" s="71">
        <f t="shared" si="15"/>
        <v>252</v>
      </c>
      <c r="K26" s="71">
        <f t="shared" si="15"/>
        <v>252</v>
      </c>
      <c r="L26" s="71">
        <f t="shared" si="15"/>
        <v>252</v>
      </c>
      <c r="M26" s="71">
        <f t="shared" si="15"/>
        <v>216</v>
      </c>
      <c r="N26" s="71">
        <f t="shared" si="15"/>
        <v>264</v>
      </c>
      <c r="O26" s="71">
        <f t="shared" si="15"/>
        <v>228</v>
      </c>
      <c r="P26" s="71">
        <f t="shared" si="15"/>
        <v>228</v>
      </c>
      <c r="Q26" s="71">
        <f t="shared" si="15"/>
        <v>2976</v>
      </c>
      <c r="U26" s="73">
        <f>SUM(U21:U25)</f>
        <v>1.5</v>
      </c>
      <c r="V26" s="73">
        <f>SUM(V21:V25)</f>
        <v>248</v>
      </c>
      <c r="X26" s="69">
        <f>SUM(X21:X25)</f>
        <v>0</v>
      </c>
      <c r="Y26" s="69">
        <f>SUM(Y21:Y25)</f>
        <v>2976</v>
      </c>
      <c r="Z26" s="106">
        <f>X26/(X26+Y26)</f>
        <v>0</v>
      </c>
    </row>
    <row r="27" spans="1:26" ht="10.15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23</v>
      </c>
      <c r="C28" s="91"/>
      <c r="D28" s="123"/>
      <c r="E28" s="92">
        <f t="shared" ref="E28:Q28" si="16">SUM(E14,E20,E26)</f>
        <v>704</v>
      </c>
      <c r="F28" s="92">
        <f t="shared" si="16"/>
        <v>704</v>
      </c>
      <c r="G28" s="92">
        <f t="shared" si="16"/>
        <v>640</v>
      </c>
      <c r="H28" s="92">
        <f t="shared" si="16"/>
        <v>672</v>
      </c>
      <c r="I28" s="92">
        <f t="shared" si="16"/>
        <v>704</v>
      </c>
      <c r="J28" s="92">
        <f t="shared" si="16"/>
        <v>672</v>
      </c>
      <c r="K28" s="92">
        <f t="shared" si="16"/>
        <v>672</v>
      </c>
      <c r="L28" s="92">
        <f t="shared" si="16"/>
        <v>672</v>
      </c>
      <c r="M28" s="92">
        <f t="shared" si="16"/>
        <v>576</v>
      </c>
      <c r="N28" s="92">
        <f t="shared" si="16"/>
        <v>704</v>
      </c>
      <c r="O28" s="92">
        <f t="shared" si="16"/>
        <v>608</v>
      </c>
      <c r="P28" s="92">
        <f t="shared" si="16"/>
        <v>608</v>
      </c>
      <c r="Q28" s="92">
        <f t="shared" si="16"/>
        <v>7936</v>
      </c>
      <c r="U28" s="92">
        <f>SUM(U14,U20,U26)</f>
        <v>4</v>
      </c>
      <c r="V28" s="92">
        <f>SUM(V14,V20,V26)</f>
        <v>661.33333333333337</v>
      </c>
      <c r="X28" s="92">
        <f>SUM(X14,X20,X26)</f>
        <v>0</v>
      </c>
      <c r="Y28" s="92">
        <f>SUM(Y14,Y20,Y26)</f>
        <v>7936</v>
      </c>
      <c r="Z28" s="111">
        <f>X28/(X28+Y28)</f>
        <v>0</v>
      </c>
    </row>
    <row r="29" spans="1:26" ht="10.15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30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31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8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2" x14ac:dyDescent="0.3">
      <c r="A32" s="94"/>
      <c r="B32" s="95"/>
      <c r="C32" s="130" t="str">
        <f>'3. Staff Loading'!C32</f>
        <v>BenefitsCal Application Manager</v>
      </c>
      <c r="D32" s="131" t="str">
        <f>'3. Staff Loading'!D32</f>
        <v>N</v>
      </c>
      <c r="E32" s="43">
        <v>176</v>
      </c>
      <c r="F32" s="43">
        <v>176</v>
      </c>
      <c r="G32" s="43">
        <v>160</v>
      </c>
      <c r="H32" s="43">
        <v>168</v>
      </c>
      <c r="I32" s="43">
        <v>176</v>
      </c>
      <c r="J32" s="43">
        <v>168</v>
      </c>
      <c r="K32" s="43">
        <v>168</v>
      </c>
      <c r="L32" s="43">
        <v>168</v>
      </c>
      <c r="M32" s="43">
        <v>144</v>
      </c>
      <c r="N32" s="43">
        <v>176</v>
      </c>
      <c r="O32" s="43">
        <v>152</v>
      </c>
      <c r="P32" s="43">
        <v>152</v>
      </c>
      <c r="Q32" s="101">
        <f t="shared" si="17"/>
        <v>1984</v>
      </c>
      <c r="U32" s="135">
        <f t="shared" ref="U32:U35" si="18">V32/$S$7</f>
        <v>1</v>
      </c>
      <c r="V32" s="135">
        <f>Q32/12</f>
        <v>165.33333333333334</v>
      </c>
      <c r="X32" s="135">
        <f t="shared" ref="X32:X35" si="19">IF($D32="Y",$Q32,0)</f>
        <v>0</v>
      </c>
      <c r="Y32" s="135">
        <f t="shared" ref="Y32:Y35" si="20">IF($D32="N",$Q32,0)</f>
        <v>1984</v>
      </c>
      <c r="Z32" s="136">
        <f t="shared" ref="Z32:Z35" si="21">X32/(Y32+X32)</f>
        <v>0</v>
      </c>
    </row>
    <row r="33" spans="1:26" ht="12" x14ac:dyDescent="0.3">
      <c r="A33" s="94"/>
      <c r="B33" s="95"/>
      <c r="C33" s="130" t="str">
        <f>'3. Staff Loading'!C33</f>
        <v>BenefitsCal Project Manager</v>
      </c>
      <c r="D33" s="131" t="str">
        <f>'3. Staff Loading'!D33</f>
        <v>N</v>
      </c>
      <c r="E33" s="43">
        <v>88</v>
      </c>
      <c r="F33" s="43">
        <v>88</v>
      </c>
      <c r="G33" s="43">
        <v>80</v>
      </c>
      <c r="H33" s="43">
        <v>84</v>
      </c>
      <c r="I33" s="43">
        <v>88</v>
      </c>
      <c r="J33" s="43">
        <v>84</v>
      </c>
      <c r="K33" s="43">
        <v>84</v>
      </c>
      <c r="L33" s="43">
        <v>84</v>
      </c>
      <c r="M33" s="43">
        <v>72</v>
      </c>
      <c r="N33" s="43">
        <v>88</v>
      </c>
      <c r="O33" s="43">
        <v>76</v>
      </c>
      <c r="P33" s="43">
        <v>76</v>
      </c>
      <c r="Q33" s="101">
        <f t="shared" si="17"/>
        <v>992</v>
      </c>
      <c r="U33" s="135">
        <f t="shared" si="18"/>
        <v>0.5</v>
      </c>
      <c r="V33" s="135">
        <f>Q33/12</f>
        <v>82.666666666666671</v>
      </c>
      <c r="X33" s="135">
        <f t="shared" si="19"/>
        <v>0</v>
      </c>
      <c r="Y33" s="135">
        <f t="shared" si="20"/>
        <v>992</v>
      </c>
      <c r="Z33" s="136">
        <f t="shared" si="21"/>
        <v>0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135</v>
      </c>
      <c r="C36" s="68"/>
      <c r="D36" s="120"/>
      <c r="E36" s="71">
        <f>SUM(E31:E35)</f>
        <v>264</v>
      </c>
      <c r="F36" s="71">
        <f t="shared" ref="F36:Q36" si="22">SUM(F31:F35)</f>
        <v>264</v>
      </c>
      <c r="G36" s="71">
        <f t="shared" si="22"/>
        <v>240</v>
      </c>
      <c r="H36" s="71">
        <f t="shared" si="22"/>
        <v>252</v>
      </c>
      <c r="I36" s="71">
        <f t="shared" si="22"/>
        <v>264</v>
      </c>
      <c r="J36" s="71">
        <f t="shared" si="22"/>
        <v>252</v>
      </c>
      <c r="K36" s="71">
        <f t="shared" si="22"/>
        <v>252</v>
      </c>
      <c r="L36" s="71">
        <f t="shared" si="22"/>
        <v>252</v>
      </c>
      <c r="M36" s="71">
        <f t="shared" si="22"/>
        <v>216</v>
      </c>
      <c r="N36" s="71">
        <f t="shared" si="22"/>
        <v>264</v>
      </c>
      <c r="O36" s="71">
        <f t="shared" si="22"/>
        <v>228</v>
      </c>
      <c r="P36" s="71">
        <f t="shared" si="22"/>
        <v>228</v>
      </c>
      <c r="Q36" s="71">
        <f t="shared" si="22"/>
        <v>2976</v>
      </c>
      <c r="U36" s="73">
        <f>SUM(U31:U35)</f>
        <v>1.5</v>
      </c>
      <c r="V36" s="73">
        <f>SUM(V31:V35)</f>
        <v>248</v>
      </c>
      <c r="X36" s="69">
        <f>SUM(X31:X35)</f>
        <v>0</v>
      </c>
      <c r="Y36" s="69">
        <f>SUM(Y31:Y35)</f>
        <v>2976</v>
      </c>
      <c r="Z36" s="106">
        <f>X36/(X36+Y36)</f>
        <v>0</v>
      </c>
    </row>
    <row r="37" spans="1:26" ht="12" x14ac:dyDescent="0.3">
      <c r="A37" s="94">
        <v>2.2000000000000002</v>
      </c>
      <c r="B37" s="99" t="s">
        <v>34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2" x14ac:dyDescent="0.3">
      <c r="A38" s="94"/>
      <c r="B38" s="95"/>
      <c r="C38" s="130" t="str">
        <f>'3. Staff Loading'!C38</f>
        <v>BenefitsCal Application Architect</v>
      </c>
      <c r="D38" s="131" t="str">
        <f>'3. Staff Loading'!D38</f>
        <v>N</v>
      </c>
      <c r="E38" s="43">
        <v>44</v>
      </c>
      <c r="F38" s="43">
        <v>44</v>
      </c>
      <c r="G38" s="43">
        <v>40</v>
      </c>
      <c r="H38" s="43">
        <v>42</v>
      </c>
      <c r="I38" s="43">
        <v>44</v>
      </c>
      <c r="J38" s="43">
        <v>42</v>
      </c>
      <c r="K38" s="43">
        <v>42</v>
      </c>
      <c r="L38" s="43">
        <v>42</v>
      </c>
      <c r="M38" s="43">
        <v>36</v>
      </c>
      <c r="N38" s="43">
        <v>44</v>
      </c>
      <c r="O38" s="43">
        <v>38</v>
      </c>
      <c r="P38" s="43">
        <v>38</v>
      </c>
      <c r="Q38" s="101">
        <f t="shared" si="17"/>
        <v>496</v>
      </c>
      <c r="R38" s="32"/>
      <c r="S38" s="32"/>
      <c r="T38" s="32"/>
      <c r="U38" s="135">
        <f t="shared" ref="U38:U40" si="23">V38/$S$7</f>
        <v>0.25</v>
      </c>
      <c r="V38" s="135">
        <f>Q38/12</f>
        <v>41.333333333333336</v>
      </c>
      <c r="X38" s="135">
        <f t="shared" ref="X38:X43" si="24">IF($D38="Y",$Q38,0)</f>
        <v>0</v>
      </c>
      <c r="Y38" s="135">
        <f t="shared" ref="Y38:Y43" si="25">IF($D38="N",$Q38,0)</f>
        <v>496</v>
      </c>
      <c r="Z38" s="136">
        <f t="shared" ref="Z38:Z40" si="26">X38/(Y38+X38)</f>
        <v>0</v>
      </c>
    </row>
    <row r="39" spans="1:26" ht="12" x14ac:dyDescent="0.3">
      <c r="A39" s="94"/>
      <c r="B39" s="95"/>
      <c r="C39" s="130" t="str">
        <f>'3. Staff Loading'!C39</f>
        <v>BenefitsCal Application Developer SR</v>
      </c>
      <c r="D39" s="131" t="str">
        <f>'3. Staff Loading'!D39</f>
        <v>N</v>
      </c>
      <c r="E39" s="43">
        <v>17.600000000000001</v>
      </c>
      <c r="F39" s="43">
        <v>17.600000000000001</v>
      </c>
      <c r="G39" s="43">
        <v>16</v>
      </c>
      <c r="H39" s="43">
        <v>16.8</v>
      </c>
      <c r="I39" s="43">
        <v>17.600000000000001</v>
      </c>
      <c r="J39" s="43">
        <v>16.8</v>
      </c>
      <c r="K39" s="43">
        <v>16.8</v>
      </c>
      <c r="L39" s="43">
        <v>16.8</v>
      </c>
      <c r="M39" s="43">
        <v>14.4</v>
      </c>
      <c r="N39" s="43">
        <v>17.600000000000001</v>
      </c>
      <c r="O39" s="43">
        <v>15.200000000000001</v>
      </c>
      <c r="P39" s="43">
        <v>15.200000000000001</v>
      </c>
      <c r="Q39" s="101">
        <f t="shared" si="17"/>
        <v>198.39999999999998</v>
      </c>
      <c r="R39" s="32"/>
      <c r="S39" s="32"/>
      <c r="T39" s="32"/>
      <c r="U39" s="135">
        <f t="shared" si="23"/>
        <v>9.9999999999999978E-2</v>
      </c>
      <c r="V39" s="135">
        <f>Q39/12</f>
        <v>16.533333333333331</v>
      </c>
      <c r="X39" s="135">
        <f t="shared" si="24"/>
        <v>0</v>
      </c>
      <c r="Y39" s="135">
        <f t="shared" si="25"/>
        <v>198.39999999999998</v>
      </c>
      <c r="Z39" s="136">
        <f t="shared" si="26"/>
        <v>0</v>
      </c>
    </row>
    <row r="40" spans="1:26" ht="12" x14ac:dyDescent="0.3">
      <c r="A40" s="94"/>
      <c r="B40" s="95"/>
      <c r="C40" s="130" t="str">
        <f>'3. Staff Loading'!C40</f>
        <v>BenefitsCal Business Analyst</v>
      </c>
      <c r="D40" s="131" t="str">
        <f>'3. Staff Loading'!D40</f>
        <v>N</v>
      </c>
      <c r="E40" s="43">
        <v>88</v>
      </c>
      <c r="F40" s="43">
        <v>88</v>
      </c>
      <c r="G40" s="43">
        <v>80</v>
      </c>
      <c r="H40" s="43">
        <v>84</v>
      </c>
      <c r="I40" s="43">
        <v>88</v>
      </c>
      <c r="J40" s="43">
        <v>84</v>
      </c>
      <c r="K40" s="43">
        <v>84</v>
      </c>
      <c r="L40" s="43">
        <v>84</v>
      </c>
      <c r="M40" s="43">
        <v>72</v>
      </c>
      <c r="N40" s="43">
        <v>88</v>
      </c>
      <c r="O40" s="43">
        <v>76</v>
      </c>
      <c r="P40" s="43">
        <v>76</v>
      </c>
      <c r="Q40" s="101">
        <f t="shared" si="17"/>
        <v>992</v>
      </c>
      <c r="R40" s="32"/>
      <c r="S40" s="32"/>
      <c r="T40" s="32"/>
      <c r="U40" s="135">
        <f t="shared" si="23"/>
        <v>0.5</v>
      </c>
      <c r="V40" s="135">
        <f>Q40/12</f>
        <v>82.666666666666671</v>
      </c>
      <c r="X40" s="135">
        <f t="shared" si="24"/>
        <v>0</v>
      </c>
      <c r="Y40" s="135">
        <f t="shared" si="25"/>
        <v>992</v>
      </c>
      <c r="Z40" s="136">
        <f t="shared" si="26"/>
        <v>0</v>
      </c>
    </row>
    <row r="41" spans="1:26" ht="12" x14ac:dyDescent="0.3">
      <c r="A41" s="94"/>
      <c r="B41" s="95"/>
      <c r="C41" s="130" t="str">
        <f>'3. Staff Loading'!C41</f>
        <v>BenefitsCal Developer- Analytics/Reporting</v>
      </c>
      <c r="D41" s="131" t="str">
        <f>'3. Staff Loading'!D41</f>
        <v>N</v>
      </c>
      <c r="E41" s="43">
        <v>44</v>
      </c>
      <c r="F41" s="43">
        <v>44</v>
      </c>
      <c r="G41" s="43">
        <v>40</v>
      </c>
      <c r="H41" s="43">
        <v>42</v>
      </c>
      <c r="I41" s="43">
        <v>44</v>
      </c>
      <c r="J41" s="43">
        <v>42</v>
      </c>
      <c r="K41" s="43">
        <v>42</v>
      </c>
      <c r="L41" s="43">
        <v>42</v>
      </c>
      <c r="M41" s="43">
        <v>36</v>
      </c>
      <c r="N41" s="43">
        <v>44</v>
      </c>
      <c r="O41" s="43">
        <v>38</v>
      </c>
      <c r="P41" s="43">
        <v>38</v>
      </c>
      <c r="Q41" s="101">
        <f t="shared" si="17"/>
        <v>496</v>
      </c>
      <c r="R41" s="32"/>
      <c r="S41" s="32"/>
      <c r="T41" s="32"/>
      <c r="U41" s="135">
        <f t="shared" ref="U41:U43" si="27">V41/$S$7</f>
        <v>0.25</v>
      </c>
      <c r="V41" s="135">
        <f t="shared" ref="V41:V43" si="28">Q41/12</f>
        <v>41.333333333333336</v>
      </c>
      <c r="X41" s="135">
        <f t="shared" si="24"/>
        <v>0</v>
      </c>
      <c r="Y41" s="135">
        <f t="shared" si="25"/>
        <v>496</v>
      </c>
      <c r="Z41" s="136">
        <f t="shared" ref="Z41:Z43" si="29">X41/(Y41+X41)</f>
        <v>0</v>
      </c>
    </row>
    <row r="42" spans="1:26" ht="12" x14ac:dyDescent="0.3">
      <c r="A42" s="94"/>
      <c r="B42" s="95"/>
      <c r="C42" s="130" t="str">
        <f>'3. Staff Loading'!C42</f>
        <v xml:space="preserve">BenefitsCal UCD Research Analyst </v>
      </c>
      <c r="D42" s="131" t="str">
        <f>'3. Staff Loading'!D42</f>
        <v>N</v>
      </c>
      <c r="E42" s="43">
        <v>132</v>
      </c>
      <c r="F42" s="43">
        <v>132</v>
      </c>
      <c r="G42" s="43">
        <v>120</v>
      </c>
      <c r="H42" s="43">
        <v>126</v>
      </c>
      <c r="I42" s="43">
        <v>132</v>
      </c>
      <c r="J42" s="43">
        <v>126</v>
      </c>
      <c r="K42" s="43">
        <v>126</v>
      </c>
      <c r="L42" s="43">
        <v>126</v>
      </c>
      <c r="M42" s="43">
        <v>108</v>
      </c>
      <c r="N42" s="43">
        <v>132</v>
      </c>
      <c r="O42" s="43">
        <v>114</v>
      </c>
      <c r="P42" s="43">
        <v>114</v>
      </c>
      <c r="Q42" s="101">
        <f t="shared" si="17"/>
        <v>1488</v>
      </c>
      <c r="R42" s="32"/>
      <c r="S42" s="32"/>
      <c r="T42" s="32"/>
      <c r="U42" s="135">
        <f t="shared" si="27"/>
        <v>0.75</v>
      </c>
      <c r="V42" s="135">
        <f t="shared" si="28"/>
        <v>124</v>
      </c>
      <c r="X42" s="135">
        <f t="shared" si="24"/>
        <v>0</v>
      </c>
      <c r="Y42" s="135">
        <f t="shared" si="25"/>
        <v>1488</v>
      </c>
      <c r="Z42" s="136">
        <f t="shared" si="29"/>
        <v>0</v>
      </c>
    </row>
    <row r="43" spans="1:26" ht="12" x14ac:dyDescent="0.3">
      <c r="A43" s="94"/>
      <c r="B43" s="95"/>
      <c r="C43" s="130" t="str">
        <f>'3. Staff Loading'!C43</f>
        <v>BenefitsCal User Centered Design Lead</v>
      </c>
      <c r="D43" s="131" t="str">
        <f>'3. Staff Loading'!D43</f>
        <v>N</v>
      </c>
      <c r="E43" s="43">
        <v>70.400000000000006</v>
      </c>
      <c r="F43" s="43">
        <v>70.400000000000006</v>
      </c>
      <c r="G43" s="43">
        <v>64</v>
      </c>
      <c r="H43" s="43">
        <v>67.2</v>
      </c>
      <c r="I43" s="43">
        <v>70.400000000000006</v>
      </c>
      <c r="J43" s="43">
        <v>67.2</v>
      </c>
      <c r="K43" s="43">
        <v>67.2</v>
      </c>
      <c r="L43" s="43">
        <v>67.2</v>
      </c>
      <c r="M43" s="43">
        <v>57.6</v>
      </c>
      <c r="N43" s="43">
        <v>70.400000000000006</v>
      </c>
      <c r="O43" s="43">
        <v>60.800000000000004</v>
      </c>
      <c r="P43" s="43">
        <v>60.800000000000004</v>
      </c>
      <c r="Q43" s="101">
        <f t="shared" si="17"/>
        <v>793.59999999999991</v>
      </c>
      <c r="R43" s="56"/>
      <c r="S43" s="32"/>
      <c r="T43" s="32"/>
      <c r="U43" s="135">
        <f t="shared" si="27"/>
        <v>0.39999999999999991</v>
      </c>
      <c r="V43" s="135">
        <f t="shared" si="28"/>
        <v>66.133333333333326</v>
      </c>
      <c r="X43" s="135">
        <f t="shared" si="24"/>
        <v>0</v>
      </c>
      <c r="Y43" s="135">
        <f t="shared" si="25"/>
        <v>793.59999999999991</v>
      </c>
      <c r="Z43" s="136">
        <f t="shared" si="29"/>
        <v>0</v>
      </c>
    </row>
    <row r="44" spans="1:26" s="32" customFormat="1" ht="12.5" thickBot="1" x14ac:dyDescent="0.35">
      <c r="A44" s="66"/>
      <c r="B44" s="67" t="s">
        <v>41</v>
      </c>
      <c r="C44" s="68"/>
      <c r="D44" s="120"/>
      <c r="E44" s="71">
        <f>SUM(E37:E43)</f>
        <v>396</v>
      </c>
      <c r="F44" s="71">
        <f t="shared" ref="F44:Q44" si="30">SUM(F37:F43)</f>
        <v>396</v>
      </c>
      <c r="G44" s="71">
        <f t="shared" si="30"/>
        <v>360</v>
      </c>
      <c r="H44" s="71">
        <f t="shared" si="30"/>
        <v>378</v>
      </c>
      <c r="I44" s="71">
        <f t="shared" si="30"/>
        <v>396</v>
      </c>
      <c r="J44" s="71">
        <f t="shared" si="30"/>
        <v>378</v>
      </c>
      <c r="K44" s="71">
        <f t="shared" si="30"/>
        <v>378</v>
      </c>
      <c r="L44" s="71">
        <f t="shared" si="30"/>
        <v>378</v>
      </c>
      <c r="M44" s="71">
        <f t="shared" si="30"/>
        <v>324</v>
      </c>
      <c r="N44" s="71">
        <f t="shared" si="30"/>
        <v>396</v>
      </c>
      <c r="O44" s="71">
        <f t="shared" si="30"/>
        <v>342</v>
      </c>
      <c r="P44" s="71">
        <f t="shared" si="30"/>
        <v>342</v>
      </c>
      <c r="Q44" s="71">
        <f t="shared" si="30"/>
        <v>4464</v>
      </c>
      <c r="R44" s="28"/>
      <c r="S44" s="28"/>
      <c r="T44" s="28"/>
      <c r="U44" s="73">
        <f>SUM(U37:U43)</f>
        <v>2.25</v>
      </c>
      <c r="V44" s="73">
        <f>SUM(V37:V43)</f>
        <v>372</v>
      </c>
      <c r="X44" s="69">
        <f>SUM(X37:X43)</f>
        <v>0</v>
      </c>
      <c r="Y44" s="69">
        <f>SUM(Y37:Y43)</f>
        <v>4464</v>
      </c>
      <c r="Z44" s="106">
        <f>X44/(X44+Y44)</f>
        <v>0</v>
      </c>
    </row>
    <row r="45" spans="1:26" ht="12" x14ac:dyDescent="0.3">
      <c r="A45" s="94">
        <v>2.2999999999999998</v>
      </c>
      <c r="B45" s="99" t="s">
        <v>42</v>
      </c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U45" s="135">
        <f>V45/$S$7</f>
        <v>0</v>
      </c>
      <c r="V45" s="135">
        <f>Q45/12</f>
        <v>0</v>
      </c>
      <c r="X45" s="135">
        <f>IF($D45="Y",$Q45,0)</f>
        <v>0</v>
      </c>
      <c r="Y45" s="135">
        <f>IF($D45="N",$Q45,0)</f>
        <v>0</v>
      </c>
      <c r="Z45" s="136" t="e">
        <f>X45/(Y45+X45)</f>
        <v>#DIV/0!</v>
      </c>
    </row>
    <row r="46" spans="1:26" ht="12" x14ac:dyDescent="0.3">
      <c r="A46" s="94"/>
      <c r="B46" s="95"/>
      <c r="C46" s="130" t="str">
        <f>'3. Staff Loading'!C46</f>
        <v>BenefitsCal Application Architect</v>
      </c>
      <c r="D46" s="131" t="str">
        <f>'3. Staff Loading'!D46</f>
        <v>N</v>
      </c>
      <c r="E46" s="43">
        <v>35.200000000000003</v>
      </c>
      <c r="F46" s="43">
        <v>35.200000000000003</v>
      </c>
      <c r="G46" s="43">
        <v>32</v>
      </c>
      <c r="H46" s="43">
        <v>33.6</v>
      </c>
      <c r="I46" s="43">
        <v>35.200000000000003</v>
      </c>
      <c r="J46" s="43">
        <v>33.6</v>
      </c>
      <c r="K46" s="43">
        <v>33.6</v>
      </c>
      <c r="L46" s="43">
        <v>33.6</v>
      </c>
      <c r="M46" s="43">
        <v>28.8</v>
      </c>
      <c r="N46" s="43">
        <v>35.200000000000003</v>
      </c>
      <c r="O46" s="43">
        <v>30.400000000000002</v>
      </c>
      <c r="P46" s="43">
        <v>30.400000000000002</v>
      </c>
      <c r="Q46" s="101">
        <f t="shared" si="17"/>
        <v>396.79999999999995</v>
      </c>
      <c r="U46" s="135">
        <f t="shared" ref="U46:U48" si="31">V46/$S$7</f>
        <v>0.19999999999999996</v>
      </c>
      <c r="V46" s="135">
        <f>Q46/12</f>
        <v>33.066666666666663</v>
      </c>
      <c r="X46" s="135">
        <f t="shared" ref="X46:X54" si="32">IF($D46="Y",$Q46,0)</f>
        <v>0</v>
      </c>
      <c r="Y46" s="135">
        <f t="shared" ref="Y46:Y54" si="33">IF($D46="N",$Q46,0)</f>
        <v>396.79999999999995</v>
      </c>
      <c r="Z46" s="136">
        <f t="shared" ref="Z46:Z48" si="34">X46/(Y46+X46)</f>
        <v>0</v>
      </c>
    </row>
    <row r="47" spans="1:26" ht="12" x14ac:dyDescent="0.3">
      <c r="A47" s="94"/>
      <c r="B47" s="95"/>
      <c r="C47" s="130" t="str">
        <f>'3. Staff Loading'!C47</f>
        <v>BenefitsCal Application Developer Onshore</v>
      </c>
      <c r="D47" s="131" t="str">
        <f>'3. Staff Loading'!D47</f>
        <v>N</v>
      </c>
      <c r="E47" s="43">
        <v>88</v>
      </c>
      <c r="F47" s="43">
        <v>88</v>
      </c>
      <c r="G47" s="43">
        <v>80</v>
      </c>
      <c r="H47" s="43">
        <v>84</v>
      </c>
      <c r="I47" s="43">
        <v>88</v>
      </c>
      <c r="J47" s="43">
        <v>84</v>
      </c>
      <c r="K47" s="43">
        <v>84</v>
      </c>
      <c r="L47" s="43">
        <v>84</v>
      </c>
      <c r="M47" s="43">
        <v>72</v>
      </c>
      <c r="N47" s="43">
        <v>88</v>
      </c>
      <c r="O47" s="43">
        <v>76</v>
      </c>
      <c r="P47" s="43">
        <v>76</v>
      </c>
      <c r="Q47" s="101">
        <f t="shared" si="17"/>
        <v>992</v>
      </c>
      <c r="R47" s="32"/>
      <c r="S47" s="32"/>
      <c r="T47" s="32"/>
      <c r="U47" s="135">
        <f t="shared" si="31"/>
        <v>0.5</v>
      </c>
      <c r="V47" s="135">
        <f>Q47/12</f>
        <v>82.666666666666671</v>
      </c>
      <c r="X47" s="135">
        <f t="shared" si="32"/>
        <v>0</v>
      </c>
      <c r="Y47" s="135">
        <f t="shared" si="33"/>
        <v>992</v>
      </c>
      <c r="Z47" s="136">
        <f t="shared" si="34"/>
        <v>0</v>
      </c>
    </row>
    <row r="48" spans="1:26" ht="12" x14ac:dyDescent="0.3">
      <c r="A48" s="94"/>
      <c r="B48" s="95"/>
      <c r="C48" s="130" t="str">
        <f>'3. Staff Loading'!C48</f>
        <v>BenefitsCal Application Developer SR</v>
      </c>
      <c r="D48" s="131" t="str">
        <f>'3. Staff Loading'!D48</f>
        <v>N</v>
      </c>
      <c r="E48" s="43">
        <v>88</v>
      </c>
      <c r="F48" s="43">
        <v>88</v>
      </c>
      <c r="G48" s="43">
        <v>80</v>
      </c>
      <c r="H48" s="43">
        <v>84</v>
      </c>
      <c r="I48" s="43">
        <v>88</v>
      </c>
      <c r="J48" s="43">
        <v>84</v>
      </c>
      <c r="K48" s="43">
        <v>84</v>
      </c>
      <c r="L48" s="43">
        <v>84</v>
      </c>
      <c r="M48" s="43">
        <v>72</v>
      </c>
      <c r="N48" s="43">
        <v>88</v>
      </c>
      <c r="O48" s="43">
        <v>76</v>
      </c>
      <c r="P48" s="43">
        <v>76</v>
      </c>
      <c r="Q48" s="101">
        <f t="shared" si="17"/>
        <v>992</v>
      </c>
      <c r="R48" s="32"/>
      <c r="S48" s="32"/>
      <c r="T48" s="32"/>
      <c r="U48" s="135">
        <f t="shared" si="31"/>
        <v>0.5</v>
      </c>
      <c r="V48" s="135">
        <f>Q48/12</f>
        <v>82.666666666666671</v>
      </c>
      <c r="X48" s="135">
        <f t="shared" si="32"/>
        <v>0</v>
      </c>
      <c r="Y48" s="135">
        <f t="shared" si="33"/>
        <v>992</v>
      </c>
      <c r="Z48" s="136">
        <f t="shared" si="34"/>
        <v>0</v>
      </c>
    </row>
    <row r="49" spans="1:26" ht="12" x14ac:dyDescent="0.3">
      <c r="A49" s="94"/>
      <c r="B49" s="95"/>
      <c r="C49" s="130" t="str">
        <f>'3. Staff Loading'!C49</f>
        <v>BenefitsCal Business Analyst</v>
      </c>
      <c r="D49" s="131" t="str">
        <f>'3. Staff Loading'!D49</f>
        <v>N</v>
      </c>
      <c r="E49" s="43">
        <v>88</v>
      </c>
      <c r="F49" s="43">
        <v>88</v>
      </c>
      <c r="G49" s="43">
        <v>80</v>
      </c>
      <c r="H49" s="43">
        <v>84</v>
      </c>
      <c r="I49" s="43">
        <v>88</v>
      </c>
      <c r="J49" s="43">
        <v>84</v>
      </c>
      <c r="K49" s="43">
        <v>84</v>
      </c>
      <c r="L49" s="43">
        <v>84</v>
      </c>
      <c r="M49" s="43">
        <v>72</v>
      </c>
      <c r="N49" s="43">
        <v>88</v>
      </c>
      <c r="O49" s="43">
        <v>76</v>
      </c>
      <c r="P49" s="43">
        <v>76</v>
      </c>
      <c r="Q49" s="101">
        <f t="shared" si="17"/>
        <v>992</v>
      </c>
      <c r="R49" s="32"/>
      <c r="S49" s="32"/>
      <c r="T49" s="32"/>
      <c r="U49" s="135">
        <f t="shared" ref="U49:U54" si="35">V49/$S$7</f>
        <v>0.5</v>
      </c>
      <c r="V49" s="135">
        <f t="shared" ref="V49:V54" si="36">Q49/12</f>
        <v>82.666666666666671</v>
      </c>
      <c r="X49" s="135">
        <f t="shared" si="32"/>
        <v>0</v>
      </c>
      <c r="Y49" s="135">
        <f t="shared" si="33"/>
        <v>992</v>
      </c>
      <c r="Z49" s="136">
        <f t="shared" ref="Z49:Z54" si="37">X49/(Y49+X49)</f>
        <v>0</v>
      </c>
    </row>
    <row r="50" spans="1:26" ht="12" x14ac:dyDescent="0.3">
      <c r="A50" s="94"/>
      <c r="B50" s="95"/>
      <c r="C50" s="130" t="str">
        <f>'3. Staff Loading'!C50</f>
        <v>BenefitsCal Developer- Analytics/Reporting</v>
      </c>
      <c r="D50" s="131" t="str">
        <f>'3. Staff Loading'!D50</f>
        <v>N</v>
      </c>
      <c r="E50" s="43">
        <v>88</v>
      </c>
      <c r="F50" s="43">
        <v>88</v>
      </c>
      <c r="G50" s="43">
        <v>80</v>
      </c>
      <c r="H50" s="43">
        <v>84</v>
      </c>
      <c r="I50" s="43">
        <v>88</v>
      </c>
      <c r="J50" s="43">
        <v>84</v>
      </c>
      <c r="K50" s="43">
        <v>84</v>
      </c>
      <c r="L50" s="43">
        <v>84</v>
      </c>
      <c r="M50" s="43">
        <v>72</v>
      </c>
      <c r="N50" s="43">
        <v>88</v>
      </c>
      <c r="O50" s="43">
        <v>76</v>
      </c>
      <c r="P50" s="43">
        <v>76</v>
      </c>
      <c r="Q50" s="101">
        <f t="shared" si="17"/>
        <v>992</v>
      </c>
      <c r="R50" s="32"/>
      <c r="S50" s="32"/>
      <c r="T50" s="32"/>
      <c r="U50" s="135">
        <f t="shared" si="35"/>
        <v>0.5</v>
      </c>
      <c r="V50" s="135">
        <f t="shared" si="36"/>
        <v>82.666666666666671</v>
      </c>
      <c r="X50" s="135">
        <f t="shared" si="32"/>
        <v>0</v>
      </c>
      <c r="Y50" s="135">
        <f t="shared" si="33"/>
        <v>992</v>
      </c>
      <c r="Z50" s="136">
        <f t="shared" si="37"/>
        <v>0</v>
      </c>
    </row>
    <row r="51" spans="1:26" ht="12" x14ac:dyDescent="0.3">
      <c r="A51" s="94"/>
      <c r="B51" s="95"/>
      <c r="C51" s="130" t="str">
        <f>'3. Staff Loading'!C51</f>
        <v>BenefitsCal Tester Offshore</v>
      </c>
      <c r="D51" s="131" t="str">
        <f>'3. Staff Loading'!D51</f>
        <v>Y</v>
      </c>
      <c r="E51" s="43">
        <v>246.39999999999998</v>
      </c>
      <c r="F51" s="43">
        <v>246.39999999999998</v>
      </c>
      <c r="G51" s="43">
        <v>224</v>
      </c>
      <c r="H51" s="43">
        <v>235.2</v>
      </c>
      <c r="I51" s="43">
        <v>246.39999999999998</v>
      </c>
      <c r="J51" s="43">
        <v>235.2</v>
      </c>
      <c r="K51" s="43">
        <v>235.2</v>
      </c>
      <c r="L51" s="43">
        <v>235.2</v>
      </c>
      <c r="M51" s="43">
        <v>201.6</v>
      </c>
      <c r="N51" s="43">
        <v>246.39999999999998</v>
      </c>
      <c r="O51" s="43">
        <v>212.79999999999998</v>
      </c>
      <c r="P51" s="43">
        <v>212.79999999999998</v>
      </c>
      <c r="Q51" s="101">
        <f t="shared" si="17"/>
        <v>2777.6000000000008</v>
      </c>
      <c r="R51" s="32"/>
      <c r="S51" s="32"/>
      <c r="T51" s="32"/>
      <c r="U51" s="135">
        <f t="shared" si="35"/>
        <v>1.4000000000000004</v>
      </c>
      <c r="V51" s="135">
        <f t="shared" si="36"/>
        <v>231.46666666666673</v>
      </c>
      <c r="X51" s="135">
        <f t="shared" si="32"/>
        <v>2777.6000000000008</v>
      </c>
      <c r="Y51" s="135">
        <f t="shared" si="33"/>
        <v>0</v>
      </c>
      <c r="Z51" s="136">
        <f t="shared" si="37"/>
        <v>1</v>
      </c>
    </row>
    <row r="52" spans="1:26" ht="12" x14ac:dyDescent="0.3">
      <c r="A52" s="94"/>
      <c r="B52" s="95"/>
      <c r="C52" s="130" t="str">
        <f>'3. Staff Loading'!C52</f>
        <v xml:space="preserve">BenefitsCal UCD Research Analyst </v>
      </c>
      <c r="D52" s="131" t="str">
        <f>'3. Staff Loading'!D52</f>
        <v>N</v>
      </c>
      <c r="E52" s="43">
        <v>176</v>
      </c>
      <c r="F52" s="43">
        <v>176</v>
      </c>
      <c r="G52" s="43">
        <v>160</v>
      </c>
      <c r="H52" s="43">
        <v>168</v>
      </c>
      <c r="I52" s="43">
        <v>176</v>
      </c>
      <c r="J52" s="43">
        <v>168</v>
      </c>
      <c r="K52" s="43">
        <v>168</v>
      </c>
      <c r="L52" s="43">
        <v>168</v>
      </c>
      <c r="M52" s="43">
        <v>144</v>
      </c>
      <c r="N52" s="43">
        <v>176</v>
      </c>
      <c r="O52" s="43">
        <v>152</v>
      </c>
      <c r="P52" s="43">
        <v>152</v>
      </c>
      <c r="Q52" s="101">
        <f t="shared" si="17"/>
        <v>1984</v>
      </c>
      <c r="R52" s="32"/>
      <c r="S52" s="32"/>
      <c r="T52" s="32"/>
      <c r="U52" s="135">
        <f t="shared" si="35"/>
        <v>1</v>
      </c>
      <c r="V52" s="135">
        <f t="shared" si="36"/>
        <v>165.33333333333334</v>
      </c>
      <c r="X52" s="135">
        <f t="shared" si="32"/>
        <v>0</v>
      </c>
      <c r="Y52" s="135">
        <f t="shared" si="33"/>
        <v>1984</v>
      </c>
      <c r="Z52" s="136">
        <f t="shared" si="37"/>
        <v>0</v>
      </c>
    </row>
    <row r="53" spans="1:26" ht="12" x14ac:dyDescent="0.3">
      <c r="A53" s="94"/>
      <c r="B53" s="95"/>
      <c r="C53" s="130" t="str">
        <f>'3. Staff Loading'!C53</f>
        <v>BenefitsCal UI/React Developer Offshore</v>
      </c>
      <c r="D53" s="131" t="str">
        <f>'3. Staff Loading'!D53</f>
        <v>Y</v>
      </c>
      <c r="E53" s="43">
        <v>352</v>
      </c>
      <c r="F53" s="43">
        <v>352</v>
      </c>
      <c r="G53" s="43">
        <v>320</v>
      </c>
      <c r="H53" s="43">
        <v>336</v>
      </c>
      <c r="I53" s="43">
        <v>352</v>
      </c>
      <c r="J53" s="43">
        <v>336</v>
      </c>
      <c r="K53" s="43">
        <v>336</v>
      </c>
      <c r="L53" s="43">
        <v>336</v>
      </c>
      <c r="M53" s="43">
        <v>288</v>
      </c>
      <c r="N53" s="43">
        <v>352</v>
      </c>
      <c r="O53" s="43">
        <v>304</v>
      </c>
      <c r="P53" s="43">
        <v>304</v>
      </c>
      <c r="Q53" s="101">
        <f t="shared" si="17"/>
        <v>3968</v>
      </c>
      <c r="R53" s="32"/>
      <c r="S53" s="32"/>
      <c r="T53" s="32"/>
      <c r="U53" s="135">
        <f t="shared" si="35"/>
        <v>2</v>
      </c>
      <c r="V53" s="135">
        <f t="shared" si="36"/>
        <v>330.66666666666669</v>
      </c>
      <c r="X53" s="135">
        <f t="shared" si="32"/>
        <v>3968</v>
      </c>
      <c r="Y53" s="135">
        <f t="shared" si="33"/>
        <v>0</v>
      </c>
      <c r="Z53" s="136">
        <f t="shared" si="37"/>
        <v>1</v>
      </c>
    </row>
    <row r="54" spans="1:26" ht="12" x14ac:dyDescent="0.3">
      <c r="A54" s="94"/>
      <c r="B54" s="95"/>
      <c r="C54" s="130" t="str">
        <f>'3. Staff Loading'!C54</f>
        <v>BenefitsCal User Centered Design Lead</v>
      </c>
      <c r="D54" s="131" t="str">
        <f>'3. Staff Loading'!D54</f>
        <v>N</v>
      </c>
      <c r="E54" s="43">
        <v>61.599999999999994</v>
      </c>
      <c r="F54" s="43">
        <v>61.599999999999994</v>
      </c>
      <c r="G54" s="43">
        <v>56</v>
      </c>
      <c r="H54" s="43">
        <v>58.8</v>
      </c>
      <c r="I54" s="43">
        <v>61.599999999999994</v>
      </c>
      <c r="J54" s="43">
        <v>58.8</v>
      </c>
      <c r="K54" s="43">
        <v>58.8</v>
      </c>
      <c r="L54" s="43">
        <v>58.8</v>
      </c>
      <c r="M54" s="43">
        <v>50.4</v>
      </c>
      <c r="N54" s="43">
        <v>61.599999999999994</v>
      </c>
      <c r="O54" s="43">
        <v>53.199999999999996</v>
      </c>
      <c r="P54" s="43">
        <v>53.199999999999996</v>
      </c>
      <c r="Q54" s="101">
        <f t="shared" si="17"/>
        <v>694.4000000000002</v>
      </c>
      <c r="R54" s="32"/>
      <c r="S54" s="32"/>
      <c r="T54" s="32"/>
      <c r="U54" s="135">
        <f t="shared" si="35"/>
        <v>0.35000000000000009</v>
      </c>
      <c r="V54" s="135">
        <f t="shared" si="36"/>
        <v>57.866666666666681</v>
      </c>
      <c r="X54" s="135">
        <f t="shared" si="32"/>
        <v>0</v>
      </c>
      <c r="Y54" s="135">
        <f t="shared" si="33"/>
        <v>694.4000000000002</v>
      </c>
      <c r="Z54" s="136">
        <f t="shared" si="37"/>
        <v>0</v>
      </c>
    </row>
    <row r="55" spans="1:26" s="32" customFormat="1" ht="12.5" thickBot="1" x14ac:dyDescent="0.35">
      <c r="A55" s="66"/>
      <c r="B55" s="67" t="s">
        <v>46</v>
      </c>
      <c r="C55" s="68"/>
      <c r="D55" s="120"/>
      <c r="E55" s="71">
        <f>SUM(E45:E54)</f>
        <v>1223.1999999999998</v>
      </c>
      <c r="F55" s="71">
        <f t="shared" ref="F55:Q55" si="38">SUM(F45:F54)</f>
        <v>1223.1999999999998</v>
      </c>
      <c r="G55" s="71">
        <f t="shared" si="38"/>
        <v>1112</v>
      </c>
      <c r="H55" s="71">
        <f t="shared" si="38"/>
        <v>1167.5999999999999</v>
      </c>
      <c r="I55" s="71">
        <f t="shared" si="38"/>
        <v>1223.1999999999998</v>
      </c>
      <c r="J55" s="71">
        <f t="shared" si="38"/>
        <v>1167.5999999999999</v>
      </c>
      <c r="K55" s="71">
        <f t="shared" si="38"/>
        <v>1167.5999999999999</v>
      </c>
      <c r="L55" s="71">
        <f t="shared" si="38"/>
        <v>1167.5999999999999</v>
      </c>
      <c r="M55" s="71">
        <f t="shared" si="38"/>
        <v>1000.8</v>
      </c>
      <c r="N55" s="71">
        <f t="shared" si="38"/>
        <v>1223.1999999999998</v>
      </c>
      <c r="O55" s="71">
        <f t="shared" si="38"/>
        <v>1056.3999999999999</v>
      </c>
      <c r="P55" s="71">
        <f t="shared" si="38"/>
        <v>1056.3999999999999</v>
      </c>
      <c r="Q55" s="71">
        <f t="shared" si="38"/>
        <v>13788.800000000001</v>
      </c>
      <c r="R55" s="28"/>
      <c r="S55" s="28"/>
      <c r="T55" s="28"/>
      <c r="U55" s="73">
        <f>SUM(U45:U54)</f>
        <v>6.9500000000000011</v>
      </c>
      <c r="V55" s="73">
        <f>SUM(V45:V54)</f>
        <v>1149.0666666666668</v>
      </c>
      <c r="X55" s="69">
        <f>SUM(X45:X54)</f>
        <v>6745.6</v>
      </c>
      <c r="Y55" s="69">
        <f>SUM(Y45:Y54)</f>
        <v>7043.2000000000007</v>
      </c>
      <c r="Z55" s="106">
        <f>X55/(X55+Y55)</f>
        <v>0.48920863309352519</v>
      </c>
    </row>
    <row r="56" spans="1:26" s="32" customFormat="1" ht="12" x14ac:dyDescent="0.3">
      <c r="A56" s="94">
        <v>2.4</v>
      </c>
      <c r="B56" s="99" t="s">
        <v>47</v>
      </c>
      <c r="C56" s="130">
        <f>'3. Staff Loading'!C71</f>
        <v>0</v>
      </c>
      <c r="D56" s="131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ref="Q56:Q63" si="39">SUM(E56:P56)</f>
        <v>0</v>
      </c>
      <c r="R56" s="28"/>
      <c r="S56" s="28"/>
      <c r="T56" s="28"/>
      <c r="U56" s="135">
        <f>V56/$S$7</f>
        <v>0</v>
      </c>
      <c r="V56" s="135">
        <f>Q56/12</f>
        <v>0</v>
      </c>
      <c r="W56" s="28"/>
      <c r="X56" s="135">
        <f>IF($D56="Y",$Q56,0)</f>
        <v>0</v>
      </c>
      <c r="Y56" s="135">
        <f>IF($D56="N",$Q56,0)</f>
        <v>0</v>
      </c>
      <c r="Z56" s="136" t="e">
        <f>X56/(Y56+X56)</f>
        <v>#DIV/0!</v>
      </c>
    </row>
    <row r="57" spans="1:26" s="32" customFormat="1" ht="12" x14ac:dyDescent="0.3">
      <c r="A57" s="94"/>
      <c r="B57" s="95"/>
      <c r="C57" s="130">
        <f>'3. Staff Loading'!C72</f>
        <v>0</v>
      </c>
      <c r="D57" s="131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R57" s="28"/>
      <c r="S57" s="28"/>
      <c r="T57" s="28"/>
      <c r="U57" s="135">
        <f t="shared" ref="U57:U63" si="40">V57/$S$7</f>
        <v>0</v>
      </c>
      <c r="V57" s="135">
        <f>Q57/12</f>
        <v>0</v>
      </c>
      <c r="W57" s="28"/>
      <c r="X57" s="135">
        <f t="shared" ref="X57:X63" si="41">IF($D57="Y",$Q57,0)</f>
        <v>0</v>
      </c>
      <c r="Y57" s="135">
        <f t="shared" ref="Y57:Y63" si="42">IF($D57="N",$Q57,0)</f>
        <v>0</v>
      </c>
      <c r="Z57" s="136" t="e">
        <f t="shared" ref="Z57:Z63" si="43">X57/(Y57+X57)</f>
        <v>#DIV/0!</v>
      </c>
    </row>
    <row r="58" spans="1:26" s="32" customFormat="1" ht="12" x14ac:dyDescent="0.3">
      <c r="A58" s="94"/>
      <c r="B58" s="95"/>
      <c r="C58" s="130" t="str">
        <f>'3. Staff Loading'!C58</f>
        <v>BenefitsCal Application Developer Onshore</v>
      </c>
      <c r="D58" s="131" t="str">
        <f>'3. Staff Loading'!D58</f>
        <v>N</v>
      </c>
      <c r="E58" s="43">
        <v>52.8</v>
      </c>
      <c r="F58" s="43">
        <v>52.8</v>
      </c>
      <c r="G58" s="43">
        <v>48</v>
      </c>
      <c r="H58" s="43">
        <v>50.4</v>
      </c>
      <c r="I58" s="43">
        <v>52.8</v>
      </c>
      <c r="J58" s="43">
        <v>50.4</v>
      </c>
      <c r="K58" s="43">
        <v>50.4</v>
      </c>
      <c r="L58" s="43">
        <v>50.4</v>
      </c>
      <c r="M58" s="43">
        <v>43.199999999999996</v>
      </c>
      <c r="N58" s="43">
        <v>52.8</v>
      </c>
      <c r="O58" s="43">
        <v>45.6</v>
      </c>
      <c r="P58" s="43">
        <v>45.6</v>
      </c>
      <c r="Q58" s="101">
        <f t="shared" si="39"/>
        <v>595.19999999999993</v>
      </c>
      <c r="U58" s="135">
        <f t="shared" si="40"/>
        <v>0.29999999999999993</v>
      </c>
      <c r="V58" s="135">
        <f>Q58/12</f>
        <v>49.599999999999994</v>
      </c>
      <c r="W58" s="28"/>
      <c r="X58" s="135">
        <f t="shared" si="41"/>
        <v>0</v>
      </c>
      <c r="Y58" s="135">
        <f t="shared" si="42"/>
        <v>595.19999999999993</v>
      </c>
      <c r="Z58" s="136">
        <f t="shared" si="43"/>
        <v>0</v>
      </c>
    </row>
    <row r="59" spans="1:26" s="32" customFormat="1" ht="12" x14ac:dyDescent="0.3">
      <c r="A59" s="94"/>
      <c r="B59" s="95"/>
      <c r="C59" s="130" t="str">
        <f>'3. Staff Loading'!C59</f>
        <v>BenefitsCal Developer- Analytics/Reporting</v>
      </c>
      <c r="D59" s="131" t="str">
        <f>'3. Staff Loading'!D59</f>
        <v>N</v>
      </c>
      <c r="E59" s="43">
        <v>44</v>
      </c>
      <c r="F59" s="43">
        <v>44</v>
      </c>
      <c r="G59" s="43">
        <v>40</v>
      </c>
      <c r="H59" s="43">
        <v>42</v>
      </c>
      <c r="I59" s="43">
        <v>44</v>
      </c>
      <c r="J59" s="43">
        <v>42</v>
      </c>
      <c r="K59" s="43">
        <v>42</v>
      </c>
      <c r="L59" s="43">
        <v>42</v>
      </c>
      <c r="M59" s="43">
        <v>36</v>
      </c>
      <c r="N59" s="43">
        <v>44</v>
      </c>
      <c r="O59" s="43">
        <v>38</v>
      </c>
      <c r="P59" s="43">
        <v>38</v>
      </c>
      <c r="Q59" s="101">
        <f t="shared" si="39"/>
        <v>496</v>
      </c>
      <c r="U59" s="135">
        <f t="shared" si="40"/>
        <v>0.25</v>
      </c>
      <c r="V59" s="135">
        <f>Q59/12</f>
        <v>41.333333333333336</v>
      </c>
      <c r="W59" s="28"/>
      <c r="X59" s="135">
        <f t="shared" si="41"/>
        <v>0</v>
      </c>
      <c r="Y59" s="135">
        <f t="shared" si="42"/>
        <v>496</v>
      </c>
      <c r="Z59" s="136">
        <f t="shared" si="43"/>
        <v>0</v>
      </c>
    </row>
    <row r="60" spans="1:26" s="32" customFormat="1" ht="12" x14ac:dyDescent="0.3">
      <c r="A60" s="94"/>
      <c r="B60" s="95"/>
      <c r="C60" s="130" t="str">
        <f>'3. Staff Loading'!C60</f>
        <v>BenefitsCal SR Tester Onshore</v>
      </c>
      <c r="D60" s="131" t="str">
        <f>'3. Staff Loading'!D60</f>
        <v>N</v>
      </c>
      <c r="E60" s="43">
        <v>105.6</v>
      </c>
      <c r="F60" s="43">
        <v>105.6</v>
      </c>
      <c r="G60" s="43">
        <v>96</v>
      </c>
      <c r="H60" s="43">
        <v>100.8</v>
      </c>
      <c r="I60" s="43">
        <v>105.6</v>
      </c>
      <c r="J60" s="43">
        <v>100.8</v>
      </c>
      <c r="K60" s="43">
        <v>100.8</v>
      </c>
      <c r="L60" s="43">
        <v>100.8</v>
      </c>
      <c r="M60" s="43">
        <v>86.399999999999991</v>
      </c>
      <c r="N60" s="43">
        <v>105.6</v>
      </c>
      <c r="O60" s="43">
        <v>91.2</v>
      </c>
      <c r="P60" s="43">
        <v>91.2</v>
      </c>
      <c r="Q60" s="101">
        <f t="shared" si="39"/>
        <v>1190.3999999999999</v>
      </c>
      <c r="U60" s="135">
        <f t="shared" ref="U60:U62" si="44">V60/$S$7</f>
        <v>0.59999999999999987</v>
      </c>
      <c r="V60" s="135">
        <f t="shared" ref="V60:V62" si="45">Q60/12</f>
        <v>99.199999999999989</v>
      </c>
      <c r="W60" s="28"/>
      <c r="X60" s="135">
        <f t="shared" si="41"/>
        <v>0</v>
      </c>
      <c r="Y60" s="135">
        <f t="shared" si="42"/>
        <v>1190.3999999999999</v>
      </c>
      <c r="Z60" s="136">
        <f t="shared" ref="Z60:Z62" si="46">X60/(Y60+X60)</f>
        <v>0</v>
      </c>
    </row>
    <row r="61" spans="1:26" s="32" customFormat="1" ht="12" x14ac:dyDescent="0.3">
      <c r="A61" s="94"/>
      <c r="B61" s="95"/>
      <c r="C61" s="130" t="str">
        <f>'3. Staff Loading'!C61</f>
        <v>BenefitsCal Test Manager</v>
      </c>
      <c r="D61" s="131" t="str">
        <f>'3. Staff Loading'!D61</f>
        <v>N</v>
      </c>
      <c r="E61" s="43">
        <v>132.70400000000001</v>
      </c>
      <c r="F61" s="43">
        <v>132.70400000000001</v>
      </c>
      <c r="G61" s="43">
        <v>120.64</v>
      </c>
      <c r="H61" s="43">
        <v>126.672</v>
      </c>
      <c r="I61" s="43">
        <v>132.70400000000001</v>
      </c>
      <c r="J61" s="43">
        <v>126.672</v>
      </c>
      <c r="K61" s="43">
        <v>126.672</v>
      </c>
      <c r="L61" s="43">
        <v>126.672</v>
      </c>
      <c r="M61" s="43">
        <v>108.57599999999999</v>
      </c>
      <c r="N61" s="43">
        <v>132.70400000000001</v>
      </c>
      <c r="O61" s="43">
        <v>114.608</v>
      </c>
      <c r="P61" s="43">
        <v>114.608</v>
      </c>
      <c r="Q61" s="101">
        <f t="shared" si="39"/>
        <v>1495.9359999999999</v>
      </c>
      <c r="U61" s="135">
        <f t="shared" si="44"/>
        <v>0.75399999999999989</v>
      </c>
      <c r="V61" s="135">
        <f t="shared" si="45"/>
        <v>124.66133333333333</v>
      </c>
      <c r="W61" s="28"/>
      <c r="X61" s="135">
        <f t="shared" si="41"/>
        <v>0</v>
      </c>
      <c r="Y61" s="135">
        <f t="shared" si="42"/>
        <v>1495.9359999999999</v>
      </c>
      <c r="Z61" s="136">
        <f t="shared" si="46"/>
        <v>0</v>
      </c>
    </row>
    <row r="62" spans="1:26" s="32" customFormat="1" ht="12" x14ac:dyDescent="0.3">
      <c r="A62" s="94"/>
      <c r="B62" s="95"/>
      <c r="C62" s="130" t="str">
        <f>'3. Staff Loading'!C62</f>
        <v>BenefitsCal Tester Offshore</v>
      </c>
      <c r="D62" s="131" t="str">
        <f>'3. Staff Loading'!D62</f>
        <v>Y</v>
      </c>
      <c r="E62" s="43">
        <v>228.8</v>
      </c>
      <c r="F62" s="43">
        <v>228.8</v>
      </c>
      <c r="G62" s="43">
        <v>208</v>
      </c>
      <c r="H62" s="43">
        <v>218.4</v>
      </c>
      <c r="I62" s="43">
        <v>228.8</v>
      </c>
      <c r="J62" s="43">
        <v>218.4</v>
      </c>
      <c r="K62" s="43">
        <v>218.4</v>
      </c>
      <c r="L62" s="43">
        <v>218.4</v>
      </c>
      <c r="M62" s="43">
        <v>187.20000000000002</v>
      </c>
      <c r="N62" s="43">
        <v>228.8</v>
      </c>
      <c r="O62" s="43">
        <v>197.6</v>
      </c>
      <c r="P62" s="43">
        <v>197.6</v>
      </c>
      <c r="Q62" s="101">
        <f t="shared" si="39"/>
        <v>2579.2000000000003</v>
      </c>
      <c r="U62" s="135">
        <f t="shared" si="44"/>
        <v>1.3</v>
      </c>
      <c r="V62" s="135">
        <f t="shared" si="45"/>
        <v>214.93333333333337</v>
      </c>
      <c r="W62" s="28"/>
      <c r="X62" s="135">
        <f t="shared" si="41"/>
        <v>2579.2000000000003</v>
      </c>
      <c r="Y62" s="135">
        <f t="shared" si="42"/>
        <v>0</v>
      </c>
      <c r="Z62" s="136">
        <f t="shared" si="46"/>
        <v>1</v>
      </c>
    </row>
    <row r="63" spans="1:26" s="32" customFormat="1" ht="12" x14ac:dyDescent="0.3">
      <c r="A63" s="94"/>
      <c r="B63" s="95"/>
      <c r="C63" s="130" t="str">
        <f>'3. Staff Loading'!C63</f>
        <v xml:space="preserve">BenefitsCal UCD Research Analyst </v>
      </c>
      <c r="D63" s="131" t="str">
        <f>'3. Staff Loading'!D63</f>
        <v>N</v>
      </c>
      <c r="E63" s="43">
        <v>44</v>
      </c>
      <c r="F63" s="43">
        <v>44</v>
      </c>
      <c r="G63" s="43">
        <v>40</v>
      </c>
      <c r="H63" s="43">
        <v>42</v>
      </c>
      <c r="I63" s="43">
        <v>44</v>
      </c>
      <c r="J63" s="43">
        <v>42</v>
      </c>
      <c r="K63" s="43">
        <v>42</v>
      </c>
      <c r="L63" s="43">
        <v>42</v>
      </c>
      <c r="M63" s="43">
        <v>36</v>
      </c>
      <c r="N63" s="43">
        <v>44</v>
      </c>
      <c r="O63" s="43">
        <v>38</v>
      </c>
      <c r="P63" s="43">
        <v>38</v>
      </c>
      <c r="Q63" s="101">
        <f t="shared" si="39"/>
        <v>496</v>
      </c>
      <c r="U63" s="135">
        <f t="shared" si="40"/>
        <v>0.25</v>
      </c>
      <c r="V63" s="135">
        <f>Q63/12</f>
        <v>41.333333333333336</v>
      </c>
      <c r="W63" s="28"/>
      <c r="X63" s="135">
        <f t="shared" si="41"/>
        <v>0</v>
      </c>
      <c r="Y63" s="135">
        <f t="shared" si="42"/>
        <v>496</v>
      </c>
      <c r="Z63" s="136">
        <f t="shared" si="43"/>
        <v>0</v>
      </c>
    </row>
    <row r="64" spans="1:26" s="32" customFormat="1" ht="12.5" thickBot="1" x14ac:dyDescent="0.35">
      <c r="A64" s="66"/>
      <c r="B64" s="67" t="s">
        <v>50</v>
      </c>
      <c r="C64" s="68"/>
      <c r="D64" s="120"/>
      <c r="E64" s="71">
        <f>SUM(E56:E63)</f>
        <v>607.904</v>
      </c>
      <c r="F64" s="71">
        <f t="shared" ref="F64:Q64" si="47">SUM(F56:F63)</f>
        <v>607.904</v>
      </c>
      <c r="G64" s="71">
        <f t="shared" si="47"/>
        <v>552.64</v>
      </c>
      <c r="H64" s="71">
        <f t="shared" si="47"/>
        <v>580.27199999999993</v>
      </c>
      <c r="I64" s="71">
        <f t="shared" si="47"/>
        <v>607.904</v>
      </c>
      <c r="J64" s="71">
        <f t="shared" si="47"/>
        <v>580.27199999999993</v>
      </c>
      <c r="K64" s="71">
        <f t="shared" si="47"/>
        <v>580.27199999999993</v>
      </c>
      <c r="L64" s="71">
        <f t="shared" si="47"/>
        <v>580.27199999999993</v>
      </c>
      <c r="M64" s="71">
        <f t="shared" si="47"/>
        <v>497.37599999999998</v>
      </c>
      <c r="N64" s="71">
        <f t="shared" si="47"/>
        <v>607.904</v>
      </c>
      <c r="O64" s="71">
        <f t="shared" si="47"/>
        <v>525.00800000000004</v>
      </c>
      <c r="P64" s="71">
        <f t="shared" si="47"/>
        <v>525.00800000000004</v>
      </c>
      <c r="Q64" s="71">
        <f t="shared" si="47"/>
        <v>6852.735999999999</v>
      </c>
      <c r="R64" s="28"/>
      <c r="S64" s="28"/>
      <c r="T64" s="28"/>
      <c r="U64" s="73">
        <f>SUM(U56:U63)</f>
        <v>3.4539999999999997</v>
      </c>
      <c r="V64" s="73">
        <f>SUM(V56:V63)</f>
        <v>571.06133333333344</v>
      </c>
      <c r="X64" s="69">
        <f>SUM(X56:X63)</f>
        <v>2579.2000000000003</v>
      </c>
      <c r="Y64" s="69">
        <f>SUM(Y56:Y63)</f>
        <v>4273.5359999999991</v>
      </c>
      <c r="Z64" s="106">
        <f>X64/(X64+Y64)</f>
        <v>0.37637521713954847</v>
      </c>
    </row>
    <row r="65" spans="1:26" s="32" customFormat="1" ht="12" x14ac:dyDescent="0.3">
      <c r="A65" s="94">
        <v>2.5</v>
      </c>
      <c r="B65" s="99" t="s">
        <v>51</v>
      </c>
      <c r="C65" s="130">
        <f>'3. Staff Loading'!C77</f>
        <v>0</v>
      </c>
      <c r="D65" s="131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ref="Q65:Q69" si="48">SUM(E65:P65)</f>
        <v>0</v>
      </c>
      <c r="R65" s="28"/>
      <c r="S65" s="28"/>
      <c r="T65" s="28"/>
      <c r="U65" s="135">
        <f>V65/$S$7</f>
        <v>0</v>
      </c>
      <c r="V65" s="135">
        <f>Q65/12</f>
        <v>0</v>
      </c>
      <c r="W65" s="28"/>
      <c r="X65" s="135">
        <f>IF($D65="Y",$Q65,0)</f>
        <v>0</v>
      </c>
      <c r="Y65" s="135">
        <f>IF($D65="N",$Q65,0)</f>
        <v>0</v>
      </c>
      <c r="Z65" s="136" t="e">
        <f>X65/(Y65+X65)</f>
        <v>#DIV/0!</v>
      </c>
    </row>
    <row r="66" spans="1:26" s="32" customFormat="1" ht="12" x14ac:dyDescent="0.3">
      <c r="A66" s="94"/>
      <c r="B66" s="95"/>
      <c r="C66" s="130" t="str">
        <f>'3. Staff Loading'!C66</f>
        <v>BenefitsCal SR Tester Onshore</v>
      </c>
      <c r="D66" s="131" t="str">
        <f>'3. Staff Loading'!D66</f>
        <v>N</v>
      </c>
      <c r="E66" s="43">
        <v>35.200000000000003</v>
      </c>
      <c r="F66" s="43">
        <v>35.200000000000003</v>
      </c>
      <c r="G66" s="43">
        <v>32</v>
      </c>
      <c r="H66" s="43">
        <v>33.6</v>
      </c>
      <c r="I66" s="43">
        <v>35.200000000000003</v>
      </c>
      <c r="J66" s="43">
        <v>33.6</v>
      </c>
      <c r="K66" s="43">
        <v>33.6</v>
      </c>
      <c r="L66" s="43">
        <v>33.6</v>
      </c>
      <c r="M66" s="43">
        <v>28.8</v>
      </c>
      <c r="N66" s="43">
        <v>35.200000000000003</v>
      </c>
      <c r="O66" s="43">
        <v>30.400000000000002</v>
      </c>
      <c r="P66" s="43">
        <v>30.400000000000002</v>
      </c>
      <c r="Q66" s="101">
        <f t="shared" si="48"/>
        <v>396.79999999999995</v>
      </c>
      <c r="R66" s="28"/>
      <c r="S66" s="28"/>
      <c r="T66" s="28"/>
      <c r="U66" s="135">
        <f t="shared" ref="U66:U69" si="49">V66/$S$7</f>
        <v>0.19999999999999996</v>
      </c>
      <c r="V66" s="135">
        <f>Q66/12</f>
        <v>33.066666666666663</v>
      </c>
      <c r="W66" s="28"/>
      <c r="X66" s="135">
        <f t="shared" ref="X66:X69" si="50">IF($D66="Y",$Q66,0)</f>
        <v>0</v>
      </c>
      <c r="Y66" s="135">
        <f t="shared" ref="Y66:Y69" si="51">IF($D66="N",$Q66,0)</f>
        <v>396.79999999999995</v>
      </c>
      <c r="Z66" s="136">
        <f t="shared" ref="Z66:Z69" si="52">X66/(Y66+X66)</f>
        <v>0</v>
      </c>
    </row>
    <row r="67" spans="1:26" s="32" customFormat="1" ht="12" x14ac:dyDescent="0.3">
      <c r="A67" s="94"/>
      <c r="B67" s="95"/>
      <c r="C67" s="130" t="str">
        <f>'3. Staff Loading'!C67</f>
        <v>BenefitsCal Test Manager</v>
      </c>
      <c r="D67" s="131" t="str">
        <f>'3. Staff Loading'!D67</f>
        <v>N</v>
      </c>
      <c r="E67" s="43">
        <v>44</v>
      </c>
      <c r="F67" s="43">
        <v>44</v>
      </c>
      <c r="G67" s="43">
        <v>40</v>
      </c>
      <c r="H67" s="43">
        <v>42</v>
      </c>
      <c r="I67" s="43">
        <v>44</v>
      </c>
      <c r="J67" s="43">
        <v>42</v>
      </c>
      <c r="K67" s="43">
        <v>42</v>
      </c>
      <c r="L67" s="43">
        <v>42</v>
      </c>
      <c r="M67" s="43">
        <v>36</v>
      </c>
      <c r="N67" s="43">
        <v>44</v>
      </c>
      <c r="O67" s="43">
        <v>38</v>
      </c>
      <c r="P67" s="43">
        <v>38</v>
      </c>
      <c r="Q67" s="101">
        <f t="shared" si="48"/>
        <v>496</v>
      </c>
      <c r="U67" s="135">
        <f t="shared" si="49"/>
        <v>0.25</v>
      </c>
      <c r="V67" s="135">
        <f>Q67/12</f>
        <v>41.333333333333336</v>
      </c>
      <c r="W67" s="28"/>
      <c r="X67" s="135">
        <f t="shared" si="50"/>
        <v>0</v>
      </c>
      <c r="Y67" s="135">
        <f t="shared" si="51"/>
        <v>496</v>
      </c>
      <c r="Z67" s="136">
        <f t="shared" si="52"/>
        <v>0</v>
      </c>
    </row>
    <row r="68" spans="1:26" s="32" customFormat="1" ht="12" x14ac:dyDescent="0.3">
      <c r="A68" s="94"/>
      <c r="B68" s="95"/>
      <c r="C68" s="130">
        <f>'3. Staff Loading'!C68</f>
        <v>0</v>
      </c>
      <c r="D68" s="131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48"/>
        <v>0</v>
      </c>
      <c r="U68" s="135">
        <f t="shared" si="49"/>
        <v>0</v>
      </c>
      <c r="V68" s="135">
        <f>Q68/12</f>
        <v>0</v>
      </c>
      <c r="W68" s="28"/>
      <c r="X68" s="135">
        <f t="shared" si="50"/>
        <v>0</v>
      </c>
      <c r="Y68" s="135">
        <f t="shared" si="51"/>
        <v>0</v>
      </c>
      <c r="Z68" s="136" t="e">
        <f t="shared" si="52"/>
        <v>#DIV/0!</v>
      </c>
    </row>
    <row r="69" spans="1:26" s="32" customFormat="1" ht="12" x14ac:dyDescent="0.3">
      <c r="A69" s="94"/>
      <c r="B69" s="95"/>
      <c r="C69" s="130">
        <f>'3. Staff Loading'!C69</f>
        <v>0</v>
      </c>
      <c r="D69" s="131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48"/>
        <v>0</v>
      </c>
      <c r="U69" s="135">
        <f t="shared" si="49"/>
        <v>0</v>
      </c>
      <c r="V69" s="135">
        <f>Q69/12</f>
        <v>0</v>
      </c>
      <c r="W69" s="28"/>
      <c r="X69" s="135">
        <f t="shared" si="50"/>
        <v>0</v>
      </c>
      <c r="Y69" s="135">
        <f t="shared" si="51"/>
        <v>0</v>
      </c>
      <c r="Z69" s="136" t="e">
        <f t="shared" si="52"/>
        <v>#DIV/0!</v>
      </c>
    </row>
    <row r="70" spans="1:26" s="32" customFormat="1" ht="12.5" thickBot="1" x14ac:dyDescent="0.35">
      <c r="A70" s="66"/>
      <c r="B70" s="67" t="s">
        <v>52</v>
      </c>
      <c r="C70" s="68"/>
      <c r="D70" s="120"/>
      <c r="E70" s="71">
        <f>SUM(E65:E69)</f>
        <v>79.2</v>
      </c>
      <c r="F70" s="71">
        <f t="shared" ref="F70:Q70" si="53">SUM(F65:F69)</f>
        <v>79.2</v>
      </c>
      <c r="G70" s="71">
        <f t="shared" si="53"/>
        <v>72</v>
      </c>
      <c r="H70" s="71">
        <f t="shared" si="53"/>
        <v>75.599999999999994</v>
      </c>
      <c r="I70" s="71">
        <f t="shared" si="53"/>
        <v>79.2</v>
      </c>
      <c r="J70" s="71">
        <f t="shared" si="53"/>
        <v>75.599999999999994</v>
      </c>
      <c r="K70" s="71">
        <f t="shared" si="53"/>
        <v>75.599999999999994</v>
      </c>
      <c r="L70" s="71">
        <f t="shared" si="53"/>
        <v>75.599999999999994</v>
      </c>
      <c r="M70" s="71">
        <f t="shared" si="53"/>
        <v>64.8</v>
      </c>
      <c r="N70" s="71">
        <f t="shared" si="53"/>
        <v>79.2</v>
      </c>
      <c r="O70" s="71">
        <f t="shared" si="53"/>
        <v>68.400000000000006</v>
      </c>
      <c r="P70" s="71">
        <f t="shared" si="53"/>
        <v>68.400000000000006</v>
      </c>
      <c r="Q70" s="71">
        <f t="shared" si="53"/>
        <v>892.8</v>
      </c>
      <c r="R70" s="28"/>
      <c r="S70" s="28"/>
      <c r="T70" s="28"/>
      <c r="U70" s="73">
        <f>SUM(U65:U69)</f>
        <v>0.44999999999999996</v>
      </c>
      <c r="V70" s="73">
        <f>SUM(V65:V69)</f>
        <v>74.400000000000006</v>
      </c>
      <c r="X70" s="69">
        <f>SUM(X65:X69)</f>
        <v>0</v>
      </c>
      <c r="Y70" s="69">
        <f>SUM(Y65:Y69)</f>
        <v>892.8</v>
      </c>
      <c r="Z70" s="106">
        <f>X70/(X70+Y70)</f>
        <v>0</v>
      </c>
    </row>
    <row r="71" spans="1:26" s="32" customFormat="1" ht="12" x14ac:dyDescent="0.3">
      <c r="A71" s="94">
        <v>2.6</v>
      </c>
      <c r="B71" s="99" t="s">
        <v>53</v>
      </c>
      <c r="C71" s="130">
        <f>'3. Staff Loading'!C83</f>
        <v>0</v>
      </c>
      <c r="D71" s="131">
        <f>'3. Staff Loading'!D83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ref="Q71:Q75" si="54">SUM(E71:P71)</f>
        <v>0</v>
      </c>
      <c r="R71" s="28"/>
      <c r="S71" s="28"/>
      <c r="T71" s="28"/>
      <c r="U71" s="135">
        <f>V71/$S$7</f>
        <v>0</v>
      </c>
      <c r="V71" s="135">
        <f>Q71/12</f>
        <v>0</v>
      </c>
      <c r="W71" s="28"/>
      <c r="X71" s="135">
        <f>IF($D71="Y",$Q71,0)</f>
        <v>0</v>
      </c>
      <c r="Y71" s="135">
        <f>IF($D71="N",$Q71,0)</f>
        <v>0</v>
      </c>
      <c r="Z71" s="136" t="e">
        <f>X71/(Y71+X71)</f>
        <v>#DIV/0!</v>
      </c>
    </row>
    <row r="72" spans="1:26" s="32" customFormat="1" ht="12" x14ac:dyDescent="0.3">
      <c r="A72" s="94"/>
      <c r="B72" s="95"/>
      <c r="C72" s="130">
        <f>'3. Staff Loading'!C72</f>
        <v>0</v>
      </c>
      <c r="D72" s="131">
        <f>'3. Staff Loading'!D84</f>
        <v>0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101">
        <f t="shared" si="54"/>
        <v>0</v>
      </c>
      <c r="R72" s="28"/>
      <c r="S72" s="28"/>
      <c r="T72" s="28"/>
      <c r="U72" s="135">
        <f t="shared" ref="U72:U75" si="55">V72/$S$7</f>
        <v>0</v>
      </c>
      <c r="V72" s="135">
        <f>Q72/12</f>
        <v>0</v>
      </c>
      <c r="W72" s="28"/>
      <c r="X72" s="135">
        <f t="shared" ref="X72:X75" si="56">IF($D72="Y",$Q72,0)</f>
        <v>0</v>
      </c>
      <c r="Y72" s="135">
        <f t="shared" ref="Y72:Y75" si="57">IF($D72="N",$Q72,0)</f>
        <v>0</v>
      </c>
      <c r="Z72" s="136" t="e">
        <f t="shared" ref="Z72:Z75" si="58">X72/(Y72+X72)</f>
        <v>#DIV/0!</v>
      </c>
    </row>
    <row r="73" spans="1:26" s="32" customFormat="1" ht="12" x14ac:dyDescent="0.3">
      <c r="A73" s="94"/>
      <c r="B73" s="95"/>
      <c r="C73" s="130" t="str">
        <f>'3. Staff Loading'!C73</f>
        <v>BenefitsCal Business Analyst Sr</v>
      </c>
      <c r="D73" s="131" t="str">
        <f>'3. Staff Loading'!D73</f>
        <v>N</v>
      </c>
      <c r="E73" s="43">
        <v>88</v>
      </c>
      <c r="F73" s="43">
        <v>88</v>
      </c>
      <c r="G73" s="43">
        <v>80</v>
      </c>
      <c r="H73" s="43">
        <v>84</v>
      </c>
      <c r="I73" s="43">
        <v>88</v>
      </c>
      <c r="J73" s="43">
        <v>84</v>
      </c>
      <c r="K73" s="43">
        <v>84</v>
      </c>
      <c r="L73" s="43">
        <v>84</v>
      </c>
      <c r="M73" s="43">
        <v>72</v>
      </c>
      <c r="N73" s="43">
        <v>88</v>
      </c>
      <c r="O73" s="43">
        <v>76</v>
      </c>
      <c r="P73" s="43">
        <v>76</v>
      </c>
      <c r="Q73" s="101">
        <f t="shared" si="54"/>
        <v>992</v>
      </c>
      <c r="U73" s="135">
        <f t="shared" si="55"/>
        <v>0.5</v>
      </c>
      <c r="V73" s="135">
        <f>Q73/12</f>
        <v>82.666666666666671</v>
      </c>
      <c r="W73" s="28"/>
      <c r="X73" s="135">
        <f t="shared" si="56"/>
        <v>0</v>
      </c>
      <c r="Y73" s="135">
        <f t="shared" si="57"/>
        <v>992</v>
      </c>
      <c r="Z73" s="136">
        <f t="shared" si="58"/>
        <v>0</v>
      </c>
    </row>
    <row r="74" spans="1:26" s="32" customFormat="1" ht="12" x14ac:dyDescent="0.3">
      <c r="A74" s="94"/>
      <c r="B74" s="95"/>
      <c r="C74" s="130" t="str">
        <f>'3. Staff Loading'!C74</f>
        <v>BenefitsCal Public Communications Lead</v>
      </c>
      <c r="D74" s="131" t="str">
        <f>'3. Staff Loading'!D74</f>
        <v>N</v>
      </c>
      <c r="E74" s="43">
        <v>26.4</v>
      </c>
      <c r="F74" s="43">
        <v>26.4</v>
      </c>
      <c r="G74" s="43">
        <v>24</v>
      </c>
      <c r="H74" s="43">
        <v>25.2</v>
      </c>
      <c r="I74" s="43">
        <v>26.4</v>
      </c>
      <c r="J74" s="43">
        <v>25.2</v>
      </c>
      <c r="K74" s="43">
        <v>25.2</v>
      </c>
      <c r="L74" s="43">
        <v>25.2</v>
      </c>
      <c r="M74" s="43">
        <v>21.599999999999998</v>
      </c>
      <c r="N74" s="43">
        <v>26.4</v>
      </c>
      <c r="O74" s="43">
        <v>22.8</v>
      </c>
      <c r="P74" s="43">
        <v>22.8</v>
      </c>
      <c r="Q74" s="101">
        <f t="shared" si="54"/>
        <v>297.59999999999997</v>
      </c>
      <c r="U74" s="135">
        <f t="shared" si="55"/>
        <v>0.14999999999999997</v>
      </c>
      <c r="V74" s="135">
        <f>Q74/12</f>
        <v>24.799999999999997</v>
      </c>
      <c r="W74" s="28"/>
      <c r="X74" s="135">
        <f t="shared" si="56"/>
        <v>0</v>
      </c>
      <c r="Y74" s="135">
        <f t="shared" si="57"/>
        <v>297.59999999999997</v>
      </c>
      <c r="Z74" s="136">
        <f t="shared" si="58"/>
        <v>0</v>
      </c>
    </row>
    <row r="75" spans="1:26" s="32" customFormat="1" ht="12" x14ac:dyDescent="0.3">
      <c r="A75" s="94"/>
      <c r="B75" s="95"/>
      <c r="C75" s="130">
        <f>'3. Staff Loading'!C75</f>
        <v>0</v>
      </c>
      <c r="D75" s="131">
        <f>'3. Staff Loading'!D87</f>
        <v>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101">
        <f t="shared" si="54"/>
        <v>0</v>
      </c>
      <c r="U75" s="135">
        <f t="shared" si="55"/>
        <v>0</v>
      </c>
      <c r="V75" s="135">
        <f>Q75/12</f>
        <v>0</v>
      </c>
      <c r="W75" s="28"/>
      <c r="X75" s="135">
        <f t="shared" si="56"/>
        <v>0</v>
      </c>
      <c r="Y75" s="135">
        <f t="shared" si="57"/>
        <v>0</v>
      </c>
      <c r="Z75" s="136" t="e">
        <f t="shared" si="58"/>
        <v>#DIV/0!</v>
      </c>
    </row>
    <row r="76" spans="1:26" s="32" customFormat="1" ht="12.5" thickBot="1" x14ac:dyDescent="0.35">
      <c r="A76" s="66"/>
      <c r="B76" s="67" t="s">
        <v>55</v>
      </c>
      <c r="C76" s="68"/>
      <c r="D76" s="120"/>
      <c r="E76" s="71">
        <f>SUM(E71:E75)</f>
        <v>114.4</v>
      </c>
      <c r="F76" s="71">
        <f t="shared" ref="F76:Q76" si="59">SUM(F71:F75)</f>
        <v>114.4</v>
      </c>
      <c r="G76" s="71">
        <f t="shared" si="59"/>
        <v>104</v>
      </c>
      <c r="H76" s="71">
        <f t="shared" si="59"/>
        <v>109.2</v>
      </c>
      <c r="I76" s="71">
        <f t="shared" si="59"/>
        <v>114.4</v>
      </c>
      <c r="J76" s="71">
        <f t="shared" si="59"/>
        <v>109.2</v>
      </c>
      <c r="K76" s="71">
        <f t="shared" si="59"/>
        <v>109.2</v>
      </c>
      <c r="L76" s="71">
        <f t="shared" si="59"/>
        <v>109.2</v>
      </c>
      <c r="M76" s="71">
        <f t="shared" si="59"/>
        <v>93.6</v>
      </c>
      <c r="N76" s="71">
        <f t="shared" si="59"/>
        <v>114.4</v>
      </c>
      <c r="O76" s="71">
        <f t="shared" si="59"/>
        <v>98.8</v>
      </c>
      <c r="P76" s="71">
        <f t="shared" si="59"/>
        <v>98.8</v>
      </c>
      <c r="Q76" s="71">
        <f t="shared" si="59"/>
        <v>1289.5999999999999</v>
      </c>
      <c r="R76" s="28"/>
      <c r="S76" s="28"/>
      <c r="T76" s="28"/>
      <c r="U76" s="73">
        <f>SUM(U71:U75)</f>
        <v>0.64999999999999991</v>
      </c>
      <c r="V76" s="73">
        <f>SUM(V71:V75)</f>
        <v>107.46666666666667</v>
      </c>
      <c r="X76" s="69">
        <f>SUM(X71:X75)</f>
        <v>0</v>
      </c>
      <c r="Y76" s="69">
        <f>SUM(Y71:Y75)</f>
        <v>1289.5999999999999</v>
      </c>
      <c r="Z76" s="106">
        <f>X76/(X76+Y76)</f>
        <v>0</v>
      </c>
    </row>
    <row r="77" spans="1:26" s="32" customFormat="1" ht="12" x14ac:dyDescent="0.3">
      <c r="A77" s="94">
        <v>2.7</v>
      </c>
      <c r="B77" s="99" t="s">
        <v>56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si="17"/>
        <v>0</v>
      </c>
      <c r="R77" s="28"/>
      <c r="S77" s="28"/>
      <c r="T77" s="28"/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2" x14ac:dyDescent="0.3">
      <c r="A78" s="94"/>
      <c r="B78" s="95"/>
      <c r="C78" s="130" t="str">
        <f>'3. Staff Loading'!C78</f>
        <v>BenefitsCal Business Analyst</v>
      </c>
      <c r="D78" s="131" t="str">
        <f>'3. Staff Loading'!D78</f>
        <v>N</v>
      </c>
      <c r="E78" s="43">
        <v>88</v>
      </c>
      <c r="F78" s="43">
        <v>88</v>
      </c>
      <c r="G78" s="43">
        <v>80</v>
      </c>
      <c r="H78" s="43">
        <v>84</v>
      </c>
      <c r="I78" s="43">
        <v>88</v>
      </c>
      <c r="J78" s="43">
        <v>84</v>
      </c>
      <c r="K78" s="43">
        <v>84</v>
      </c>
      <c r="L78" s="43">
        <v>84</v>
      </c>
      <c r="M78" s="43">
        <v>72</v>
      </c>
      <c r="N78" s="43">
        <v>88</v>
      </c>
      <c r="O78" s="43">
        <v>76</v>
      </c>
      <c r="P78" s="43">
        <v>76</v>
      </c>
      <c r="Q78" s="101">
        <f t="shared" si="17"/>
        <v>992</v>
      </c>
      <c r="U78" s="135">
        <f t="shared" ref="U78:U81" si="60">V78/$S$7</f>
        <v>0.5</v>
      </c>
      <c r="V78" s="135">
        <f>Q78/12</f>
        <v>82.666666666666671</v>
      </c>
      <c r="X78" s="135">
        <f t="shared" ref="X78:X81" si="61">IF($D78="Y",$Q78,0)</f>
        <v>0</v>
      </c>
      <c r="Y78" s="135">
        <f t="shared" ref="Y78:Y81" si="62">IF($D78="N",$Q78,0)</f>
        <v>992</v>
      </c>
      <c r="Z78" s="136">
        <f t="shared" ref="Z78:Z81" si="63">X78/(Y78+X78)</f>
        <v>0</v>
      </c>
    </row>
    <row r="79" spans="1:26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17"/>
        <v>0</v>
      </c>
      <c r="U79" s="135">
        <f t="shared" si="60"/>
        <v>0</v>
      </c>
      <c r="V79" s="135">
        <f>Q79/12</f>
        <v>0</v>
      </c>
      <c r="X79" s="135">
        <f t="shared" si="61"/>
        <v>0</v>
      </c>
      <c r="Y79" s="135">
        <f t="shared" si="62"/>
        <v>0</v>
      </c>
      <c r="Z79" s="136" t="e">
        <f t="shared" si="63"/>
        <v>#DIV/0!</v>
      </c>
    </row>
    <row r="80" spans="1:26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17"/>
        <v>0</v>
      </c>
      <c r="U80" s="135">
        <f t="shared" si="60"/>
        <v>0</v>
      </c>
      <c r="V80" s="135">
        <f>Q80/12</f>
        <v>0</v>
      </c>
      <c r="X80" s="135">
        <f t="shared" si="61"/>
        <v>0</v>
      </c>
      <c r="Y80" s="135">
        <f t="shared" si="62"/>
        <v>0</v>
      </c>
      <c r="Z80" s="136" t="e">
        <f t="shared" si="63"/>
        <v>#DIV/0!</v>
      </c>
    </row>
    <row r="81" spans="1:26" ht="12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17"/>
        <v>0</v>
      </c>
      <c r="U81" s="135">
        <f t="shared" si="60"/>
        <v>0</v>
      </c>
      <c r="V81" s="135">
        <f>Q81/12</f>
        <v>0</v>
      </c>
      <c r="X81" s="135">
        <f t="shared" si="61"/>
        <v>0</v>
      </c>
      <c r="Y81" s="135">
        <f t="shared" si="62"/>
        <v>0</v>
      </c>
      <c r="Z81" s="136" t="e">
        <f t="shared" si="63"/>
        <v>#DIV/0!</v>
      </c>
    </row>
    <row r="82" spans="1:26" s="32" customFormat="1" ht="12.5" thickBot="1" x14ac:dyDescent="0.35">
      <c r="A82" s="66"/>
      <c r="B82" s="67" t="s">
        <v>57</v>
      </c>
      <c r="C82" s="68"/>
      <c r="D82" s="120"/>
      <c r="E82" s="71">
        <f>SUM(E77:E81)</f>
        <v>88</v>
      </c>
      <c r="F82" s="71">
        <f t="shared" ref="F82:Q82" si="64">SUM(F77:F81)</f>
        <v>88</v>
      </c>
      <c r="G82" s="71">
        <f t="shared" si="64"/>
        <v>80</v>
      </c>
      <c r="H82" s="71">
        <f t="shared" si="64"/>
        <v>84</v>
      </c>
      <c r="I82" s="71">
        <f t="shared" si="64"/>
        <v>88</v>
      </c>
      <c r="J82" s="71">
        <f t="shared" si="64"/>
        <v>84</v>
      </c>
      <c r="K82" s="71">
        <f t="shared" si="64"/>
        <v>84</v>
      </c>
      <c r="L82" s="71">
        <f t="shared" si="64"/>
        <v>84</v>
      </c>
      <c r="M82" s="71">
        <f t="shared" si="64"/>
        <v>72</v>
      </c>
      <c r="N82" s="71">
        <f t="shared" si="64"/>
        <v>88</v>
      </c>
      <c r="O82" s="71">
        <f t="shared" si="64"/>
        <v>76</v>
      </c>
      <c r="P82" s="71">
        <f t="shared" si="64"/>
        <v>76</v>
      </c>
      <c r="Q82" s="71">
        <f t="shared" si="64"/>
        <v>992</v>
      </c>
      <c r="R82" s="28"/>
      <c r="S82" s="28"/>
      <c r="T82" s="28"/>
      <c r="U82" s="73">
        <f>SUM(U77:U81)</f>
        <v>0.5</v>
      </c>
      <c r="V82" s="73">
        <f>SUM(V77:V81)</f>
        <v>82.666666666666671</v>
      </c>
      <c r="X82" s="69">
        <f>SUM(X77:X81)</f>
        <v>0</v>
      </c>
      <c r="Y82" s="69">
        <f>SUM(Y77:Y81)</f>
        <v>992</v>
      </c>
      <c r="Z82" s="106">
        <f>X82/(X82+Y82)</f>
        <v>0</v>
      </c>
    </row>
    <row r="83" spans="1:26" s="32" customFormat="1" ht="10.15" customHeight="1" thickBot="1" x14ac:dyDescent="0.35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28"/>
      <c r="S83" s="28"/>
      <c r="T83" s="28"/>
      <c r="U83" s="116"/>
      <c r="V83" s="116"/>
      <c r="X83" s="116"/>
      <c r="Y83" s="116"/>
      <c r="Z83" s="110"/>
    </row>
    <row r="84" spans="1:26" s="32" customFormat="1" ht="13" thickBot="1" x14ac:dyDescent="0.3">
      <c r="A84" s="89"/>
      <c r="B84" s="90" t="s">
        <v>58</v>
      </c>
      <c r="C84" s="91"/>
      <c r="D84" s="123"/>
      <c r="E84" s="92">
        <f>SUM(E36,E44,E55,E64,E70,E76,E82)</f>
        <v>2772.7039999999997</v>
      </c>
      <c r="F84" s="92">
        <f t="shared" ref="F84:Q84" si="65">SUM(F36,F44,F55,F64,F70,F76,F82)</f>
        <v>2772.7039999999997</v>
      </c>
      <c r="G84" s="92">
        <f t="shared" si="65"/>
        <v>2520.64</v>
      </c>
      <c r="H84" s="92">
        <f t="shared" si="65"/>
        <v>2646.6719999999996</v>
      </c>
      <c r="I84" s="92">
        <f t="shared" si="65"/>
        <v>2772.7039999999997</v>
      </c>
      <c r="J84" s="92">
        <f t="shared" si="65"/>
        <v>2646.6719999999996</v>
      </c>
      <c r="K84" s="92">
        <f t="shared" si="65"/>
        <v>2646.6719999999996</v>
      </c>
      <c r="L84" s="92">
        <f t="shared" si="65"/>
        <v>2646.6719999999996</v>
      </c>
      <c r="M84" s="92">
        <f t="shared" si="65"/>
        <v>2268.576</v>
      </c>
      <c r="N84" s="92">
        <f t="shared" si="65"/>
        <v>2772.7039999999997</v>
      </c>
      <c r="O84" s="92">
        <f t="shared" si="65"/>
        <v>2394.6080000000002</v>
      </c>
      <c r="P84" s="92">
        <f t="shared" si="65"/>
        <v>2394.6080000000002</v>
      </c>
      <c r="Q84" s="92">
        <f t="shared" si="65"/>
        <v>31255.935999999998</v>
      </c>
      <c r="U84" s="92">
        <f t="shared" ref="U84:V84" si="66">SUM(U36,U44,U55,U64,U70,U76,U82)</f>
        <v>15.754</v>
      </c>
      <c r="V84" s="92">
        <f t="shared" si="66"/>
        <v>2604.6613333333335</v>
      </c>
      <c r="X84" s="92">
        <f t="shared" ref="X84:Y84" si="67">SUM(X36,X44,X55,X64,X70,X76,X82)</f>
        <v>9324.8000000000011</v>
      </c>
      <c r="Y84" s="92">
        <f t="shared" si="67"/>
        <v>21931.135999999999</v>
      </c>
      <c r="Z84" s="111">
        <f>X84/(X84+Y84)</f>
        <v>0.29833693030341502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3</v>
      </c>
      <c r="B86" s="83" t="s">
        <v>59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3.1</v>
      </c>
      <c r="B87" s="99" t="s">
        <v>59</v>
      </c>
      <c r="C87" s="130">
        <f>'3. Staff Loading'!C87</f>
        <v>0</v>
      </c>
      <c r="D87" s="131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8">SUM(E87:P87)</f>
        <v>0</v>
      </c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ht="12" x14ac:dyDescent="0.3">
      <c r="A88" s="94"/>
      <c r="B88" s="95"/>
      <c r="C88" s="130" t="str">
        <f>'3. Staff Loading'!C88</f>
        <v>BenefitsCal Tier 3 Support Analyst</v>
      </c>
      <c r="D88" s="131" t="str">
        <f>'3. Staff Loading'!D88</f>
        <v>N</v>
      </c>
      <c r="E88" s="43">
        <v>176</v>
      </c>
      <c r="F88" s="43">
        <v>176</v>
      </c>
      <c r="G88" s="43">
        <v>160</v>
      </c>
      <c r="H88" s="43">
        <v>168</v>
      </c>
      <c r="I88" s="43">
        <v>176</v>
      </c>
      <c r="J88" s="43">
        <v>168</v>
      </c>
      <c r="K88" s="43">
        <v>168</v>
      </c>
      <c r="L88" s="43">
        <v>168</v>
      </c>
      <c r="M88" s="43">
        <v>144</v>
      </c>
      <c r="N88" s="43">
        <v>176</v>
      </c>
      <c r="O88" s="43">
        <v>152</v>
      </c>
      <c r="P88" s="43">
        <v>152</v>
      </c>
      <c r="Q88" s="101">
        <f t="shared" si="68"/>
        <v>1984</v>
      </c>
      <c r="U88" s="135">
        <f t="shared" ref="U88:U91" si="69">V88/$S$7</f>
        <v>1</v>
      </c>
      <c r="V88" s="135">
        <f>Q88/12</f>
        <v>165.33333333333334</v>
      </c>
      <c r="X88" s="135">
        <f t="shared" ref="X88:X91" si="70">IF($D88="Y",$Q88,0)</f>
        <v>0</v>
      </c>
      <c r="Y88" s="135">
        <f t="shared" ref="Y88:Y91" si="71">IF($D88="N",$Q88,0)</f>
        <v>1984</v>
      </c>
      <c r="Z88" s="136">
        <f t="shared" ref="Z88:Z91" si="72">X88/(Y88+X88)</f>
        <v>0</v>
      </c>
    </row>
    <row r="89" spans="1:26" s="32" customFormat="1" ht="12" x14ac:dyDescent="0.3">
      <c r="A89" s="94"/>
      <c r="B89" s="95"/>
      <c r="C89" s="130" t="str">
        <f>'3. Staff Loading'!C89</f>
        <v>BenefitsCal Tier 3 Support Developer</v>
      </c>
      <c r="D89" s="131" t="str">
        <f>'3. Staff Loading'!D89</f>
        <v>N</v>
      </c>
      <c r="E89" s="43">
        <v>176</v>
      </c>
      <c r="F89" s="43">
        <v>176</v>
      </c>
      <c r="G89" s="43">
        <v>160</v>
      </c>
      <c r="H89" s="43">
        <v>168</v>
      </c>
      <c r="I89" s="43">
        <v>176</v>
      </c>
      <c r="J89" s="43">
        <v>168</v>
      </c>
      <c r="K89" s="43">
        <v>168</v>
      </c>
      <c r="L89" s="43">
        <v>168</v>
      </c>
      <c r="M89" s="43">
        <v>144</v>
      </c>
      <c r="N89" s="43">
        <v>176</v>
      </c>
      <c r="O89" s="43">
        <v>152</v>
      </c>
      <c r="P89" s="43">
        <v>152</v>
      </c>
      <c r="Q89" s="101">
        <f t="shared" si="68"/>
        <v>1984</v>
      </c>
      <c r="R89" s="28"/>
      <c r="S89" s="28"/>
      <c r="T89" s="28"/>
      <c r="U89" s="135">
        <f t="shared" si="69"/>
        <v>1</v>
      </c>
      <c r="V89" s="135">
        <f>Q89/12</f>
        <v>165.33333333333334</v>
      </c>
      <c r="X89" s="135">
        <f t="shared" si="70"/>
        <v>0</v>
      </c>
      <c r="Y89" s="135">
        <f t="shared" si="71"/>
        <v>1984</v>
      </c>
      <c r="Z89" s="136">
        <f t="shared" si="72"/>
        <v>0</v>
      </c>
    </row>
    <row r="90" spans="1:26" s="32" customFormat="1" ht="12" x14ac:dyDescent="0.3">
      <c r="A90" s="94"/>
      <c r="B90" s="95"/>
      <c r="C90" s="130">
        <f>'3. Staff Loading'!C90</f>
        <v>0</v>
      </c>
      <c r="D90" s="131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8"/>
        <v>0</v>
      </c>
      <c r="R90" s="28"/>
      <c r="S90" s="28"/>
      <c r="T90" s="28"/>
      <c r="U90" s="135">
        <f t="shared" si="69"/>
        <v>0</v>
      </c>
      <c r="V90" s="135">
        <f>Q90/12</f>
        <v>0</v>
      </c>
      <c r="X90" s="135">
        <f t="shared" si="70"/>
        <v>0</v>
      </c>
      <c r="Y90" s="135">
        <f t="shared" si="71"/>
        <v>0</v>
      </c>
      <c r="Z90" s="136" t="e">
        <f t="shared" si="72"/>
        <v>#DIV/0!</v>
      </c>
    </row>
    <row r="91" spans="1:26" ht="14.25" customHeight="1" x14ac:dyDescent="0.3">
      <c r="A91" s="94"/>
      <c r="B91" s="95"/>
      <c r="C91" s="130">
        <f>'3. Staff Loading'!C91</f>
        <v>0</v>
      </c>
      <c r="D91" s="131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8"/>
        <v>0</v>
      </c>
      <c r="U91" s="135">
        <f t="shared" si="69"/>
        <v>0</v>
      </c>
      <c r="V91" s="135">
        <f>Q91/12</f>
        <v>0</v>
      </c>
      <c r="X91" s="135">
        <f t="shared" si="70"/>
        <v>0</v>
      </c>
      <c r="Y91" s="135">
        <f t="shared" si="71"/>
        <v>0</v>
      </c>
      <c r="Z91" s="136" t="e">
        <f t="shared" si="72"/>
        <v>#DIV/0!</v>
      </c>
    </row>
    <row r="92" spans="1:26" s="31" customFormat="1" ht="13.5" thickBot="1" x14ac:dyDescent="0.35">
      <c r="A92" s="66"/>
      <c r="B92" s="67" t="s">
        <v>61</v>
      </c>
      <c r="C92" s="68"/>
      <c r="D92" s="120"/>
      <c r="E92" s="71">
        <f>SUM(E87:E91)</f>
        <v>352</v>
      </c>
      <c r="F92" s="71">
        <f t="shared" ref="F92:Q92" si="73">SUM(F87:F91)</f>
        <v>352</v>
      </c>
      <c r="G92" s="71">
        <f t="shared" si="73"/>
        <v>320</v>
      </c>
      <c r="H92" s="71">
        <f t="shared" si="73"/>
        <v>336</v>
      </c>
      <c r="I92" s="71">
        <f t="shared" si="73"/>
        <v>352</v>
      </c>
      <c r="J92" s="71">
        <f t="shared" si="73"/>
        <v>336</v>
      </c>
      <c r="K92" s="71">
        <f t="shared" si="73"/>
        <v>336</v>
      </c>
      <c r="L92" s="71">
        <f t="shared" si="73"/>
        <v>336</v>
      </c>
      <c r="M92" s="71">
        <f t="shared" si="73"/>
        <v>288</v>
      </c>
      <c r="N92" s="71">
        <f t="shared" si="73"/>
        <v>352</v>
      </c>
      <c r="O92" s="71">
        <f t="shared" si="73"/>
        <v>304</v>
      </c>
      <c r="P92" s="71">
        <f t="shared" si="73"/>
        <v>304</v>
      </c>
      <c r="Q92" s="71">
        <f t="shared" si="73"/>
        <v>3968</v>
      </c>
      <c r="R92" s="28"/>
      <c r="S92" s="28"/>
      <c r="T92" s="28"/>
      <c r="U92" s="73">
        <f>SUM(U87:U91)</f>
        <v>2</v>
      </c>
      <c r="V92" s="73">
        <f>SUM(V87:V91)</f>
        <v>330.66666666666669</v>
      </c>
      <c r="X92" s="69">
        <f>SUM(X87:X91)</f>
        <v>0</v>
      </c>
      <c r="Y92" s="69">
        <f>SUM(Y87:Y91)</f>
        <v>3968</v>
      </c>
      <c r="Z92" s="106">
        <f>X92/(X92+Y92)</f>
        <v>0</v>
      </c>
    </row>
    <row r="93" spans="1:26" ht="10.15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32"/>
      <c r="S93" s="32"/>
      <c r="T93" s="32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61</v>
      </c>
      <c r="C94" s="91"/>
      <c r="D94" s="123"/>
      <c r="E94" s="92">
        <f t="shared" ref="E94:Q94" si="74">SUM(E92,)</f>
        <v>352</v>
      </c>
      <c r="F94" s="92">
        <f t="shared" si="74"/>
        <v>352</v>
      </c>
      <c r="G94" s="92">
        <f t="shared" si="74"/>
        <v>320</v>
      </c>
      <c r="H94" s="92">
        <f t="shared" si="74"/>
        <v>336</v>
      </c>
      <c r="I94" s="92">
        <f t="shared" si="74"/>
        <v>352</v>
      </c>
      <c r="J94" s="92">
        <f t="shared" si="74"/>
        <v>336</v>
      </c>
      <c r="K94" s="92">
        <f t="shared" si="74"/>
        <v>336</v>
      </c>
      <c r="L94" s="92">
        <f t="shared" si="74"/>
        <v>336</v>
      </c>
      <c r="M94" s="92">
        <f t="shared" si="74"/>
        <v>288</v>
      </c>
      <c r="N94" s="92">
        <f t="shared" si="74"/>
        <v>352</v>
      </c>
      <c r="O94" s="92">
        <f t="shared" si="74"/>
        <v>304</v>
      </c>
      <c r="P94" s="92">
        <f t="shared" si="74"/>
        <v>304</v>
      </c>
      <c r="Q94" s="92">
        <f t="shared" si="74"/>
        <v>3968</v>
      </c>
      <c r="U94" s="92">
        <f>SUM(U92,)</f>
        <v>2</v>
      </c>
      <c r="V94" s="92">
        <f>SUM(V92,)</f>
        <v>330.66666666666669</v>
      </c>
      <c r="X94" s="92">
        <f>SUM(X92,)</f>
        <v>0</v>
      </c>
      <c r="Y94" s="92">
        <f>SUM(Y92,)</f>
        <v>3968</v>
      </c>
      <c r="Z94" s="111">
        <f>SUM(Z92,)</f>
        <v>0</v>
      </c>
    </row>
    <row r="95" spans="1:26" ht="12" x14ac:dyDescent="0.3">
      <c r="A95" s="38"/>
      <c r="B95" s="44"/>
      <c r="C95" s="45"/>
      <c r="D95" s="125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32"/>
      <c r="S95" s="32"/>
      <c r="T95" s="32"/>
      <c r="U95" s="46"/>
      <c r="V95" s="46"/>
      <c r="X95" s="46"/>
      <c r="Y95" s="46"/>
      <c r="Z95" s="114"/>
    </row>
    <row r="96" spans="1:26" ht="13" x14ac:dyDescent="0.3">
      <c r="A96" s="75">
        <v>4</v>
      </c>
      <c r="B96" s="83" t="s">
        <v>63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R96" s="32"/>
      <c r="S96" s="32"/>
      <c r="T96" s="32"/>
      <c r="U96" s="77"/>
      <c r="V96" s="77"/>
      <c r="X96" s="77"/>
      <c r="Y96" s="77"/>
      <c r="Z96" s="109"/>
    </row>
    <row r="97" spans="1:26" ht="12" x14ac:dyDescent="0.3">
      <c r="A97" s="94">
        <v>4.0999999999999996</v>
      </c>
      <c r="B97" s="95" t="s">
        <v>63</v>
      </c>
      <c r="C97" s="130">
        <f>'3. Staff Loading'!C97</f>
        <v>0</v>
      </c>
      <c r="D97" s="131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5">SUM(E97:P97)</f>
        <v>0</v>
      </c>
      <c r="R97" s="32"/>
      <c r="S97" s="32"/>
      <c r="T97" s="32"/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x14ac:dyDescent="0.25">
      <c r="A98" s="94"/>
      <c r="B98" s="95"/>
      <c r="C98" s="130" t="str">
        <f>'3. Staff Loading'!C98</f>
        <v>BenefitsCal Communications/Marketing Analyst</v>
      </c>
      <c r="D98" s="131" t="str">
        <f>'3. Staff Loading'!D98</f>
        <v>N</v>
      </c>
      <c r="E98" s="43">
        <v>176</v>
      </c>
      <c r="F98" s="43">
        <v>176</v>
      </c>
      <c r="G98" s="43">
        <v>160</v>
      </c>
      <c r="H98" s="43">
        <v>168</v>
      </c>
      <c r="I98" s="43">
        <v>176</v>
      </c>
      <c r="J98" s="43">
        <v>168</v>
      </c>
      <c r="K98" s="43">
        <v>168</v>
      </c>
      <c r="L98" s="43">
        <v>168</v>
      </c>
      <c r="M98" s="43">
        <v>144</v>
      </c>
      <c r="N98" s="43">
        <v>176</v>
      </c>
      <c r="O98" s="43">
        <v>152</v>
      </c>
      <c r="P98" s="43">
        <v>152</v>
      </c>
      <c r="Q98" s="101">
        <f t="shared" si="75"/>
        <v>1984</v>
      </c>
      <c r="U98" s="135">
        <f t="shared" ref="U98:U101" si="76">V98/$S$7</f>
        <v>1</v>
      </c>
      <c r="V98" s="135">
        <f>Q98/12</f>
        <v>165.33333333333334</v>
      </c>
      <c r="X98" s="135">
        <f t="shared" ref="X98:X101" si="77">IF($D98="Y",$Q98,0)</f>
        <v>0</v>
      </c>
      <c r="Y98" s="135">
        <f t="shared" ref="Y98:Y101" si="78">IF($D98="N",$Q98,0)</f>
        <v>1984</v>
      </c>
      <c r="Z98" s="136">
        <f t="shared" ref="Z98:Z101" si="79">X98/(Y98+X98)</f>
        <v>0</v>
      </c>
    </row>
    <row r="99" spans="1:26" ht="14.25" customHeight="1" x14ac:dyDescent="0.3">
      <c r="A99" s="94"/>
      <c r="B99" s="95"/>
      <c r="C99" s="130" t="str">
        <f>'3. Staff Loading'!C99</f>
        <v>BenefitsCal CX Insights Analyst</v>
      </c>
      <c r="D99" s="131" t="str">
        <f>'3. Staff Loading'!D99</f>
        <v>N</v>
      </c>
      <c r="E99" s="43">
        <v>352</v>
      </c>
      <c r="F99" s="43">
        <v>352</v>
      </c>
      <c r="G99" s="43">
        <v>320</v>
      </c>
      <c r="H99" s="43">
        <v>336</v>
      </c>
      <c r="I99" s="43">
        <v>352</v>
      </c>
      <c r="J99" s="43">
        <v>336</v>
      </c>
      <c r="K99" s="43">
        <v>336</v>
      </c>
      <c r="L99" s="43">
        <v>336</v>
      </c>
      <c r="M99" s="43">
        <v>288</v>
      </c>
      <c r="N99" s="43">
        <v>352</v>
      </c>
      <c r="O99" s="43">
        <v>304</v>
      </c>
      <c r="P99" s="43">
        <v>304</v>
      </c>
      <c r="Q99" s="101">
        <f t="shared" si="75"/>
        <v>3968</v>
      </c>
      <c r="R99" s="32"/>
      <c r="S99" s="32"/>
      <c r="T99" s="32"/>
      <c r="U99" s="135">
        <f t="shared" si="76"/>
        <v>2</v>
      </c>
      <c r="V99" s="135">
        <f>Q99/12</f>
        <v>330.66666666666669</v>
      </c>
      <c r="X99" s="135">
        <f t="shared" si="77"/>
        <v>0</v>
      </c>
      <c r="Y99" s="135">
        <f t="shared" si="78"/>
        <v>3968</v>
      </c>
      <c r="Z99" s="136">
        <f t="shared" si="79"/>
        <v>0</v>
      </c>
    </row>
    <row r="100" spans="1:26" s="32" customFormat="1" x14ac:dyDescent="0.25">
      <c r="A100" s="94"/>
      <c r="B100" s="95"/>
      <c r="C100" s="130" t="str">
        <f>'3. Staff Loading'!C100</f>
        <v>BenefitsCal Public Communications Lead</v>
      </c>
      <c r="D100" s="131" t="str">
        <f>'3. Staff Loading'!D100</f>
        <v>N</v>
      </c>
      <c r="E100" s="43">
        <v>149.6</v>
      </c>
      <c r="F100" s="43">
        <v>149.6</v>
      </c>
      <c r="G100" s="43">
        <v>136</v>
      </c>
      <c r="H100" s="43">
        <v>142.79999999999998</v>
      </c>
      <c r="I100" s="43">
        <v>149.6</v>
      </c>
      <c r="J100" s="43">
        <v>142.79999999999998</v>
      </c>
      <c r="K100" s="43">
        <v>142.79999999999998</v>
      </c>
      <c r="L100" s="43">
        <v>142.79999999999998</v>
      </c>
      <c r="M100" s="43">
        <v>122.39999999999999</v>
      </c>
      <c r="N100" s="43">
        <v>149.6</v>
      </c>
      <c r="O100" s="43">
        <v>129.19999999999999</v>
      </c>
      <c r="P100" s="43">
        <v>129.19999999999999</v>
      </c>
      <c r="Q100" s="101">
        <f t="shared" si="75"/>
        <v>1686.4</v>
      </c>
      <c r="U100" s="135">
        <f t="shared" si="76"/>
        <v>0.85</v>
      </c>
      <c r="V100" s="135">
        <f>Q100/12</f>
        <v>140.53333333333333</v>
      </c>
      <c r="X100" s="135">
        <f t="shared" si="77"/>
        <v>0</v>
      </c>
      <c r="Y100" s="135">
        <f t="shared" si="78"/>
        <v>1686.4</v>
      </c>
      <c r="Z100" s="136">
        <f t="shared" si="79"/>
        <v>0</v>
      </c>
    </row>
    <row r="101" spans="1:26" ht="14.25" customHeight="1" x14ac:dyDescent="0.3">
      <c r="A101" s="94"/>
      <c r="B101" s="95"/>
      <c r="C101" s="130">
        <f>'3. Staff Loading'!C101</f>
        <v>0</v>
      </c>
      <c r="D101" s="131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5"/>
        <v>0</v>
      </c>
      <c r="R101" s="32"/>
      <c r="S101" s="32"/>
      <c r="T101" s="32"/>
      <c r="U101" s="135">
        <f t="shared" si="76"/>
        <v>0</v>
      </c>
      <c r="V101" s="135">
        <f>Q101/12</f>
        <v>0</v>
      </c>
      <c r="X101" s="135">
        <f t="shared" si="77"/>
        <v>0</v>
      </c>
      <c r="Y101" s="135">
        <f t="shared" si="78"/>
        <v>0</v>
      </c>
      <c r="Z101" s="136" t="e">
        <f t="shared" si="79"/>
        <v>#DIV/0!</v>
      </c>
    </row>
    <row r="102" spans="1:26" s="31" customFormat="1" ht="13.5" thickBot="1" x14ac:dyDescent="0.35">
      <c r="A102" s="66"/>
      <c r="B102" s="67" t="s">
        <v>66</v>
      </c>
      <c r="C102" s="68"/>
      <c r="D102" s="120"/>
      <c r="E102" s="71">
        <f>SUM(E97:E101)</f>
        <v>677.6</v>
      </c>
      <c r="F102" s="71">
        <f t="shared" ref="F102:Q102" si="80">SUM(F97:F101)</f>
        <v>677.6</v>
      </c>
      <c r="G102" s="71">
        <f t="shared" si="80"/>
        <v>616</v>
      </c>
      <c r="H102" s="71">
        <f t="shared" si="80"/>
        <v>646.79999999999995</v>
      </c>
      <c r="I102" s="71">
        <f t="shared" si="80"/>
        <v>677.6</v>
      </c>
      <c r="J102" s="71">
        <f t="shared" si="80"/>
        <v>646.79999999999995</v>
      </c>
      <c r="K102" s="71">
        <f t="shared" si="80"/>
        <v>646.79999999999995</v>
      </c>
      <c r="L102" s="71">
        <f t="shared" si="80"/>
        <v>646.79999999999995</v>
      </c>
      <c r="M102" s="71">
        <f t="shared" si="80"/>
        <v>554.4</v>
      </c>
      <c r="N102" s="71">
        <f t="shared" si="80"/>
        <v>677.6</v>
      </c>
      <c r="O102" s="71">
        <f t="shared" si="80"/>
        <v>585.20000000000005</v>
      </c>
      <c r="P102" s="71">
        <f t="shared" si="80"/>
        <v>585.20000000000005</v>
      </c>
      <c r="Q102" s="71">
        <f t="shared" si="80"/>
        <v>7638.4</v>
      </c>
      <c r="R102" s="28"/>
      <c r="S102" s="28"/>
      <c r="T102" s="28"/>
      <c r="U102" s="73">
        <f>SUM(U97:U101)</f>
        <v>3.85</v>
      </c>
      <c r="V102" s="73">
        <f>SUM(V97:V101)</f>
        <v>636.5333333333333</v>
      </c>
      <c r="X102" s="69">
        <f>SUM(X97:X101)</f>
        <v>0</v>
      </c>
      <c r="Y102" s="69">
        <f>SUM(Y97:Y101)</f>
        <v>7638.4</v>
      </c>
      <c r="Z102" s="106">
        <f>X102/(X102+Y102)</f>
        <v>0</v>
      </c>
    </row>
    <row r="103" spans="1:26" ht="10.15" customHeight="1" x14ac:dyDescent="0.3">
      <c r="A103" s="38"/>
      <c r="B103" s="39"/>
      <c r="C103" s="40"/>
      <c r="D103" s="119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U103" s="41"/>
      <c r="V103" s="41"/>
      <c r="X103" s="41"/>
      <c r="Y103" s="41"/>
      <c r="Z103" s="105"/>
    </row>
    <row r="104" spans="1:26" ht="13.5" thickBot="1" x14ac:dyDescent="0.35">
      <c r="A104" s="89"/>
      <c r="B104" s="90" t="s">
        <v>66</v>
      </c>
      <c r="C104" s="91"/>
      <c r="D104" s="123"/>
      <c r="E104" s="92">
        <f t="shared" ref="E104:Q104" si="81">SUM(E102,)</f>
        <v>677.6</v>
      </c>
      <c r="F104" s="92">
        <f t="shared" si="81"/>
        <v>677.6</v>
      </c>
      <c r="G104" s="92">
        <f t="shared" si="81"/>
        <v>616</v>
      </c>
      <c r="H104" s="92">
        <f t="shared" si="81"/>
        <v>646.79999999999995</v>
      </c>
      <c r="I104" s="92">
        <f t="shared" si="81"/>
        <v>677.6</v>
      </c>
      <c r="J104" s="92">
        <f t="shared" si="81"/>
        <v>646.79999999999995</v>
      </c>
      <c r="K104" s="92">
        <f t="shared" si="81"/>
        <v>646.79999999999995</v>
      </c>
      <c r="L104" s="92">
        <f t="shared" si="81"/>
        <v>646.79999999999995</v>
      </c>
      <c r="M104" s="92">
        <f t="shared" si="81"/>
        <v>554.4</v>
      </c>
      <c r="N104" s="92">
        <f t="shared" si="81"/>
        <v>677.6</v>
      </c>
      <c r="O104" s="92">
        <f t="shared" si="81"/>
        <v>585.20000000000005</v>
      </c>
      <c r="P104" s="92">
        <f t="shared" si="81"/>
        <v>585.20000000000005</v>
      </c>
      <c r="Q104" s="92">
        <f t="shared" si="81"/>
        <v>7638.4</v>
      </c>
      <c r="U104" s="92">
        <f>SUM(U102,)</f>
        <v>3.85</v>
      </c>
      <c r="V104" s="92">
        <f>SUM(V102,)</f>
        <v>636.5333333333333</v>
      </c>
      <c r="X104" s="92">
        <f>SUM(X102,)</f>
        <v>0</v>
      </c>
      <c r="Y104" s="92">
        <f>SUM(Y102,)</f>
        <v>7638.4</v>
      </c>
      <c r="Z104" s="111">
        <f>X104/(X104+Y104)</f>
        <v>0</v>
      </c>
    </row>
    <row r="105" spans="1:26" ht="12" x14ac:dyDescent="0.3">
      <c r="A105" s="49"/>
      <c r="B105" s="39"/>
      <c r="C105" s="40"/>
      <c r="D105" s="126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U105" s="40"/>
      <c r="V105" s="40"/>
      <c r="X105" s="40"/>
      <c r="Y105" s="40"/>
      <c r="Z105" s="105"/>
    </row>
    <row r="106" spans="1:26" ht="13" x14ac:dyDescent="0.3">
      <c r="A106" s="75">
        <v>5</v>
      </c>
      <c r="B106" s="83" t="s">
        <v>67</v>
      </c>
      <c r="C106" s="77"/>
      <c r="D106" s="118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78"/>
      <c r="U106" s="77"/>
      <c r="V106" s="77"/>
      <c r="X106" s="77"/>
      <c r="Y106" s="77"/>
      <c r="Z106" s="109"/>
    </row>
    <row r="107" spans="1:26" ht="12" x14ac:dyDescent="0.3">
      <c r="A107" s="94">
        <v>5.0999999999999996</v>
      </c>
      <c r="B107" s="95" t="s">
        <v>68</v>
      </c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ref="Q107:Q111" si="82">SUM(E107:P107)</f>
        <v>0</v>
      </c>
      <c r="U107" s="135">
        <f>V107/$S$7</f>
        <v>0</v>
      </c>
      <c r="V107" s="135">
        <f>Q107/12</f>
        <v>0</v>
      </c>
      <c r="X107" s="135">
        <f>IF($D107="Y",$Q107,0)</f>
        <v>0</v>
      </c>
      <c r="Y107" s="135">
        <f>IF($D107="N",$Q107,0)</f>
        <v>0</v>
      </c>
      <c r="Z107" s="136" t="e">
        <f>X107/(Y107+X107)</f>
        <v>#DIV/0!</v>
      </c>
    </row>
    <row r="108" spans="1:26" s="32" customFormat="1" ht="12" x14ac:dyDescent="0.3">
      <c r="A108" s="94"/>
      <c r="B108" s="95"/>
      <c r="C108" s="130" t="str">
        <f>'3. Staff Loading'!C108</f>
        <v>BenefitsCal Security Manager</v>
      </c>
      <c r="D108" s="131" t="str">
        <f>'3. Staff Loading'!D108</f>
        <v>N</v>
      </c>
      <c r="E108" s="43">
        <v>176</v>
      </c>
      <c r="F108" s="43">
        <v>176</v>
      </c>
      <c r="G108" s="43">
        <v>160</v>
      </c>
      <c r="H108" s="43">
        <v>168</v>
      </c>
      <c r="I108" s="43">
        <v>176</v>
      </c>
      <c r="J108" s="43">
        <v>168</v>
      </c>
      <c r="K108" s="43">
        <v>168</v>
      </c>
      <c r="L108" s="43">
        <v>168</v>
      </c>
      <c r="M108" s="43">
        <v>144</v>
      </c>
      <c r="N108" s="43">
        <v>176</v>
      </c>
      <c r="O108" s="43">
        <v>152</v>
      </c>
      <c r="P108" s="43">
        <v>152</v>
      </c>
      <c r="Q108" s="101">
        <f t="shared" si="82"/>
        <v>1984</v>
      </c>
      <c r="R108" s="28"/>
      <c r="S108" s="28"/>
      <c r="T108" s="28"/>
      <c r="U108" s="135">
        <f t="shared" ref="U108:U111" si="83">V108/$S$7</f>
        <v>1</v>
      </c>
      <c r="V108" s="135">
        <f>Q108/12</f>
        <v>165.33333333333334</v>
      </c>
      <c r="X108" s="135">
        <f t="shared" ref="X108:X111" si="84">IF($D108="Y",$Q108,0)</f>
        <v>0</v>
      </c>
      <c r="Y108" s="135">
        <f t="shared" ref="Y108:Y111" si="85">IF($D108="N",$Q108,0)</f>
        <v>1984</v>
      </c>
      <c r="Z108" s="136">
        <f t="shared" ref="Z108:Z111" si="86">X108/(Y108+X108)</f>
        <v>0</v>
      </c>
    </row>
    <row r="109" spans="1:26" ht="12" x14ac:dyDescent="0.3">
      <c r="A109" s="94"/>
      <c r="B109" s="95"/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si="82"/>
        <v>0</v>
      </c>
      <c r="U109" s="135">
        <f t="shared" si="83"/>
        <v>0</v>
      </c>
      <c r="V109" s="135">
        <f>Q109/12</f>
        <v>0</v>
      </c>
      <c r="X109" s="135">
        <f t="shared" si="84"/>
        <v>0</v>
      </c>
      <c r="Y109" s="135">
        <f t="shared" si="85"/>
        <v>0</v>
      </c>
      <c r="Z109" s="136" t="e">
        <f t="shared" si="86"/>
        <v>#DIV/0!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82"/>
        <v>0</v>
      </c>
      <c r="R110" s="28"/>
      <c r="S110" s="28"/>
      <c r="T110" s="28"/>
      <c r="U110" s="135">
        <f t="shared" si="83"/>
        <v>0</v>
      </c>
      <c r="V110" s="135">
        <f>Q110/12</f>
        <v>0</v>
      </c>
      <c r="X110" s="135">
        <f t="shared" si="84"/>
        <v>0</v>
      </c>
      <c r="Y110" s="135">
        <f t="shared" si="85"/>
        <v>0</v>
      </c>
      <c r="Z110" s="136" t="e">
        <f t="shared" si="86"/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82"/>
        <v>0</v>
      </c>
      <c r="U111" s="135">
        <f t="shared" si="83"/>
        <v>0</v>
      </c>
      <c r="V111" s="135">
        <f>Q111/12</f>
        <v>0</v>
      </c>
      <c r="X111" s="135">
        <f t="shared" si="84"/>
        <v>0</v>
      </c>
      <c r="Y111" s="135">
        <f t="shared" si="85"/>
        <v>0</v>
      </c>
      <c r="Z111" s="136" t="e">
        <f t="shared" si="86"/>
        <v>#DIV/0!</v>
      </c>
    </row>
    <row r="112" spans="1:26" ht="12.5" thickBot="1" x14ac:dyDescent="0.35">
      <c r="A112" s="66"/>
      <c r="B112" s="67" t="s">
        <v>138</v>
      </c>
      <c r="C112" s="68"/>
      <c r="D112" s="120"/>
      <c r="E112" s="71">
        <f>SUM(E107:E111)</f>
        <v>176</v>
      </c>
      <c r="F112" s="71">
        <f t="shared" ref="F112:Q112" si="87">SUM(F107:F111)</f>
        <v>176</v>
      </c>
      <c r="G112" s="71">
        <f t="shared" si="87"/>
        <v>160</v>
      </c>
      <c r="H112" s="71">
        <f t="shared" si="87"/>
        <v>168</v>
      </c>
      <c r="I112" s="71">
        <f t="shared" si="87"/>
        <v>176</v>
      </c>
      <c r="J112" s="71">
        <f t="shared" si="87"/>
        <v>168</v>
      </c>
      <c r="K112" s="71">
        <f t="shared" si="87"/>
        <v>168</v>
      </c>
      <c r="L112" s="71">
        <f t="shared" si="87"/>
        <v>168</v>
      </c>
      <c r="M112" s="71">
        <f t="shared" si="87"/>
        <v>144</v>
      </c>
      <c r="N112" s="71">
        <f t="shared" si="87"/>
        <v>176</v>
      </c>
      <c r="O112" s="71">
        <f t="shared" si="87"/>
        <v>152</v>
      </c>
      <c r="P112" s="71">
        <f t="shared" si="87"/>
        <v>152</v>
      </c>
      <c r="Q112" s="71">
        <f t="shared" si="87"/>
        <v>1984</v>
      </c>
      <c r="U112" s="73">
        <f>SUM(U107:U111)</f>
        <v>1</v>
      </c>
      <c r="V112" s="73">
        <f>SUM(V107:V111)</f>
        <v>165.33333333333334</v>
      </c>
      <c r="X112" s="69">
        <f>SUM(X107:X111)</f>
        <v>0</v>
      </c>
      <c r="Y112" s="69">
        <f>SUM(Y107:Y111)</f>
        <v>1984</v>
      </c>
      <c r="Z112" s="106">
        <f>X112/(X112+Y112)</f>
        <v>0</v>
      </c>
    </row>
    <row r="113" spans="1:26" ht="12" x14ac:dyDescent="0.3">
      <c r="A113" s="94">
        <v>5.2</v>
      </c>
      <c r="B113" s="95" t="s">
        <v>71</v>
      </c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ref="Q113:Q117" si="88">SUM(E113:P113)</f>
        <v>0</v>
      </c>
      <c r="R113" s="32"/>
      <c r="S113" s="32"/>
      <c r="T113" s="32"/>
      <c r="U113" s="135">
        <f>V113/$S$7</f>
        <v>0</v>
      </c>
      <c r="V113" s="135">
        <f>Q113/12</f>
        <v>0</v>
      </c>
      <c r="X113" s="135">
        <f>IF($D113="Y",$Q113,0)</f>
        <v>0</v>
      </c>
      <c r="Y113" s="135">
        <f>IF($D113="N",$Q113,0)</f>
        <v>0</v>
      </c>
      <c r="Z113" s="136" t="e">
        <f>X113/(Y113+X113)</f>
        <v>#DIV/0!</v>
      </c>
    </row>
    <row r="114" spans="1:26" s="32" customFormat="1" x14ac:dyDescent="0.25">
      <c r="A114" s="94"/>
      <c r="B114" s="95"/>
      <c r="C114" s="130" t="str">
        <f>'3. Staff Loading'!C114</f>
        <v>BenefitsCal Compliance Analyst</v>
      </c>
      <c r="D114" s="131" t="str">
        <f>'3. Staff Loading'!D114</f>
        <v>N</v>
      </c>
      <c r="E114" s="43">
        <v>88</v>
      </c>
      <c r="F114" s="43">
        <v>88</v>
      </c>
      <c r="G114" s="43">
        <v>80</v>
      </c>
      <c r="H114" s="43">
        <v>84</v>
      </c>
      <c r="I114" s="43">
        <v>88</v>
      </c>
      <c r="J114" s="43">
        <v>84</v>
      </c>
      <c r="K114" s="43">
        <v>84</v>
      </c>
      <c r="L114" s="43">
        <v>84</v>
      </c>
      <c r="M114" s="43">
        <v>72</v>
      </c>
      <c r="N114" s="43">
        <v>88</v>
      </c>
      <c r="O114" s="43">
        <v>76</v>
      </c>
      <c r="P114" s="43">
        <v>76</v>
      </c>
      <c r="Q114" s="101">
        <f t="shared" si="88"/>
        <v>992</v>
      </c>
      <c r="U114" s="135">
        <f t="shared" ref="U114:U117" si="89">V114/$S$7</f>
        <v>0.5</v>
      </c>
      <c r="V114" s="135">
        <f>Q114/12</f>
        <v>82.666666666666671</v>
      </c>
      <c r="X114" s="135">
        <f t="shared" ref="X114:X117" si="90">IF($D114="Y",$Q114,0)</f>
        <v>0</v>
      </c>
      <c r="Y114" s="135">
        <f t="shared" ref="Y114:Y117" si="91">IF($D114="N",$Q114,0)</f>
        <v>992</v>
      </c>
      <c r="Z114" s="136">
        <f t="shared" ref="Z114:Z117" si="92">X114/(Y114+X114)</f>
        <v>0</v>
      </c>
    </row>
    <row r="115" spans="1:26" s="32" customFormat="1" x14ac:dyDescent="0.25">
      <c r="A115" s="94"/>
      <c r="B115" s="95"/>
      <c r="C115" s="130" t="str">
        <f>'3. Staff Loading'!C115</f>
        <v>BenefitsCal Security Analyst</v>
      </c>
      <c r="D115" s="131" t="str">
        <f>'3. Staff Loading'!D115</f>
        <v>N</v>
      </c>
      <c r="E115" s="43">
        <v>123.19999999999999</v>
      </c>
      <c r="F115" s="43">
        <v>123.19999999999999</v>
      </c>
      <c r="G115" s="43">
        <v>112</v>
      </c>
      <c r="H115" s="43">
        <v>117.6</v>
      </c>
      <c r="I115" s="43">
        <v>123.19999999999999</v>
      </c>
      <c r="J115" s="43">
        <v>117.6</v>
      </c>
      <c r="K115" s="43">
        <v>117.6</v>
      </c>
      <c r="L115" s="43">
        <v>117.6</v>
      </c>
      <c r="M115" s="43">
        <v>100.8</v>
      </c>
      <c r="N115" s="43">
        <v>123.19999999999999</v>
      </c>
      <c r="O115" s="43">
        <v>106.39999999999999</v>
      </c>
      <c r="P115" s="43">
        <v>106.39999999999999</v>
      </c>
      <c r="Q115" s="101">
        <f t="shared" si="88"/>
        <v>1388.8000000000004</v>
      </c>
      <c r="U115" s="135">
        <f t="shared" si="89"/>
        <v>0.70000000000000018</v>
      </c>
      <c r="V115" s="135">
        <f>Q115/12</f>
        <v>115.73333333333336</v>
      </c>
      <c r="X115" s="135">
        <f t="shared" si="90"/>
        <v>0</v>
      </c>
      <c r="Y115" s="135">
        <f t="shared" si="91"/>
        <v>1388.8000000000004</v>
      </c>
      <c r="Z115" s="136">
        <f t="shared" si="92"/>
        <v>0</v>
      </c>
    </row>
    <row r="116" spans="1:26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88"/>
        <v>0</v>
      </c>
      <c r="U116" s="135">
        <f t="shared" si="89"/>
        <v>0</v>
      </c>
      <c r="V116" s="135">
        <f>Q116/12</f>
        <v>0</v>
      </c>
      <c r="X116" s="135">
        <f t="shared" si="90"/>
        <v>0</v>
      </c>
      <c r="Y116" s="135">
        <f t="shared" si="91"/>
        <v>0</v>
      </c>
      <c r="Z116" s="136" t="e">
        <f t="shared" si="92"/>
        <v>#DIV/0!</v>
      </c>
    </row>
    <row r="117" spans="1:26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88"/>
        <v>0</v>
      </c>
      <c r="U117" s="135">
        <f t="shared" si="89"/>
        <v>0</v>
      </c>
      <c r="V117" s="135">
        <f>Q117/12</f>
        <v>0</v>
      </c>
      <c r="X117" s="135">
        <f t="shared" si="90"/>
        <v>0</v>
      </c>
      <c r="Y117" s="135">
        <f t="shared" si="91"/>
        <v>0</v>
      </c>
      <c r="Z117" s="136" t="e">
        <f t="shared" si="92"/>
        <v>#DIV/0!</v>
      </c>
    </row>
    <row r="118" spans="1:26" ht="12.5" thickBot="1" x14ac:dyDescent="0.35">
      <c r="A118" s="66"/>
      <c r="B118" s="67" t="s">
        <v>74</v>
      </c>
      <c r="C118" s="68"/>
      <c r="D118" s="120"/>
      <c r="E118" s="71">
        <f>SUM(E113:E117)</f>
        <v>211.2</v>
      </c>
      <c r="F118" s="71">
        <f t="shared" ref="F118:Q118" si="93">SUM(F113:F117)</f>
        <v>211.2</v>
      </c>
      <c r="G118" s="71">
        <f t="shared" si="93"/>
        <v>192</v>
      </c>
      <c r="H118" s="71">
        <f t="shared" si="93"/>
        <v>201.6</v>
      </c>
      <c r="I118" s="71">
        <f t="shared" si="93"/>
        <v>211.2</v>
      </c>
      <c r="J118" s="71">
        <f t="shared" si="93"/>
        <v>201.6</v>
      </c>
      <c r="K118" s="71">
        <f t="shared" si="93"/>
        <v>201.6</v>
      </c>
      <c r="L118" s="71">
        <f t="shared" si="93"/>
        <v>201.6</v>
      </c>
      <c r="M118" s="71">
        <f t="shared" si="93"/>
        <v>172.8</v>
      </c>
      <c r="N118" s="71">
        <f t="shared" si="93"/>
        <v>211.2</v>
      </c>
      <c r="O118" s="71">
        <f t="shared" si="93"/>
        <v>182.39999999999998</v>
      </c>
      <c r="P118" s="71">
        <f t="shared" si="93"/>
        <v>182.39999999999998</v>
      </c>
      <c r="Q118" s="71">
        <f t="shared" si="93"/>
        <v>2380.8000000000002</v>
      </c>
      <c r="U118" s="73">
        <f>SUM(U113:U117)</f>
        <v>1.2000000000000002</v>
      </c>
      <c r="V118" s="73">
        <f>SUM(V113:V117)</f>
        <v>198.40000000000003</v>
      </c>
      <c r="X118" s="69">
        <f>SUM(X113:X117)</f>
        <v>0</v>
      </c>
      <c r="Y118" s="69">
        <f>SUM(Y113:Y117)</f>
        <v>2380.8000000000002</v>
      </c>
      <c r="Z118" s="106">
        <f>X118/(X118+Y118)</f>
        <v>0</v>
      </c>
    </row>
    <row r="119" spans="1:26" ht="12" x14ac:dyDescent="0.3">
      <c r="A119" s="94">
        <v>5.3</v>
      </c>
      <c r="B119" s="95" t="s">
        <v>75</v>
      </c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ref="Q119:Q123" si="94">SUM(E119:P119)</f>
        <v>0</v>
      </c>
      <c r="U119" s="135">
        <f>V119/$S$7</f>
        <v>0</v>
      </c>
      <c r="V119" s="135">
        <f>Q119/12</f>
        <v>0</v>
      </c>
      <c r="X119" s="135">
        <f>IF($D119="Y",$Q119,0)</f>
        <v>0</v>
      </c>
      <c r="Y119" s="135">
        <f>IF($D119="N",$Q119,0)</f>
        <v>0</v>
      </c>
      <c r="Z119" s="136" t="e">
        <f>X119/(Y119+X119)</f>
        <v>#DIV/0!</v>
      </c>
    </row>
    <row r="120" spans="1:26" s="32" customFormat="1" ht="12" x14ac:dyDescent="0.3">
      <c r="A120" s="94"/>
      <c r="B120" s="95"/>
      <c r="C120" s="130" t="str">
        <f>'3. Staff Loading'!C120</f>
        <v>BenefitsCal Security Analyst</v>
      </c>
      <c r="D120" s="131" t="str">
        <f>'3. Staff Loading'!D120</f>
        <v>N</v>
      </c>
      <c r="E120" s="43">
        <v>140.80000000000001</v>
      </c>
      <c r="F120" s="43">
        <v>140.80000000000001</v>
      </c>
      <c r="G120" s="43">
        <v>128</v>
      </c>
      <c r="H120" s="43">
        <v>134.4</v>
      </c>
      <c r="I120" s="43">
        <v>140.80000000000001</v>
      </c>
      <c r="J120" s="43">
        <v>134.4</v>
      </c>
      <c r="K120" s="43">
        <v>134.4</v>
      </c>
      <c r="L120" s="43">
        <v>134.4</v>
      </c>
      <c r="M120" s="43">
        <v>115.2</v>
      </c>
      <c r="N120" s="43">
        <v>140.80000000000001</v>
      </c>
      <c r="O120" s="43">
        <v>121.60000000000001</v>
      </c>
      <c r="P120" s="43">
        <v>121.60000000000001</v>
      </c>
      <c r="Q120" s="101">
        <f t="shared" si="94"/>
        <v>1587.1999999999998</v>
      </c>
      <c r="R120" s="33"/>
      <c r="S120" s="33"/>
      <c r="T120" s="33"/>
      <c r="U120" s="135">
        <f t="shared" ref="U120:U123" si="95">V120/$S$7</f>
        <v>0.79999999999999982</v>
      </c>
      <c r="V120" s="135">
        <f>Q120/12</f>
        <v>132.26666666666665</v>
      </c>
      <c r="X120" s="135">
        <f t="shared" ref="X120:X123" si="96">IF($D120="Y",$Q120,0)</f>
        <v>0</v>
      </c>
      <c r="Y120" s="135">
        <f t="shared" ref="Y120:Y123" si="97">IF($D120="N",$Q120,0)</f>
        <v>1587.1999999999998</v>
      </c>
      <c r="Z120" s="136">
        <f t="shared" ref="Z120:Z123" si="98">X120/(Y120+X120)</f>
        <v>0</v>
      </c>
    </row>
    <row r="121" spans="1:26" ht="12" x14ac:dyDescent="0.3">
      <c r="A121" s="94"/>
      <c r="B121" s="95"/>
      <c r="C121" s="130">
        <f>'3. Staff Loading'!C121</f>
        <v>0</v>
      </c>
      <c r="D121" s="131">
        <f>'3. Staff Loading'!D121</f>
        <v>0</v>
      </c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101">
        <f t="shared" si="94"/>
        <v>0</v>
      </c>
      <c r="U121" s="135">
        <f t="shared" si="95"/>
        <v>0</v>
      </c>
      <c r="V121" s="135">
        <f>Q121/12</f>
        <v>0</v>
      </c>
      <c r="X121" s="135">
        <f t="shared" si="96"/>
        <v>0</v>
      </c>
      <c r="Y121" s="135">
        <f t="shared" si="97"/>
        <v>0</v>
      </c>
      <c r="Z121" s="136" t="e">
        <f t="shared" si="98"/>
        <v>#DIV/0!</v>
      </c>
    </row>
    <row r="122" spans="1:26" s="32" customFormat="1" ht="12" x14ac:dyDescent="0.3">
      <c r="A122" s="94"/>
      <c r="B122" s="95"/>
      <c r="C122" s="130">
        <f>'3. Staff Loading'!C122</f>
        <v>0</v>
      </c>
      <c r="D122" s="131">
        <f>'3. Staff Loading'!D122</f>
        <v>0</v>
      </c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101">
        <f t="shared" si="94"/>
        <v>0</v>
      </c>
      <c r="R122" s="28"/>
      <c r="S122" s="28"/>
      <c r="T122" s="28"/>
      <c r="U122" s="135">
        <f t="shared" si="95"/>
        <v>0</v>
      </c>
      <c r="V122" s="135">
        <f>Q122/12</f>
        <v>0</v>
      </c>
      <c r="X122" s="135">
        <f t="shared" si="96"/>
        <v>0</v>
      </c>
      <c r="Y122" s="135">
        <f t="shared" si="97"/>
        <v>0</v>
      </c>
      <c r="Z122" s="136" t="e">
        <f t="shared" si="98"/>
        <v>#DIV/0!</v>
      </c>
    </row>
    <row r="123" spans="1:26" ht="12" x14ac:dyDescent="0.3">
      <c r="A123" s="94"/>
      <c r="B123" s="95"/>
      <c r="C123" s="130">
        <f>'3. Staff Loading'!C123</f>
        <v>0</v>
      </c>
      <c r="D123" s="131">
        <f>'3. Staff Loading'!D123</f>
        <v>0</v>
      </c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101">
        <f t="shared" si="94"/>
        <v>0</v>
      </c>
      <c r="U123" s="135">
        <f t="shared" si="95"/>
        <v>0</v>
      </c>
      <c r="V123" s="135">
        <f>Q123/12</f>
        <v>0</v>
      </c>
      <c r="X123" s="135">
        <f t="shared" si="96"/>
        <v>0</v>
      </c>
      <c r="Y123" s="135">
        <f t="shared" si="97"/>
        <v>0</v>
      </c>
      <c r="Z123" s="136" t="e">
        <f t="shared" si="98"/>
        <v>#DIV/0!</v>
      </c>
    </row>
    <row r="124" spans="1:26" ht="12.5" thickBot="1" x14ac:dyDescent="0.35">
      <c r="A124" s="66"/>
      <c r="B124" s="67" t="s">
        <v>76</v>
      </c>
      <c r="C124" s="68"/>
      <c r="D124" s="120"/>
      <c r="E124" s="71">
        <f>SUM(E119:E123)</f>
        <v>140.80000000000001</v>
      </c>
      <c r="F124" s="71">
        <f t="shared" ref="F124:Q124" si="99">SUM(F119:F123)</f>
        <v>140.80000000000001</v>
      </c>
      <c r="G124" s="71">
        <f t="shared" si="99"/>
        <v>128</v>
      </c>
      <c r="H124" s="71">
        <f t="shared" si="99"/>
        <v>134.4</v>
      </c>
      <c r="I124" s="71">
        <f t="shared" si="99"/>
        <v>140.80000000000001</v>
      </c>
      <c r="J124" s="71">
        <f t="shared" si="99"/>
        <v>134.4</v>
      </c>
      <c r="K124" s="71">
        <f t="shared" si="99"/>
        <v>134.4</v>
      </c>
      <c r="L124" s="71">
        <f t="shared" si="99"/>
        <v>134.4</v>
      </c>
      <c r="M124" s="71">
        <f t="shared" si="99"/>
        <v>115.2</v>
      </c>
      <c r="N124" s="71">
        <f t="shared" si="99"/>
        <v>140.80000000000001</v>
      </c>
      <c r="O124" s="71">
        <f t="shared" si="99"/>
        <v>121.60000000000001</v>
      </c>
      <c r="P124" s="71">
        <f t="shared" si="99"/>
        <v>121.60000000000001</v>
      </c>
      <c r="Q124" s="71">
        <f t="shared" si="99"/>
        <v>1587.1999999999998</v>
      </c>
      <c r="U124" s="73">
        <f>SUM(U119:U123)</f>
        <v>0.79999999999999982</v>
      </c>
      <c r="V124" s="73">
        <f>SUM(V119:V123)</f>
        <v>132.26666666666665</v>
      </c>
      <c r="X124" s="69">
        <f>SUM(X119:X123)</f>
        <v>0</v>
      </c>
      <c r="Y124" s="69">
        <f>SUM(Y119:Y123)</f>
        <v>1587.1999999999998</v>
      </c>
      <c r="Z124" s="106">
        <f>X124/(X124+Y124)</f>
        <v>0</v>
      </c>
    </row>
    <row r="125" spans="1:26" ht="12" x14ac:dyDescent="0.3">
      <c r="A125" s="94">
        <v>5.4</v>
      </c>
      <c r="B125" s="95" t="s">
        <v>77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100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2" x14ac:dyDescent="0.3">
      <c r="A126" s="94"/>
      <c r="B126" s="95"/>
      <c r="C126" s="130" t="str">
        <f>'3. Staff Loading'!C126</f>
        <v>BenefitsCal Compliance Analyst</v>
      </c>
      <c r="D126" s="131" t="str">
        <f>'3. Staff Loading'!D126</f>
        <v>N</v>
      </c>
      <c r="E126" s="43">
        <v>88</v>
      </c>
      <c r="F126" s="43">
        <v>88</v>
      </c>
      <c r="G126" s="43">
        <v>80</v>
      </c>
      <c r="H126" s="43">
        <v>84</v>
      </c>
      <c r="I126" s="43">
        <v>88</v>
      </c>
      <c r="J126" s="43">
        <v>84</v>
      </c>
      <c r="K126" s="43">
        <v>84</v>
      </c>
      <c r="L126" s="43">
        <v>84</v>
      </c>
      <c r="M126" s="43">
        <v>72</v>
      </c>
      <c r="N126" s="43">
        <v>88</v>
      </c>
      <c r="O126" s="43">
        <v>76</v>
      </c>
      <c r="P126" s="43">
        <v>76</v>
      </c>
      <c r="Q126" s="101">
        <f t="shared" si="100"/>
        <v>992</v>
      </c>
      <c r="R126" s="28"/>
      <c r="S126" s="28"/>
      <c r="T126" s="28"/>
      <c r="U126" s="135">
        <f t="shared" ref="U126:U129" si="101">V126/$S$7</f>
        <v>0.5</v>
      </c>
      <c r="V126" s="135">
        <f>Q126/12</f>
        <v>82.666666666666671</v>
      </c>
      <c r="X126" s="135">
        <f t="shared" ref="X126:X129" si="102">IF($D126="Y",$Q126,0)</f>
        <v>0</v>
      </c>
      <c r="Y126" s="135">
        <f t="shared" ref="Y126:Y129" si="103">IF($D126="N",$Q126,0)</f>
        <v>992</v>
      </c>
      <c r="Z126" s="136">
        <f t="shared" ref="Z126:Z129" si="104">X126/(Y126+X126)</f>
        <v>0</v>
      </c>
    </row>
    <row r="127" spans="1:26" s="32" customFormat="1" ht="12" x14ac:dyDescent="0.3">
      <c r="A127" s="94"/>
      <c r="B127" s="95"/>
      <c r="C127" s="130" t="str">
        <f>'3. Staff Loading'!C127</f>
        <v>BenefitsCal Security Analyst</v>
      </c>
      <c r="D127" s="131" t="str">
        <f>'3. Staff Loading'!D127</f>
        <v>N</v>
      </c>
      <c r="E127" s="43">
        <v>88</v>
      </c>
      <c r="F127" s="43">
        <v>88</v>
      </c>
      <c r="G127" s="43">
        <v>80</v>
      </c>
      <c r="H127" s="43">
        <v>84</v>
      </c>
      <c r="I127" s="43">
        <v>88</v>
      </c>
      <c r="J127" s="43">
        <v>84</v>
      </c>
      <c r="K127" s="43">
        <v>84</v>
      </c>
      <c r="L127" s="43">
        <v>84</v>
      </c>
      <c r="M127" s="43">
        <v>72</v>
      </c>
      <c r="N127" s="43">
        <v>88</v>
      </c>
      <c r="O127" s="43">
        <v>76</v>
      </c>
      <c r="P127" s="43">
        <v>76</v>
      </c>
      <c r="Q127" s="101">
        <f t="shared" si="100"/>
        <v>992</v>
      </c>
      <c r="R127" s="28"/>
      <c r="S127" s="28"/>
      <c r="T127" s="28"/>
      <c r="U127" s="135">
        <f t="shared" si="101"/>
        <v>0.5</v>
      </c>
      <c r="V127" s="135">
        <f>Q127/12</f>
        <v>82.666666666666671</v>
      </c>
      <c r="X127" s="135">
        <f t="shared" si="102"/>
        <v>0</v>
      </c>
      <c r="Y127" s="135">
        <f t="shared" si="103"/>
        <v>992</v>
      </c>
      <c r="Z127" s="136">
        <f t="shared" si="104"/>
        <v>0</v>
      </c>
    </row>
    <row r="128" spans="1:26" s="32" customFormat="1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100"/>
        <v>0</v>
      </c>
      <c r="R128" s="28"/>
      <c r="S128" s="28"/>
      <c r="T128" s="28"/>
      <c r="U128" s="135">
        <f t="shared" si="101"/>
        <v>0</v>
      </c>
      <c r="V128" s="135">
        <f>Q128/12</f>
        <v>0</v>
      </c>
      <c r="X128" s="135">
        <f t="shared" si="102"/>
        <v>0</v>
      </c>
      <c r="Y128" s="135">
        <f t="shared" si="103"/>
        <v>0</v>
      </c>
      <c r="Z128" s="136" t="e">
        <f t="shared" si="104"/>
        <v>#DIV/0!</v>
      </c>
    </row>
    <row r="129" spans="1:26" ht="14.25" customHeight="1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100"/>
        <v>0</v>
      </c>
      <c r="U129" s="135">
        <f t="shared" si="101"/>
        <v>0</v>
      </c>
      <c r="V129" s="135">
        <f>Q129/12</f>
        <v>0</v>
      </c>
      <c r="X129" s="135">
        <f t="shared" si="102"/>
        <v>0</v>
      </c>
      <c r="Y129" s="135">
        <f t="shared" si="103"/>
        <v>0</v>
      </c>
      <c r="Z129" s="136" t="e">
        <f t="shared" si="104"/>
        <v>#DIV/0!</v>
      </c>
    </row>
    <row r="130" spans="1:26" s="31" customFormat="1" ht="13.5" thickBot="1" x14ac:dyDescent="0.35">
      <c r="A130" s="66"/>
      <c r="B130" s="67" t="s">
        <v>78</v>
      </c>
      <c r="C130" s="68"/>
      <c r="D130" s="120"/>
      <c r="E130" s="71">
        <f>SUM(E125:E129)</f>
        <v>176</v>
      </c>
      <c r="F130" s="71">
        <f t="shared" ref="F130:Q130" si="105">SUM(F125:F129)</f>
        <v>176</v>
      </c>
      <c r="G130" s="71">
        <f t="shared" si="105"/>
        <v>160</v>
      </c>
      <c r="H130" s="71">
        <f t="shared" si="105"/>
        <v>168</v>
      </c>
      <c r="I130" s="71">
        <f t="shared" si="105"/>
        <v>176</v>
      </c>
      <c r="J130" s="71">
        <f t="shared" si="105"/>
        <v>168</v>
      </c>
      <c r="K130" s="71">
        <f t="shared" si="105"/>
        <v>168</v>
      </c>
      <c r="L130" s="71">
        <f t="shared" si="105"/>
        <v>168</v>
      </c>
      <c r="M130" s="71">
        <f t="shared" si="105"/>
        <v>144</v>
      </c>
      <c r="N130" s="71">
        <f t="shared" si="105"/>
        <v>176</v>
      </c>
      <c r="O130" s="71">
        <f t="shared" si="105"/>
        <v>152</v>
      </c>
      <c r="P130" s="71">
        <f t="shared" si="105"/>
        <v>152</v>
      </c>
      <c r="Q130" s="71">
        <f t="shared" si="105"/>
        <v>1984</v>
      </c>
      <c r="R130" s="28"/>
      <c r="S130" s="28"/>
      <c r="T130" s="28"/>
      <c r="U130" s="73">
        <f>SUM(U125:U129)</f>
        <v>1</v>
      </c>
      <c r="V130" s="73">
        <f>SUM(V125:V129)</f>
        <v>165.33333333333334</v>
      </c>
      <c r="X130" s="69">
        <f>SUM(X125:X129)</f>
        <v>0</v>
      </c>
      <c r="Y130" s="69">
        <f>SUM(Y125:Y129)</f>
        <v>1984</v>
      </c>
      <c r="Z130" s="106">
        <f>X130/(X130+Y130)</f>
        <v>0</v>
      </c>
    </row>
    <row r="131" spans="1:26" ht="10.15" customHeight="1" x14ac:dyDescent="0.3">
      <c r="A131" s="38"/>
      <c r="B131" s="39"/>
      <c r="C131" s="47"/>
      <c r="D131" s="119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U131" s="41"/>
      <c r="V131" s="41"/>
      <c r="X131" s="41"/>
      <c r="Y131" s="41"/>
      <c r="Z131" s="105"/>
    </row>
    <row r="132" spans="1:26" ht="13.5" thickBot="1" x14ac:dyDescent="0.35">
      <c r="A132" s="89"/>
      <c r="B132" s="90" t="s">
        <v>70</v>
      </c>
      <c r="C132" s="91"/>
      <c r="D132" s="123"/>
      <c r="E132" s="92">
        <f t="shared" ref="E132:Q132" si="106">SUM(E112,E118,E124,E130)</f>
        <v>704</v>
      </c>
      <c r="F132" s="92">
        <f t="shared" si="106"/>
        <v>704</v>
      </c>
      <c r="G132" s="92">
        <f t="shared" si="106"/>
        <v>640</v>
      </c>
      <c r="H132" s="92">
        <f t="shared" si="106"/>
        <v>672</v>
      </c>
      <c r="I132" s="92">
        <f t="shared" si="106"/>
        <v>704</v>
      </c>
      <c r="J132" s="92">
        <f t="shared" si="106"/>
        <v>672</v>
      </c>
      <c r="K132" s="92">
        <f t="shared" si="106"/>
        <v>672</v>
      </c>
      <c r="L132" s="92">
        <f t="shared" si="106"/>
        <v>672</v>
      </c>
      <c r="M132" s="92">
        <f t="shared" si="106"/>
        <v>576</v>
      </c>
      <c r="N132" s="92">
        <f t="shared" si="106"/>
        <v>704</v>
      </c>
      <c r="O132" s="92">
        <f t="shared" si="106"/>
        <v>608</v>
      </c>
      <c r="P132" s="92">
        <f t="shared" si="106"/>
        <v>608</v>
      </c>
      <c r="Q132" s="92">
        <f t="shared" si="106"/>
        <v>7936</v>
      </c>
      <c r="U132" s="92">
        <f>SUM(U112,U118,U124,U130)</f>
        <v>4</v>
      </c>
      <c r="V132" s="92">
        <f>SUM(V112,V118,V124,V130)</f>
        <v>661.33333333333337</v>
      </c>
      <c r="X132" s="92">
        <f>SUM(X112,X118,X124,X130)</f>
        <v>0</v>
      </c>
      <c r="Y132" s="92">
        <f>SUM(Y112,Y118,Y124,Y130)</f>
        <v>7936</v>
      </c>
      <c r="Z132" s="111">
        <f>X132/(X132+Y132)</f>
        <v>0</v>
      </c>
    </row>
    <row r="133" spans="1:26" ht="12" x14ac:dyDescent="0.3">
      <c r="A133" s="49"/>
      <c r="B133" s="39"/>
      <c r="C133" s="40"/>
      <c r="D133" s="126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U133" s="40"/>
      <c r="V133" s="40"/>
      <c r="X133" s="40"/>
      <c r="Y133" s="40"/>
      <c r="Z133" s="105"/>
    </row>
    <row r="134" spans="1:26" ht="13" x14ac:dyDescent="0.3">
      <c r="A134" s="75">
        <v>6</v>
      </c>
      <c r="B134" s="93" t="s">
        <v>79</v>
      </c>
      <c r="C134" s="77"/>
      <c r="D134" s="118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78"/>
      <c r="U134" s="77"/>
      <c r="V134" s="77"/>
      <c r="X134" s="77"/>
      <c r="Y134" s="77"/>
      <c r="Z134" s="109"/>
    </row>
    <row r="135" spans="1:26" ht="12" x14ac:dyDescent="0.3">
      <c r="A135" s="94">
        <v>6.1</v>
      </c>
      <c r="B135" s="99" t="s">
        <v>80</v>
      </c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ref="Q135:Q139" si="107">SUM(E135:P135)</f>
        <v>0</v>
      </c>
      <c r="U135" s="135">
        <f>V135/$S$7</f>
        <v>0</v>
      </c>
      <c r="V135" s="135">
        <f>Q135/12</f>
        <v>0</v>
      </c>
      <c r="X135" s="135">
        <f>IF($D135="Y",$Q135,0)</f>
        <v>0</v>
      </c>
      <c r="Y135" s="135">
        <f>IF($D135="N",$Q135,0)</f>
        <v>0</v>
      </c>
      <c r="Z135" s="136" t="e">
        <f>X135/(Y135+X135)</f>
        <v>#DIV/0!</v>
      </c>
    </row>
    <row r="136" spans="1:26" s="32" customFormat="1" ht="12" x14ac:dyDescent="0.3">
      <c r="A136" s="94"/>
      <c r="B136" s="95"/>
      <c r="C136" s="130">
        <f>'3. Staff Loading'!C136</f>
        <v>0</v>
      </c>
      <c r="D136" s="131">
        <f>'3. Staff Loading'!D136</f>
        <v>0</v>
      </c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101">
        <f t="shared" si="107"/>
        <v>0</v>
      </c>
      <c r="R136" s="28"/>
      <c r="S136" s="28"/>
      <c r="T136" s="28"/>
      <c r="U136" s="135">
        <f t="shared" ref="U136:U139" si="108">V136/$S$7</f>
        <v>0</v>
      </c>
      <c r="V136" s="135">
        <f>Q136/12</f>
        <v>0</v>
      </c>
      <c r="X136" s="135">
        <f t="shared" ref="X136:X139" si="109">IF($D136="Y",$Q136,0)</f>
        <v>0</v>
      </c>
      <c r="Y136" s="135">
        <f t="shared" ref="Y136:Y139" si="110">IF($D136="N",$Q136,0)</f>
        <v>0</v>
      </c>
      <c r="Z136" s="136" t="e">
        <f t="shared" ref="Z136:Z139" si="111">X136/(Y136+X136)</f>
        <v>#DIV/0!</v>
      </c>
    </row>
    <row r="137" spans="1:26" ht="12" x14ac:dyDescent="0.3">
      <c r="A137" s="94"/>
      <c r="B137" s="95"/>
      <c r="C137" s="130" t="str">
        <f>'3. Staff Loading'!C137</f>
        <v>BenefitsCal Product Manager</v>
      </c>
      <c r="D137" s="131" t="str">
        <f>'3. Staff Loading'!D137</f>
        <v>N</v>
      </c>
      <c r="E137" s="43">
        <v>123.19999999999999</v>
      </c>
      <c r="F137" s="43">
        <v>123.19999999999999</v>
      </c>
      <c r="G137" s="43">
        <v>112</v>
      </c>
      <c r="H137" s="43">
        <v>117.6</v>
      </c>
      <c r="I137" s="43">
        <v>123.19999999999999</v>
      </c>
      <c r="J137" s="43">
        <v>117.6</v>
      </c>
      <c r="K137" s="43">
        <v>117.6</v>
      </c>
      <c r="L137" s="43">
        <v>117.6</v>
      </c>
      <c r="M137" s="43">
        <v>100.8</v>
      </c>
      <c r="N137" s="43">
        <v>123.19999999999999</v>
      </c>
      <c r="O137" s="43">
        <v>106.39999999999999</v>
      </c>
      <c r="P137" s="43">
        <v>106.39999999999999</v>
      </c>
      <c r="Q137" s="101">
        <f t="shared" si="107"/>
        <v>1388.8000000000004</v>
      </c>
      <c r="U137" s="135">
        <f t="shared" si="108"/>
        <v>0.70000000000000018</v>
      </c>
      <c r="V137" s="135">
        <f>Q137/12</f>
        <v>115.73333333333336</v>
      </c>
      <c r="X137" s="135">
        <f t="shared" si="109"/>
        <v>0</v>
      </c>
      <c r="Y137" s="135">
        <f t="shared" si="110"/>
        <v>1388.8000000000004</v>
      </c>
      <c r="Z137" s="136">
        <f t="shared" si="111"/>
        <v>0</v>
      </c>
    </row>
    <row r="138" spans="1:26" ht="12" x14ac:dyDescent="0.3">
      <c r="A138" s="94"/>
      <c r="B138" s="95"/>
      <c r="C138" s="130" t="str">
        <f>'3. Staff Loading'!C138</f>
        <v>BenefitsCal Project Manager Sr</v>
      </c>
      <c r="D138" s="131" t="str">
        <f>'3. Staff Loading'!D138</f>
        <v>N</v>
      </c>
      <c r="E138" s="43">
        <v>44</v>
      </c>
      <c r="F138" s="43">
        <v>44</v>
      </c>
      <c r="G138" s="43">
        <v>40</v>
      </c>
      <c r="H138" s="43">
        <v>42</v>
      </c>
      <c r="I138" s="43">
        <v>44</v>
      </c>
      <c r="J138" s="43">
        <v>42</v>
      </c>
      <c r="K138" s="43">
        <v>42</v>
      </c>
      <c r="L138" s="43">
        <v>42</v>
      </c>
      <c r="M138" s="43">
        <v>36</v>
      </c>
      <c r="N138" s="43">
        <v>44</v>
      </c>
      <c r="O138" s="43">
        <v>38</v>
      </c>
      <c r="P138" s="43">
        <v>38</v>
      </c>
      <c r="Q138" s="101">
        <f t="shared" si="107"/>
        <v>496</v>
      </c>
      <c r="U138" s="135">
        <f t="shared" si="108"/>
        <v>0.25</v>
      </c>
      <c r="V138" s="135">
        <f>Q138/12</f>
        <v>41.333333333333336</v>
      </c>
      <c r="X138" s="135">
        <f t="shared" si="109"/>
        <v>0</v>
      </c>
      <c r="Y138" s="135">
        <f t="shared" si="110"/>
        <v>496</v>
      </c>
      <c r="Z138" s="136">
        <f t="shared" si="111"/>
        <v>0</v>
      </c>
    </row>
    <row r="139" spans="1:26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07"/>
        <v>0</v>
      </c>
      <c r="U139" s="135">
        <f t="shared" si="108"/>
        <v>0</v>
      </c>
      <c r="V139" s="135">
        <f>Q139/12</f>
        <v>0</v>
      </c>
      <c r="X139" s="135">
        <f t="shared" si="109"/>
        <v>0</v>
      </c>
      <c r="Y139" s="135">
        <f t="shared" si="110"/>
        <v>0</v>
      </c>
      <c r="Z139" s="136" t="e">
        <f t="shared" si="111"/>
        <v>#DIV/0!</v>
      </c>
    </row>
    <row r="140" spans="1:26" ht="12.5" thickBot="1" x14ac:dyDescent="0.35">
      <c r="A140" s="66"/>
      <c r="B140" s="67" t="s">
        <v>82</v>
      </c>
      <c r="C140" s="68"/>
      <c r="D140" s="120"/>
      <c r="E140" s="71">
        <f>SUM(E135:E139)</f>
        <v>167.2</v>
      </c>
      <c r="F140" s="71">
        <f t="shared" ref="F140:Q140" si="112">SUM(F135:F139)</f>
        <v>167.2</v>
      </c>
      <c r="G140" s="71">
        <f t="shared" si="112"/>
        <v>152</v>
      </c>
      <c r="H140" s="71">
        <f t="shared" si="112"/>
        <v>159.6</v>
      </c>
      <c r="I140" s="71">
        <f t="shared" si="112"/>
        <v>167.2</v>
      </c>
      <c r="J140" s="71">
        <f t="shared" si="112"/>
        <v>159.6</v>
      </c>
      <c r="K140" s="71">
        <f t="shared" si="112"/>
        <v>159.6</v>
      </c>
      <c r="L140" s="71">
        <f t="shared" si="112"/>
        <v>159.6</v>
      </c>
      <c r="M140" s="71">
        <f t="shared" si="112"/>
        <v>136.80000000000001</v>
      </c>
      <c r="N140" s="71">
        <f t="shared" si="112"/>
        <v>167.2</v>
      </c>
      <c r="O140" s="71">
        <f t="shared" si="112"/>
        <v>144.39999999999998</v>
      </c>
      <c r="P140" s="71">
        <f t="shared" si="112"/>
        <v>144.39999999999998</v>
      </c>
      <c r="Q140" s="71">
        <f t="shared" si="112"/>
        <v>1884.8000000000004</v>
      </c>
      <c r="U140" s="73">
        <f>SUM(U135:U139)</f>
        <v>0.95000000000000018</v>
      </c>
      <c r="V140" s="73">
        <f>SUM(V135:V139)</f>
        <v>157.06666666666669</v>
      </c>
      <c r="X140" s="69">
        <f>SUM(X135:X139)</f>
        <v>0</v>
      </c>
      <c r="Y140" s="69">
        <f>SUM(Y135:Y139)</f>
        <v>1884.8000000000004</v>
      </c>
      <c r="Z140" s="106">
        <f>X140/(X140+Y140)</f>
        <v>0</v>
      </c>
    </row>
    <row r="141" spans="1:26" ht="12" x14ac:dyDescent="0.3">
      <c r="A141" s="94">
        <v>6.2</v>
      </c>
      <c r="B141" s="99" t="s">
        <v>83</v>
      </c>
      <c r="C141" s="130" t="str">
        <f>'3. Staff Loading'!C141</f>
        <v>BenefitsCal Application Architect</v>
      </c>
      <c r="D141" s="131" t="str">
        <f>'3. Staff Loading'!D141</f>
        <v>N</v>
      </c>
      <c r="E141" s="43">
        <v>61.599999999999994</v>
      </c>
      <c r="F141" s="43">
        <v>61.599999999999994</v>
      </c>
      <c r="G141" s="43">
        <v>56</v>
      </c>
      <c r="H141" s="43">
        <v>58.8</v>
      </c>
      <c r="I141" s="43">
        <v>61.599999999999994</v>
      </c>
      <c r="J141" s="43">
        <v>58.8</v>
      </c>
      <c r="K141" s="43">
        <v>58.8</v>
      </c>
      <c r="L141" s="43">
        <v>58.8</v>
      </c>
      <c r="M141" s="43">
        <v>50.4</v>
      </c>
      <c r="N141" s="43">
        <v>61.599999999999994</v>
      </c>
      <c r="O141" s="43">
        <v>53.199999999999996</v>
      </c>
      <c r="P141" s="43">
        <v>53.199999999999996</v>
      </c>
      <c r="Q141" s="101">
        <f t="shared" ref="Q141:Q145" si="113">SUM(E141:P141)</f>
        <v>694.4000000000002</v>
      </c>
      <c r="U141" s="135">
        <f>V141/$S$7</f>
        <v>0.35000000000000009</v>
      </c>
      <c r="V141" s="135">
        <f>Q141/12</f>
        <v>57.866666666666681</v>
      </c>
      <c r="X141" s="135">
        <f>IF($D141="Y",$Q141,0)</f>
        <v>0</v>
      </c>
      <c r="Y141" s="135">
        <f>IF($D141="N",$Q141,0)</f>
        <v>694.4000000000002</v>
      </c>
      <c r="Z141" s="136">
        <f>X141/(Y141+X141)</f>
        <v>0</v>
      </c>
    </row>
    <row r="142" spans="1:26" s="32" customFormat="1" ht="12" x14ac:dyDescent="0.3">
      <c r="A142" s="94"/>
      <c r="B142" s="95"/>
      <c r="C142" s="130" t="str">
        <f>'3. Staff Loading'!C142</f>
        <v>BenefitsCal Application Developer Offshore</v>
      </c>
      <c r="D142" s="131" t="str">
        <f>'3. Staff Loading'!D142</f>
        <v>Y</v>
      </c>
      <c r="E142" s="43">
        <v>88</v>
      </c>
      <c r="F142" s="43">
        <v>88</v>
      </c>
      <c r="G142" s="43">
        <v>80</v>
      </c>
      <c r="H142" s="43">
        <v>84</v>
      </c>
      <c r="I142" s="43">
        <v>88</v>
      </c>
      <c r="J142" s="43">
        <v>84</v>
      </c>
      <c r="K142" s="43">
        <v>84</v>
      </c>
      <c r="L142" s="43">
        <v>84</v>
      </c>
      <c r="M142" s="43">
        <v>72</v>
      </c>
      <c r="N142" s="43">
        <v>88</v>
      </c>
      <c r="O142" s="43">
        <v>76</v>
      </c>
      <c r="P142" s="43">
        <v>76</v>
      </c>
      <c r="Q142" s="101">
        <f t="shared" si="113"/>
        <v>992</v>
      </c>
      <c r="R142" s="28"/>
      <c r="S142" s="28"/>
      <c r="T142" s="28"/>
      <c r="U142" s="135">
        <f t="shared" ref="U142:U145" si="114">V142/$S$7</f>
        <v>0.5</v>
      </c>
      <c r="V142" s="135">
        <f>Q142/12</f>
        <v>82.666666666666671</v>
      </c>
      <c r="X142" s="135">
        <f t="shared" ref="X142:X145" si="115">IF($D142="Y",$Q142,0)</f>
        <v>992</v>
      </c>
      <c r="Y142" s="135">
        <f t="shared" ref="Y142:Y145" si="116">IF($D142="N",$Q142,0)</f>
        <v>0</v>
      </c>
      <c r="Z142" s="136">
        <f t="shared" ref="Z142:Z145" si="117">X142/(Y142+X142)</f>
        <v>1</v>
      </c>
    </row>
    <row r="143" spans="1:26" ht="12" x14ac:dyDescent="0.3">
      <c r="A143" s="94"/>
      <c r="B143" s="95"/>
      <c r="C143" s="130" t="str">
        <f>'3. Staff Loading'!C143</f>
        <v>BenefitsCal Application Developer SR</v>
      </c>
      <c r="D143" s="131" t="str">
        <f>'3. Staff Loading'!D143</f>
        <v>N</v>
      </c>
      <c r="E143" s="43">
        <v>26.4</v>
      </c>
      <c r="F143" s="43">
        <v>26.4</v>
      </c>
      <c r="G143" s="43">
        <v>24</v>
      </c>
      <c r="H143" s="43">
        <v>25.2</v>
      </c>
      <c r="I143" s="43">
        <v>26.4</v>
      </c>
      <c r="J143" s="43">
        <v>25.2</v>
      </c>
      <c r="K143" s="43">
        <v>25.2</v>
      </c>
      <c r="L143" s="43">
        <v>25.2</v>
      </c>
      <c r="M143" s="43">
        <v>21.599999999999998</v>
      </c>
      <c r="N143" s="43">
        <v>26.4</v>
      </c>
      <c r="O143" s="43">
        <v>22.8</v>
      </c>
      <c r="P143" s="43">
        <v>22.8</v>
      </c>
      <c r="Q143" s="101">
        <f t="shared" si="113"/>
        <v>297.59999999999997</v>
      </c>
      <c r="U143" s="135">
        <f t="shared" si="114"/>
        <v>0.14999999999999997</v>
      </c>
      <c r="V143" s="135">
        <f>Q143/12</f>
        <v>24.799999999999997</v>
      </c>
      <c r="X143" s="135">
        <f t="shared" si="115"/>
        <v>0</v>
      </c>
      <c r="Y143" s="135">
        <f t="shared" si="116"/>
        <v>297.59999999999997</v>
      </c>
      <c r="Z143" s="136">
        <f t="shared" si="117"/>
        <v>0</v>
      </c>
    </row>
    <row r="144" spans="1:26" s="32" customFormat="1" ht="12" x14ac:dyDescent="0.3">
      <c r="A144" s="94"/>
      <c r="B144" s="95"/>
      <c r="C144" s="130" t="str">
        <f>'3. Staff Loading'!C144</f>
        <v>BenefitsCal Business Analyst</v>
      </c>
      <c r="D144" s="131" t="str">
        <f>'3. Staff Loading'!D144</f>
        <v>N</v>
      </c>
      <c r="E144" s="43">
        <v>88</v>
      </c>
      <c r="F144" s="43">
        <v>88</v>
      </c>
      <c r="G144" s="43">
        <v>80</v>
      </c>
      <c r="H144" s="43">
        <v>84</v>
      </c>
      <c r="I144" s="43">
        <v>88</v>
      </c>
      <c r="J144" s="43">
        <v>84</v>
      </c>
      <c r="K144" s="43">
        <v>84</v>
      </c>
      <c r="L144" s="43">
        <v>84</v>
      </c>
      <c r="M144" s="43">
        <v>72</v>
      </c>
      <c r="N144" s="43">
        <v>88</v>
      </c>
      <c r="O144" s="43">
        <v>76</v>
      </c>
      <c r="P144" s="43">
        <v>76</v>
      </c>
      <c r="Q144" s="101">
        <f t="shared" si="113"/>
        <v>992</v>
      </c>
      <c r="R144" s="28"/>
      <c r="S144" s="28"/>
      <c r="T144" s="28"/>
      <c r="U144" s="135">
        <f t="shared" si="114"/>
        <v>0.5</v>
      </c>
      <c r="V144" s="135">
        <f>Q144/12</f>
        <v>82.666666666666671</v>
      </c>
      <c r="X144" s="135">
        <f t="shared" si="115"/>
        <v>0</v>
      </c>
      <c r="Y144" s="135">
        <f t="shared" si="116"/>
        <v>992</v>
      </c>
      <c r="Z144" s="136">
        <f t="shared" si="117"/>
        <v>0</v>
      </c>
    </row>
    <row r="145" spans="1:26" ht="12" x14ac:dyDescent="0.3">
      <c r="A145" s="94"/>
      <c r="B145" s="95"/>
      <c r="C145" s="130" t="str">
        <f>'3. Staff Loading'!C145</f>
        <v>BenefitsCal Project Manager Sr</v>
      </c>
      <c r="D145" s="131" t="str">
        <f>'3. Staff Loading'!D145</f>
        <v>N</v>
      </c>
      <c r="E145" s="43">
        <v>44</v>
      </c>
      <c r="F145" s="43">
        <v>44</v>
      </c>
      <c r="G145" s="43">
        <v>40</v>
      </c>
      <c r="H145" s="43">
        <v>42</v>
      </c>
      <c r="I145" s="43">
        <v>44</v>
      </c>
      <c r="J145" s="43">
        <v>42</v>
      </c>
      <c r="K145" s="43">
        <v>42</v>
      </c>
      <c r="L145" s="43">
        <v>42</v>
      </c>
      <c r="M145" s="43">
        <v>36</v>
      </c>
      <c r="N145" s="43">
        <v>44</v>
      </c>
      <c r="O145" s="43">
        <v>38</v>
      </c>
      <c r="P145" s="43">
        <v>38</v>
      </c>
      <c r="Q145" s="101">
        <f t="shared" si="113"/>
        <v>496</v>
      </c>
      <c r="U145" s="135">
        <f t="shared" si="114"/>
        <v>0.25</v>
      </c>
      <c r="V145" s="135">
        <f>Q145/12</f>
        <v>41.333333333333336</v>
      </c>
      <c r="X145" s="135">
        <f t="shared" si="115"/>
        <v>0</v>
      </c>
      <c r="Y145" s="135">
        <f t="shared" si="116"/>
        <v>496</v>
      </c>
      <c r="Z145" s="136">
        <f t="shared" si="117"/>
        <v>0</v>
      </c>
    </row>
    <row r="146" spans="1:26" ht="12.5" thickBot="1" x14ac:dyDescent="0.35">
      <c r="A146" s="66"/>
      <c r="B146" s="67" t="s">
        <v>86</v>
      </c>
      <c r="C146" s="68"/>
      <c r="D146" s="120"/>
      <c r="E146" s="71">
        <f>SUM(E141:E145)</f>
        <v>308</v>
      </c>
      <c r="F146" s="71">
        <f t="shared" ref="F146:Q146" si="118">SUM(F141:F145)</f>
        <v>308</v>
      </c>
      <c r="G146" s="71">
        <f t="shared" si="118"/>
        <v>280</v>
      </c>
      <c r="H146" s="71">
        <f t="shared" si="118"/>
        <v>294</v>
      </c>
      <c r="I146" s="71">
        <f t="shared" si="118"/>
        <v>308</v>
      </c>
      <c r="J146" s="71">
        <f t="shared" si="118"/>
        <v>294</v>
      </c>
      <c r="K146" s="71">
        <f t="shared" si="118"/>
        <v>294</v>
      </c>
      <c r="L146" s="71">
        <f t="shared" si="118"/>
        <v>294</v>
      </c>
      <c r="M146" s="71">
        <f t="shared" si="118"/>
        <v>252</v>
      </c>
      <c r="N146" s="71">
        <f t="shared" si="118"/>
        <v>308</v>
      </c>
      <c r="O146" s="71">
        <f t="shared" si="118"/>
        <v>266</v>
      </c>
      <c r="P146" s="71">
        <f t="shared" si="118"/>
        <v>266</v>
      </c>
      <c r="Q146" s="71">
        <f t="shared" si="118"/>
        <v>3472</v>
      </c>
      <c r="U146" s="73">
        <f>SUM(U141:U145)</f>
        <v>1.75</v>
      </c>
      <c r="V146" s="73">
        <f>SUM(V141:V145)</f>
        <v>289.33333333333337</v>
      </c>
      <c r="X146" s="69">
        <f>SUM(X141:X145)</f>
        <v>992</v>
      </c>
      <c r="Y146" s="69">
        <f>SUM(Y141:Y145)</f>
        <v>2480</v>
      </c>
      <c r="Z146" s="106">
        <f>X146/(X146+Y146)</f>
        <v>0.2857142857142857</v>
      </c>
    </row>
    <row r="147" spans="1:26" ht="12" x14ac:dyDescent="0.3">
      <c r="A147" s="94">
        <v>6.3</v>
      </c>
      <c r="B147" s="99" t="s">
        <v>87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9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2" x14ac:dyDescent="0.3">
      <c r="A148" s="94"/>
      <c r="B148" s="95"/>
      <c r="C148" s="130" t="str">
        <f>'3. Staff Loading'!C148</f>
        <v>BenefitsCal Application Developer Offshore</v>
      </c>
      <c r="D148" s="131" t="str">
        <f>'3. Staff Loading'!D148</f>
        <v>Y</v>
      </c>
      <c r="E148" s="43">
        <v>88</v>
      </c>
      <c r="F148" s="43">
        <v>88</v>
      </c>
      <c r="G148" s="43">
        <v>80</v>
      </c>
      <c r="H148" s="43">
        <v>84</v>
      </c>
      <c r="I148" s="43">
        <v>88</v>
      </c>
      <c r="J148" s="43">
        <v>84</v>
      </c>
      <c r="K148" s="43">
        <v>84</v>
      </c>
      <c r="L148" s="43">
        <v>84</v>
      </c>
      <c r="M148" s="43">
        <v>72</v>
      </c>
      <c r="N148" s="43">
        <v>88</v>
      </c>
      <c r="O148" s="43">
        <v>76</v>
      </c>
      <c r="P148" s="43">
        <v>76</v>
      </c>
      <c r="Q148" s="101">
        <f t="shared" si="119"/>
        <v>992</v>
      </c>
      <c r="R148" s="28"/>
      <c r="S148" s="28"/>
      <c r="T148" s="28"/>
      <c r="U148" s="135">
        <f t="shared" ref="U148:U151" si="120">V148/$S$7</f>
        <v>0.5</v>
      </c>
      <c r="V148" s="135">
        <f>Q148/12</f>
        <v>82.666666666666671</v>
      </c>
      <c r="X148" s="135">
        <f t="shared" ref="X148:X151" si="121">IF($D148="Y",$Q148,0)</f>
        <v>992</v>
      </c>
      <c r="Y148" s="135">
        <f t="shared" ref="Y148:Y151" si="122">IF($D148="N",$Q148,0)</f>
        <v>0</v>
      </c>
      <c r="Z148" s="136">
        <f t="shared" ref="Z148:Z151" si="123">X148/(Y148+X148)</f>
        <v>1</v>
      </c>
    </row>
    <row r="149" spans="1:26" s="32" customFormat="1" ht="12" x14ac:dyDescent="0.3">
      <c r="A149" s="94"/>
      <c r="B149" s="95"/>
      <c r="C149" s="130" t="str">
        <f>'3. Staff Loading'!C149</f>
        <v>BenefitsCal Application Developer Onshore</v>
      </c>
      <c r="D149" s="131" t="str">
        <f>'3. Staff Loading'!D149</f>
        <v>N</v>
      </c>
      <c r="E149" s="43">
        <v>35.200000000000003</v>
      </c>
      <c r="F149" s="43">
        <v>35.200000000000003</v>
      </c>
      <c r="G149" s="43">
        <v>32</v>
      </c>
      <c r="H149" s="43">
        <v>33.6</v>
      </c>
      <c r="I149" s="43">
        <v>35.200000000000003</v>
      </c>
      <c r="J149" s="43">
        <v>33.6</v>
      </c>
      <c r="K149" s="43">
        <v>33.6</v>
      </c>
      <c r="L149" s="43">
        <v>33.6</v>
      </c>
      <c r="M149" s="43">
        <v>28.8</v>
      </c>
      <c r="N149" s="43">
        <v>35.200000000000003</v>
      </c>
      <c r="O149" s="43">
        <v>30.400000000000002</v>
      </c>
      <c r="P149" s="43">
        <v>30.400000000000002</v>
      </c>
      <c r="Q149" s="101">
        <f t="shared" si="119"/>
        <v>396.79999999999995</v>
      </c>
      <c r="R149" s="28"/>
      <c r="S149" s="28"/>
      <c r="T149" s="28"/>
      <c r="U149" s="135">
        <f t="shared" si="120"/>
        <v>0.19999999999999996</v>
      </c>
      <c r="V149" s="135">
        <f>Q149/12</f>
        <v>33.066666666666663</v>
      </c>
      <c r="X149" s="135">
        <f t="shared" si="121"/>
        <v>0</v>
      </c>
      <c r="Y149" s="135">
        <f t="shared" si="122"/>
        <v>396.79999999999995</v>
      </c>
      <c r="Z149" s="136">
        <f t="shared" si="123"/>
        <v>0</v>
      </c>
    </row>
    <row r="150" spans="1:26" s="32" customFormat="1" ht="12" x14ac:dyDescent="0.3">
      <c r="A150" s="94"/>
      <c r="B150" s="95"/>
      <c r="C150" s="130" t="str">
        <f>'3. Staff Loading'!C150</f>
        <v>BenefitsCal Business Analyst Sr</v>
      </c>
      <c r="D150" s="131" t="str">
        <f>'3. Staff Loading'!D150</f>
        <v>N</v>
      </c>
      <c r="E150" s="43">
        <v>52.8</v>
      </c>
      <c r="F150" s="43">
        <v>52.8</v>
      </c>
      <c r="G150" s="43">
        <v>48</v>
      </c>
      <c r="H150" s="43">
        <v>50.4</v>
      </c>
      <c r="I150" s="43">
        <v>52.8</v>
      </c>
      <c r="J150" s="43">
        <v>50.4</v>
      </c>
      <c r="K150" s="43">
        <v>50.4</v>
      </c>
      <c r="L150" s="43">
        <v>50.4</v>
      </c>
      <c r="M150" s="43">
        <v>43.199999999999996</v>
      </c>
      <c r="N150" s="43">
        <v>52.8</v>
      </c>
      <c r="O150" s="43">
        <v>45.6</v>
      </c>
      <c r="P150" s="43">
        <v>45.6</v>
      </c>
      <c r="Q150" s="101">
        <f t="shared" si="119"/>
        <v>595.19999999999993</v>
      </c>
      <c r="R150" s="28"/>
      <c r="S150" s="28"/>
      <c r="T150" s="28"/>
      <c r="U150" s="135">
        <f t="shared" si="120"/>
        <v>0.29999999999999993</v>
      </c>
      <c r="V150" s="135">
        <f>Q150/12</f>
        <v>49.599999999999994</v>
      </c>
      <c r="X150" s="135">
        <f t="shared" si="121"/>
        <v>0</v>
      </c>
      <c r="Y150" s="135">
        <f t="shared" si="122"/>
        <v>595.19999999999993</v>
      </c>
      <c r="Z150" s="136">
        <f t="shared" si="123"/>
        <v>0</v>
      </c>
    </row>
    <row r="151" spans="1:26" ht="14.25" customHeight="1" x14ac:dyDescent="0.3">
      <c r="A151" s="94"/>
      <c r="B151" s="95"/>
      <c r="C151" s="130" t="str">
        <f>'3. Staff Loading'!C151</f>
        <v>BenefitsCal Tester Offshore</v>
      </c>
      <c r="D151" s="131" t="str">
        <f>'3. Staff Loading'!D151</f>
        <v>Y</v>
      </c>
      <c r="E151" s="43">
        <v>52.8</v>
      </c>
      <c r="F151" s="43">
        <v>52.8</v>
      </c>
      <c r="G151" s="43">
        <v>48</v>
      </c>
      <c r="H151" s="43">
        <v>50.4</v>
      </c>
      <c r="I151" s="43">
        <v>52.8</v>
      </c>
      <c r="J151" s="43">
        <v>50.4</v>
      </c>
      <c r="K151" s="43">
        <v>50.4</v>
      </c>
      <c r="L151" s="43">
        <v>50.4</v>
      </c>
      <c r="M151" s="43">
        <v>43.199999999999996</v>
      </c>
      <c r="N151" s="43">
        <v>52.8</v>
      </c>
      <c r="O151" s="43">
        <v>45.6</v>
      </c>
      <c r="P151" s="43">
        <v>45.6</v>
      </c>
      <c r="Q151" s="101">
        <f t="shared" si="119"/>
        <v>595.19999999999993</v>
      </c>
      <c r="U151" s="135">
        <f t="shared" si="120"/>
        <v>0.29999999999999993</v>
      </c>
      <c r="V151" s="135">
        <f>Q151/12</f>
        <v>49.599999999999994</v>
      </c>
      <c r="X151" s="135">
        <f t="shared" si="121"/>
        <v>595.19999999999993</v>
      </c>
      <c r="Y151" s="135">
        <f t="shared" si="122"/>
        <v>0</v>
      </c>
      <c r="Z151" s="136">
        <f t="shared" si="123"/>
        <v>1</v>
      </c>
    </row>
    <row r="152" spans="1:26" s="31" customFormat="1" ht="13.5" thickBot="1" x14ac:dyDescent="0.35">
      <c r="A152" s="66"/>
      <c r="B152" s="67" t="s">
        <v>88</v>
      </c>
      <c r="C152" s="68"/>
      <c r="D152" s="120"/>
      <c r="E152" s="71">
        <f>SUM(E147:E151)</f>
        <v>228.8</v>
      </c>
      <c r="F152" s="71">
        <f t="shared" ref="F152:Q152" si="124">SUM(F147:F151)</f>
        <v>228.8</v>
      </c>
      <c r="G152" s="71">
        <f t="shared" si="124"/>
        <v>208</v>
      </c>
      <c r="H152" s="71">
        <f t="shared" si="124"/>
        <v>218.4</v>
      </c>
      <c r="I152" s="71">
        <f t="shared" si="124"/>
        <v>228.8</v>
      </c>
      <c r="J152" s="71">
        <f t="shared" si="124"/>
        <v>218.4</v>
      </c>
      <c r="K152" s="71">
        <f t="shared" si="124"/>
        <v>218.4</v>
      </c>
      <c r="L152" s="71">
        <f t="shared" si="124"/>
        <v>218.4</v>
      </c>
      <c r="M152" s="71">
        <f t="shared" si="124"/>
        <v>187.2</v>
      </c>
      <c r="N152" s="71">
        <f t="shared" si="124"/>
        <v>228.8</v>
      </c>
      <c r="O152" s="71">
        <f t="shared" si="124"/>
        <v>197.6</v>
      </c>
      <c r="P152" s="71">
        <f t="shared" si="124"/>
        <v>197.6</v>
      </c>
      <c r="Q152" s="71">
        <f t="shared" si="124"/>
        <v>2579.1999999999998</v>
      </c>
      <c r="R152" s="28"/>
      <c r="S152" s="28"/>
      <c r="T152" s="28"/>
      <c r="U152" s="73">
        <f>SUM(U147:U151)</f>
        <v>1.2999999999999998</v>
      </c>
      <c r="V152" s="73">
        <f>SUM(V147:V151)</f>
        <v>214.93333333333331</v>
      </c>
      <c r="X152" s="69">
        <f>SUM(X147:X151)</f>
        <v>1587.1999999999998</v>
      </c>
      <c r="Y152" s="69">
        <f>SUM(Y147:Y151)</f>
        <v>991.99999999999989</v>
      </c>
      <c r="Z152" s="106">
        <f>X152/(X152+Y152)</f>
        <v>0.61538461538461531</v>
      </c>
    </row>
    <row r="153" spans="1:26" ht="10.15" customHeight="1" x14ac:dyDescent="0.3">
      <c r="A153" s="38"/>
      <c r="B153" s="39"/>
      <c r="C153" s="47"/>
      <c r="D153" s="119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U153" s="41"/>
      <c r="V153" s="41"/>
      <c r="X153" s="41"/>
      <c r="Y153" s="41"/>
      <c r="Z153" s="105"/>
    </row>
    <row r="154" spans="1:26" ht="13.5" thickBot="1" x14ac:dyDescent="0.35">
      <c r="A154" s="89"/>
      <c r="B154" s="149" t="s">
        <v>89</v>
      </c>
      <c r="C154" s="150"/>
      <c r="D154" s="123"/>
      <c r="E154" s="92">
        <f t="shared" ref="E154:Q154" si="125">SUM(E140,E146,E152)</f>
        <v>704</v>
      </c>
      <c r="F154" s="92">
        <f t="shared" si="125"/>
        <v>704</v>
      </c>
      <c r="G154" s="92">
        <f t="shared" si="125"/>
        <v>640</v>
      </c>
      <c r="H154" s="92">
        <f t="shared" si="125"/>
        <v>672</v>
      </c>
      <c r="I154" s="92">
        <f t="shared" si="125"/>
        <v>704</v>
      </c>
      <c r="J154" s="92">
        <f t="shared" si="125"/>
        <v>672</v>
      </c>
      <c r="K154" s="92">
        <f t="shared" si="125"/>
        <v>672</v>
      </c>
      <c r="L154" s="92">
        <f t="shared" si="125"/>
        <v>672</v>
      </c>
      <c r="M154" s="92">
        <f t="shared" si="125"/>
        <v>576</v>
      </c>
      <c r="N154" s="92">
        <f t="shared" si="125"/>
        <v>704</v>
      </c>
      <c r="O154" s="92">
        <f t="shared" si="125"/>
        <v>608</v>
      </c>
      <c r="P154" s="92">
        <f t="shared" si="125"/>
        <v>608</v>
      </c>
      <c r="Q154" s="92">
        <f t="shared" si="125"/>
        <v>7936</v>
      </c>
      <c r="U154" s="92">
        <f>SUM(U140,U146,U152)</f>
        <v>4</v>
      </c>
      <c r="V154" s="92">
        <f>SUM(V140,V146,V152)</f>
        <v>661.33333333333337</v>
      </c>
      <c r="X154" s="92">
        <f>SUM(X140,X146,X152)</f>
        <v>2579.1999999999998</v>
      </c>
      <c r="Y154" s="92">
        <f>SUM(Y140,Y146,Y152)</f>
        <v>5356.8</v>
      </c>
      <c r="Z154" s="111">
        <f>X154/(X154+Y154)</f>
        <v>0.32499999999999996</v>
      </c>
    </row>
    <row r="155" spans="1:26" ht="12" x14ac:dyDescent="0.3">
      <c r="A155" s="49"/>
      <c r="B155" s="39"/>
      <c r="C155" s="40"/>
      <c r="D155" s="126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U155" s="40"/>
      <c r="V155" s="40"/>
      <c r="X155" s="40"/>
      <c r="Y155" s="40"/>
      <c r="Z155" s="105"/>
    </row>
    <row r="156" spans="1:26" ht="13" x14ac:dyDescent="0.3">
      <c r="A156" s="75">
        <v>7</v>
      </c>
      <c r="B156" s="84" t="s">
        <v>90</v>
      </c>
      <c r="C156" s="77"/>
      <c r="D156" s="118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78"/>
      <c r="U156" s="77"/>
      <c r="V156" s="77"/>
      <c r="X156" s="77"/>
      <c r="Y156" s="77"/>
      <c r="Z156" s="109"/>
    </row>
    <row r="157" spans="1:26" ht="12" x14ac:dyDescent="0.3">
      <c r="A157" s="100">
        <v>7.1</v>
      </c>
      <c r="B157" s="95" t="s">
        <v>91</v>
      </c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ref="Q157:Q161" si="126">SUM(E157:P157)</f>
        <v>0</v>
      </c>
      <c r="U157" s="135">
        <f>V157/$S$7</f>
        <v>0</v>
      </c>
      <c r="V157" s="135">
        <f>Q157/12</f>
        <v>0</v>
      </c>
      <c r="X157" s="135">
        <f>IF($D157="Y",$Q157,0)</f>
        <v>0</v>
      </c>
      <c r="Y157" s="135">
        <f>IF($D157="N",$Q157,0)</f>
        <v>0</v>
      </c>
      <c r="Z157" s="136" t="e">
        <f>X157/(Y157+X157)</f>
        <v>#DIV/0!</v>
      </c>
    </row>
    <row r="158" spans="1:26" s="32" customFormat="1" ht="12" x14ac:dyDescent="0.3">
      <c r="A158" s="94"/>
      <c r="B158" s="95"/>
      <c r="C158" s="130" t="str">
        <f>'3. Staff Loading'!C158</f>
        <v>BenefitsCal Product Manager</v>
      </c>
      <c r="D158" s="131" t="str">
        <f>'3. Staff Loading'!D158</f>
        <v>N</v>
      </c>
      <c r="E158" s="43">
        <v>52.8</v>
      </c>
      <c r="F158" s="43">
        <v>52.8</v>
      </c>
      <c r="G158" s="43">
        <v>48</v>
      </c>
      <c r="H158" s="43">
        <v>50.4</v>
      </c>
      <c r="I158" s="43">
        <v>52.8</v>
      </c>
      <c r="J158" s="43">
        <v>50.4</v>
      </c>
      <c r="K158" s="43">
        <v>50.4</v>
      </c>
      <c r="L158" s="43">
        <v>50.4</v>
      </c>
      <c r="M158" s="43">
        <v>43.199999999999996</v>
      </c>
      <c r="N158" s="43">
        <v>52.8</v>
      </c>
      <c r="O158" s="43">
        <v>45.6</v>
      </c>
      <c r="P158" s="43">
        <v>45.6</v>
      </c>
      <c r="Q158" s="101">
        <f t="shared" si="126"/>
        <v>595.19999999999993</v>
      </c>
      <c r="R158" s="29"/>
      <c r="S158" s="29"/>
      <c r="T158" s="29"/>
      <c r="U158" s="135">
        <f t="shared" ref="U158:U161" si="127">V158/$S$7</f>
        <v>0.29999999999999993</v>
      </c>
      <c r="V158" s="135">
        <f>Q158/12</f>
        <v>49.599999999999994</v>
      </c>
      <c r="X158" s="135">
        <f t="shared" ref="X158:X161" si="128">IF($D158="Y",$Q158,0)</f>
        <v>0</v>
      </c>
      <c r="Y158" s="135">
        <f t="shared" ref="Y158:Y161" si="129">IF($D158="N",$Q158,0)</f>
        <v>595.19999999999993</v>
      </c>
      <c r="Z158" s="136">
        <f t="shared" ref="Z158:Z161" si="130">X158/(Y158+X158)</f>
        <v>0</v>
      </c>
    </row>
    <row r="159" spans="1:26" s="32" customFormat="1" ht="12" x14ac:dyDescent="0.3">
      <c r="A159" s="94"/>
      <c r="B159" s="95"/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si="126"/>
        <v>0</v>
      </c>
      <c r="R159" s="29"/>
      <c r="S159" s="29"/>
      <c r="T159" s="29"/>
      <c r="U159" s="135">
        <f t="shared" si="127"/>
        <v>0</v>
      </c>
      <c r="V159" s="135">
        <f>Q159/12</f>
        <v>0</v>
      </c>
      <c r="X159" s="135">
        <f t="shared" si="128"/>
        <v>0</v>
      </c>
      <c r="Y159" s="135">
        <f t="shared" si="129"/>
        <v>0</v>
      </c>
      <c r="Z159" s="136" t="e">
        <f t="shared" si="130"/>
        <v>#DIV/0!</v>
      </c>
    </row>
    <row r="160" spans="1:26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6"/>
        <v>0</v>
      </c>
      <c r="R160" s="29"/>
      <c r="S160" s="29"/>
      <c r="T160" s="29"/>
      <c r="U160" s="135">
        <f t="shared" si="127"/>
        <v>0</v>
      </c>
      <c r="V160" s="135">
        <f>Q160/12</f>
        <v>0</v>
      </c>
      <c r="X160" s="135">
        <f t="shared" si="128"/>
        <v>0</v>
      </c>
      <c r="Y160" s="135">
        <f t="shared" si="129"/>
        <v>0</v>
      </c>
      <c r="Z160" s="136" t="e">
        <f t="shared" si="130"/>
        <v>#DIV/0!</v>
      </c>
    </row>
    <row r="161" spans="1:26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6"/>
        <v>0</v>
      </c>
      <c r="R161" s="29"/>
      <c r="S161" s="29"/>
      <c r="T161" s="29"/>
      <c r="U161" s="135">
        <f t="shared" si="127"/>
        <v>0</v>
      </c>
      <c r="V161" s="135">
        <f>Q161/12</f>
        <v>0</v>
      </c>
      <c r="X161" s="135">
        <f t="shared" si="128"/>
        <v>0</v>
      </c>
      <c r="Y161" s="135">
        <f t="shared" si="129"/>
        <v>0</v>
      </c>
      <c r="Z161" s="136" t="e">
        <f t="shared" si="130"/>
        <v>#DIV/0!</v>
      </c>
    </row>
    <row r="162" spans="1:26" ht="12.5" thickBot="1" x14ac:dyDescent="0.35">
      <c r="A162" s="66"/>
      <c r="B162" s="67" t="s">
        <v>92</v>
      </c>
      <c r="C162" s="68"/>
      <c r="D162" s="120"/>
      <c r="E162" s="71">
        <f>SUM(E157:E161)</f>
        <v>52.8</v>
      </c>
      <c r="F162" s="71">
        <f t="shared" ref="F162:Q162" si="131">SUM(F157:F161)</f>
        <v>52.8</v>
      </c>
      <c r="G162" s="71">
        <f t="shared" si="131"/>
        <v>48</v>
      </c>
      <c r="H162" s="71">
        <f t="shared" si="131"/>
        <v>50.4</v>
      </c>
      <c r="I162" s="71">
        <f t="shared" si="131"/>
        <v>52.8</v>
      </c>
      <c r="J162" s="71">
        <f t="shared" si="131"/>
        <v>50.4</v>
      </c>
      <c r="K162" s="71">
        <f t="shared" si="131"/>
        <v>50.4</v>
      </c>
      <c r="L162" s="71">
        <f t="shared" si="131"/>
        <v>50.4</v>
      </c>
      <c r="M162" s="71">
        <f t="shared" si="131"/>
        <v>43.199999999999996</v>
      </c>
      <c r="N162" s="71">
        <f t="shared" si="131"/>
        <v>52.8</v>
      </c>
      <c r="O162" s="71">
        <f t="shared" si="131"/>
        <v>45.6</v>
      </c>
      <c r="P162" s="71">
        <f t="shared" si="131"/>
        <v>45.6</v>
      </c>
      <c r="Q162" s="71">
        <f t="shared" si="131"/>
        <v>595.19999999999993</v>
      </c>
      <c r="R162" s="29"/>
      <c r="S162" s="29"/>
      <c r="T162" s="29"/>
      <c r="U162" s="73">
        <f>SUM(U157:U161)</f>
        <v>0.29999999999999993</v>
      </c>
      <c r="V162" s="73">
        <f>SUM(V157:V161)</f>
        <v>49.599999999999994</v>
      </c>
      <c r="X162" s="69">
        <f>SUM(X157:X161)</f>
        <v>0</v>
      </c>
      <c r="Y162" s="69">
        <f>SUM(Y157:Y161)</f>
        <v>595.19999999999993</v>
      </c>
      <c r="Z162" s="106">
        <f>X162/(X162+Y162)</f>
        <v>0</v>
      </c>
    </row>
    <row r="163" spans="1:26" ht="12" x14ac:dyDescent="0.3">
      <c r="A163" s="100">
        <v>7.2</v>
      </c>
      <c r="B163" s="95" t="s">
        <v>93</v>
      </c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ref="Q163:Q167" si="132">SUM(E163:P163)</f>
        <v>0</v>
      </c>
      <c r="R163" s="29"/>
      <c r="S163" s="29"/>
      <c r="T163" s="29"/>
      <c r="U163" s="135">
        <f>V163/$S$7</f>
        <v>0</v>
      </c>
      <c r="V163" s="135">
        <f>Q163/12</f>
        <v>0</v>
      </c>
      <c r="X163" s="135">
        <f>IF($D163="Y",$Q163,0)</f>
        <v>0</v>
      </c>
      <c r="Y163" s="135">
        <f>IF($D163="N",$Q163,0)</f>
        <v>0</v>
      </c>
      <c r="Z163" s="136" t="e">
        <f>X163/(Y163+X163)</f>
        <v>#DIV/0!</v>
      </c>
    </row>
    <row r="164" spans="1:26" s="32" customFormat="1" ht="12" x14ac:dyDescent="0.3">
      <c r="A164" s="94"/>
      <c r="B164" s="95"/>
      <c r="C164" s="130" t="str">
        <f>'3. Staff Loading'!C164</f>
        <v>BenefitsCal Application Architect</v>
      </c>
      <c r="D164" s="131" t="str">
        <f>'3. Staff Loading'!D164</f>
        <v>N</v>
      </c>
      <c r="E164" s="43">
        <v>17.600000000000001</v>
      </c>
      <c r="F164" s="43">
        <v>17.600000000000001</v>
      </c>
      <c r="G164" s="43">
        <v>16</v>
      </c>
      <c r="H164" s="43">
        <v>16.8</v>
      </c>
      <c r="I164" s="43">
        <v>17.600000000000001</v>
      </c>
      <c r="J164" s="43">
        <v>16.8</v>
      </c>
      <c r="K164" s="43">
        <v>16.8</v>
      </c>
      <c r="L164" s="43">
        <v>16.8</v>
      </c>
      <c r="M164" s="43">
        <v>14.4</v>
      </c>
      <c r="N164" s="43">
        <v>17.600000000000001</v>
      </c>
      <c r="O164" s="43">
        <v>15.200000000000001</v>
      </c>
      <c r="P164" s="43">
        <v>15.200000000000001</v>
      </c>
      <c r="Q164" s="101">
        <f t="shared" si="132"/>
        <v>198.39999999999998</v>
      </c>
      <c r="R164" s="29"/>
      <c r="S164" s="29"/>
      <c r="T164" s="29"/>
      <c r="U164" s="135">
        <f t="shared" ref="U164:U167" si="133">V164/$S$7</f>
        <v>9.9999999999999978E-2</v>
      </c>
      <c r="V164" s="135">
        <f>Q164/12</f>
        <v>16.533333333333331</v>
      </c>
      <c r="X164" s="135">
        <f t="shared" ref="X164:X167" si="134">IF($D164="Y",$Q164,0)</f>
        <v>0</v>
      </c>
      <c r="Y164" s="135">
        <f t="shared" ref="Y164:Y167" si="135">IF($D164="N",$Q164,0)</f>
        <v>198.39999999999998</v>
      </c>
      <c r="Z164" s="136">
        <f t="shared" ref="Z164:Z167" si="136">X164/(Y164+X164)</f>
        <v>0</v>
      </c>
    </row>
    <row r="165" spans="1:26" ht="12" x14ac:dyDescent="0.3">
      <c r="A165" s="94"/>
      <c r="B165" s="95"/>
      <c r="C165" s="130" t="str">
        <f>'3. Staff Loading'!C165</f>
        <v>BenefitsCal User Centered Design Lead</v>
      </c>
      <c r="D165" s="131" t="str">
        <f>'3. Staff Loading'!D165</f>
        <v>N</v>
      </c>
      <c r="E165" s="43">
        <v>17.600000000000001</v>
      </c>
      <c r="F165" s="43">
        <v>17.600000000000001</v>
      </c>
      <c r="G165" s="43">
        <v>16</v>
      </c>
      <c r="H165" s="43">
        <v>16.8</v>
      </c>
      <c r="I165" s="43">
        <v>17.600000000000001</v>
      </c>
      <c r="J165" s="43">
        <v>16.8</v>
      </c>
      <c r="K165" s="43">
        <v>16.8</v>
      </c>
      <c r="L165" s="43">
        <v>16.8</v>
      </c>
      <c r="M165" s="43">
        <v>14.4</v>
      </c>
      <c r="N165" s="43">
        <v>17.600000000000001</v>
      </c>
      <c r="O165" s="43">
        <v>15.200000000000001</v>
      </c>
      <c r="P165" s="43">
        <v>15.200000000000001</v>
      </c>
      <c r="Q165" s="101">
        <f t="shared" si="132"/>
        <v>198.39999999999998</v>
      </c>
      <c r="R165" s="29"/>
      <c r="S165" s="29"/>
      <c r="T165" s="29"/>
      <c r="U165" s="135">
        <f t="shared" si="133"/>
        <v>9.9999999999999978E-2</v>
      </c>
      <c r="V165" s="135">
        <f>Q165/12</f>
        <v>16.533333333333331</v>
      </c>
      <c r="X165" s="135">
        <f t="shared" si="134"/>
        <v>0</v>
      </c>
      <c r="Y165" s="135">
        <f t="shared" si="135"/>
        <v>198.39999999999998</v>
      </c>
      <c r="Z165" s="136">
        <f t="shared" si="136"/>
        <v>0</v>
      </c>
    </row>
    <row r="166" spans="1:26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32"/>
        <v>0</v>
      </c>
      <c r="R166" s="29"/>
      <c r="S166" s="29"/>
      <c r="T166" s="29"/>
      <c r="U166" s="135">
        <f t="shared" si="133"/>
        <v>0</v>
      </c>
      <c r="V166" s="135">
        <f>Q166/12</f>
        <v>0</v>
      </c>
      <c r="X166" s="135">
        <f t="shared" si="134"/>
        <v>0</v>
      </c>
      <c r="Y166" s="135">
        <f t="shared" si="135"/>
        <v>0</v>
      </c>
      <c r="Z166" s="136" t="e">
        <f t="shared" si="136"/>
        <v>#DIV/0!</v>
      </c>
    </row>
    <row r="167" spans="1:26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32"/>
        <v>0</v>
      </c>
      <c r="R167" s="29"/>
      <c r="S167" s="29"/>
      <c r="T167" s="29"/>
      <c r="U167" s="135">
        <f t="shared" si="133"/>
        <v>0</v>
      </c>
      <c r="V167" s="135">
        <f>Q167/12</f>
        <v>0</v>
      </c>
      <c r="X167" s="135">
        <f t="shared" si="134"/>
        <v>0</v>
      </c>
      <c r="Y167" s="135">
        <f t="shared" si="135"/>
        <v>0</v>
      </c>
      <c r="Z167" s="136" t="e">
        <f t="shared" si="136"/>
        <v>#DIV/0!</v>
      </c>
    </row>
    <row r="168" spans="1:26" ht="12.5" thickBot="1" x14ac:dyDescent="0.35">
      <c r="A168" s="66"/>
      <c r="B168" s="67" t="s">
        <v>94</v>
      </c>
      <c r="C168" s="68"/>
      <c r="D168" s="120"/>
      <c r="E168" s="71">
        <f>SUM(E163:E167)</f>
        <v>35.200000000000003</v>
      </c>
      <c r="F168" s="71">
        <f t="shared" ref="F168:Q168" si="137">SUM(F163:F167)</f>
        <v>35.200000000000003</v>
      </c>
      <c r="G168" s="71">
        <f t="shared" si="137"/>
        <v>32</v>
      </c>
      <c r="H168" s="71">
        <f t="shared" si="137"/>
        <v>33.6</v>
      </c>
      <c r="I168" s="71">
        <f t="shared" si="137"/>
        <v>35.200000000000003</v>
      </c>
      <c r="J168" s="71">
        <f t="shared" si="137"/>
        <v>33.6</v>
      </c>
      <c r="K168" s="71">
        <f t="shared" si="137"/>
        <v>33.6</v>
      </c>
      <c r="L168" s="71">
        <f t="shared" si="137"/>
        <v>33.6</v>
      </c>
      <c r="M168" s="71">
        <f t="shared" si="137"/>
        <v>28.8</v>
      </c>
      <c r="N168" s="71">
        <f t="shared" si="137"/>
        <v>35.200000000000003</v>
      </c>
      <c r="O168" s="71">
        <f t="shared" si="137"/>
        <v>30.400000000000002</v>
      </c>
      <c r="P168" s="71">
        <f t="shared" si="137"/>
        <v>30.400000000000002</v>
      </c>
      <c r="Q168" s="71">
        <f t="shared" si="137"/>
        <v>396.79999999999995</v>
      </c>
      <c r="R168" s="29"/>
      <c r="S168" s="29"/>
      <c r="T168" s="29"/>
      <c r="U168" s="73">
        <f>SUM(U163:U167)</f>
        <v>0.19999999999999996</v>
      </c>
      <c r="V168" s="73">
        <f>SUM(V163:V167)</f>
        <v>33.066666666666663</v>
      </c>
      <c r="X168" s="69">
        <f>SUM(X163:X167)</f>
        <v>0</v>
      </c>
      <c r="Y168" s="69">
        <f>SUM(Y163:Y167)</f>
        <v>396.79999999999995</v>
      </c>
      <c r="Z168" s="106">
        <f>X168/(X168+Y168)</f>
        <v>0</v>
      </c>
    </row>
    <row r="169" spans="1:26" ht="12" x14ac:dyDescent="0.3">
      <c r="A169" s="100">
        <v>7.3</v>
      </c>
      <c r="B169" s="95" t="s">
        <v>95</v>
      </c>
      <c r="C169" s="130" t="str">
        <f>'3. Staff Loading'!C169</f>
        <v>BenefitsCal Application Architect</v>
      </c>
      <c r="D169" s="131" t="str">
        <f>'3. Staff Loading'!D169</f>
        <v>N</v>
      </c>
      <c r="E169" s="43">
        <v>17.600000000000001</v>
      </c>
      <c r="F169" s="43">
        <v>17.600000000000001</v>
      </c>
      <c r="G169" s="43">
        <v>16</v>
      </c>
      <c r="H169" s="43">
        <v>16.8</v>
      </c>
      <c r="I169" s="43">
        <v>17.600000000000001</v>
      </c>
      <c r="J169" s="43">
        <v>16.8</v>
      </c>
      <c r="K169" s="43">
        <v>16.8</v>
      </c>
      <c r="L169" s="43">
        <v>16.8</v>
      </c>
      <c r="M169" s="43">
        <v>14.4</v>
      </c>
      <c r="N169" s="43">
        <v>17.600000000000001</v>
      </c>
      <c r="O169" s="43">
        <v>15.200000000000001</v>
      </c>
      <c r="P169" s="43">
        <v>15.200000000000001</v>
      </c>
      <c r="Q169" s="101">
        <f t="shared" ref="Q169:Q173" si="138">SUM(E169:P169)</f>
        <v>198.39999999999998</v>
      </c>
      <c r="R169" s="29"/>
      <c r="S169" s="29"/>
      <c r="T169" s="29"/>
      <c r="U169" s="135">
        <f>V169/$S$7</f>
        <v>9.9999999999999978E-2</v>
      </c>
      <c r="V169" s="135">
        <f>Q169/12</f>
        <v>16.533333333333331</v>
      </c>
      <c r="X169" s="135">
        <f>IF($D169="Y",$Q169,0)</f>
        <v>0</v>
      </c>
      <c r="Y169" s="135">
        <f>IF($D169="N",$Q169,0)</f>
        <v>198.39999999999998</v>
      </c>
      <c r="Z169" s="136">
        <f>X169/(Y169+X169)</f>
        <v>0</v>
      </c>
    </row>
    <row r="170" spans="1:26" s="32" customFormat="1" ht="12" x14ac:dyDescent="0.3">
      <c r="A170" s="94"/>
      <c r="B170" s="95"/>
      <c r="C170" s="130" t="str">
        <f>'3. Staff Loading'!C170</f>
        <v>BenefitsCal Application Developer SR</v>
      </c>
      <c r="D170" s="131" t="str">
        <f>'3. Staff Loading'!D170</f>
        <v>N</v>
      </c>
      <c r="E170" s="43">
        <v>17.600000000000001</v>
      </c>
      <c r="F170" s="43">
        <v>17.600000000000001</v>
      </c>
      <c r="G170" s="43">
        <v>16</v>
      </c>
      <c r="H170" s="43">
        <v>16.8</v>
      </c>
      <c r="I170" s="43">
        <v>17.600000000000001</v>
      </c>
      <c r="J170" s="43">
        <v>16.8</v>
      </c>
      <c r="K170" s="43">
        <v>16.8</v>
      </c>
      <c r="L170" s="43">
        <v>16.8</v>
      </c>
      <c r="M170" s="43">
        <v>14.4</v>
      </c>
      <c r="N170" s="43">
        <v>17.600000000000001</v>
      </c>
      <c r="O170" s="43">
        <v>15.200000000000001</v>
      </c>
      <c r="P170" s="43">
        <v>15.200000000000001</v>
      </c>
      <c r="Q170" s="101">
        <f t="shared" si="138"/>
        <v>198.39999999999998</v>
      </c>
      <c r="R170" s="29"/>
      <c r="S170" s="29"/>
      <c r="T170" s="29"/>
      <c r="U170" s="135">
        <f t="shared" ref="U170:U173" si="139">V170/$S$7</f>
        <v>9.9999999999999978E-2</v>
      </c>
      <c r="V170" s="135">
        <f>Q170/12</f>
        <v>16.533333333333331</v>
      </c>
      <c r="X170" s="135">
        <f t="shared" ref="X170:X173" si="140">IF($D170="Y",$Q170,0)</f>
        <v>0</v>
      </c>
      <c r="Y170" s="135">
        <f t="shared" ref="Y170:Y173" si="141">IF($D170="N",$Q170,0)</f>
        <v>198.39999999999998</v>
      </c>
      <c r="Z170" s="136">
        <f t="shared" ref="Z170:Z173" si="142">X170/(Y170+X170)</f>
        <v>0</v>
      </c>
    </row>
    <row r="171" spans="1:26" s="32" customFormat="1" ht="12" x14ac:dyDescent="0.3">
      <c r="A171" s="94"/>
      <c r="B171" s="95"/>
      <c r="C171" s="130" t="str">
        <f>'3. Staff Loading'!C171</f>
        <v>BenefitsCal Business Analyst Sr</v>
      </c>
      <c r="D171" s="131" t="str">
        <f>'3. Staff Loading'!D171</f>
        <v>N</v>
      </c>
      <c r="E171" s="43">
        <v>17.600000000000001</v>
      </c>
      <c r="F171" s="43">
        <v>17.600000000000001</v>
      </c>
      <c r="G171" s="43">
        <v>16</v>
      </c>
      <c r="H171" s="43">
        <v>16.8</v>
      </c>
      <c r="I171" s="43">
        <v>17.600000000000001</v>
      </c>
      <c r="J171" s="43">
        <v>16.8</v>
      </c>
      <c r="K171" s="43">
        <v>16.8</v>
      </c>
      <c r="L171" s="43">
        <v>16.8</v>
      </c>
      <c r="M171" s="43">
        <v>14.4</v>
      </c>
      <c r="N171" s="43">
        <v>17.600000000000001</v>
      </c>
      <c r="O171" s="43">
        <v>15.200000000000001</v>
      </c>
      <c r="P171" s="43">
        <v>15.200000000000001</v>
      </c>
      <c r="Q171" s="101">
        <f t="shared" si="138"/>
        <v>198.39999999999998</v>
      </c>
      <c r="R171" s="29"/>
      <c r="S171" s="29"/>
      <c r="T171" s="29"/>
      <c r="U171" s="135">
        <f t="shared" si="139"/>
        <v>9.9999999999999978E-2</v>
      </c>
      <c r="V171" s="135">
        <f>Q171/12</f>
        <v>16.533333333333331</v>
      </c>
      <c r="X171" s="135">
        <f t="shared" si="140"/>
        <v>0</v>
      </c>
      <c r="Y171" s="135">
        <f t="shared" si="141"/>
        <v>198.39999999999998</v>
      </c>
      <c r="Z171" s="136">
        <f t="shared" si="142"/>
        <v>0</v>
      </c>
    </row>
    <row r="172" spans="1:26" ht="12" x14ac:dyDescent="0.3">
      <c r="A172" s="94"/>
      <c r="B172" s="95"/>
      <c r="C172" s="130" t="str">
        <f>'3. Staff Loading'!C172</f>
        <v>BenefitsCal SR Tester Onshore</v>
      </c>
      <c r="D172" s="131" t="str">
        <f>'3. Staff Loading'!D172</f>
        <v>N</v>
      </c>
      <c r="E172" s="43">
        <v>17.600000000000001</v>
      </c>
      <c r="F172" s="43">
        <v>17.600000000000001</v>
      </c>
      <c r="G172" s="43">
        <v>16</v>
      </c>
      <c r="H172" s="43">
        <v>16.8</v>
      </c>
      <c r="I172" s="43">
        <v>17.600000000000001</v>
      </c>
      <c r="J172" s="43">
        <v>16.8</v>
      </c>
      <c r="K172" s="43">
        <v>16.8</v>
      </c>
      <c r="L172" s="43">
        <v>16.8</v>
      </c>
      <c r="M172" s="43">
        <v>14.4</v>
      </c>
      <c r="N172" s="43">
        <v>17.600000000000001</v>
      </c>
      <c r="O172" s="43">
        <v>15.200000000000001</v>
      </c>
      <c r="P172" s="43">
        <v>15.200000000000001</v>
      </c>
      <c r="Q172" s="101">
        <f t="shared" si="138"/>
        <v>198.39999999999998</v>
      </c>
      <c r="R172" s="29"/>
      <c r="S172" s="29"/>
      <c r="T172" s="29"/>
      <c r="U172" s="135">
        <f t="shared" si="139"/>
        <v>9.9999999999999978E-2</v>
      </c>
      <c r="V172" s="135">
        <f>Q172/12</f>
        <v>16.533333333333331</v>
      </c>
      <c r="X172" s="135">
        <f t="shared" si="140"/>
        <v>0</v>
      </c>
      <c r="Y172" s="135">
        <f t="shared" si="141"/>
        <v>198.39999999999998</v>
      </c>
      <c r="Z172" s="136">
        <f t="shared" si="142"/>
        <v>0</v>
      </c>
    </row>
    <row r="173" spans="1:26" ht="12" x14ac:dyDescent="0.3">
      <c r="A173" s="94"/>
      <c r="B173" s="95"/>
      <c r="C173" s="130" t="str">
        <f>'3. Staff Loading'!C173</f>
        <v>BenefitsCal User Centered Design Lead</v>
      </c>
      <c r="D173" s="131" t="str">
        <f>'3. Staff Loading'!D173</f>
        <v>N</v>
      </c>
      <c r="E173" s="43">
        <v>17.600000000000001</v>
      </c>
      <c r="F173" s="43">
        <v>17.600000000000001</v>
      </c>
      <c r="G173" s="43">
        <v>16</v>
      </c>
      <c r="H173" s="43">
        <v>16.8</v>
      </c>
      <c r="I173" s="43">
        <v>17.600000000000001</v>
      </c>
      <c r="J173" s="43">
        <v>16.8</v>
      </c>
      <c r="K173" s="43">
        <v>16.8</v>
      </c>
      <c r="L173" s="43">
        <v>16.8</v>
      </c>
      <c r="M173" s="43">
        <v>14.4</v>
      </c>
      <c r="N173" s="43">
        <v>17.600000000000001</v>
      </c>
      <c r="O173" s="43">
        <v>15.200000000000001</v>
      </c>
      <c r="P173" s="43">
        <v>15.200000000000001</v>
      </c>
      <c r="Q173" s="101">
        <f t="shared" si="138"/>
        <v>198.39999999999998</v>
      </c>
      <c r="R173" s="29"/>
      <c r="S173" s="29"/>
      <c r="T173" s="29"/>
      <c r="U173" s="135">
        <f t="shared" si="139"/>
        <v>9.9999999999999978E-2</v>
      </c>
      <c r="V173" s="135">
        <f>Q173/12</f>
        <v>16.533333333333331</v>
      </c>
      <c r="X173" s="135">
        <f t="shared" si="140"/>
        <v>0</v>
      </c>
      <c r="Y173" s="135">
        <f t="shared" si="141"/>
        <v>198.39999999999998</v>
      </c>
      <c r="Z173" s="136">
        <f t="shared" si="142"/>
        <v>0</v>
      </c>
    </row>
    <row r="174" spans="1:26" ht="12.5" thickBot="1" x14ac:dyDescent="0.35">
      <c r="A174" s="66"/>
      <c r="B174" s="67" t="s">
        <v>96</v>
      </c>
      <c r="C174" s="68"/>
      <c r="D174" s="120"/>
      <c r="E174" s="71">
        <f>SUM(E169:E173)</f>
        <v>88</v>
      </c>
      <c r="F174" s="71">
        <f t="shared" ref="F174:Q174" si="143">SUM(F169:F173)</f>
        <v>88</v>
      </c>
      <c r="G174" s="71">
        <f t="shared" si="143"/>
        <v>80</v>
      </c>
      <c r="H174" s="71">
        <f t="shared" si="143"/>
        <v>84</v>
      </c>
      <c r="I174" s="71">
        <f t="shared" si="143"/>
        <v>88</v>
      </c>
      <c r="J174" s="71">
        <f t="shared" si="143"/>
        <v>84</v>
      </c>
      <c r="K174" s="71">
        <f t="shared" si="143"/>
        <v>84</v>
      </c>
      <c r="L174" s="71">
        <f t="shared" si="143"/>
        <v>84</v>
      </c>
      <c r="M174" s="71">
        <f t="shared" si="143"/>
        <v>72</v>
      </c>
      <c r="N174" s="71">
        <f t="shared" si="143"/>
        <v>88</v>
      </c>
      <c r="O174" s="71">
        <f t="shared" si="143"/>
        <v>76</v>
      </c>
      <c r="P174" s="71">
        <f t="shared" si="143"/>
        <v>76</v>
      </c>
      <c r="Q174" s="71">
        <f t="shared" si="143"/>
        <v>991.99999999999989</v>
      </c>
      <c r="R174" s="29"/>
      <c r="S174" s="29"/>
      <c r="T174" s="29"/>
      <c r="U174" s="73">
        <f>SUM(U169:U173)</f>
        <v>0.49999999999999989</v>
      </c>
      <c r="V174" s="73">
        <f>SUM(V169:V173)</f>
        <v>82.666666666666657</v>
      </c>
      <c r="X174" s="69">
        <f>SUM(X169:X173)</f>
        <v>0</v>
      </c>
      <c r="Y174" s="69">
        <f>SUM(Y169:Y173)</f>
        <v>991.99999999999989</v>
      </c>
      <c r="Z174" s="106">
        <f>X174/(X174+Y174)</f>
        <v>0</v>
      </c>
    </row>
    <row r="175" spans="1:26" ht="12" x14ac:dyDescent="0.3">
      <c r="A175" s="94">
        <v>7.4</v>
      </c>
      <c r="B175" s="95" t="s">
        <v>97</v>
      </c>
      <c r="C175" s="130" t="str">
        <f>'3. Staff Loading'!C175</f>
        <v>BenefitsCal Application Developer Onshore</v>
      </c>
      <c r="D175" s="131" t="str">
        <f>'3. Staff Loading'!D175</f>
        <v>N</v>
      </c>
      <c r="E175" s="43">
        <v>176</v>
      </c>
      <c r="F175" s="43">
        <v>176</v>
      </c>
      <c r="G175" s="43">
        <v>160</v>
      </c>
      <c r="H175" s="43">
        <v>168</v>
      </c>
      <c r="I175" s="43">
        <v>176</v>
      </c>
      <c r="J175" s="43">
        <v>168</v>
      </c>
      <c r="K175" s="43">
        <v>168</v>
      </c>
      <c r="L175" s="43">
        <v>168</v>
      </c>
      <c r="M175" s="43">
        <v>144</v>
      </c>
      <c r="N175" s="43">
        <v>176</v>
      </c>
      <c r="O175" s="43">
        <v>152</v>
      </c>
      <c r="P175" s="43">
        <v>152</v>
      </c>
      <c r="Q175" s="101">
        <f t="shared" ref="Q175:Q179" si="144">SUM(E175:P175)</f>
        <v>1984</v>
      </c>
      <c r="R175" s="29"/>
      <c r="S175" s="29"/>
      <c r="T175" s="29"/>
      <c r="U175" s="135">
        <f>V175/$S$7</f>
        <v>1</v>
      </c>
      <c r="V175" s="135">
        <f>Q175/12</f>
        <v>165.33333333333334</v>
      </c>
      <c r="X175" s="135">
        <f>IF($D175="Y",$Q175,0)</f>
        <v>0</v>
      </c>
      <c r="Y175" s="135">
        <f>IF($D175="N",$Q175,0)</f>
        <v>1984</v>
      </c>
      <c r="Z175" s="136">
        <f>X175/(Y175+X175)</f>
        <v>0</v>
      </c>
    </row>
    <row r="176" spans="1:26" s="32" customFormat="1" ht="12" x14ac:dyDescent="0.3">
      <c r="A176" s="94"/>
      <c r="B176" s="95"/>
      <c r="C176" s="130" t="str">
        <f>'3. Staff Loading'!C176</f>
        <v>BenefitsCal Application Developer SR</v>
      </c>
      <c r="D176" s="131" t="str">
        <f>'3. Staff Loading'!D176</f>
        <v>N</v>
      </c>
      <c r="E176" s="43">
        <v>26.4</v>
      </c>
      <c r="F176" s="43">
        <v>26.4</v>
      </c>
      <c r="G176" s="43">
        <v>24</v>
      </c>
      <c r="H176" s="43">
        <v>25.2</v>
      </c>
      <c r="I176" s="43">
        <v>26.4</v>
      </c>
      <c r="J176" s="43">
        <v>25.2</v>
      </c>
      <c r="K176" s="43">
        <v>25.2</v>
      </c>
      <c r="L176" s="43">
        <v>25.2</v>
      </c>
      <c r="M176" s="43">
        <v>21.599999999999998</v>
      </c>
      <c r="N176" s="43">
        <v>26.4</v>
      </c>
      <c r="O176" s="43">
        <v>22.8</v>
      </c>
      <c r="P176" s="43">
        <v>22.8</v>
      </c>
      <c r="Q176" s="101">
        <f t="shared" si="144"/>
        <v>297.59999999999997</v>
      </c>
      <c r="R176" s="29"/>
      <c r="S176" s="29"/>
      <c r="T176" s="29"/>
      <c r="U176" s="135">
        <f t="shared" ref="U176:U179" si="145">V176/$S$7</f>
        <v>0.14999999999999997</v>
      </c>
      <c r="V176" s="135">
        <f>Q176/12</f>
        <v>24.799999999999997</v>
      </c>
      <c r="X176" s="135">
        <f t="shared" ref="X176:X179" si="146">IF($D176="Y",$Q176,0)</f>
        <v>0</v>
      </c>
      <c r="Y176" s="135">
        <f t="shared" ref="Y176:Y179" si="147">IF($D176="N",$Q176,0)</f>
        <v>297.59999999999997</v>
      </c>
      <c r="Z176" s="136">
        <f t="shared" ref="Z176:Z179" si="148">X176/(Y176+X176)</f>
        <v>0</v>
      </c>
    </row>
    <row r="177" spans="1:26" s="32" customFormat="1" ht="12" x14ac:dyDescent="0.3">
      <c r="A177" s="94"/>
      <c r="B177" s="95"/>
      <c r="C177" s="130" t="str">
        <f>'3. Staff Loading'!C177</f>
        <v>BenefitsCal Business Analyst Sr</v>
      </c>
      <c r="D177" s="131" t="str">
        <f>'3. Staff Loading'!D177</f>
        <v>N</v>
      </c>
      <c r="E177" s="43">
        <v>17.600000000000001</v>
      </c>
      <c r="F177" s="43">
        <v>17.600000000000001</v>
      </c>
      <c r="G177" s="43">
        <v>16</v>
      </c>
      <c r="H177" s="43">
        <v>16.8</v>
      </c>
      <c r="I177" s="43">
        <v>17.600000000000001</v>
      </c>
      <c r="J177" s="43">
        <v>16.8</v>
      </c>
      <c r="K177" s="43">
        <v>16.8</v>
      </c>
      <c r="L177" s="43">
        <v>16.8</v>
      </c>
      <c r="M177" s="43">
        <v>14.4</v>
      </c>
      <c r="N177" s="43">
        <v>17.600000000000001</v>
      </c>
      <c r="O177" s="43">
        <v>15.200000000000001</v>
      </c>
      <c r="P177" s="43">
        <v>15.200000000000001</v>
      </c>
      <c r="Q177" s="101">
        <f t="shared" si="144"/>
        <v>198.39999999999998</v>
      </c>
      <c r="R177" s="29"/>
      <c r="S177" s="29"/>
      <c r="T177" s="29"/>
      <c r="U177" s="135">
        <f t="shared" si="145"/>
        <v>9.9999999999999978E-2</v>
      </c>
      <c r="V177" s="135">
        <f>Q177/12</f>
        <v>16.533333333333331</v>
      </c>
      <c r="X177" s="135">
        <f t="shared" si="146"/>
        <v>0</v>
      </c>
      <c r="Y177" s="135">
        <f t="shared" si="147"/>
        <v>198.39999999999998</v>
      </c>
      <c r="Z177" s="136">
        <f t="shared" si="148"/>
        <v>0</v>
      </c>
    </row>
    <row r="178" spans="1:26" s="32" customFormat="1" ht="14.65" customHeight="1" x14ac:dyDescent="0.3">
      <c r="A178" s="94"/>
      <c r="B178" s="95"/>
      <c r="C178" s="130" t="str">
        <f>'3. Staff Loading'!C178</f>
        <v>BenefitsCal SR Tester Onshore</v>
      </c>
      <c r="D178" s="131" t="str">
        <f>'3. Staff Loading'!D178</f>
        <v>N</v>
      </c>
      <c r="E178" s="43">
        <v>17.600000000000001</v>
      </c>
      <c r="F178" s="43">
        <v>17.600000000000001</v>
      </c>
      <c r="G178" s="43">
        <v>16</v>
      </c>
      <c r="H178" s="43">
        <v>16.8</v>
      </c>
      <c r="I178" s="43">
        <v>17.600000000000001</v>
      </c>
      <c r="J178" s="43">
        <v>16.8</v>
      </c>
      <c r="K178" s="43">
        <v>16.8</v>
      </c>
      <c r="L178" s="43">
        <v>16.8</v>
      </c>
      <c r="M178" s="43">
        <v>14.4</v>
      </c>
      <c r="N178" s="43">
        <v>17.600000000000001</v>
      </c>
      <c r="O178" s="43">
        <v>15.200000000000001</v>
      </c>
      <c r="P178" s="43">
        <v>15.200000000000001</v>
      </c>
      <c r="Q178" s="101">
        <f t="shared" si="144"/>
        <v>198.39999999999998</v>
      </c>
      <c r="R178" s="29"/>
      <c r="S178" s="29"/>
      <c r="T178" s="29"/>
      <c r="U178" s="135">
        <f t="shared" si="145"/>
        <v>9.9999999999999978E-2</v>
      </c>
      <c r="V178" s="135">
        <f>Q178/12</f>
        <v>16.533333333333331</v>
      </c>
      <c r="X178" s="135">
        <f t="shared" si="146"/>
        <v>0</v>
      </c>
      <c r="Y178" s="135">
        <f t="shared" si="147"/>
        <v>198.39999999999998</v>
      </c>
      <c r="Z178" s="136">
        <f t="shared" si="148"/>
        <v>0</v>
      </c>
    </row>
    <row r="179" spans="1:26" ht="13.15" customHeight="1" x14ac:dyDescent="0.3">
      <c r="A179" s="94"/>
      <c r="B179" s="95"/>
      <c r="C179" s="130" t="str">
        <f>'3. Staff Loading'!C179</f>
        <v>BenefitsCal User Centered Design Lead</v>
      </c>
      <c r="D179" s="131" t="str">
        <f>'3. Staff Loading'!D179</f>
        <v>N</v>
      </c>
      <c r="E179" s="43">
        <v>8.8000000000000007</v>
      </c>
      <c r="F179" s="43">
        <v>8.8000000000000007</v>
      </c>
      <c r="G179" s="43">
        <v>8</v>
      </c>
      <c r="H179" s="43">
        <v>8.4</v>
      </c>
      <c r="I179" s="43">
        <v>8.8000000000000007</v>
      </c>
      <c r="J179" s="43">
        <v>8.4</v>
      </c>
      <c r="K179" s="43">
        <v>8.4</v>
      </c>
      <c r="L179" s="43">
        <v>8.4</v>
      </c>
      <c r="M179" s="43">
        <v>7.2</v>
      </c>
      <c r="N179" s="43">
        <v>8.8000000000000007</v>
      </c>
      <c r="O179" s="43">
        <v>7.6000000000000005</v>
      </c>
      <c r="P179" s="43">
        <v>7.6000000000000005</v>
      </c>
      <c r="Q179" s="101">
        <f t="shared" si="144"/>
        <v>99.199999999999989</v>
      </c>
      <c r="R179" s="29"/>
      <c r="S179" s="29"/>
      <c r="T179" s="29"/>
      <c r="U179" s="135">
        <f t="shared" si="145"/>
        <v>4.9999999999999989E-2</v>
      </c>
      <c r="V179" s="135">
        <f>Q179/12</f>
        <v>8.2666666666666657</v>
      </c>
      <c r="X179" s="135">
        <f t="shared" si="146"/>
        <v>0</v>
      </c>
      <c r="Y179" s="135">
        <f t="shared" si="147"/>
        <v>99.199999999999989</v>
      </c>
      <c r="Z179" s="136">
        <f t="shared" si="148"/>
        <v>0</v>
      </c>
    </row>
    <row r="180" spans="1:26" s="31" customFormat="1" ht="13.5" thickBot="1" x14ac:dyDescent="0.35">
      <c r="A180" s="66"/>
      <c r="B180" s="67" t="s">
        <v>98</v>
      </c>
      <c r="C180" s="68"/>
      <c r="D180" s="120"/>
      <c r="E180" s="71">
        <f>SUM(E175:E179)</f>
        <v>246.4</v>
      </c>
      <c r="F180" s="71">
        <f t="shared" ref="F180:Q180" si="149">SUM(F175:F179)</f>
        <v>246.4</v>
      </c>
      <c r="G180" s="71">
        <f t="shared" si="149"/>
        <v>224</v>
      </c>
      <c r="H180" s="71">
        <f t="shared" si="149"/>
        <v>235.20000000000002</v>
      </c>
      <c r="I180" s="71">
        <f t="shared" si="149"/>
        <v>246.4</v>
      </c>
      <c r="J180" s="71">
        <f t="shared" si="149"/>
        <v>235.20000000000002</v>
      </c>
      <c r="K180" s="71">
        <f t="shared" si="149"/>
        <v>235.20000000000002</v>
      </c>
      <c r="L180" s="71">
        <f t="shared" si="149"/>
        <v>235.20000000000002</v>
      </c>
      <c r="M180" s="71">
        <f t="shared" si="149"/>
        <v>201.6</v>
      </c>
      <c r="N180" s="71">
        <f t="shared" si="149"/>
        <v>246.4</v>
      </c>
      <c r="O180" s="71">
        <f t="shared" si="149"/>
        <v>212.79999999999998</v>
      </c>
      <c r="P180" s="71">
        <f t="shared" si="149"/>
        <v>212.79999999999998</v>
      </c>
      <c r="Q180" s="71">
        <f t="shared" si="149"/>
        <v>2777.6</v>
      </c>
      <c r="R180" s="29"/>
      <c r="S180" s="29"/>
      <c r="T180" s="29"/>
      <c r="U180" s="73">
        <f>SUM(U175:U179)</f>
        <v>1.4000000000000001</v>
      </c>
      <c r="V180" s="73">
        <f>SUM(V175:V179)</f>
        <v>231.46666666666664</v>
      </c>
      <c r="X180" s="69">
        <f>SUM(X175:X179)</f>
        <v>0</v>
      </c>
      <c r="Y180" s="69">
        <f>SUM(Y175:Y179)</f>
        <v>2777.6</v>
      </c>
      <c r="Z180" s="106">
        <f>X180/(X180+Y180)</f>
        <v>0</v>
      </c>
    </row>
    <row r="181" spans="1:26" ht="10.15" customHeight="1" x14ac:dyDescent="0.3">
      <c r="A181" s="38"/>
      <c r="B181" s="39"/>
      <c r="C181" s="47"/>
      <c r="D181" s="119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29"/>
      <c r="S181" s="29"/>
      <c r="T181" s="29"/>
      <c r="U181" s="41"/>
      <c r="V181" s="41"/>
      <c r="X181" s="41"/>
      <c r="Y181" s="41"/>
      <c r="Z181" s="105"/>
    </row>
    <row r="182" spans="1:26" ht="13.5" thickBot="1" x14ac:dyDescent="0.35">
      <c r="A182" s="89"/>
      <c r="B182" s="90" t="s">
        <v>99</v>
      </c>
      <c r="C182" s="91"/>
      <c r="D182" s="123"/>
      <c r="E182" s="92">
        <f t="shared" ref="E182:Q182" si="150">SUM(E162,E168,E174,E180)</f>
        <v>422.4</v>
      </c>
      <c r="F182" s="92">
        <f t="shared" si="150"/>
        <v>422.4</v>
      </c>
      <c r="G182" s="92">
        <f t="shared" si="150"/>
        <v>384</v>
      </c>
      <c r="H182" s="92">
        <f t="shared" si="150"/>
        <v>403.20000000000005</v>
      </c>
      <c r="I182" s="92">
        <f t="shared" si="150"/>
        <v>422.4</v>
      </c>
      <c r="J182" s="92">
        <f t="shared" si="150"/>
        <v>403.20000000000005</v>
      </c>
      <c r="K182" s="92">
        <f t="shared" si="150"/>
        <v>403.20000000000005</v>
      </c>
      <c r="L182" s="92">
        <f t="shared" si="150"/>
        <v>403.20000000000005</v>
      </c>
      <c r="M182" s="92">
        <f t="shared" si="150"/>
        <v>345.6</v>
      </c>
      <c r="N182" s="92">
        <f t="shared" si="150"/>
        <v>422.4</v>
      </c>
      <c r="O182" s="92">
        <f t="shared" si="150"/>
        <v>364.79999999999995</v>
      </c>
      <c r="P182" s="92">
        <f t="shared" si="150"/>
        <v>364.79999999999995</v>
      </c>
      <c r="Q182" s="92">
        <f t="shared" si="150"/>
        <v>4761.5999999999995</v>
      </c>
      <c r="R182" s="29"/>
      <c r="S182" s="29"/>
      <c r="T182" s="29"/>
      <c r="U182" s="92">
        <f>SUM(U162,U168,U174,U180)</f>
        <v>2.4</v>
      </c>
      <c r="V182" s="92">
        <f>SUM(V162,V168,V174,V180)</f>
        <v>396.79999999999995</v>
      </c>
      <c r="X182" s="92">
        <f>SUM(X162,X168,X174,X180)</f>
        <v>0</v>
      </c>
      <c r="Y182" s="92">
        <f>SUM(Y162,Y168,Y174,Y180)</f>
        <v>4761.5999999999995</v>
      </c>
      <c r="Z182" s="111">
        <f>X182/(X182+Y182)</f>
        <v>0</v>
      </c>
    </row>
    <row r="183" spans="1:26" ht="12" x14ac:dyDescent="0.3">
      <c r="A183" s="49"/>
      <c r="B183" s="39"/>
      <c r="C183" s="40"/>
      <c r="D183" s="126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29"/>
      <c r="S183" s="29"/>
      <c r="T183" s="29"/>
      <c r="U183" s="40"/>
      <c r="V183" s="40"/>
      <c r="X183" s="40"/>
      <c r="Y183" s="40"/>
      <c r="Z183" s="105"/>
    </row>
    <row r="184" spans="1:26" ht="13" x14ac:dyDescent="0.3">
      <c r="A184" s="75">
        <v>8</v>
      </c>
      <c r="B184" s="84" t="s">
        <v>100</v>
      </c>
      <c r="C184" s="77"/>
      <c r="D184" s="118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78"/>
      <c r="R184" s="29"/>
      <c r="S184" s="29"/>
      <c r="T184" s="29"/>
      <c r="U184" s="77"/>
      <c r="V184" s="77"/>
      <c r="X184" s="77"/>
      <c r="Y184" s="77"/>
      <c r="Z184" s="109"/>
    </row>
    <row r="185" spans="1:26" ht="12" x14ac:dyDescent="0.3">
      <c r="A185" s="94">
        <v>8.1</v>
      </c>
      <c r="B185" s="95" t="s">
        <v>139</v>
      </c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ref="Q185:Q189" si="151">SUM(E185:P185)</f>
        <v>0</v>
      </c>
      <c r="R185" s="29"/>
      <c r="S185" s="29"/>
      <c r="T185" s="29"/>
      <c r="U185" s="135">
        <f>V185/$S$7</f>
        <v>0</v>
      </c>
      <c r="V185" s="135">
        <f>Q185/12</f>
        <v>0</v>
      </c>
      <c r="X185" s="135">
        <f>IF($D185="Y",$Q185,0)</f>
        <v>0</v>
      </c>
      <c r="Y185" s="135">
        <f>IF($D185="N",$Q185,0)</f>
        <v>0</v>
      </c>
      <c r="Z185" s="136" t="e">
        <f>X185/(Y185+X185)</f>
        <v>#DIV/0!</v>
      </c>
    </row>
    <row r="186" spans="1:26" s="32" customFormat="1" ht="12" x14ac:dyDescent="0.3">
      <c r="A186" s="94"/>
      <c r="B186" s="95"/>
      <c r="C186" s="130" t="str">
        <f>'3. Staff Loading'!C186</f>
        <v>BenefitsCal Cloud Technical Lead</v>
      </c>
      <c r="D186" s="131" t="str">
        <f>'3. Staff Loading'!D186</f>
        <v>N</v>
      </c>
      <c r="E186" s="43">
        <v>176</v>
      </c>
      <c r="F186" s="43">
        <v>176</v>
      </c>
      <c r="G186" s="43">
        <v>160</v>
      </c>
      <c r="H186" s="43">
        <v>168</v>
      </c>
      <c r="I186" s="43">
        <v>176</v>
      </c>
      <c r="J186" s="43">
        <v>168</v>
      </c>
      <c r="K186" s="43">
        <v>168</v>
      </c>
      <c r="L186" s="43">
        <v>168</v>
      </c>
      <c r="M186" s="43">
        <v>144</v>
      </c>
      <c r="N186" s="43">
        <v>176</v>
      </c>
      <c r="O186" s="43">
        <v>152</v>
      </c>
      <c r="P186" s="43">
        <v>152</v>
      </c>
      <c r="Q186" s="101">
        <f t="shared" si="151"/>
        <v>1984</v>
      </c>
      <c r="R186" s="29"/>
      <c r="S186" s="29"/>
      <c r="T186" s="29"/>
      <c r="U186" s="135">
        <f t="shared" ref="U186:U189" si="152">V186/$S$7</f>
        <v>1</v>
      </c>
      <c r="V186" s="135">
        <f>Q186/12</f>
        <v>165.33333333333334</v>
      </c>
      <c r="X186" s="135">
        <f t="shared" ref="X186:X189" si="153">IF($D186="Y",$Q186,0)</f>
        <v>0</v>
      </c>
      <c r="Y186" s="135">
        <f t="shared" ref="Y186:Y189" si="154">IF($D186="N",$Q186,0)</f>
        <v>1984</v>
      </c>
      <c r="Z186" s="136">
        <f t="shared" ref="Z186:Z189" si="155">X186/(Y186+X186)</f>
        <v>0</v>
      </c>
    </row>
    <row r="187" spans="1:26" s="32" customFormat="1" ht="12" x14ac:dyDescent="0.3">
      <c r="A187" s="94"/>
      <c r="B187" s="95"/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si="151"/>
        <v>0</v>
      </c>
      <c r="R187" s="29"/>
      <c r="S187" s="29"/>
      <c r="T187" s="29"/>
      <c r="U187" s="135">
        <f t="shared" si="152"/>
        <v>0</v>
      </c>
      <c r="V187" s="135">
        <f>Q187/12</f>
        <v>0</v>
      </c>
      <c r="X187" s="135">
        <f t="shared" si="153"/>
        <v>0</v>
      </c>
      <c r="Y187" s="135">
        <f t="shared" si="154"/>
        <v>0</v>
      </c>
      <c r="Z187" s="136" t="e">
        <f t="shared" si="155"/>
        <v>#DIV/0!</v>
      </c>
    </row>
    <row r="188" spans="1:26" ht="12" x14ac:dyDescent="0.3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51"/>
        <v>0</v>
      </c>
      <c r="R188" s="29"/>
      <c r="S188" s="29"/>
      <c r="T188" s="29"/>
      <c r="U188" s="135">
        <f t="shared" si="152"/>
        <v>0</v>
      </c>
      <c r="V188" s="135">
        <f>Q188/12</f>
        <v>0</v>
      </c>
      <c r="X188" s="135">
        <f t="shared" si="153"/>
        <v>0</v>
      </c>
      <c r="Y188" s="135">
        <f t="shared" si="154"/>
        <v>0</v>
      </c>
      <c r="Z188" s="136" t="e">
        <f t="shared" si="155"/>
        <v>#DIV/0!</v>
      </c>
    </row>
    <row r="189" spans="1:26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51"/>
        <v>0</v>
      </c>
      <c r="R189" s="29"/>
      <c r="S189" s="29"/>
      <c r="T189" s="29"/>
      <c r="U189" s="135">
        <f t="shared" si="152"/>
        <v>0</v>
      </c>
      <c r="V189" s="135">
        <f>Q189/12</f>
        <v>0</v>
      </c>
      <c r="X189" s="135">
        <f t="shared" si="153"/>
        <v>0</v>
      </c>
      <c r="Y189" s="135">
        <f t="shared" si="154"/>
        <v>0</v>
      </c>
      <c r="Z189" s="136" t="e">
        <f t="shared" si="155"/>
        <v>#DIV/0!</v>
      </c>
    </row>
    <row r="190" spans="1:26" ht="12.5" thickBot="1" x14ac:dyDescent="0.35">
      <c r="A190" s="66"/>
      <c r="B190" s="67" t="s">
        <v>103</v>
      </c>
      <c r="C190" s="68"/>
      <c r="D190" s="120"/>
      <c r="E190" s="71">
        <f>SUM(E185:E189)</f>
        <v>176</v>
      </c>
      <c r="F190" s="71">
        <f t="shared" ref="F190:Q190" si="156">SUM(F185:F189)</f>
        <v>176</v>
      </c>
      <c r="G190" s="71">
        <f t="shared" si="156"/>
        <v>160</v>
      </c>
      <c r="H190" s="71">
        <f t="shared" si="156"/>
        <v>168</v>
      </c>
      <c r="I190" s="71">
        <f t="shared" si="156"/>
        <v>176</v>
      </c>
      <c r="J190" s="71">
        <f t="shared" si="156"/>
        <v>168</v>
      </c>
      <c r="K190" s="71">
        <f t="shared" si="156"/>
        <v>168</v>
      </c>
      <c r="L190" s="71">
        <f t="shared" si="156"/>
        <v>168</v>
      </c>
      <c r="M190" s="71">
        <f t="shared" si="156"/>
        <v>144</v>
      </c>
      <c r="N190" s="71">
        <f t="shared" si="156"/>
        <v>176</v>
      </c>
      <c r="O190" s="71">
        <f t="shared" si="156"/>
        <v>152</v>
      </c>
      <c r="P190" s="71">
        <f t="shared" si="156"/>
        <v>152</v>
      </c>
      <c r="Q190" s="71">
        <f t="shared" si="156"/>
        <v>1984</v>
      </c>
      <c r="R190" s="29"/>
      <c r="S190" s="29"/>
      <c r="T190" s="29"/>
      <c r="U190" s="73">
        <f>SUM(U185:U189)</f>
        <v>1</v>
      </c>
      <c r="V190" s="73">
        <f>SUM(V185:V189)</f>
        <v>165.33333333333334</v>
      </c>
      <c r="X190" s="69">
        <f>SUM(X185:X189)</f>
        <v>0</v>
      </c>
      <c r="Y190" s="69">
        <f>SUM(Y185:Y189)</f>
        <v>1984</v>
      </c>
      <c r="Z190" s="106">
        <f>X190/(X190+Y190)</f>
        <v>0</v>
      </c>
    </row>
    <row r="191" spans="1:26" ht="12" x14ac:dyDescent="0.3">
      <c r="A191" s="94">
        <v>8.1999999999999993</v>
      </c>
      <c r="B191" s="95" t="s">
        <v>104</v>
      </c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ref="Q191:Q195" si="157">SUM(E191:P191)</f>
        <v>0</v>
      </c>
      <c r="R191" s="29"/>
      <c r="S191" s="29"/>
      <c r="T191" s="29"/>
      <c r="U191" s="135">
        <f>V191/$S$7</f>
        <v>0</v>
      </c>
      <c r="V191" s="135">
        <f>Q191/12</f>
        <v>0</v>
      </c>
      <c r="X191" s="135">
        <f>IF($D191="Y",$Q191,0)</f>
        <v>0</v>
      </c>
      <c r="Y191" s="135">
        <f>IF($D191="N",$Q191,0)</f>
        <v>0</v>
      </c>
      <c r="Z191" s="136" t="e">
        <f>X191/(Y191+X191)</f>
        <v>#DIV/0!</v>
      </c>
    </row>
    <row r="192" spans="1:26" s="32" customFormat="1" ht="12" x14ac:dyDescent="0.3">
      <c r="A192" s="94"/>
      <c r="B192" s="95"/>
      <c r="C192" s="130" t="str">
        <f>'3. Staff Loading'!C192</f>
        <v>BenefitsCal Cloud Engineer</v>
      </c>
      <c r="D192" s="131" t="str">
        <f>'3. Staff Loading'!D192</f>
        <v>N</v>
      </c>
      <c r="E192" s="43">
        <v>176</v>
      </c>
      <c r="F192" s="43">
        <v>176</v>
      </c>
      <c r="G192" s="43">
        <v>160</v>
      </c>
      <c r="H192" s="43">
        <v>168</v>
      </c>
      <c r="I192" s="43">
        <v>176</v>
      </c>
      <c r="J192" s="43">
        <v>168</v>
      </c>
      <c r="K192" s="43">
        <v>168</v>
      </c>
      <c r="L192" s="43">
        <v>168</v>
      </c>
      <c r="M192" s="43">
        <v>144</v>
      </c>
      <c r="N192" s="43">
        <v>176</v>
      </c>
      <c r="O192" s="43">
        <v>152</v>
      </c>
      <c r="P192" s="43">
        <v>152</v>
      </c>
      <c r="Q192" s="101">
        <f t="shared" si="157"/>
        <v>1984</v>
      </c>
      <c r="R192" s="29"/>
      <c r="S192" s="29"/>
      <c r="T192" s="29"/>
      <c r="U192" s="135">
        <f t="shared" ref="U192:U195" si="158">V192/$S$7</f>
        <v>1</v>
      </c>
      <c r="V192" s="135">
        <f>Q192/12</f>
        <v>165.33333333333334</v>
      </c>
      <c r="X192" s="135">
        <f t="shared" ref="X192:X195" si="159">IF($D192="Y",$Q192,0)</f>
        <v>0</v>
      </c>
      <c r="Y192" s="135">
        <f t="shared" ref="Y192:Y195" si="160">IF($D192="N",$Q192,0)</f>
        <v>1984</v>
      </c>
      <c r="Z192" s="136">
        <f t="shared" ref="Z192:Z195" si="161">X192/(Y192+X192)</f>
        <v>0</v>
      </c>
    </row>
    <row r="193" spans="1:26" ht="12" x14ac:dyDescent="0.3">
      <c r="A193" s="94"/>
      <c r="B193" s="95"/>
      <c r="C193" s="130" t="str">
        <f>'3. Staff Loading'!C193</f>
        <v>BenefitsCal NOC/SOC Engineer</v>
      </c>
      <c r="D193" s="131" t="str">
        <f>'3. Staff Loading'!D193</f>
        <v>N</v>
      </c>
      <c r="E193" s="43">
        <v>88</v>
      </c>
      <c r="F193" s="43">
        <v>88</v>
      </c>
      <c r="G193" s="43">
        <v>80</v>
      </c>
      <c r="H193" s="43">
        <v>84</v>
      </c>
      <c r="I193" s="43">
        <v>88</v>
      </c>
      <c r="J193" s="43">
        <v>84</v>
      </c>
      <c r="K193" s="43">
        <v>84</v>
      </c>
      <c r="L193" s="43">
        <v>84</v>
      </c>
      <c r="M193" s="43">
        <v>72</v>
      </c>
      <c r="N193" s="43">
        <v>88</v>
      </c>
      <c r="O193" s="43">
        <v>76</v>
      </c>
      <c r="P193" s="43">
        <v>76</v>
      </c>
      <c r="Q193" s="101">
        <f t="shared" si="157"/>
        <v>992</v>
      </c>
      <c r="R193" s="29"/>
      <c r="S193" s="29"/>
      <c r="T193" s="29"/>
      <c r="U193" s="135">
        <f t="shared" si="158"/>
        <v>0.5</v>
      </c>
      <c r="V193" s="135">
        <f>Q193/12</f>
        <v>82.666666666666671</v>
      </c>
      <c r="X193" s="135">
        <f t="shared" si="159"/>
        <v>0</v>
      </c>
      <c r="Y193" s="135">
        <f t="shared" si="160"/>
        <v>992</v>
      </c>
      <c r="Z193" s="136">
        <f t="shared" si="161"/>
        <v>0</v>
      </c>
    </row>
    <row r="194" spans="1:26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57"/>
        <v>0</v>
      </c>
      <c r="R194" s="29"/>
      <c r="S194" s="29"/>
      <c r="T194" s="29"/>
      <c r="U194" s="135">
        <f t="shared" si="158"/>
        <v>0</v>
      </c>
      <c r="V194" s="135">
        <f>Q194/12</f>
        <v>0</v>
      </c>
      <c r="X194" s="135">
        <f t="shared" si="159"/>
        <v>0</v>
      </c>
      <c r="Y194" s="135">
        <f t="shared" si="160"/>
        <v>0</v>
      </c>
      <c r="Z194" s="136" t="e">
        <f t="shared" si="161"/>
        <v>#DIV/0!</v>
      </c>
    </row>
    <row r="195" spans="1:26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57"/>
        <v>0</v>
      </c>
      <c r="R195" s="29"/>
      <c r="S195" s="29"/>
      <c r="T195" s="29"/>
      <c r="U195" s="135">
        <f t="shared" si="158"/>
        <v>0</v>
      </c>
      <c r="V195" s="135">
        <f>Q195/12</f>
        <v>0</v>
      </c>
      <c r="X195" s="135">
        <f t="shared" si="159"/>
        <v>0</v>
      </c>
      <c r="Y195" s="135">
        <f t="shared" si="160"/>
        <v>0</v>
      </c>
      <c r="Z195" s="136" t="e">
        <f t="shared" si="161"/>
        <v>#DIV/0!</v>
      </c>
    </row>
    <row r="196" spans="1:26" ht="12.5" thickBot="1" x14ac:dyDescent="0.35">
      <c r="A196" s="66"/>
      <c r="B196" s="67" t="s">
        <v>107</v>
      </c>
      <c r="C196" s="68"/>
      <c r="D196" s="120"/>
      <c r="E196" s="71">
        <f>SUM(E191:E195)</f>
        <v>264</v>
      </c>
      <c r="F196" s="71">
        <f t="shared" ref="F196:Q196" si="162">SUM(F191:F195)</f>
        <v>264</v>
      </c>
      <c r="G196" s="71">
        <f t="shared" si="162"/>
        <v>240</v>
      </c>
      <c r="H196" s="71">
        <f t="shared" si="162"/>
        <v>252</v>
      </c>
      <c r="I196" s="71">
        <f t="shared" si="162"/>
        <v>264</v>
      </c>
      <c r="J196" s="71">
        <f t="shared" si="162"/>
        <v>252</v>
      </c>
      <c r="K196" s="71">
        <f t="shared" si="162"/>
        <v>252</v>
      </c>
      <c r="L196" s="71">
        <f t="shared" si="162"/>
        <v>252</v>
      </c>
      <c r="M196" s="71">
        <f t="shared" si="162"/>
        <v>216</v>
      </c>
      <c r="N196" s="71">
        <f t="shared" si="162"/>
        <v>264</v>
      </c>
      <c r="O196" s="71">
        <f t="shared" si="162"/>
        <v>228</v>
      </c>
      <c r="P196" s="71">
        <f t="shared" si="162"/>
        <v>228</v>
      </c>
      <c r="Q196" s="71">
        <f t="shared" si="162"/>
        <v>2976</v>
      </c>
      <c r="R196" s="29"/>
      <c r="S196" s="29"/>
      <c r="T196" s="29"/>
      <c r="U196" s="73">
        <f>SUM(U191:U195)</f>
        <v>1.5</v>
      </c>
      <c r="V196" s="73">
        <f>SUM(V191:V195)</f>
        <v>248</v>
      </c>
      <c r="X196" s="69">
        <f>SUM(X191:X195)</f>
        <v>0</v>
      </c>
      <c r="Y196" s="69">
        <f>SUM(Y191:Y195)</f>
        <v>2976</v>
      </c>
      <c r="Z196" s="106">
        <f>X196/(X196+Y196)</f>
        <v>0</v>
      </c>
    </row>
    <row r="197" spans="1:26" ht="12" x14ac:dyDescent="0.3">
      <c r="A197" s="94">
        <v>8.3000000000000007</v>
      </c>
      <c r="B197" s="95" t="s">
        <v>108</v>
      </c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ref="Q197:Q201" si="163">SUM(E197:P197)</f>
        <v>0</v>
      </c>
      <c r="R197" s="29"/>
      <c r="S197" s="29"/>
      <c r="T197" s="29"/>
      <c r="U197" s="135">
        <f>V197/$S$7</f>
        <v>0</v>
      </c>
      <c r="V197" s="135">
        <f>Q197/12</f>
        <v>0</v>
      </c>
      <c r="X197" s="135">
        <f>IF($D197="Y",$Q197,0)</f>
        <v>0</v>
      </c>
      <c r="Y197" s="135">
        <f>IF($D197="N",$Q197,0)</f>
        <v>0</v>
      </c>
      <c r="Z197" s="136" t="e">
        <f>X197/(Y197+X197)</f>
        <v>#DIV/0!</v>
      </c>
    </row>
    <row r="198" spans="1:26" s="32" customFormat="1" ht="12" x14ac:dyDescent="0.3">
      <c r="A198" s="94"/>
      <c r="B198" s="95"/>
      <c r="C198" s="130" t="str">
        <f>'3. Staff Loading'!C198</f>
        <v>BenefitsCal Cloud Engineer</v>
      </c>
      <c r="D198" s="131" t="str">
        <f>'3. Staff Loading'!D198</f>
        <v>N</v>
      </c>
      <c r="E198" s="43">
        <v>52.8</v>
      </c>
      <c r="F198" s="43">
        <v>52.8</v>
      </c>
      <c r="G198" s="43">
        <v>48</v>
      </c>
      <c r="H198" s="43">
        <v>50.4</v>
      </c>
      <c r="I198" s="43">
        <v>52.8</v>
      </c>
      <c r="J198" s="43">
        <v>50.4</v>
      </c>
      <c r="K198" s="43">
        <v>50.4</v>
      </c>
      <c r="L198" s="43">
        <v>50.4</v>
      </c>
      <c r="M198" s="43">
        <v>43.199999999999996</v>
      </c>
      <c r="N198" s="43">
        <v>52.8</v>
      </c>
      <c r="O198" s="43">
        <v>45.6</v>
      </c>
      <c r="P198" s="43">
        <v>45.6</v>
      </c>
      <c r="Q198" s="101">
        <f t="shared" si="163"/>
        <v>595.19999999999993</v>
      </c>
      <c r="R198" s="29"/>
      <c r="S198" s="29"/>
      <c r="T198" s="29"/>
      <c r="U198" s="135">
        <f t="shared" ref="U198:U201" si="164">V198/$S$7</f>
        <v>0.29999999999999993</v>
      </c>
      <c r="V198" s="135">
        <f>Q198/12</f>
        <v>49.599999999999994</v>
      </c>
      <c r="X198" s="135">
        <f t="shared" ref="X198:X201" si="165">IF($D198="Y",$Q198,0)</f>
        <v>0</v>
      </c>
      <c r="Y198" s="135">
        <f t="shared" ref="Y198:Y201" si="166">IF($D198="N",$Q198,0)</f>
        <v>595.19999999999993</v>
      </c>
      <c r="Z198" s="136">
        <f t="shared" ref="Z198:Z201" si="167">X198/(Y198+X198)</f>
        <v>0</v>
      </c>
    </row>
    <row r="199" spans="1:26" s="32" customFormat="1" ht="12" x14ac:dyDescent="0.3">
      <c r="A199" s="94"/>
      <c r="B199" s="95"/>
      <c r="C199" s="130" t="str">
        <f>'3. Staff Loading'!C199</f>
        <v>BenefitsCal NOC/SOC Engineer</v>
      </c>
      <c r="D199" s="131" t="str">
        <f>'3. Staff Loading'!D199</f>
        <v>N</v>
      </c>
      <c r="E199" s="43">
        <v>26.4</v>
      </c>
      <c r="F199" s="43">
        <v>26.4</v>
      </c>
      <c r="G199" s="43">
        <v>24</v>
      </c>
      <c r="H199" s="43">
        <v>25.2</v>
      </c>
      <c r="I199" s="43">
        <v>26.4</v>
      </c>
      <c r="J199" s="43">
        <v>25.2</v>
      </c>
      <c r="K199" s="43">
        <v>25.2</v>
      </c>
      <c r="L199" s="43">
        <v>25.2</v>
      </c>
      <c r="M199" s="43">
        <v>21.599999999999998</v>
      </c>
      <c r="N199" s="43">
        <v>26.4</v>
      </c>
      <c r="O199" s="43">
        <v>22.8</v>
      </c>
      <c r="P199" s="43">
        <v>22.8</v>
      </c>
      <c r="Q199" s="101">
        <f t="shared" si="163"/>
        <v>297.59999999999997</v>
      </c>
      <c r="R199" s="29"/>
      <c r="S199" s="29"/>
      <c r="T199" s="29"/>
      <c r="U199" s="135">
        <f t="shared" si="164"/>
        <v>0.14999999999999997</v>
      </c>
      <c r="V199" s="135">
        <f>Q199/12</f>
        <v>24.799999999999997</v>
      </c>
      <c r="X199" s="135">
        <f t="shared" si="165"/>
        <v>0</v>
      </c>
      <c r="Y199" s="135">
        <f t="shared" si="166"/>
        <v>297.59999999999997</v>
      </c>
      <c r="Z199" s="136">
        <f t="shared" si="167"/>
        <v>0</v>
      </c>
    </row>
    <row r="200" spans="1:26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3"/>
        <v>0</v>
      </c>
      <c r="R200" s="29"/>
      <c r="S200" s="29"/>
      <c r="T200" s="29"/>
      <c r="U200" s="135">
        <f t="shared" si="164"/>
        <v>0</v>
      </c>
      <c r="V200" s="135">
        <f>Q200/12</f>
        <v>0</v>
      </c>
      <c r="X200" s="135">
        <f t="shared" si="165"/>
        <v>0</v>
      </c>
      <c r="Y200" s="135">
        <f t="shared" si="166"/>
        <v>0</v>
      </c>
      <c r="Z200" s="136" t="e">
        <f t="shared" si="167"/>
        <v>#DIV/0!</v>
      </c>
    </row>
    <row r="201" spans="1:26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3"/>
        <v>0</v>
      </c>
      <c r="R201" s="29"/>
      <c r="S201" s="29"/>
      <c r="T201" s="29"/>
      <c r="U201" s="135">
        <f t="shared" si="164"/>
        <v>0</v>
      </c>
      <c r="V201" s="135">
        <f>Q201/12</f>
        <v>0</v>
      </c>
      <c r="X201" s="135">
        <f t="shared" si="165"/>
        <v>0</v>
      </c>
      <c r="Y201" s="135">
        <f t="shared" si="166"/>
        <v>0</v>
      </c>
      <c r="Z201" s="136" t="e">
        <f t="shared" si="167"/>
        <v>#DIV/0!</v>
      </c>
    </row>
    <row r="202" spans="1:26" ht="12.5" thickBot="1" x14ac:dyDescent="0.35">
      <c r="A202" s="66"/>
      <c r="B202" s="67" t="s">
        <v>109</v>
      </c>
      <c r="C202" s="68"/>
      <c r="D202" s="120"/>
      <c r="E202" s="71">
        <f>SUM(E197:E201)</f>
        <v>79.199999999999989</v>
      </c>
      <c r="F202" s="71">
        <f t="shared" ref="F202:Q202" si="168">SUM(F197:F201)</f>
        <v>79.199999999999989</v>
      </c>
      <c r="G202" s="71">
        <f t="shared" si="168"/>
        <v>72</v>
      </c>
      <c r="H202" s="71">
        <f t="shared" si="168"/>
        <v>75.599999999999994</v>
      </c>
      <c r="I202" s="71">
        <f t="shared" si="168"/>
        <v>79.199999999999989</v>
      </c>
      <c r="J202" s="71">
        <f t="shared" si="168"/>
        <v>75.599999999999994</v>
      </c>
      <c r="K202" s="71">
        <f t="shared" si="168"/>
        <v>75.599999999999994</v>
      </c>
      <c r="L202" s="71">
        <f t="shared" si="168"/>
        <v>75.599999999999994</v>
      </c>
      <c r="M202" s="71">
        <f t="shared" si="168"/>
        <v>64.8</v>
      </c>
      <c r="N202" s="71">
        <f t="shared" si="168"/>
        <v>79.199999999999989</v>
      </c>
      <c r="O202" s="71">
        <f t="shared" si="168"/>
        <v>68.400000000000006</v>
      </c>
      <c r="P202" s="71">
        <f t="shared" si="168"/>
        <v>68.400000000000006</v>
      </c>
      <c r="Q202" s="71">
        <f t="shared" si="168"/>
        <v>892.8</v>
      </c>
      <c r="R202" s="29"/>
      <c r="S202" s="29"/>
      <c r="T202" s="29"/>
      <c r="U202" s="73">
        <f>SUM(U197:U201)</f>
        <v>0.4499999999999999</v>
      </c>
      <c r="V202" s="73">
        <f>SUM(V197:V201)</f>
        <v>74.399999999999991</v>
      </c>
      <c r="X202" s="69">
        <f>SUM(X197:X201)</f>
        <v>0</v>
      </c>
      <c r="Y202" s="69">
        <f>SUM(Y197:Y201)</f>
        <v>892.8</v>
      </c>
      <c r="Z202" s="106">
        <f>X202/(X202+Y202)</f>
        <v>0</v>
      </c>
    </row>
    <row r="203" spans="1:26" ht="12" x14ac:dyDescent="0.3">
      <c r="A203" s="94">
        <v>8.4</v>
      </c>
      <c r="B203" s="95" t="s">
        <v>110</v>
      </c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ref="Q203:Q207" si="169">SUM(E203:P203)</f>
        <v>0</v>
      </c>
      <c r="R203" s="29"/>
      <c r="S203" s="29"/>
      <c r="T203" s="29"/>
      <c r="U203" s="135">
        <f>V203/$S$7</f>
        <v>0</v>
      </c>
      <c r="V203" s="135">
        <f>Q203/12</f>
        <v>0</v>
      </c>
      <c r="X203" s="135">
        <f>IF($D203="Y",$Q203,0)</f>
        <v>0</v>
      </c>
      <c r="Y203" s="135">
        <f>IF($D203="N",$Q203,0)</f>
        <v>0</v>
      </c>
      <c r="Z203" s="136" t="e">
        <f>X203/(Y203+X203)</f>
        <v>#DIV/0!</v>
      </c>
    </row>
    <row r="204" spans="1:26" s="32" customFormat="1" ht="12" x14ac:dyDescent="0.3">
      <c r="A204" s="94"/>
      <c r="B204" s="95"/>
      <c r="C204" s="130" t="str">
        <f>'3. Staff Loading'!C204</f>
        <v>BenefitsCal Cloud Engineer</v>
      </c>
      <c r="D204" s="131" t="str">
        <f>'3. Staff Loading'!D204</f>
        <v>N</v>
      </c>
      <c r="E204" s="43">
        <v>88</v>
      </c>
      <c r="F204" s="43">
        <v>88</v>
      </c>
      <c r="G204" s="43">
        <v>80</v>
      </c>
      <c r="H204" s="43">
        <v>84</v>
      </c>
      <c r="I204" s="43">
        <v>88</v>
      </c>
      <c r="J204" s="43">
        <v>84</v>
      </c>
      <c r="K204" s="43">
        <v>84</v>
      </c>
      <c r="L204" s="43">
        <v>84</v>
      </c>
      <c r="M204" s="43">
        <v>72</v>
      </c>
      <c r="N204" s="43">
        <v>88</v>
      </c>
      <c r="O204" s="43">
        <v>76</v>
      </c>
      <c r="P204" s="43">
        <v>76</v>
      </c>
      <c r="Q204" s="101">
        <f t="shared" si="169"/>
        <v>992</v>
      </c>
      <c r="R204" s="29"/>
      <c r="S204" s="29"/>
      <c r="T204" s="29"/>
      <c r="U204" s="135">
        <f t="shared" ref="U204:U207" si="170">V204/$S$7</f>
        <v>0.5</v>
      </c>
      <c r="V204" s="135">
        <f>Q204/12</f>
        <v>82.666666666666671</v>
      </c>
      <c r="X204" s="135">
        <f t="shared" ref="X204:X207" si="171">IF($D204="Y",$Q204,0)</f>
        <v>0</v>
      </c>
      <c r="Y204" s="135">
        <f t="shared" ref="Y204:Y207" si="172">IF($D204="N",$Q204,0)</f>
        <v>992</v>
      </c>
      <c r="Z204" s="136">
        <f t="shared" ref="Z204:Z207" si="173">X204/(Y204+X204)</f>
        <v>0</v>
      </c>
    </row>
    <row r="205" spans="1:26" s="32" customFormat="1" ht="12" x14ac:dyDescent="0.3">
      <c r="A205" s="94"/>
      <c r="B205" s="95"/>
      <c r="C205" s="130" t="str">
        <f>'3. Staff Loading'!C205</f>
        <v>BenefitsCal NOC/SOC Engineer</v>
      </c>
      <c r="D205" s="131" t="str">
        <f>'3. Staff Loading'!D205</f>
        <v>N</v>
      </c>
      <c r="E205" s="43">
        <v>44</v>
      </c>
      <c r="F205" s="43">
        <v>44</v>
      </c>
      <c r="G205" s="43">
        <v>40</v>
      </c>
      <c r="H205" s="43">
        <v>42</v>
      </c>
      <c r="I205" s="43">
        <v>44</v>
      </c>
      <c r="J205" s="43">
        <v>42</v>
      </c>
      <c r="K205" s="43">
        <v>42</v>
      </c>
      <c r="L205" s="43">
        <v>42</v>
      </c>
      <c r="M205" s="43">
        <v>36</v>
      </c>
      <c r="N205" s="43">
        <v>44</v>
      </c>
      <c r="O205" s="43">
        <v>38</v>
      </c>
      <c r="P205" s="43">
        <v>38</v>
      </c>
      <c r="Q205" s="101">
        <f t="shared" si="169"/>
        <v>496</v>
      </c>
      <c r="R205" s="29"/>
      <c r="S205" s="29"/>
      <c r="T205" s="29"/>
      <c r="U205" s="135">
        <f t="shared" si="170"/>
        <v>0.25</v>
      </c>
      <c r="V205" s="135">
        <f>Q205/12</f>
        <v>41.333333333333336</v>
      </c>
      <c r="X205" s="135">
        <f t="shared" si="171"/>
        <v>0</v>
      </c>
      <c r="Y205" s="135">
        <f t="shared" si="172"/>
        <v>496</v>
      </c>
      <c r="Z205" s="136">
        <f t="shared" si="173"/>
        <v>0</v>
      </c>
    </row>
    <row r="206" spans="1:26" ht="12" x14ac:dyDescent="0.3">
      <c r="A206" s="94"/>
      <c r="B206" s="95"/>
      <c r="C206" s="130">
        <f>'3. Staff Loading'!C206</f>
        <v>0</v>
      </c>
      <c r="D206" s="131">
        <f>'3. Staff Loading'!D206</f>
        <v>0</v>
      </c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101">
        <f t="shared" si="169"/>
        <v>0</v>
      </c>
      <c r="R206" s="29"/>
      <c r="S206" s="29"/>
      <c r="T206" s="29"/>
      <c r="U206" s="135">
        <f t="shared" si="170"/>
        <v>0</v>
      </c>
      <c r="V206" s="135">
        <f>Q206/12</f>
        <v>0</v>
      </c>
      <c r="X206" s="135">
        <f t="shared" si="171"/>
        <v>0</v>
      </c>
      <c r="Y206" s="135">
        <f t="shared" si="172"/>
        <v>0</v>
      </c>
      <c r="Z206" s="136" t="e">
        <f t="shared" si="173"/>
        <v>#DIV/0!</v>
      </c>
    </row>
    <row r="207" spans="1:26" ht="12" x14ac:dyDescent="0.3">
      <c r="A207" s="94"/>
      <c r="B207" s="95"/>
      <c r="C207" s="130">
        <f>'3. Staff Loading'!C207</f>
        <v>0</v>
      </c>
      <c r="D207" s="131">
        <f>'3. Staff Loading'!D207</f>
        <v>0</v>
      </c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101">
        <f t="shared" si="169"/>
        <v>0</v>
      </c>
      <c r="R207" s="29"/>
      <c r="S207" s="29"/>
      <c r="T207" s="29"/>
      <c r="U207" s="135">
        <f t="shared" si="170"/>
        <v>0</v>
      </c>
      <c r="V207" s="135">
        <f>Q207/12</f>
        <v>0</v>
      </c>
      <c r="X207" s="135">
        <f t="shared" si="171"/>
        <v>0</v>
      </c>
      <c r="Y207" s="135">
        <f t="shared" si="172"/>
        <v>0</v>
      </c>
      <c r="Z207" s="136" t="e">
        <f t="shared" si="173"/>
        <v>#DIV/0!</v>
      </c>
    </row>
    <row r="208" spans="1:26" ht="12.5" thickBot="1" x14ac:dyDescent="0.35">
      <c r="A208" s="66"/>
      <c r="B208" s="67" t="s">
        <v>111</v>
      </c>
      <c r="C208" s="68"/>
      <c r="D208" s="120"/>
      <c r="E208" s="71">
        <f>SUM(E203:E207)</f>
        <v>132</v>
      </c>
      <c r="F208" s="71">
        <f t="shared" ref="F208:Q208" si="174">SUM(F203:F207)</f>
        <v>132</v>
      </c>
      <c r="G208" s="71">
        <f t="shared" si="174"/>
        <v>120</v>
      </c>
      <c r="H208" s="71">
        <f t="shared" si="174"/>
        <v>126</v>
      </c>
      <c r="I208" s="71">
        <f t="shared" si="174"/>
        <v>132</v>
      </c>
      <c r="J208" s="71">
        <f t="shared" si="174"/>
        <v>126</v>
      </c>
      <c r="K208" s="71">
        <f t="shared" si="174"/>
        <v>126</v>
      </c>
      <c r="L208" s="71">
        <f t="shared" si="174"/>
        <v>126</v>
      </c>
      <c r="M208" s="71">
        <f t="shared" si="174"/>
        <v>108</v>
      </c>
      <c r="N208" s="71">
        <f t="shared" si="174"/>
        <v>132</v>
      </c>
      <c r="O208" s="71">
        <f t="shared" si="174"/>
        <v>114</v>
      </c>
      <c r="P208" s="71">
        <f t="shared" si="174"/>
        <v>114</v>
      </c>
      <c r="Q208" s="71">
        <f t="shared" si="174"/>
        <v>1488</v>
      </c>
      <c r="R208" s="29"/>
      <c r="S208" s="29"/>
      <c r="T208" s="29"/>
      <c r="U208" s="73">
        <f>SUM(U203:U207)</f>
        <v>0.75</v>
      </c>
      <c r="V208" s="73">
        <f>SUM(V203:V207)</f>
        <v>124</v>
      </c>
      <c r="X208" s="69">
        <f>SUM(X203:X207)</f>
        <v>0</v>
      </c>
      <c r="Y208" s="69">
        <f>SUM(Y203:Y207)</f>
        <v>1488</v>
      </c>
      <c r="Z208" s="106">
        <f>X208/(X208+Y208)</f>
        <v>0</v>
      </c>
    </row>
    <row r="209" spans="1:26" ht="12" x14ac:dyDescent="0.3">
      <c r="A209" s="94">
        <v>8.5</v>
      </c>
      <c r="B209" s="95" t="s">
        <v>112</v>
      </c>
      <c r="C209" s="130">
        <f>'3. Staff Loading'!C209</f>
        <v>0</v>
      </c>
      <c r="D209" s="131">
        <f>'3. Staff Loading'!D209</f>
        <v>0</v>
      </c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101">
        <f t="shared" ref="Q209:Q213" si="175">SUM(E209:P209)</f>
        <v>0</v>
      </c>
      <c r="R209" s="29"/>
      <c r="S209" s="29"/>
      <c r="T209" s="29"/>
      <c r="U209" s="135">
        <f>V209/$S$7</f>
        <v>0</v>
      </c>
      <c r="V209" s="135">
        <f>Q209/12</f>
        <v>0</v>
      </c>
      <c r="X209" s="135">
        <f>IF($D209="Y",$Q209,0)</f>
        <v>0</v>
      </c>
      <c r="Y209" s="135">
        <f>IF($D209="N",$Q209,0)</f>
        <v>0</v>
      </c>
      <c r="Z209" s="136" t="e">
        <f>X209/(Y209+X209)</f>
        <v>#DIV/0!</v>
      </c>
    </row>
    <row r="210" spans="1:26" s="32" customFormat="1" ht="12" x14ac:dyDescent="0.3">
      <c r="A210" s="94"/>
      <c r="B210" s="95"/>
      <c r="C210" s="130" t="str">
        <f>'3. Staff Loading'!C210</f>
        <v>BenefitsCal Cloud Engineer</v>
      </c>
      <c r="D210" s="131" t="str">
        <f>'3. Staff Loading'!D210</f>
        <v>N</v>
      </c>
      <c r="E210" s="43">
        <v>35.200000000000003</v>
      </c>
      <c r="F210" s="43">
        <v>35.200000000000003</v>
      </c>
      <c r="G210" s="43">
        <v>32</v>
      </c>
      <c r="H210" s="43">
        <v>33.6</v>
      </c>
      <c r="I210" s="43">
        <v>35.200000000000003</v>
      </c>
      <c r="J210" s="43">
        <v>33.6</v>
      </c>
      <c r="K210" s="43">
        <v>33.6</v>
      </c>
      <c r="L210" s="43">
        <v>33.6</v>
      </c>
      <c r="M210" s="43">
        <v>28.8</v>
      </c>
      <c r="N210" s="43">
        <v>35.200000000000003</v>
      </c>
      <c r="O210" s="43">
        <v>30.400000000000002</v>
      </c>
      <c r="P210" s="43">
        <v>30.400000000000002</v>
      </c>
      <c r="Q210" s="101">
        <f t="shared" si="175"/>
        <v>396.79999999999995</v>
      </c>
      <c r="R210" s="29"/>
      <c r="S210" s="29"/>
      <c r="T210" s="29"/>
      <c r="U210" s="135">
        <f t="shared" ref="U210:U213" si="176">V210/$S$7</f>
        <v>0.19999999999999996</v>
      </c>
      <c r="V210" s="135">
        <f>Q210/12</f>
        <v>33.066666666666663</v>
      </c>
      <c r="X210" s="135">
        <f t="shared" ref="X210:X213" si="177">IF($D210="Y",$Q210,0)</f>
        <v>0</v>
      </c>
      <c r="Y210" s="135">
        <f t="shared" ref="Y210:Y213" si="178">IF($D210="N",$Q210,0)</f>
        <v>396.79999999999995</v>
      </c>
      <c r="Z210" s="136">
        <f t="shared" ref="Z210:Z213" si="179">X210/(Y210+X210)</f>
        <v>0</v>
      </c>
    </row>
    <row r="211" spans="1:26" s="32" customFormat="1" ht="12" x14ac:dyDescent="0.3">
      <c r="A211" s="94"/>
      <c r="B211" s="95"/>
      <c r="C211" s="130" t="str">
        <f>'3. Staff Loading'!C211</f>
        <v>BenefitsCal NOC/SOC Engineer</v>
      </c>
      <c r="D211" s="131" t="str">
        <f>'3. Staff Loading'!D211</f>
        <v>N</v>
      </c>
      <c r="E211" s="43">
        <v>17.600000000000001</v>
      </c>
      <c r="F211" s="43">
        <v>17.600000000000001</v>
      </c>
      <c r="G211" s="43">
        <v>16</v>
      </c>
      <c r="H211" s="43">
        <v>16.8</v>
      </c>
      <c r="I211" s="43">
        <v>17.600000000000001</v>
      </c>
      <c r="J211" s="43">
        <v>16.8</v>
      </c>
      <c r="K211" s="43">
        <v>16.8</v>
      </c>
      <c r="L211" s="43">
        <v>16.8</v>
      </c>
      <c r="M211" s="43">
        <v>14.4</v>
      </c>
      <c r="N211" s="43">
        <v>17.600000000000001</v>
      </c>
      <c r="O211" s="43">
        <v>15.200000000000001</v>
      </c>
      <c r="P211" s="43">
        <v>15.200000000000001</v>
      </c>
      <c r="Q211" s="101">
        <f t="shared" si="175"/>
        <v>198.39999999999998</v>
      </c>
      <c r="R211" s="29"/>
      <c r="S211" s="29"/>
      <c r="T211" s="29"/>
      <c r="U211" s="135">
        <f t="shared" si="176"/>
        <v>9.9999999999999978E-2</v>
      </c>
      <c r="V211" s="135">
        <f>Q211/12</f>
        <v>16.533333333333331</v>
      </c>
      <c r="X211" s="135">
        <f t="shared" si="177"/>
        <v>0</v>
      </c>
      <c r="Y211" s="135">
        <f t="shared" si="178"/>
        <v>198.39999999999998</v>
      </c>
      <c r="Z211" s="136">
        <f t="shared" si="179"/>
        <v>0</v>
      </c>
    </row>
    <row r="212" spans="1:26" s="32" customFormat="1" ht="12" x14ac:dyDescent="0.3">
      <c r="A212" s="94"/>
      <c r="B212" s="95"/>
      <c r="C212" s="130">
        <f>'3. Staff Loading'!C212</f>
        <v>0</v>
      </c>
      <c r="D212" s="131">
        <f>'3. Staff Loading'!D212</f>
        <v>0</v>
      </c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101">
        <f t="shared" si="175"/>
        <v>0</v>
      </c>
      <c r="R212" s="29"/>
      <c r="S212" s="29"/>
      <c r="T212" s="29"/>
      <c r="U212" s="135">
        <f t="shared" si="176"/>
        <v>0</v>
      </c>
      <c r="V212" s="135">
        <f>Q212/12</f>
        <v>0</v>
      </c>
      <c r="X212" s="135">
        <f t="shared" si="177"/>
        <v>0</v>
      </c>
      <c r="Y212" s="135">
        <f t="shared" si="178"/>
        <v>0</v>
      </c>
      <c r="Z212" s="136" t="e">
        <f t="shared" si="179"/>
        <v>#DIV/0!</v>
      </c>
    </row>
    <row r="213" spans="1:26" ht="12" x14ac:dyDescent="0.3">
      <c r="A213" s="94"/>
      <c r="B213" s="95"/>
      <c r="C213" s="130">
        <f>'3. Staff Loading'!C213</f>
        <v>0</v>
      </c>
      <c r="D213" s="131">
        <f>'3. Staff Loading'!D213</f>
        <v>0</v>
      </c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101">
        <f t="shared" si="175"/>
        <v>0</v>
      </c>
      <c r="R213" s="29"/>
      <c r="S213" s="29"/>
      <c r="T213" s="29"/>
      <c r="U213" s="135">
        <f t="shared" si="176"/>
        <v>0</v>
      </c>
      <c r="V213" s="135">
        <f>Q213/12</f>
        <v>0</v>
      </c>
      <c r="X213" s="135">
        <f t="shared" si="177"/>
        <v>0</v>
      </c>
      <c r="Y213" s="135">
        <f t="shared" si="178"/>
        <v>0</v>
      </c>
      <c r="Z213" s="136" t="e">
        <f t="shared" si="179"/>
        <v>#DIV/0!</v>
      </c>
    </row>
    <row r="214" spans="1:26" s="35" customFormat="1" ht="13.5" thickBot="1" x14ac:dyDescent="0.35">
      <c r="A214" s="66"/>
      <c r="B214" s="67" t="s">
        <v>113</v>
      </c>
      <c r="C214" s="68"/>
      <c r="D214" s="120"/>
      <c r="E214" s="71">
        <f>SUM(E209:E213)</f>
        <v>52.800000000000004</v>
      </c>
      <c r="F214" s="71">
        <f t="shared" ref="F214:Q214" si="180">SUM(F209:F213)</f>
        <v>52.800000000000004</v>
      </c>
      <c r="G214" s="71">
        <f t="shared" si="180"/>
        <v>48</v>
      </c>
      <c r="H214" s="71">
        <f t="shared" si="180"/>
        <v>50.400000000000006</v>
      </c>
      <c r="I214" s="71">
        <f t="shared" si="180"/>
        <v>52.800000000000004</v>
      </c>
      <c r="J214" s="71">
        <f t="shared" si="180"/>
        <v>50.400000000000006</v>
      </c>
      <c r="K214" s="71">
        <f t="shared" si="180"/>
        <v>50.400000000000006</v>
      </c>
      <c r="L214" s="71">
        <f t="shared" si="180"/>
        <v>50.400000000000006</v>
      </c>
      <c r="M214" s="71">
        <f t="shared" si="180"/>
        <v>43.2</v>
      </c>
      <c r="N214" s="71">
        <f t="shared" si="180"/>
        <v>52.800000000000004</v>
      </c>
      <c r="O214" s="71">
        <f t="shared" si="180"/>
        <v>45.6</v>
      </c>
      <c r="P214" s="71">
        <f t="shared" si="180"/>
        <v>45.6</v>
      </c>
      <c r="Q214" s="71">
        <f t="shared" si="180"/>
        <v>595.19999999999993</v>
      </c>
      <c r="R214" s="29"/>
      <c r="S214" s="29"/>
      <c r="T214" s="29"/>
      <c r="U214" s="73">
        <f>SUM(U209:U213)</f>
        <v>0.29999999999999993</v>
      </c>
      <c r="V214" s="73">
        <f>SUM(V209:V213)</f>
        <v>49.599999999999994</v>
      </c>
      <c r="X214" s="69">
        <f>SUM(X209:X213)</f>
        <v>0</v>
      </c>
      <c r="Y214" s="69">
        <f>SUM(Y209:Y213)</f>
        <v>595.19999999999993</v>
      </c>
      <c r="Z214" s="106">
        <f>X214/(X214+Y214)</f>
        <v>0</v>
      </c>
    </row>
    <row r="215" spans="1:26" ht="10.15" customHeight="1" x14ac:dyDescent="0.3">
      <c r="A215" s="38"/>
      <c r="B215" s="39"/>
      <c r="C215" s="47"/>
      <c r="D215" s="119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29"/>
      <c r="S215" s="29"/>
      <c r="T215" s="29"/>
      <c r="U215" s="41"/>
      <c r="V215" s="41"/>
      <c r="X215" s="41"/>
      <c r="Y215" s="41"/>
      <c r="Z215" s="105"/>
    </row>
    <row r="216" spans="1:26" ht="13.5" thickBot="1" x14ac:dyDescent="0.35">
      <c r="A216" s="89"/>
      <c r="B216" s="90" t="s">
        <v>114</v>
      </c>
      <c r="C216" s="91"/>
      <c r="D216" s="123"/>
      <c r="E216" s="92">
        <f>SUM(E190,E196,E202,E214,E208)</f>
        <v>704</v>
      </c>
      <c r="F216" s="92">
        <f t="shared" ref="F216:Q216" si="181">SUM(F190,F196,F202,F214,F208)</f>
        <v>704</v>
      </c>
      <c r="G216" s="92">
        <f t="shared" si="181"/>
        <v>640</v>
      </c>
      <c r="H216" s="92">
        <f t="shared" si="181"/>
        <v>672</v>
      </c>
      <c r="I216" s="92">
        <f t="shared" si="181"/>
        <v>704</v>
      </c>
      <c r="J216" s="92">
        <f t="shared" si="181"/>
        <v>672</v>
      </c>
      <c r="K216" s="92">
        <f t="shared" si="181"/>
        <v>672</v>
      </c>
      <c r="L216" s="92">
        <f t="shared" si="181"/>
        <v>672</v>
      </c>
      <c r="M216" s="92">
        <f t="shared" si="181"/>
        <v>576</v>
      </c>
      <c r="N216" s="92">
        <f t="shared" si="181"/>
        <v>704</v>
      </c>
      <c r="O216" s="92">
        <f t="shared" si="181"/>
        <v>608</v>
      </c>
      <c r="P216" s="92">
        <f t="shared" si="181"/>
        <v>608</v>
      </c>
      <c r="Q216" s="92">
        <f t="shared" si="181"/>
        <v>7936</v>
      </c>
      <c r="R216" s="29"/>
      <c r="S216" s="29"/>
      <c r="T216" s="29"/>
      <c r="U216" s="92">
        <f t="shared" ref="U216:V216" si="182">SUM(U190,U196,U202,U214,U208)</f>
        <v>3.9999999999999996</v>
      </c>
      <c r="V216" s="92">
        <f t="shared" si="182"/>
        <v>661.33333333333337</v>
      </c>
      <c r="X216" s="92">
        <f t="shared" ref="X216:Y216" si="183">SUM(X190,X196,X202,X214,X208)</f>
        <v>0</v>
      </c>
      <c r="Y216" s="92">
        <f t="shared" si="183"/>
        <v>7936</v>
      </c>
      <c r="Z216" s="111">
        <f>X216/(X216+Y216)</f>
        <v>0</v>
      </c>
    </row>
    <row r="217" spans="1:26" ht="12" x14ac:dyDescent="0.3">
      <c r="A217" s="49"/>
      <c r="B217" s="39"/>
      <c r="C217" s="50"/>
      <c r="D217" s="126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29"/>
      <c r="S217" s="29"/>
      <c r="T217" s="29"/>
      <c r="U217" s="40"/>
      <c r="V217" s="40"/>
      <c r="X217" s="40"/>
      <c r="Y217" s="40"/>
      <c r="Z217" s="105"/>
    </row>
    <row r="218" spans="1:26" ht="13" x14ac:dyDescent="0.3">
      <c r="A218" s="85"/>
      <c r="B218" s="86" t="s">
        <v>115</v>
      </c>
      <c r="C218" s="87"/>
      <c r="D218" s="127"/>
      <c r="E218" s="88">
        <f t="shared" ref="E218:Q218" si="184">SUM(E28,E84,E94,E154,E132,E104,E216,E182)</f>
        <v>7040.7039999999997</v>
      </c>
      <c r="F218" s="88">
        <f t="shared" si="184"/>
        <v>7040.7039999999997</v>
      </c>
      <c r="G218" s="88">
        <f t="shared" si="184"/>
        <v>6400.6399999999994</v>
      </c>
      <c r="H218" s="88">
        <f t="shared" si="184"/>
        <v>6720.6719999999996</v>
      </c>
      <c r="I218" s="88">
        <f t="shared" si="184"/>
        <v>7040.7039999999997</v>
      </c>
      <c r="J218" s="88">
        <f t="shared" si="184"/>
        <v>6720.6719999999996</v>
      </c>
      <c r="K218" s="88">
        <f t="shared" si="184"/>
        <v>6720.6719999999996</v>
      </c>
      <c r="L218" s="88">
        <f t="shared" si="184"/>
        <v>6720.6719999999996</v>
      </c>
      <c r="M218" s="88">
        <f t="shared" si="184"/>
        <v>5760.576</v>
      </c>
      <c r="N218" s="88">
        <f t="shared" si="184"/>
        <v>7040.7039999999997</v>
      </c>
      <c r="O218" s="88">
        <f t="shared" si="184"/>
        <v>6080.6080000000002</v>
      </c>
      <c r="P218" s="88">
        <f t="shared" si="184"/>
        <v>6080.6080000000002</v>
      </c>
      <c r="Q218" s="88">
        <f t="shared" si="184"/>
        <v>79367.936000000002</v>
      </c>
      <c r="R218" s="29"/>
      <c r="S218" s="29"/>
      <c r="T218" s="29"/>
      <c r="U218" s="88">
        <f>SUM(U28,U84,U94,U154,U132,U104,U216,U182)</f>
        <v>40.003999999999998</v>
      </c>
      <c r="V218" s="88">
        <f>SUM(V28,V84,V94,V154,V132,V104,V216,V182)</f>
        <v>6613.9946666666656</v>
      </c>
      <c r="X218" s="88">
        <f>SUM(X28,X84,X94,X154,X132,X104,X216,X182)</f>
        <v>11904</v>
      </c>
      <c r="Y218" s="88">
        <f>SUM(Y28,Y84,Y94,Y154,Y132,Y104,Y216,Y182)</f>
        <v>67463.936000000002</v>
      </c>
      <c r="Z218" s="141">
        <f>X218/(X218+Y218)</f>
        <v>0.14998500149985</v>
      </c>
    </row>
    <row r="219" spans="1:26" ht="12" x14ac:dyDescent="0.3">
      <c r="A219" s="51"/>
      <c r="B219" s="52"/>
      <c r="C219" s="53"/>
      <c r="D219" s="128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29"/>
      <c r="S219" s="29"/>
      <c r="T219" s="29"/>
      <c r="U219" s="30"/>
      <c r="V219" s="30"/>
      <c r="X219" s="30"/>
      <c r="Y219" s="30"/>
    </row>
    <row r="220" spans="1:26" ht="14.25" customHeight="1" x14ac:dyDescent="0.3">
      <c r="A220" s="51"/>
      <c r="B220" s="52"/>
      <c r="C220" s="53"/>
      <c r="D220" s="128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201" t="s">
        <v>116</v>
      </c>
      <c r="Q220" s="202"/>
      <c r="R220" s="29"/>
      <c r="S220" s="29"/>
      <c r="T220" s="29"/>
      <c r="U220" s="30"/>
      <c r="V220" s="30"/>
      <c r="X220" s="30"/>
      <c r="Y220" s="30"/>
    </row>
    <row r="221" spans="1:26" x14ac:dyDescent="0.3">
      <c r="U221" s="34"/>
      <c r="V221" s="34"/>
      <c r="X221" s="34"/>
      <c r="Y221" s="34"/>
    </row>
    <row r="222" spans="1:26" ht="13" x14ac:dyDescent="0.3">
      <c r="A222" s="10"/>
      <c r="B222" s="164" t="s">
        <v>3</v>
      </c>
      <c r="C222" s="165"/>
      <c r="D222" s="166"/>
    </row>
    <row r="223" spans="1:26" ht="12.5" x14ac:dyDescent="0.3">
      <c r="A223" s="12">
        <v>1</v>
      </c>
      <c r="B223" s="187"/>
      <c r="C223" s="188"/>
      <c r="D223" s="199"/>
    </row>
    <row r="224" spans="1:26" ht="12.5" x14ac:dyDescent="0.3">
      <c r="A224" s="13">
        <v>2</v>
      </c>
      <c r="B224" s="185"/>
      <c r="C224" s="186"/>
      <c r="D224" s="200"/>
    </row>
    <row r="225" spans="1:4" ht="12.5" x14ac:dyDescent="0.3">
      <c r="A225" s="13">
        <v>3</v>
      </c>
      <c r="B225" s="185"/>
      <c r="C225" s="186"/>
      <c r="D225" s="200"/>
    </row>
    <row r="226" spans="1:4" ht="12.5" x14ac:dyDescent="0.3">
      <c r="A226" s="13">
        <v>4</v>
      </c>
      <c r="B226" s="185"/>
      <c r="C226" s="186"/>
      <c r="D226" s="200"/>
    </row>
    <row r="227" spans="1:4" ht="12.5" x14ac:dyDescent="0.3">
      <c r="A227" s="13">
        <v>5</v>
      </c>
      <c r="B227" s="185"/>
      <c r="C227" s="186"/>
      <c r="D227" s="200"/>
    </row>
    <row r="228" spans="1:4" ht="12.5" x14ac:dyDescent="0.3">
      <c r="A228" s="13">
        <v>6</v>
      </c>
      <c r="B228" s="185"/>
      <c r="C228" s="186"/>
      <c r="D228" s="200"/>
    </row>
    <row r="229" spans="1:4" ht="12.5" x14ac:dyDescent="0.3">
      <c r="A229" s="13">
        <v>7</v>
      </c>
      <c r="B229" s="187"/>
      <c r="C229" s="188"/>
      <c r="D229" s="199"/>
    </row>
    <row r="230" spans="1:4" ht="12.5" x14ac:dyDescent="0.3">
      <c r="A230" s="13">
        <v>8</v>
      </c>
      <c r="B230" s="185"/>
      <c r="C230" s="186"/>
      <c r="D230" s="200"/>
    </row>
    <row r="231" spans="1:4" ht="12.5" x14ac:dyDescent="0.3">
      <c r="A231" s="13">
        <v>9</v>
      </c>
      <c r="B231" s="185"/>
      <c r="C231" s="186"/>
      <c r="D231" s="200"/>
    </row>
    <row r="232" spans="1:4" ht="12.5" x14ac:dyDescent="0.3">
      <c r="A232" s="13">
        <v>10</v>
      </c>
      <c r="B232" s="185"/>
      <c r="C232" s="186"/>
      <c r="D232" s="200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20:Q220"/>
    <mergeCell ref="B222:D222"/>
    <mergeCell ref="B223:D223"/>
    <mergeCell ref="Q5:Q6"/>
    <mergeCell ref="U5:U7"/>
    <mergeCell ref="V5:V7"/>
    <mergeCell ref="X5:X7"/>
    <mergeCell ref="B230:D230"/>
    <mergeCell ref="B231:D231"/>
    <mergeCell ref="B232:D232"/>
    <mergeCell ref="B224:D224"/>
    <mergeCell ref="B225:D225"/>
    <mergeCell ref="B226:D226"/>
    <mergeCell ref="B227:D227"/>
    <mergeCell ref="B228:D228"/>
    <mergeCell ref="B229:D22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U63:V215 X63:Y83 Q63:Q215 Q217 U217:V217 X217:Y217 X14:Y39 U14:V39 Q14:Q39 Q44:Q47 X44:Y47 U44:V47 Q54:Q58 X55:Y58 U55:V58 X85:Y215" formula="1"/>
    <ignoredError sqref="Z9:Z19 Z21:Z26 Z28 Z31:Z35 Z63 Z65:Z69 Z71:Z75 Z77:Z82 Z84 Z87:Z92 Z94 Z97:Z102 Z104 Z107:Z111 Z113:Z117 Z119:Z123 Z125:Z130 Z132 Z135:Z139 Z141:Z145 Z147:Z152 Z154 Z157:Z161 Z163:Z167 Z169:Z173 Z175:Z180 Z182 Z185:Z189 Z191:Z195 Z197:Z201 Z203:Z207 Z209:Z214 Z216 Z37:Z39 Z45:Z47 Z56:Z58" evalError="1"/>
    <ignoredError sqref="Z20 Z36 Z44 Z55 Z64 Z70 Z76 Z112 Z118 Z124 Z140 Z146 Z162 Z168 Z174 Z190 Z196 Z202 Z208" evalError="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94587-AFFA-4CE3-B150-0CB89895F02C}">
  <dimension ref="A1:Z232"/>
  <sheetViews>
    <sheetView zoomScale="90" zoomScaleNormal="90" zoomScaleSheetLayoutView="100" workbookViewId="0">
      <pane xSplit="3" ySplit="7" topLeftCell="Q8" activePane="bottomRight" state="frozen"/>
      <selection pane="topRight"/>
      <selection pane="bottomLeft"/>
      <selection pane="bottomRight" sqref="A1:Q1"/>
    </sheetView>
  </sheetViews>
  <sheetFormatPr defaultColWidth="9.26953125" defaultRowHeight="11.5" x14ac:dyDescent="0.3"/>
  <cols>
    <col min="1" max="1" width="6.54296875" style="27" customWidth="1"/>
    <col min="2" max="2" width="35.7265625" style="28" customWidth="1"/>
    <col min="3" max="3" width="39.7265625" style="34" bestFit="1" customWidth="1"/>
    <col min="4" max="4" width="12.7265625" style="34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54296875" style="28" customWidth="1"/>
    <col min="24" max="25" width="10.7265625" style="28" customWidth="1"/>
    <col min="26" max="26" width="10.7265625" style="107" customWidth="1"/>
    <col min="27" max="16384" width="9.26953125" style="28"/>
  </cols>
  <sheetData>
    <row r="1" spans="1:26" ht="17.5" x14ac:dyDescent="0.35">
      <c r="A1" s="170" t="s">
        <v>143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144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9</v>
      </c>
    </row>
    <row r="4" spans="1:26" ht="20.149999999999999" customHeight="1" x14ac:dyDescent="0.3">
      <c r="B4" s="27"/>
      <c r="C4" s="27"/>
      <c r="D4" s="182" t="s">
        <v>6</v>
      </c>
      <c r="E4" s="174" t="s">
        <v>7</v>
      </c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5"/>
      <c r="Q4" s="146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76" t="s">
        <v>10</v>
      </c>
      <c r="B5" s="176" t="s">
        <v>11</v>
      </c>
      <c r="C5" s="176" t="s">
        <v>12</v>
      </c>
      <c r="D5" s="18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92" t="s">
        <v>145</v>
      </c>
      <c r="S5" s="168"/>
      <c r="U5" s="176" t="s">
        <v>13</v>
      </c>
      <c r="V5" s="176" t="s">
        <v>14</v>
      </c>
      <c r="X5" s="176" t="s">
        <v>15</v>
      </c>
      <c r="Y5" s="176" t="s">
        <v>16</v>
      </c>
      <c r="Z5" s="189" t="s">
        <v>127</v>
      </c>
    </row>
    <row r="6" spans="1:26" ht="16.149999999999999" customHeight="1" x14ac:dyDescent="0.3">
      <c r="A6" s="177"/>
      <c r="B6" s="177"/>
      <c r="C6" s="177"/>
      <c r="D6" s="183"/>
      <c r="E6" s="55">
        <v>46447</v>
      </c>
      <c r="F6" s="55">
        <v>46478</v>
      </c>
      <c r="G6" s="55">
        <v>46508</v>
      </c>
      <c r="H6" s="55">
        <v>46539</v>
      </c>
      <c r="I6" s="55">
        <v>46569</v>
      </c>
      <c r="J6" s="55">
        <v>46600</v>
      </c>
      <c r="K6" s="55">
        <v>46631</v>
      </c>
      <c r="L6" s="55">
        <v>46661</v>
      </c>
      <c r="M6" s="55">
        <v>46692</v>
      </c>
      <c r="N6" s="55">
        <v>46722</v>
      </c>
      <c r="O6" s="55">
        <v>46753</v>
      </c>
      <c r="P6" s="55">
        <v>46784</v>
      </c>
      <c r="Q6" s="193"/>
      <c r="S6" s="169"/>
      <c r="U6" s="177"/>
      <c r="V6" s="177"/>
      <c r="X6" s="177"/>
      <c r="Y6" s="177"/>
      <c r="Z6" s="190"/>
    </row>
    <row r="7" spans="1:26" ht="20.25" customHeight="1" x14ac:dyDescent="0.3">
      <c r="A7" s="178"/>
      <c r="B7" s="178"/>
      <c r="C7" s="178"/>
      <c r="D7" s="184"/>
      <c r="E7" s="37">
        <v>184</v>
      </c>
      <c r="F7" s="37">
        <v>176</v>
      </c>
      <c r="G7" s="37">
        <v>160</v>
      </c>
      <c r="H7" s="37">
        <v>168</v>
      </c>
      <c r="I7" s="37">
        <v>168</v>
      </c>
      <c r="J7" s="37">
        <v>176</v>
      </c>
      <c r="K7" s="37">
        <v>168</v>
      </c>
      <c r="L7" s="37">
        <v>160</v>
      </c>
      <c r="M7" s="37">
        <v>152</v>
      </c>
      <c r="N7" s="37">
        <v>168</v>
      </c>
      <c r="O7" s="37">
        <v>160</v>
      </c>
      <c r="P7" s="37">
        <v>160</v>
      </c>
      <c r="Q7" s="103">
        <f>SUM(E7:P7)</f>
        <v>2000</v>
      </c>
      <c r="S7" s="104">
        <f>AVERAGE(E7:P7)</f>
        <v>166.66666666666666</v>
      </c>
      <c r="U7" s="178"/>
      <c r="V7" s="178"/>
      <c r="X7" s="178"/>
      <c r="Y7" s="178"/>
      <c r="Z7" s="191"/>
    </row>
    <row r="8" spans="1:26" s="31" customFormat="1" ht="13.5" customHeight="1" x14ac:dyDescent="0.25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18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2" x14ac:dyDescent="0.3">
      <c r="A10" s="94"/>
      <c r="B10" s="95"/>
      <c r="C10" s="130" t="str">
        <f>'3. Staff Loading'!C10</f>
        <v xml:space="preserve">BenefitsCal Project Management Office Lead </v>
      </c>
      <c r="D10" s="131" t="str">
        <f>'3. Staff Loading'!D10</f>
        <v>N</v>
      </c>
      <c r="E10" s="43">
        <v>184</v>
      </c>
      <c r="F10" s="43">
        <v>176</v>
      </c>
      <c r="G10" s="43">
        <v>160</v>
      </c>
      <c r="H10" s="43">
        <v>168</v>
      </c>
      <c r="I10" s="43">
        <v>168</v>
      </c>
      <c r="J10" s="43">
        <v>176</v>
      </c>
      <c r="K10" s="43">
        <v>168</v>
      </c>
      <c r="L10" s="43">
        <v>160</v>
      </c>
      <c r="M10" s="43">
        <v>152</v>
      </c>
      <c r="N10" s="43">
        <v>168</v>
      </c>
      <c r="O10" s="43">
        <v>160</v>
      </c>
      <c r="P10" s="43">
        <v>160</v>
      </c>
      <c r="Q10" s="101">
        <f t="shared" ref="Q10:Q25" si="0">SUM(E10:P10)</f>
        <v>2000</v>
      </c>
      <c r="U10" s="135">
        <f t="shared" ref="U10:U13" si="1">V10/$S$7</f>
        <v>1</v>
      </c>
      <c r="V10" s="135">
        <f>Q10/12</f>
        <v>166.66666666666666</v>
      </c>
      <c r="X10" s="135">
        <f t="shared" ref="X10:X13" si="2">IF($D10="Y",$Q10,0)</f>
        <v>0</v>
      </c>
      <c r="Y10" s="135">
        <f t="shared" ref="Y10:Y13" si="3">IF($D10="N",$Q10,0)</f>
        <v>2000</v>
      </c>
      <c r="Z10" s="136">
        <f t="shared" ref="Z10:Z14" si="4">X10/(Y10+X10)</f>
        <v>0</v>
      </c>
    </row>
    <row r="11" spans="1:26" ht="12" x14ac:dyDescent="0.3">
      <c r="A11" s="94"/>
      <c r="B11" s="95"/>
      <c r="C11" s="130" t="str">
        <f>'3. Staff Loading'!C11</f>
        <v>BenefitsCal Project Manager (Key)</v>
      </c>
      <c r="D11" s="131" t="str">
        <f>'3. Staff Loading'!D11</f>
        <v>N</v>
      </c>
      <c r="E11" s="43">
        <v>184</v>
      </c>
      <c r="F11" s="43">
        <v>176</v>
      </c>
      <c r="G11" s="43">
        <v>160</v>
      </c>
      <c r="H11" s="43">
        <v>168</v>
      </c>
      <c r="I11" s="43">
        <v>168</v>
      </c>
      <c r="J11" s="43">
        <v>176</v>
      </c>
      <c r="K11" s="43">
        <v>168</v>
      </c>
      <c r="L11" s="43">
        <v>160</v>
      </c>
      <c r="M11" s="43">
        <v>152</v>
      </c>
      <c r="N11" s="43">
        <v>168</v>
      </c>
      <c r="O11" s="43">
        <v>160</v>
      </c>
      <c r="P11" s="43">
        <v>160</v>
      </c>
      <c r="Q11" s="101">
        <f t="shared" si="0"/>
        <v>2000</v>
      </c>
      <c r="U11" s="135">
        <f t="shared" si="1"/>
        <v>1</v>
      </c>
      <c r="V11" s="135">
        <f>Q11/12</f>
        <v>166.66666666666666</v>
      </c>
      <c r="X11" s="135">
        <f t="shared" si="2"/>
        <v>0</v>
      </c>
      <c r="Y11" s="135">
        <f t="shared" si="3"/>
        <v>2000</v>
      </c>
      <c r="Z11" s="136">
        <f t="shared" si="4"/>
        <v>0</v>
      </c>
    </row>
    <row r="12" spans="1:26" ht="12" x14ac:dyDescent="0.3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2" x14ac:dyDescent="0.3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2" thickBot="1" x14ac:dyDescent="0.3">
      <c r="A14" s="66"/>
      <c r="B14" s="67" t="s">
        <v>23</v>
      </c>
      <c r="C14" s="68"/>
      <c r="D14" s="120"/>
      <c r="E14" s="71">
        <f>SUM(E9:E13)</f>
        <v>368</v>
      </c>
      <c r="F14" s="71">
        <f t="shared" ref="F14:Q14" si="5">SUM(F9:F13)</f>
        <v>352</v>
      </c>
      <c r="G14" s="71">
        <f t="shared" si="5"/>
        <v>320</v>
      </c>
      <c r="H14" s="71">
        <f t="shared" si="5"/>
        <v>336</v>
      </c>
      <c r="I14" s="71">
        <f t="shared" si="5"/>
        <v>336</v>
      </c>
      <c r="J14" s="71">
        <f t="shared" si="5"/>
        <v>352</v>
      </c>
      <c r="K14" s="71">
        <f t="shared" si="5"/>
        <v>336</v>
      </c>
      <c r="L14" s="71">
        <f t="shared" si="5"/>
        <v>320</v>
      </c>
      <c r="M14" s="71">
        <f t="shared" si="5"/>
        <v>304</v>
      </c>
      <c r="N14" s="71">
        <f t="shared" si="5"/>
        <v>336</v>
      </c>
      <c r="O14" s="71">
        <f t="shared" si="5"/>
        <v>320</v>
      </c>
      <c r="P14" s="71">
        <f t="shared" si="5"/>
        <v>320</v>
      </c>
      <c r="Q14" s="71">
        <f t="shared" si="5"/>
        <v>4000</v>
      </c>
      <c r="U14" s="69">
        <f>SUM(U9:U13)</f>
        <v>2</v>
      </c>
      <c r="V14" s="69">
        <f>SUM(V9:V13)</f>
        <v>333.33333333333331</v>
      </c>
      <c r="X14" s="69">
        <f>SUM(X9:X13)</f>
        <v>0</v>
      </c>
      <c r="Y14" s="69">
        <f>SUM(Y9:Y13)</f>
        <v>4000</v>
      </c>
      <c r="Z14" s="106">
        <f t="shared" si="4"/>
        <v>0</v>
      </c>
    </row>
    <row r="15" spans="1:26" ht="14.25" customHeight="1" x14ac:dyDescent="0.3">
      <c r="A15" s="96">
        <v>1.2</v>
      </c>
      <c r="B15" s="97" t="s">
        <v>24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 x14ac:dyDescent="0.3">
      <c r="A16" s="94"/>
      <c r="B16" s="98"/>
      <c r="C16" s="130" t="str">
        <f>'3. Staff Loading'!C16</f>
        <v>BenefitsCal Project Manager Sr</v>
      </c>
      <c r="D16" s="131" t="str">
        <f>'3. Staff Loading'!D16</f>
        <v>N</v>
      </c>
      <c r="E16" s="43">
        <v>92</v>
      </c>
      <c r="F16" s="43">
        <v>88</v>
      </c>
      <c r="G16" s="43">
        <v>80</v>
      </c>
      <c r="H16" s="43">
        <v>84</v>
      </c>
      <c r="I16" s="43">
        <v>84</v>
      </c>
      <c r="J16" s="43">
        <v>88</v>
      </c>
      <c r="K16" s="43">
        <v>84</v>
      </c>
      <c r="L16" s="43">
        <v>80</v>
      </c>
      <c r="M16" s="43">
        <v>76</v>
      </c>
      <c r="N16" s="43">
        <v>84</v>
      </c>
      <c r="O16" s="43">
        <v>80</v>
      </c>
      <c r="P16" s="43">
        <v>80</v>
      </c>
      <c r="Q16" s="102">
        <f t="shared" si="0"/>
        <v>1000</v>
      </c>
      <c r="U16" s="135">
        <f t="shared" ref="U16:U19" si="6">V16/$S$7</f>
        <v>0.5</v>
      </c>
      <c r="V16" s="135">
        <f>Q16/12</f>
        <v>83.333333333333329</v>
      </c>
      <c r="X16" s="135">
        <f t="shared" ref="X16:X19" si="7">IF($D16="Y",$Q16,0)</f>
        <v>0</v>
      </c>
      <c r="Y16" s="135">
        <f t="shared" ref="Y16:Y19" si="8">IF($D16="N",$Q16,0)</f>
        <v>1000</v>
      </c>
      <c r="Z16" s="136">
        <f t="shared" ref="Z16:Z19" si="9">X16/(Y16+X16)</f>
        <v>0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26</v>
      </c>
      <c r="C20" s="72"/>
      <c r="D20" s="122"/>
      <c r="E20" s="71">
        <f>SUM(E15:E19)</f>
        <v>92</v>
      </c>
      <c r="F20" s="71">
        <f t="shared" ref="F20:Q20" si="10">SUM(F15:F19)</f>
        <v>88</v>
      </c>
      <c r="G20" s="71">
        <f t="shared" si="10"/>
        <v>80</v>
      </c>
      <c r="H20" s="71">
        <f t="shared" si="10"/>
        <v>84</v>
      </c>
      <c r="I20" s="71">
        <f t="shared" si="10"/>
        <v>84</v>
      </c>
      <c r="J20" s="71">
        <f t="shared" si="10"/>
        <v>88</v>
      </c>
      <c r="K20" s="71">
        <f t="shared" si="10"/>
        <v>84</v>
      </c>
      <c r="L20" s="71">
        <f t="shared" si="10"/>
        <v>80</v>
      </c>
      <c r="M20" s="71">
        <f t="shared" si="10"/>
        <v>76</v>
      </c>
      <c r="N20" s="71">
        <f t="shared" si="10"/>
        <v>84</v>
      </c>
      <c r="O20" s="71">
        <f t="shared" si="10"/>
        <v>80</v>
      </c>
      <c r="P20" s="71">
        <f t="shared" si="10"/>
        <v>80</v>
      </c>
      <c r="Q20" s="71">
        <f t="shared" si="10"/>
        <v>1000</v>
      </c>
      <c r="U20" s="73">
        <f>SUM(U15:U19)</f>
        <v>0.5</v>
      </c>
      <c r="V20" s="73">
        <f>SUM(V15:V19)</f>
        <v>83.333333333333329</v>
      </c>
      <c r="X20" s="69">
        <f>SUM(X15:X19)</f>
        <v>0</v>
      </c>
      <c r="Y20" s="69">
        <f>SUM(Y15:Y19)</f>
        <v>1000</v>
      </c>
      <c r="Z20" s="106">
        <f>X20/(X20+Y20)</f>
        <v>0</v>
      </c>
    </row>
    <row r="21" spans="1:26" ht="12" x14ac:dyDescent="0.3">
      <c r="A21" s="96">
        <v>1.3</v>
      </c>
      <c r="B21" s="97" t="s">
        <v>27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2" x14ac:dyDescent="0.3">
      <c r="A22" s="94"/>
      <c r="B22" s="98"/>
      <c r="C22" s="130" t="str">
        <f>'3. Staff Loading'!C22</f>
        <v>BenefitsCal Acct Business Office Analyst</v>
      </c>
      <c r="D22" s="131" t="str">
        <f>'3. Staff Loading'!D22</f>
        <v>N</v>
      </c>
      <c r="E22" s="43">
        <v>184</v>
      </c>
      <c r="F22" s="43">
        <v>176</v>
      </c>
      <c r="G22" s="43">
        <v>160</v>
      </c>
      <c r="H22" s="43">
        <v>168</v>
      </c>
      <c r="I22" s="43">
        <v>168</v>
      </c>
      <c r="J22" s="43">
        <v>176</v>
      </c>
      <c r="K22" s="43">
        <v>168</v>
      </c>
      <c r="L22" s="43">
        <v>160</v>
      </c>
      <c r="M22" s="43">
        <v>152</v>
      </c>
      <c r="N22" s="43">
        <v>168</v>
      </c>
      <c r="O22" s="43">
        <v>160</v>
      </c>
      <c r="P22" s="43">
        <v>160</v>
      </c>
      <c r="Q22" s="102">
        <f t="shared" si="0"/>
        <v>2000</v>
      </c>
      <c r="U22" s="135">
        <f t="shared" ref="U22:U25" si="11">V22/$S$7</f>
        <v>1</v>
      </c>
      <c r="V22" s="135">
        <f>Q22/12</f>
        <v>166.66666666666666</v>
      </c>
      <c r="X22" s="135">
        <f t="shared" ref="X22:X25" si="12">IF($D22="Y",$Q22,0)</f>
        <v>0</v>
      </c>
      <c r="Y22" s="135">
        <f t="shared" ref="Y22:Y25" si="13">IF($D22="N",$Q22,0)</f>
        <v>2000</v>
      </c>
      <c r="Z22" s="136">
        <f t="shared" ref="Z22:Z25" si="14">X22/(Y22+X22)</f>
        <v>0</v>
      </c>
    </row>
    <row r="23" spans="1:26" ht="12" x14ac:dyDescent="0.3">
      <c r="A23" s="94"/>
      <c r="B23" s="98"/>
      <c r="C23" s="130" t="str">
        <f>'3. Staff Loading'!C23</f>
        <v>BenefitsCal Project Manager</v>
      </c>
      <c r="D23" s="131" t="str">
        <f>'3. Staff Loading'!D23</f>
        <v>N</v>
      </c>
      <c r="E23" s="43">
        <v>92</v>
      </c>
      <c r="F23" s="43">
        <v>88</v>
      </c>
      <c r="G23" s="43">
        <v>80</v>
      </c>
      <c r="H23" s="43">
        <v>84</v>
      </c>
      <c r="I23" s="43">
        <v>84</v>
      </c>
      <c r="J23" s="43">
        <v>88</v>
      </c>
      <c r="K23" s="43">
        <v>84</v>
      </c>
      <c r="L23" s="43">
        <v>80</v>
      </c>
      <c r="M23" s="43">
        <v>76</v>
      </c>
      <c r="N23" s="43">
        <v>84</v>
      </c>
      <c r="O23" s="43">
        <v>80</v>
      </c>
      <c r="P23" s="43">
        <v>80</v>
      </c>
      <c r="Q23" s="102">
        <f t="shared" si="0"/>
        <v>1000</v>
      </c>
      <c r="U23" s="135">
        <f t="shared" si="11"/>
        <v>0.5</v>
      </c>
      <c r="V23" s="135">
        <f>Q23/12</f>
        <v>83.333333333333329</v>
      </c>
      <c r="X23" s="135">
        <f t="shared" si="12"/>
        <v>0</v>
      </c>
      <c r="Y23" s="135">
        <f t="shared" si="13"/>
        <v>1000</v>
      </c>
      <c r="Z23" s="136">
        <f t="shared" si="14"/>
        <v>0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29</v>
      </c>
      <c r="C26" s="72"/>
      <c r="D26" s="122"/>
      <c r="E26" s="71">
        <f>SUM(E21:E25)</f>
        <v>276</v>
      </c>
      <c r="F26" s="71">
        <f t="shared" ref="F26:Q26" si="15">SUM(F21:F25)</f>
        <v>264</v>
      </c>
      <c r="G26" s="71">
        <f t="shared" si="15"/>
        <v>240</v>
      </c>
      <c r="H26" s="71">
        <f t="shared" si="15"/>
        <v>252</v>
      </c>
      <c r="I26" s="71">
        <f t="shared" si="15"/>
        <v>252</v>
      </c>
      <c r="J26" s="71">
        <f t="shared" si="15"/>
        <v>264</v>
      </c>
      <c r="K26" s="71">
        <f t="shared" si="15"/>
        <v>252</v>
      </c>
      <c r="L26" s="71">
        <f t="shared" si="15"/>
        <v>240</v>
      </c>
      <c r="M26" s="71">
        <f t="shared" si="15"/>
        <v>228</v>
      </c>
      <c r="N26" s="71">
        <f t="shared" si="15"/>
        <v>252</v>
      </c>
      <c r="O26" s="71">
        <f t="shared" si="15"/>
        <v>240</v>
      </c>
      <c r="P26" s="71">
        <f t="shared" si="15"/>
        <v>240</v>
      </c>
      <c r="Q26" s="71">
        <f t="shared" si="15"/>
        <v>3000</v>
      </c>
      <c r="U26" s="73">
        <f>SUM(U21:U25)</f>
        <v>1.5</v>
      </c>
      <c r="V26" s="73">
        <f>SUM(V21:V25)</f>
        <v>250</v>
      </c>
      <c r="X26" s="69">
        <f>SUM(X21:X25)</f>
        <v>0</v>
      </c>
      <c r="Y26" s="69">
        <f>SUM(Y21:Y25)</f>
        <v>3000</v>
      </c>
      <c r="Z26" s="106">
        <f>X26/(X26+Y26)</f>
        <v>0</v>
      </c>
    </row>
    <row r="27" spans="1:26" ht="10.15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23</v>
      </c>
      <c r="C28" s="91"/>
      <c r="D28" s="123"/>
      <c r="E28" s="92">
        <f t="shared" ref="E28:Q28" si="16">SUM(E14,E20,E26)</f>
        <v>736</v>
      </c>
      <c r="F28" s="92">
        <f t="shared" si="16"/>
        <v>704</v>
      </c>
      <c r="G28" s="92">
        <f t="shared" si="16"/>
        <v>640</v>
      </c>
      <c r="H28" s="92">
        <f t="shared" si="16"/>
        <v>672</v>
      </c>
      <c r="I28" s="92">
        <f t="shared" si="16"/>
        <v>672</v>
      </c>
      <c r="J28" s="92">
        <f t="shared" si="16"/>
        <v>704</v>
      </c>
      <c r="K28" s="92">
        <f t="shared" si="16"/>
        <v>672</v>
      </c>
      <c r="L28" s="92">
        <f t="shared" si="16"/>
        <v>640</v>
      </c>
      <c r="M28" s="92">
        <f t="shared" si="16"/>
        <v>608</v>
      </c>
      <c r="N28" s="92">
        <f t="shared" si="16"/>
        <v>672</v>
      </c>
      <c r="O28" s="92">
        <f t="shared" si="16"/>
        <v>640</v>
      </c>
      <c r="P28" s="92">
        <f t="shared" si="16"/>
        <v>640</v>
      </c>
      <c r="Q28" s="92">
        <f t="shared" si="16"/>
        <v>8000</v>
      </c>
      <c r="U28" s="92">
        <f>SUM(U14,U20,U26)</f>
        <v>4</v>
      </c>
      <c r="V28" s="92">
        <f>SUM(V14,V20,V26)</f>
        <v>666.66666666666663</v>
      </c>
      <c r="X28" s="92">
        <f>SUM(X14,X20,X26)</f>
        <v>0</v>
      </c>
      <c r="Y28" s="92">
        <f>SUM(Y14,Y20,Y26)</f>
        <v>8000</v>
      </c>
      <c r="Z28" s="111">
        <f>X28/(X28+Y28)</f>
        <v>0</v>
      </c>
    </row>
    <row r="29" spans="1:26" ht="10.15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30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31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8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2" x14ac:dyDescent="0.3">
      <c r="A32" s="94"/>
      <c r="B32" s="95"/>
      <c r="C32" s="130" t="str">
        <f>'3. Staff Loading'!C32</f>
        <v>BenefitsCal Application Manager</v>
      </c>
      <c r="D32" s="131" t="str">
        <f>'3. Staff Loading'!D32</f>
        <v>N</v>
      </c>
      <c r="E32" s="43">
        <v>184</v>
      </c>
      <c r="F32" s="43">
        <v>176</v>
      </c>
      <c r="G32" s="43">
        <v>160</v>
      </c>
      <c r="H32" s="43">
        <v>168</v>
      </c>
      <c r="I32" s="43">
        <v>168</v>
      </c>
      <c r="J32" s="43">
        <v>176</v>
      </c>
      <c r="K32" s="43">
        <v>168</v>
      </c>
      <c r="L32" s="43">
        <v>160</v>
      </c>
      <c r="M32" s="43">
        <v>152</v>
      </c>
      <c r="N32" s="43">
        <v>168</v>
      </c>
      <c r="O32" s="43">
        <v>160</v>
      </c>
      <c r="P32" s="43">
        <v>160</v>
      </c>
      <c r="Q32" s="101">
        <f t="shared" si="17"/>
        <v>2000</v>
      </c>
      <c r="U32" s="135">
        <f t="shared" ref="U32:U35" si="18">V32/$S$7</f>
        <v>1</v>
      </c>
      <c r="V32" s="135">
        <f>Q32/12</f>
        <v>166.66666666666666</v>
      </c>
      <c r="X32" s="135">
        <f t="shared" ref="X32:X35" si="19">IF($D32="Y",$Q32,0)</f>
        <v>0</v>
      </c>
      <c r="Y32" s="135">
        <f t="shared" ref="Y32:Y35" si="20">IF($D32="N",$Q32,0)</f>
        <v>2000</v>
      </c>
      <c r="Z32" s="136">
        <f t="shared" ref="Z32:Z35" si="21">X32/(Y32+X32)</f>
        <v>0</v>
      </c>
    </row>
    <row r="33" spans="1:26" ht="12" x14ac:dyDescent="0.3">
      <c r="A33" s="94"/>
      <c r="B33" s="95"/>
      <c r="C33" s="130" t="str">
        <f>'3. Staff Loading'!C33</f>
        <v>BenefitsCal Project Manager</v>
      </c>
      <c r="D33" s="131" t="str">
        <f>'3. Staff Loading'!D33</f>
        <v>N</v>
      </c>
      <c r="E33" s="43">
        <v>92</v>
      </c>
      <c r="F33" s="43">
        <v>88</v>
      </c>
      <c r="G33" s="43">
        <v>80</v>
      </c>
      <c r="H33" s="43">
        <v>84</v>
      </c>
      <c r="I33" s="43">
        <v>84</v>
      </c>
      <c r="J33" s="43">
        <v>88</v>
      </c>
      <c r="K33" s="43">
        <v>84</v>
      </c>
      <c r="L33" s="43">
        <v>80</v>
      </c>
      <c r="M33" s="43">
        <v>76</v>
      </c>
      <c r="N33" s="43">
        <v>84</v>
      </c>
      <c r="O33" s="43">
        <v>80</v>
      </c>
      <c r="P33" s="43">
        <v>80</v>
      </c>
      <c r="Q33" s="101">
        <f t="shared" si="17"/>
        <v>1000</v>
      </c>
      <c r="U33" s="135">
        <f t="shared" si="18"/>
        <v>0.5</v>
      </c>
      <c r="V33" s="135">
        <f>Q33/12</f>
        <v>83.333333333333329</v>
      </c>
      <c r="X33" s="135">
        <f t="shared" si="19"/>
        <v>0</v>
      </c>
      <c r="Y33" s="135">
        <f t="shared" si="20"/>
        <v>1000</v>
      </c>
      <c r="Z33" s="136">
        <f t="shared" si="21"/>
        <v>0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135</v>
      </c>
      <c r="C36" s="68"/>
      <c r="D36" s="120"/>
      <c r="E36" s="71">
        <f>SUM(E31:E35)</f>
        <v>276</v>
      </c>
      <c r="F36" s="71">
        <f t="shared" ref="F36:Q36" si="22">SUM(F31:F35)</f>
        <v>264</v>
      </c>
      <c r="G36" s="71">
        <f t="shared" si="22"/>
        <v>240</v>
      </c>
      <c r="H36" s="71">
        <f t="shared" si="22"/>
        <v>252</v>
      </c>
      <c r="I36" s="71">
        <f t="shared" si="22"/>
        <v>252</v>
      </c>
      <c r="J36" s="71">
        <f t="shared" si="22"/>
        <v>264</v>
      </c>
      <c r="K36" s="71">
        <f t="shared" si="22"/>
        <v>252</v>
      </c>
      <c r="L36" s="71">
        <f t="shared" si="22"/>
        <v>240</v>
      </c>
      <c r="M36" s="71">
        <f t="shared" si="22"/>
        <v>228</v>
      </c>
      <c r="N36" s="71">
        <f t="shared" si="22"/>
        <v>252</v>
      </c>
      <c r="O36" s="71">
        <f t="shared" si="22"/>
        <v>240</v>
      </c>
      <c r="P36" s="71">
        <f t="shared" si="22"/>
        <v>240</v>
      </c>
      <c r="Q36" s="71">
        <f t="shared" si="22"/>
        <v>3000</v>
      </c>
      <c r="U36" s="73">
        <f>SUM(U31:U35)</f>
        <v>1.5</v>
      </c>
      <c r="V36" s="73">
        <f>SUM(V31:V35)</f>
        <v>250</v>
      </c>
      <c r="X36" s="69">
        <f>SUM(X31:X35)</f>
        <v>0</v>
      </c>
      <c r="Y36" s="69">
        <f>SUM(Y31:Y35)</f>
        <v>3000</v>
      </c>
      <c r="Z36" s="106">
        <f>X36/(X36+Y36)</f>
        <v>0</v>
      </c>
    </row>
    <row r="37" spans="1:26" ht="12" x14ac:dyDescent="0.3">
      <c r="A37" s="94">
        <v>2.2000000000000002</v>
      </c>
      <c r="B37" s="99" t="s">
        <v>34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2" x14ac:dyDescent="0.3">
      <c r="A38" s="94"/>
      <c r="B38" s="95"/>
      <c r="C38" s="130" t="str">
        <f>'3. Staff Loading'!C38</f>
        <v>BenefitsCal Application Architect</v>
      </c>
      <c r="D38" s="131" t="str">
        <f>'3. Staff Loading'!D38</f>
        <v>N</v>
      </c>
      <c r="E38" s="43">
        <v>46</v>
      </c>
      <c r="F38" s="43">
        <v>44</v>
      </c>
      <c r="G38" s="43">
        <v>40</v>
      </c>
      <c r="H38" s="43">
        <v>42</v>
      </c>
      <c r="I38" s="43">
        <v>42</v>
      </c>
      <c r="J38" s="43">
        <v>44</v>
      </c>
      <c r="K38" s="43">
        <v>42</v>
      </c>
      <c r="L38" s="43">
        <v>40</v>
      </c>
      <c r="M38" s="43">
        <v>38</v>
      </c>
      <c r="N38" s="43">
        <v>42</v>
      </c>
      <c r="O38" s="43">
        <v>40</v>
      </c>
      <c r="P38" s="43">
        <v>40</v>
      </c>
      <c r="Q38" s="101">
        <f t="shared" si="17"/>
        <v>500</v>
      </c>
      <c r="R38" s="32"/>
      <c r="S38" s="32"/>
      <c r="T38" s="32"/>
      <c r="U38" s="135">
        <f t="shared" ref="U38:U40" si="23">V38/$S$7</f>
        <v>0.25</v>
      </c>
      <c r="V38" s="135">
        <f>Q38/12</f>
        <v>41.666666666666664</v>
      </c>
      <c r="X38" s="135">
        <f t="shared" ref="X38:X43" si="24">IF($D38="Y",$Q38,0)</f>
        <v>0</v>
      </c>
      <c r="Y38" s="135">
        <f t="shared" ref="Y38:Y43" si="25">IF($D38="N",$Q38,0)</f>
        <v>500</v>
      </c>
      <c r="Z38" s="136">
        <f t="shared" ref="Z38:Z40" si="26">X38/(Y38+X38)</f>
        <v>0</v>
      </c>
    </row>
    <row r="39" spans="1:26" ht="12" x14ac:dyDescent="0.3">
      <c r="A39" s="94"/>
      <c r="B39" s="95"/>
      <c r="C39" s="130" t="str">
        <f>'3. Staff Loading'!C39</f>
        <v>BenefitsCal Application Developer SR</v>
      </c>
      <c r="D39" s="131" t="str">
        <f>'3. Staff Loading'!D39</f>
        <v>N</v>
      </c>
      <c r="E39" s="43">
        <v>18.400000000000002</v>
      </c>
      <c r="F39" s="43">
        <v>17.600000000000001</v>
      </c>
      <c r="G39" s="43">
        <v>16</v>
      </c>
      <c r="H39" s="43">
        <v>16.8</v>
      </c>
      <c r="I39" s="43">
        <v>16.8</v>
      </c>
      <c r="J39" s="43">
        <v>17.600000000000001</v>
      </c>
      <c r="K39" s="43">
        <v>16.8</v>
      </c>
      <c r="L39" s="43">
        <v>16</v>
      </c>
      <c r="M39" s="43">
        <v>15.200000000000001</v>
      </c>
      <c r="N39" s="43">
        <v>16.8</v>
      </c>
      <c r="O39" s="43">
        <v>16</v>
      </c>
      <c r="P39" s="43">
        <v>16</v>
      </c>
      <c r="Q39" s="101">
        <f t="shared" si="17"/>
        <v>200</v>
      </c>
      <c r="R39" s="32"/>
      <c r="S39" s="32"/>
      <c r="T39" s="32"/>
      <c r="U39" s="135">
        <f t="shared" si="23"/>
        <v>0.10000000000000002</v>
      </c>
      <c r="V39" s="135">
        <f>Q39/12</f>
        <v>16.666666666666668</v>
      </c>
      <c r="X39" s="135">
        <f t="shared" si="24"/>
        <v>0</v>
      </c>
      <c r="Y39" s="135">
        <f t="shared" si="25"/>
        <v>200</v>
      </c>
      <c r="Z39" s="136">
        <f t="shared" si="26"/>
        <v>0</v>
      </c>
    </row>
    <row r="40" spans="1:26" ht="12" x14ac:dyDescent="0.3">
      <c r="A40" s="94"/>
      <c r="B40" s="95"/>
      <c r="C40" s="130" t="str">
        <f>'3. Staff Loading'!C40</f>
        <v>BenefitsCal Business Analyst</v>
      </c>
      <c r="D40" s="131" t="str">
        <f>'3. Staff Loading'!D40</f>
        <v>N</v>
      </c>
      <c r="E40" s="43">
        <v>92</v>
      </c>
      <c r="F40" s="43">
        <v>88</v>
      </c>
      <c r="G40" s="43">
        <v>80</v>
      </c>
      <c r="H40" s="43">
        <v>84</v>
      </c>
      <c r="I40" s="43">
        <v>84</v>
      </c>
      <c r="J40" s="43">
        <v>88</v>
      </c>
      <c r="K40" s="43">
        <v>84</v>
      </c>
      <c r="L40" s="43">
        <v>80</v>
      </c>
      <c r="M40" s="43">
        <v>76</v>
      </c>
      <c r="N40" s="43">
        <v>84</v>
      </c>
      <c r="O40" s="43">
        <v>80</v>
      </c>
      <c r="P40" s="43">
        <v>80</v>
      </c>
      <c r="Q40" s="101">
        <f t="shared" si="17"/>
        <v>1000</v>
      </c>
      <c r="R40" s="32"/>
      <c r="S40" s="32"/>
      <c r="T40" s="32"/>
      <c r="U40" s="135">
        <f t="shared" si="23"/>
        <v>0.5</v>
      </c>
      <c r="V40" s="135">
        <f>Q40/12</f>
        <v>83.333333333333329</v>
      </c>
      <c r="X40" s="135">
        <f t="shared" si="24"/>
        <v>0</v>
      </c>
      <c r="Y40" s="135">
        <f t="shared" si="25"/>
        <v>1000</v>
      </c>
      <c r="Z40" s="136">
        <f t="shared" si="26"/>
        <v>0</v>
      </c>
    </row>
    <row r="41" spans="1:26" ht="12" x14ac:dyDescent="0.3">
      <c r="A41" s="94"/>
      <c r="B41" s="95"/>
      <c r="C41" s="130" t="str">
        <f>'3. Staff Loading'!C41</f>
        <v>BenefitsCal Developer- Analytics/Reporting</v>
      </c>
      <c r="D41" s="131" t="str">
        <f>'3. Staff Loading'!D41</f>
        <v>N</v>
      </c>
      <c r="E41" s="43">
        <v>46</v>
      </c>
      <c r="F41" s="43">
        <v>44</v>
      </c>
      <c r="G41" s="43">
        <v>40</v>
      </c>
      <c r="H41" s="43">
        <v>42</v>
      </c>
      <c r="I41" s="43">
        <v>42</v>
      </c>
      <c r="J41" s="43">
        <v>44</v>
      </c>
      <c r="K41" s="43">
        <v>42</v>
      </c>
      <c r="L41" s="43">
        <v>40</v>
      </c>
      <c r="M41" s="43">
        <v>38</v>
      </c>
      <c r="N41" s="43">
        <v>42</v>
      </c>
      <c r="O41" s="43">
        <v>40</v>
      </c>
      <c r="P41" s="43">
        <v>40</v>
      </c>
      <c r="Q41" s="101">
        <f t="shared" si="17"/>
        <v>500</v>
      </c>
      <c r="R41" s="32"/>
      <c r="S41" s="32"/>
      <c r="T41" s="32"/>
      <c r="U41" s="135">
        <f t="shared" ref="U41:U43" si="27">V41/$S$7</f>
        <v>0.25</v>
      </c>
      <c r="V41" s="135">
        <f t="shared" ref="V41:V43" si="28">Q41/12</f>
        <v>41.666666666666664</v>
      </c>
      <c r="X41" s="135">
        <f t="shared" si="24"/>
        <v>0</v>
      </c>
      <c r="Y41" s="135">
        <f t="shared" si="25"/>
        <v>500</v>
      </c>
      <c r="Z41" s="136">
        <f t="shared" ref="Z41:Z43" si="29">X41/(Y41+X41)</f>
        <v>0</v>
      </c>
    </row>
    <row r="42" spans="1:26" ht="12" x14ac:dyDescent="0.3">
      <c r="A42" s="94"/>
      <c r="B42" s="95"/>
      <c r="C42" s="130" t="str">
        <f>'3. Staff Loading'!C42</f>
        <v xml:space="preserve">BenefitsCal UCD Research Analyst </v>
      </c>
      <c r="D42" s="131" t="str">
        <f>'3. Staff Loading'!D42</f>
        <v>N</v>
      </c>
      <c r="E42" s="43">
        <v>138</v>
      </c>
      <c r="F42" s="43">
        <v>132</v>
      </c>
      <c r="G42" s="43">
        <v>120</v>
      </c>
      <c r="H42" s="43">
        <v>126</v>
      </c>
      <c r="I42" s="43">
        <v>126</v>
      </c>
      <c r="J42" s="43">
        <v>132</v>
      </c>
      <c r="K42" s="43">
        <v>126</v>
      </c>
      <c r="L42" s="43">
        <v>120</v>
      </c>
      <c r="M42" s="43">
        <v>114</v>
      </c>
      <c r="N42" s="43">
        <v>126</v>
      </c>
      <c r="O42" s="43">
        <v>120</v>
      </c>
      <c r="P42" s="43">
        <v>120</v>
      </c>
      <c r="Q42" s="101">
        <f t="shared" si="17"/>
        <v>1500</v>
      </c>
      <c r="R42" s="32"/>
      <c r="S42" s="32"/>
      <c r="T42" s="32"/>
      <c r="U42" s="135">
        <f t="shared" si="27"/>
        <v>0.75</v>
      </c>
      <c r="V42" s="135">
        <f t="shared" si="28"/>
        <v>125</v>
      </c>
      <c r="X42" s="135">
        <f t="shared" si="24"/>
        <v>0</v>
      </c>
      <c r="Y42" s="135">
        <f t="shared" si="25"/>
        <v>1500</v>
      </c>
      <c r="Z42" s="136">
        <f t="shared" si="29"/>
        <v>0</v>
      </c>
    </row>
    <row r="43" spans="1:26" ht="12" x14ac:dyDescent="0.3">
      <c r="A43" s="94"/>
      <c r="B43" s="95"/>
      <c r="C43" s="130" t="str">
        <f>'3. Staff Loading'!C43</f>
        <v>BenefitsCal User Centered Design Lead</v>
      </c>
      <c r="D43" s="131" t="str">
        <f>'3. Staff Loading'!D43</f>
        <v>N</v>
      </c>
      <c r="E43" s="43">
        <v>73.600000000000009</v>
      </c>
      <c r="F43" s="43">
        <v>70.400000000000006</v>
      </c>
      <c r="G43" s="43">
        <v>64</v>
      </c>
      <c r="H43" s="43">
        <v>67.2</v>
      </c>
      <c r="I43" s="43">
        <v>67.2</v>
      </c>
      <c r="J43" s="43">
        <v>70.400000000000006</v>
      </c>
      <c r="K43" s="43">
        <v>67.2</v>
      </c>
      <c r="L43" s="43">
        <v>64</v>
      </c>
      <c r="M43" s="43">
        <v>60.800000000000004</v>
      </c>
      <c r="N43" s="43">
        <v>67.2</v>
      </c>
      <c r="O43" s="43">
        <v>64</v>
      </c>
      <c r="P43" s="43">
        <v>64</v>
      </c>
      <c r="Q43" s="101">
        <f t="shared" si="17"/>
        <v>800</v>
      </c>
      <c r="R43" s="56"/>
      <c r="S43" s="32"/>
      <c r="T43" s="32"/>
      <c r="U43" s="135">
        <f t="shared" si="27"/>
        <v>0.40000000000000008</v>
      </c>
      <c r="V43" s="135">
        <f t="shared" si="28"/>
        <v>66.666666666666671</v>
      </c>
      <c r="X43" s="135">
        <f t="shared" si="24"/>
        <v>0</v>
      </c>
      <c r="Y43" s="135">
        <f t="shared" si="25"/>
        <v>800</v>
      </c>
      <c r="Z43" s="136">
        <f t="shared" si="29"/>
        <v>0</v>
      </c>
    </row>
    <row r="44" spans="1:26" s="32" customFormat="1" ht="12.5" thickBot="1" x14ac:dyDescent="0.35">
      <c r="A44" s="66"/>
      <c r="B44" s="67" t="s">
        <v>41</v>
      </c>
      <c r="C44" s="68"/>
      <c r="D44" s="120"/>
      <c r="E44" s="71">
        <f>SUM(E37:E43)</f>
        <v>414</v>
      </c>
      <c r="F44" s="71">
        <f t="shared" ref="F44:Q44" si="30">SUM(F37:F43)</f>
        <v>396</v>
      </c>
      <c r="G44" s="71">
        <f t="shared" si="30"/>
        <v>360</v>
      </c>
      <c r="H44" s="71">
        <f t="shared" si="30"/>
        <v>378</v>
      </c>
      <c r="I44" s="71">
        <f t="shared" si="30"/>
        <v>378</v>
      </c>
      <c r="J44" s="71">
        <f t="shared" si="30"/>
        <v>396</v>
      </c>
      <c r="K44" s="71">
        <f t="shared" si="30"/>
        <v>378</v>
      </c>
      <c r="L44" s="71">
        <f t="shared" si="30"/>
        <v>360</v>
      </c>
      <c r="M44" s="71">
        <f t="shared" si="30"/>
        <v>342</v>
      </c>
      <c r="N44" s="71">
        <f t="shared" si="30"/>
        <v>378</v>
      </c>
      <c r="O44" s="71">
        <f t="shared" si="30"/>
        <v>360</v>
      </c>
      <c r="P44" s="71">
        <f t="shared" si="30"/>
        <v>360</v>
      </c>
      <c r="Q44" s="71">
        <f t="shared" si="30"/>
        <v>4500</v>
      </c>
      <c r="R44" s="28"/>
      <c r="S44" s="28"/>
      <c r="T44" s="28"/>
      <c r="U44" s="73">
        <f>SUM(U37:U43)</f>
        <v>2.25</v>
      </c>
      <c r="V44" s="73">
        <f>SUM(V37:V43)</f>
        <v>375</v>
      </c>
      <c r="X44" s="69">
        <f>SUM(X37:X43)</f>
        <v>0</v>
      </c>
      <c r="Y44" s="69">
        <f>SUM(Y37:Y43)</f>
        <v>4500</v>
      </c>
      <c r="Z44" s="106">
        <f>X44/(X44+Y44)</f>
        <v>0</v>
      </c>
    </row>
    <row r="45" spans="1:26" ht="12" x14ac:dyDescent="0.3">
      <c r="A45" s="94">
        <v>2.2999999999999998</v>
      </c>
      <c r="B45" s="99" t="s">
        <v>42</v>
      </c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U45" s="135">
        <f>V45/$S$7</f>
        <v>0</v>
      </c>
      <c r="V45" s="135">
        <f>Q45/12</f>
        <v>0</v>
      </c>
      <c r="X45" s="135">
        <f>IF($D45="Y",$Q45,0)</f>
        <v>0</v>
      </c>
      <c r="Y45" s="135">
        <f>IF($D45="N",$Q45,0)</f>
        <v>0</v>
      </c>
      <c r="Z45" s="136" t="e">
        <f>X45/(Y45+X45)</f>
        <v>#DIV/0!</v>
      </c>
    </row>
    <row r="46" spans="1:26" ht="12" x14ac:dyDescent="0.3">
      <c r="A46" s="94"/>
      <c r="B46" s="95"/>
      <c r="C46" s="130" t="str">
        <f>'3. Staff Loading'!C46</f>
        <v>BenefitsCal Application Architect</v>
      </c>
      <c r="D46" s="131" t="str">
        <f>'3. Staff Loading'!D46</f>
        <v>N</v>
      </c>
      <c r="E46" s="43">
        <v>36.800000000000004</v>
      </c>
      <c r="F46" s="43">
        <v>35.200000000000003</v>
      </c>
      <c r="G46" s="43">
        <v>32</v>
      </c>
      <c r="H46" s="43">
        <v>33.6</v>
      </c>
      <c r="I46" s="43">
        <v>33.6</v>
      </c>
      <c r="J46" s="43">
        <v>35.200000000000003</v>
      </c>
      <c r="K46" s="43">
        <v>33.6</v>
      </c>
      <c r="L46" s="43">
        <v>32</v>
      </c>
      <c r="M46" s="43">
        <v>30.400000000000002</v>
      </c>
      <c r="N46" s="43">
        <v>33.6</v>
      </c>
      <c r="O46" s="43">
        <v>32</v>
      </c>
      <c r="P46" s="43">
        <v>32</v>
      </c>
      <c r="Q46" s="101">
        <f t="shared" si="17"/>
        <v>400</v>
      </c>
      <c r="U46" s="135">
        <f t="shared" ref="U46:U48" si="31">V46/$S$7</f>
        <v>0.20000000000000004</v>
      </c>
      <c r="V46" s="135">
        <f>Q46/12</f>
        <v>33.333333333333336</v>
      </c>
      <c r="X46" s="135">
        <f t="shared" ref="X46:X54" si="32">IF($D46="Y",$Q46,0)</f>
        <v>0</v>
      </c>
      <c r="Y46" s="135">
        <f t="shared" ref="Y46:Y54" si="33">IF($D46="N",$Q46,0)</f>
        <v>400</v>
      </c>
      <c r="Z46" s="136">
        <f t="shared" ref="Z46:Z48" si="34">X46/(Y46+X46)</f>
        <v>0</v>
      </c>
    </row>
    <row r="47" spans="1:26" ht="12" x14ac:dyDescent="0.3">
      <c r="A47" s="94"/>
      <c r="B47" s="95"/>
      <c r="C47" s="130" t="str">
        <f>'3. Staff Loading'!C47</f>
        <v>BenefitsCal Application Developer Onshore</v>
      </c>
      <c r="D47" s="131" t="str">
        <f>'3. Staff Loading'!D47</f>
        <v>N</v>
      </c>
      <c r="E47" s="43">
        <v>92</v>
      </c>
      <c r="F47" s="43">
        <v>88</v>
      </c>
      <c r="G47" s="43">
        <v>80</v>
      </c>
      <c r="H47" s="43">
        <v>84</v>
      </c>
      <c r="I47" s="43">
        <v>84</v>
      </c>
      <c r="J47" s="43">
        <v>88</v>
      </c>
      <c r="K47" s="43">
        <v>84</v>
      </c>
      <c r="L47" s="43">
        <v>80</v>
      </c>
      <c r="M47" s="43">
        <v>76</v>
      </c>
      <c r="N47" s="43">
        <v>84</v>
      </c>
      <c r="O47" s="43">
        <v>80</v>
      </c>
      <c r="P47" s="43">
        <v>80</v>
      </c>
      <c r="Q47" s="101">
        <f t="shared" si="17"/>
        <v>1000</v>
      </c>
      <c r="R47" s="32"/>
      <c r="S47" s="32"/>
      <c r="T47" s="32"/>
      <c r="U47" s="135">
        <f t="shared" si="31"/>
        <v>0.5</v>
      </c>
      <c r="V47" s="135">
        <f>Q47/12</f>
        <v>83.333333333333329</v>
      </c>
      <c r="X47" s="135">
        <f t="shared" si="32"/>
        <v>0</v>
      </c>
      <c r="Y47" s="135">
        <f t="shared" si="33"/>
        <v>1000</v>
      </c>
      <c r="Z47" s="136">
        <f t="shared" si="34"/>
        <v>0</v>
      </c>
    </row>
    <row r="48" spans="1:26" ht="12" x14ac:dyDescent="0.3">
      <c r="A48" s="94"/>
      <c r="B48" s="95"/>
      <c r="C48" s="130" t="str">
        <f>'3. Staff Loading'!C48</f>
        <v>BenefitsCal Application Developer SR</v>
      </c>
      <c r="D48" s="131" t="str">
        <f>'3. Staff Loading'!D48</f>
        <v>N</v>
      </c>
      <c r="E48" s="43">
        <v>92</v>
      </c>
      <c r="F48" s="43">
        <v>88</v>
      </c>
      <c r="G48" s="43">
        <v>80</v>
      </c>
      <c r="H48" s="43">
        <v>84</v>
      </c>
      <c r="I48" s="43">
        <v>84</v>
      </c>
      <c r="J48" s="43">
        <v>88</v>
      </c>
      <c r="K48" s="43">
        <v>84</v>
      </c>
      <c r="L48" s="43">
        <v>80</v>
      </c>
      <c r="M48" s="43">
        <v>76</v>
      </c>
      <c r="N48" s="43">
        <v>84</v>
      </c>
      <c r="O48" s="43">
        <v>80</v>
      </c>
      <c r="P48" s="43">
        <v>80</v>
      </c>
      <c r="Q48" s="101">
        <f t="shared" si="17"/>
        <v>1000</v>
      </c>
      <c r="R48" s="32"/>
      <c r="S48" s="32"/>
      <c r="T48" s="32"/>
      <c r="U48" s="135">
        <f t="shared" si="31"/>
        <v>0.5</v>
      </c>
      <c r="V48" s="135">
        <f>Q48/12</f>
        <v>83.333333333333329</v>
      </c>
      <c r="X48" s="135">
        <f t="shared" si="32"/>
        <v>0</v>
      </c>
      <c r="Y48" s="135">
        <f t="shared" si="33"/>
        <v>1000</v>
      </c>
      <c r="Z48" s="136">
        <f t="shared" si="34"/>
        <v>0</v>
      </c>
    </row>
    <row r="49" spans="1:26" ht="12" x14ac:dyDescent="0.3">
      <c r="A49" s="94"/>
      <c r="B49" s="95"/>
      <c r="C49" s="130" t="str">
        <f>'3. Staff Loading'!C49</f>
        <v>BenefitsCal Business Analyst</v>
      </c>
      <c r="D49" s="131" t="str">
        <f>'3. Staff Loading'!D49</f>
        <v>N</v>
      </c>
      <c r="E49" s="43">
        <v>92</v>
      </c>
      <c r="F49" s="43">
        <v>88</v>
      </c>
      <c r="G49" s="43">
        <v>80</v>
      </c>
      <c r="H49" s="43">
        <v>84</v>
      </c>
      <c r="I49" s="43">
        <v>84</v>
      </c>
      <c r="J49" s="43">
        <v>88</v>
      </c>
      <c r="K49" s="43">
        <v>84</v>
      </c>
      <c r="L49" s="43">
        <v>80</v>
      </c>
      <c r="M49" s="43">
        <v>76</v>
      </c>
      <c r="N49" s="43">
        <v>84</v>
      </c>
      <c r="O49" s="43">
        <v>80</v>
      </c>
      <c r="P49" s="43">
        <v>80</v>
      </c>
      <c r="Q49" s="101">
        <f t="shared" si="17"/>
        <v>1000</v>
      </c>
      <c r="R49" s="32"/>
      <c r="S49" s="32"/>
      <c r="T49" s="32"/>
      <c r="U49" s="135">
        <f t="shared" ref="U49:U54" si="35">V49/$S$7</f>
        <v>0.5</v>
      </c>
      <c r="V49" s="135">
        <f t="shared" ref="V49:V54" si="36">Q49/12</f>
        <v>83.333333333333329</v>
      </c>
      <c r="X49" s="135">
        <f t="shared" si="32"/>
        <v>0</v>
      </c>
      <c r="Y49" s="135">
        <f t="shared" si="33"/>
        <v>1000</v>
      </c>
      <c r="Z49" s="136">
        <f t="shared" ref="Z49:Z54" si="37">X49/(Y49+X49)</f>
        <v>0</v>
      </c>
    </row>
    <row r="50" spans="1:26" ht="12" x14ac:dyDescent="0.3">
      <c r="A50" s="94"/>
      <c r="B50" s="95"/>
      <c r="C50" s="130" t="str">
        <f>'3. Staff Loading'!C50</f>
        <v>BenefitsCal Developer- Analytics/Reporting</v>
      </c>
      <c r="D50" s="131" t="str">
        <f>'3. Staff Loading'!D50</f>
        <v>N</v>
      </c>
      <c r="E50" s="43">
        <v>92</v>
      </c>
      <c r="F50" s="43">
        <v>88</v>
      </c>
      <c r="G50" s="43">
        <v>80</v>
      </c>
      <c r="H50" s="43">
        <v>84</v>
      </c>
      <c r="I50" s="43">
        <v>84</v>
      </c>
      <c r="J50" s="43">
        <v>88</v>
      </c>
      <c r="K50" s="43">
        <v>84</v>
      </c>
      <c r="L50" s="43">
        <v>80</v>
      </c>
      <c r="M50" s="43">
        <v>76</v>
      </c>
      <c r="N50" s="43">
        <v>84</v>
      </c>
      <c r="O50" s="43">
        <v>80</v>
      </c>
      <c r="P50" s="43">
        <v>80</v>
      </c>
      <c r="Q50" s="101">
        <f t="shared" si="17"/>
        <v>1000</v>
      </c>
      <c r="R50" s="32"/>
      <c r="S50" s="32"/>
      <c r="T50" s="32"/>
      <c r="U50" s="135">
        <f t="shared" si="35"/>
        <v>0.5</v>
      </c>
      <c r="V50" s="135">
        <f t="shared" si="36"/>
        <v>83.333333333333329</v>
      </c>
      <c r="X50" s="135">
        <f t="shared" si="32"/>
        <v>0</v>
      </c>
      <c r="Y50" s="135">
        <f t="shared" si="33"/>
        <v>1000</v>
      </c>
      <c r="Z50" s="136">
        <f t="shared" si="37"/>
        <v>0</v>
      </c>
    </row>
    <row r="51" spans="1:26" ht="12" x14ac:dyDescent="0.3">
      <c r="A51" s="94"/>
      <c r="B51" s="95"/>
      <c r="C51" s="130" t="str">
        <f>'3. Staff Loading'!C51</f>
        <v>BenefitsCal Tester Offshore</v>
      </c>
      <c r="D51" s="131" t="str">
        <f>'3. Staff Loading'!D51</f>
        <v>Y</v>
      </c>
      <c r="E51" s="43">
        <v>257.59999999999997</v>
      </c>
      <c r="F51" s="43">
        <v>246.39999999999998</v>
      </c>
      <c r="G51" s="43">
        <v>224</v>
      </c>
      <c r="H51" s="43">
        <v>235.2</v>
      </c>
      <c r="I51" s="43">
        <v>235.2</v>
      </c>
      <c r="J51" s="43">
        <v>246.39999999999998</v>
      </c>
      <c r="K51" s="43">
        <v>235.2</v>
      </c>
      <c r="L51" s="43">
        <v>224</v>
      </c>
      <c r="M51" s="43">
        <v>212.79999999999998</v>
      </c>
      <c r="N51" s="43">
        <v>235.2</v>
      </c>
      <c r="O51" s="43">
        <v>224</v>
      </c>
      <c r="P51" s="43">
        <v>224</v>
      </c>
      <c r="Q51" s="101">
        <f t="shared" si="17"/>
        <v>2800</v>
      </c>
      <c r="R51" s="32"/>
      <c r="S51" s="32"/>
      <c r="T51" s="32"/>
      <c r="U51" s="135">
        <f t="shared" si="35"/>
        <v>1.4000000000000001</v>
      </c>
      <c r="V51" s="135">
        <f t="shared" si="36"/>
        <v>233.33333333333334</v>
      </c>
      <c r="X51" s="135">
        <f t="shared" si="32"/>
        <v>2800</v>
      </c>
      <c r="Y51" s="135">
        <f t="shared" si="33"/>
        <v>0</v>
      </c>
      <c r="Z51" s="136">
        <f t="shared" si="37"/>
        <v>1</v>
      </c>
    </row>
    <row r="52" spans="1:26" ht="12" x14ac:dyDescent="0.3">
      <c r="A52" s="94"/>
      <c r="B52" s="95"/>
      <c r="C52" s="130" t="str">
        <f>'3. Staff Loading'!C52</f>
        <v xml:space="preserve">BenefitsCal UCD Research Analyst </v>
      </c>
      <c r="D52" s="131" t="str">
        <f>'3. Staff Loading'!D52</f>
        <v>N</v>
      </c>
      <c r="E52" s="43">
        <v>184</v>
      </c>
      <c r="F52" s="43">
        <v>176</v>
      </c>
      <c r="G52" s="43">
        <v>160</v>
      </c>
      <c r="H52" s="43">
        <v>168</v>
      </c>
      <c r="I52" s="43">
        <v>168</v>
      </c>
      <c r="J52" s="43">
        <v>176</v>
      </c>
      <c r="K52" s="43">
        <v>168</v>
      </c>
      <c r="L52" s="43">
        <v>160</v>
      </c>
      <c r="M52" s="43">
        <v>152</v>
      </c>
      <c r="N52" s="43">
        <v>168</v>
      </c>
      <c r="O52" s="43">
        <v>160</v>
      </c>
      <c r="P52" s="43">
        <v>160</v>
      </c>
      <c r="Q52" s="101">
        <f t="shared" si="17"/>
        <v>2000</v>
      </c>
      <c r="R52" s="32"/>
      <c r="S52" s="32"/>
      <c r="T52" s="32"/>
      <c r="U52" s="135">
        <f t="shared" si="35"/>
        <v>1</v>
      </c>
      <c r="V52" s="135">
        <f t="shared" si="36"/>
        <v>166.66666666666666</v>
      </c>
      <c r="X52" s="135">
        <f t="shared" si="32"/>
        <v>0</v>
      </c>
      <c r="Y52" s="135">
        <f t="shared" si="33"/>
        <v>2000</v>
      </c>
      <c r="Z52" s="136">
        <f t="shared" si="37"/>
        <v>0</v>
      </c>
    </row>
    <row r="53" spans="1:26" ht="12" x14ac:dyDescent="0.3">
      <c r="A53" s="94"/>
      <c r="B53" s="95"/>
      <c r="C53" s="130" t="str">
        <f>'3. Staff Loading'!C53</f>
        <v>BenefitsCal UI/React Developer Offshore</v>
      </c>
      <c r="D53" s="131" t="str">
        <f>'3. Staff Loading'!D53</f>
        <v>Y</v>
      </c>
      <c r="E53" s="43">
        <v>368</v>
      </c>
      <c r="F53" s="43">
        <v>352</v>
      </c>
      <c r="G53" s="43">
        <v>320</v>
      </c>
      <c r="H53" s="43">
        <v>336</v>
      </c>
      <c r="I53" s="43">
        <v>336</v>
      </c>
      <c r="J53" s="43">
        <v>352</v>
      </c>
      <c r="K53" s="43">
        <v>336</v>
      </c>
      <c r="L53" s="43">
        <v>320</v>
      </c>
      <c r="M53" s="43">
        <v>304</v>
      </c>
      <c r="N53" s="43">
        <v>336</v>
      </c>
      <c r="O53" s="43">
        <v>320</v>
      </c>
      <c r="P53" s="43">
        <v>320</v>
      </c>
      <c r="Q53" s="101">
        <f t="shared" si="17"/>
        <v>4000</v>
      </c>
      <c r="R53" s="32"/>
      <c r="S53" s="32"/>
      <c r="T53" s="32"/>
      <c r="U53" s="135">
        <f t="shared" si="35"/>
        <v>2</v>
      </c>
      <c r="V53" s="135">
        <f t="shared" si="36"/>
        <v>333.33333333333331</v>
      </c>
      <c r="X53" s="135">
        <f t="shared" si="32"/>
        <v>4000</v>
      </c>
      <c r="Y53" s="135">
        <f t="shared" si="33"/>
        <v>0</v>
      </c>
      <c r="Z53" s="136">
        <f t="shared" si="37"/>
        <v>1</v>
      </c>
    </row>
    <row r="54" spans="1:26" ht="12" x14ac:dyDescent="0.3">
      <c r="A54" s="94"/>
      <c r="B54" s="95"/>
      <c r="C54" s="130" t="str">
        <f>'3. Staff Loading'!C54</f>
        <v>BenefitsCal User Centered Design Lead</v>
      </c>
      <c r="D54" s="131" t="str">
        <f>'3. Staff Loading'!D54</f>
        <v>N</v>
      </c>
      <c r="E54" s="43">
        <v>64.399999999999991</v>
      </c>
      <c r="F54" s="43">
        <v>61.599999999999994</v>
      </c>
      <c r="G54" s="43">
        <v>56</v>
      </c>
      <c r="H54" s="43">
        <v>58.8</v>
      </c>
      <c r="I54" s="43">
        <v>58.8</v>
      </c>
      <c r="J54" s="43">
        <v>61.599999999999994</v>
      </c>
      <c r="K54" s="43">
        <v>58.8</v>
      </c>
      <c r="L54" s="43">
        <v>56</v>
      </c>
      <c r="M54" s="43">
        <v>53.199999999999996</v>
      </c>
      <c r="N54" s="43">
        <v>58.8</v>
      </c>
      <c r="O54" s="43">
        <v>56</v>
      </c>
      <c r="P54" s="43">
        <v>56</v>
      </c>
      <c r="Q54" s="101">
        <f t="shared" si="17"/>
        <v>700</v>
      </c>
      <c r="R54" s="32"/>
      <c r="S54" s="32"/>
      <c r="T54" s="32"/>
      <c r="U54" s="135">
        <f t="shared" si="35"/>
        <v>0.35000000000000003</v>
      </c>
      <c r="V54" s="135">
        <f t="shared" si="36"/>
        <v>58.333333333333336</v>
      </c>
      <c r="X54" s="135">
        <f t="shared" si="32"/>
        <v>0</v>
      </c>
      <c r="Y54" s="135">
        <f t="shared" si="33"/>
        <v>700</v>
      </c>
      <c r="Z54" s="136">
        <f t="shared" si="37"/>
        <v>0</v>
      </c>
    </row>
    <row r="55" spans="1:26" s="32" customFormat="1" ht="12.5" thickBot="1" x14ac:dyDescent="0.35">
      <c r="A55" s="66"/>
      <c r="B55" s="67" t="s">
        <v>46</v>
      </c>
      <c r="C55" s="68"/>
      <c r="D55" s="120"/>
      <c r="E55" s="71">
        <f>SUM(E45:E54)</f>
        <v>1278.8000000000002</v>
      </c>
      <c r="F55" s="71">
        <f t="shared" ref="F55:Q55" si="38">SUM(F45:F54)</f>
        <v>1223.1999999999998</v>
      </c>
      <c r="G55" s="71">
        <f t="shared" si="38"/>
        <v>1112</v>
      </c>
      <c r="H55" s="71">
        <f t="shared" si="38"/>
        <v>1167.5999999999999</v>
      </c>
      <c r="I55" s="71">
        <f t="shared" si="38"/>
        <v>1167.5999999999999</v>
      </c>
      <c r="J55" s="71">
        <f t="shared" si="38"/>
        <v>1223.1999999999998</v>
      </c>
      <c r="K55" s="71">
        <f t="shared" si="38"/>
        <v>1167.5999999999999</v>
      </c>
      <c r="L55" s="71">
        <f t="shared" si="38"/>
        <v>1112</v>
      </c>
      <c r="M55" s="71">
        <f t="shared" si="38"/>
        <v>1056.3999999999999</v>
      </c>
      <c r="N55" s="71">
        <f t="shared" si="38"/>
        <v>1167.5999999999999</v>
      </c>
      <c r="O55" s="71">
        <f t="shared" si="38"/>
        <v>1112</v>
      </c>
      <c r="P55" s="71">
        <f t="shared" si="38"/>
        <v>1112</v>
      </c>
      <c r="Q55" s="71">
        <f t="shared" si="38"/>
        <v>13900</v>
      </c>
      <c r="R55" s="28"/>
      <c r="S55" s="28"/>
      <c r="T55" s="28"/>
      <c r="U55" s="73">
        <f>SUM(U45:U54)</f>
        <v>6.95</v>
      </c>
      <c r="V55" s="73">
        <f>SUM(V45:V54)</f>
        <v>1158.3333333333333</v>
      </c>
      <c r="X55" s="69">
        <f>SUM(X45:X54)</f>
        <v>6800</v>
      </c>
      <c r="Y55" s="69">
        <f>SUM(Y45:Y54)</f>
        <v>7100</v>
      </c>
      <c r="Z55" s="106">
        <f>X55/(X55+Y55)</f>
        <v>0.48920863309352519</v>
      </c>
    </row>
    <row r="56" spans="1:26" s="32" customFormat="1" ht="12" x14ac:dyDescent="0.3">
      <c r="A56" s="94">
        <v>2.4</v>
      </c>
      <c r="B56" s="99" t="s">
        <v>47</v>
      </c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ref="Q56:Q63" si="39">SUM(E56:P56)</f>
        <v>0</v>
      </c>
      <c r="R56" s="28"/>
      <c r="S56" s="28"/>
      <c r="T56" s="28"/>
      <c r="U56" s="135">
        <f>V56/$S$7</f>
        <v>0</v>
      </c>
      <c r="V56" s="135">
        <f>Q56/12</f>
        <v>0</v>
      </c>
      <c r="W56" s="28"/>
      <c r="X56" s="135">
        <f>IF($D56="Y",$Q56,0)</f>
        <v>0</v>
      </c>
      <c r="Y56" s="135">
        <f>IF($D56="N",$Q56,0)</f>
        <v>0</v>
      </c>
      <c r="Z56" s="136" t="e">
        <f>X56/(Y56+X56)</f>
        <v>#DIV/0!</v>
      </c>
    </row>
    <row r="57" spans="1:26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R57" s="28"/>
      <c r="S57" s="28"/>
      <c r="T57" s="28"/>
      <c r="U57" s="135">
        <f t="shared" ref="U57:U63" si="40">V57/$S$7</f>
        <v>0</v>
      </c>
      <c r="V57" s="135">
        <f>Q57/12</f>
        <v>0</v>
      </c>
      <c r="W57" s="28"/>
      <c r="X57" s="135">
        <f t="shared" ref="X57:X63" si="41">IF($D57="Y",$Q57,0)</f>
        <v>0</v>
      </c>
      <c r="Y57" s="135">
        <f t="shared" ref="Y57:Y63" si="42">IF($D57="N",$Q57,0)</f>
        <v>0</v>
      </c>
      <c r="Z57" s="136" t="e">
        <f t="shared" ref="Z57:Z63" si="43">X57/(Y57+X57)</f>
        <v>#DIV/0!</v>
      </c>
    </row>
    <row r="58" spans="1:26" s="32" customFormat="1" ht="12" x14ac:dyDescent="0.3">
      <c r="A58" s="94"/>
      <c r="B58" s="95"/>
      <c r="C58" s="130" t="str">
        <f>'3. Staff Loading'!C58</f>
        <v>BenefitsCal Application Developer Onshore</v>
      </c>
      <c r="D58" s="131" t="str">
        <f>'3. Staff Loading'!D58</f>
        <v>N</v>
      </c>
      <c r="E58" s="43">
        <v>55.199999999999996</v>
      </c>
      <c r="F58" s="43">
        <v>52.8</v>
      </c>
      <c r="G58" s="43">
        <v>48</v>
      </c>
      <c r="H58" s="43">
        <v>50.4</v>
      </c>
      <c r="I58" s="43">
        <v>50.4</v>
      </c>
      <c r="J58" s="43">
        <v>52.8</v>
      </c>
      <c r="K58" s="43">
        <v>50.4</v>
      </c>
      <c r="L58" s="43">
        <v>48</v>
      </c>
      <c r="M58" s="43">
        <v>45.6</v>
      </c>
      <c r="N58" s="43">
        <v>50.4</v>
      </c>
      <c r="O58" s="43">
        <v>48</v>
      </c>
      <c r="P58" s="43">
        <v>48</v>
      </c>
      <c r="Q58" s="101">
        <f t="shared" si="39"/>
        <v>600</v>
      </c>
      <c r="U58" s="135">
        <f t="shared" si="40"/>
        <v>0.30000000000000004</v>
      </c>
      <c r="V58" s="135">
        <f>Q58/12</f>
        <v>50</v>
      </c>
      <c r="W58" s="28"/>
      <c r="X58" s="135">
        <f t="shared" si="41"/>
        <v>0</v>
      </c>
      <c r="Y58" s="135">
        <f t="shared" si="42"/>
        <v>600</v>
      </c>
      <c r="Z58" s="136">
        <f t="shared" si="43"/>
        <v>0</v>
      </c>
    </row>
    <row r="59" spans="1:26" s="32" customFormat="1" ht="12" x14ac:dyDescent="0.3">
      <c r="A59" s="94"/>
      <c r="B59" s="95"/>
      <c r="C59" s="130" t="str">
        <f>'3. Staff Loading'!C59</f>
        <v>BenefitsCal Developer- Analytics/Reporting</v>
      </c>
      <c r="D59" s="131" t="str">
        <f>'3. Staff Loading'!D59</f>
        <v>N</v>
      </c>
      <c r="E59" s="43">
        <v>46</v>
      </c>
      <c r="F59" s="43">
        <v>44</v>
      </c>
      <c r="G59" s="43">
        <v>40</v>
      </c>
      <c r="H59" s="43">
        <v>42</v>
      </c>
      <c r="I59" s="43">
        <v>42</v>
      </c>
      <c r="J59" s="43">
        <v>44</v>
      </c>
      <c r="K59" s="43">
        <v>42</v>
      </c>
      <c r="L59" s="43">
        <v>40</v>
      </c>
      <c r="M59" s="43">
        <v>38</v>
      </c>
      <c r="N59" s="43">
        <v>42</v>
      </c>
      <c r="O59" s="43">
        <v>40</v>
      </c>
      <c r="P59" s="43">
        <v>40</v>
      </c>
      <c r="Q59" s="101">
        <f t="shared" si="39"/>
        <v>500</v>
      </c>
      <c r="U59" s="135">
        <f t="shared" si="40"/>
        <v>0.25</v>
      </c>
      <c r="V59" s="135">
        <f>Q59/12</f>
        <v>41.666666666666664</v>
      </c>
      <c r="W59" s="28"/>
      <c r="X59" s="135">
        <f t="shared" si="41"/>
        <v>0</v>
      </c>
      <c r="Y59" s="135">
        <f t="shared" si="42"/>
        <v>500</v>
      </c>
      <c r="Z59" s="136">
        <f t="shared" si="43"/>
        <v>0</v>
      </c>
    </row>
    <row r="60" spans="1:26" s="32" customFormat="1" ht="12" x14ac:dyDescent="0.3">
      <c r="A60" s="94"/>
      <c r="B60" s="95"/>
      <c r="C60" s="130" t="str">
        <f>'3. Staff Loading'!C60</f>
        <v>BenefitsCal SR Tester Onshore</v>
      </c>
      <c r="D60" s="131" t="str">
        <f>'3. Staff Loading'!D60</f>
        <v>N</v>
      </c>
      <c r="E60" s="43">
        <v>110.39999999999999</v>
      </c>
      <c r="F60" s="43">
        <v>105.6</v>
      </c>
      <c r="G60" s="43">
        <v>96</v>
      </c>
      <c r="H60" s="43">
        <v>100.8</v>
      </c>
      <c r="I60" s="43">
        <v>100.8</v>
      </c>
      <c r="J60" s="43">
        <v>105.6</v>
      </c>
      <c r="K60" s="43">
        <v>100.8</v>
      </c>
      <c r="L60" s="43">
        <v>96</v>
      </c>
      <c r="M60" s="43">
        <v>91.2</v>
      </c>
      <c r="N60" s="43">
        <v>100.8</v>
      </c>
      <c r="O60" s="43">
        <v>96</v>
      </c>
      <c r="P60" s="43">
        <v>96</v>
      </c>
      <c r="Q60" s="101">
        <f t="shared" si="39"/>
        <v>1200</v>
      </c>
      <c r="U60" s="135">
        <f t="shared" ref="U60:U62" si="44">V60/$S$7</f>
        <v>0.60000000000000009</v>
      </c>
      <c r="V60" s="135">
        <f t="shared" ref="V60:V62" si="45">Q60/12</f>
        <v>100</v>
      </c>
      <c r="W60" s="28"/>
      <c r="X60" s="135">
        <f t="shared" si="41"/>
        <v>0</v>
      </c>
      <c r="Y60" s="135">
        <f t="shared" si="42"/>
        <v>1200</v>
      </c>
      <c r="Z60" s="136">
        <f t="shared" ref="Z60:Z62" si="46">X60/(Y60+X60)</f>
        <v>0</v>
      </c>
    </row>
    <row r="61" spans="1:26" s="32" customFormat="1" ht="12" x14ac:dyDescent="0.3">
      <c r="A61" s="94"/>
      <c r="B61" s="95"/>
      <c r="C61" s="130" t="str">
        <f>'3. Staff Loading'!C61</f>
        <v>BenefitsCal Test Manager</v>
      </c>
      <c r="D61" s="131" t="str">
        <f>'3. Staff Loading'!D61</f>
        <v>N</v>
      </c>
      <c r="E61" s="43">
        <v>138.73599999999999</v>
      </c>
      <c r="F61" s="43">
        <v>132.70400000000001</v>
      </c>
      <c r="G61" s="43">
        <v>120.64</v>
      </c>
      <c r="H61" s="43">
        <v>126.672</v>
      </c>
      <c r="I61" s="43">
        <v>126.672</v>
      </c>
      <c r="J61" s="43">
        <v>132.70400000000001</v>
      </c>
      <c r="K61" s="43">
        <v>126.672</v>
      </c>
      <c r="L61" s="43">
        <v>120.64</v>
      </c>
      <c r="M61" s="43">
        <v>114.608</v>
      </c>
      <c r="N61" s="43">
        <v>126.672</v>
      </c>
      <c r="O61" s="43">
        <v>120.64</v>
      </c>
      <c r="P61" s="43">
        <v>120.64</v>
      </c>
      <c r="Q61" s="101">
        <f t="shared" si="39"/>
        <v>1508.0000000000002</v>
      </c>
      <c r="U61" s="135">
        <f t="shared" si="44"/>
        <v>0.75400000000000011</v>
      </c>
      <c r="V61" s="135">
        <f t="shared" si="45"/>
        <v>125.66666666666669</v>
      </c>
      <c r="W61" s="28"/>
      <c r="X61" s="135">
        <f t="shared" si="41"/>
        <v>0</v>
      </c>
      <c r="Y61" s="135">
        <f t="shared" si="42"/>
        <v>1508.0000000000002</v>
      </c>
      <c r="Z61" s="136">
        <f t="shared" si="46"/>
        <v>0</v>
      </c>
    </row>
    <row r="62" spans="1:26" s="32" customFormat="1" ht="12" x14ac:dyDescent="0.3">
      <c r="A62" s="94"/>
      <c r="B62" s="95"/>
      <c r="C62" s="130" t="str">
        <f>'3. Staff Loading'!C62</f>
        <v>BenefitsCal Tester Offshore</v>
      </c>
      <c r="D62" s="131" t="str">
        <f>'3. Staff Loading'!D62</f>
        <v>Y</v>
      </c>
      <c r="E62" s="43">
        <v>239.20000000000002</v>
      </c>
      <c r="F62" s="43">
        <v>228.8</v>
      </c>
      <c r="G62" s="43">
        <v>208</v>
      </c>
      <c r="H62" s="43">
        <v>218.4</v>
      </c>
      <c r="I62" s="43">
        <v>218.4</v>
      </c>
      <c r="J62" s="43">
        <v>228.8</v>
      </c>
      <c r="K62" s="43">
        <v>218.4</v>
      </c>
      <c r="L62" s="43">
        <v>208</v>
      </c>
      <c r="M62" s="43">
        <v>197.6</v>
      </c>
      <c r="N62" s="43">
        <v>218.4</v>
      </c>
      <c r="O62" s="43">
        <v>208</v>
      </c>
      <c r="P62" s="43">
        <v>208</v>
      </c>
      <c r="Q62" s="101">
        <f t="shared" si="39"/>
        <v>2600</v>
      </c>
      <c r="U62" s="135">
        <f t="shared" si="44"/>
        <v>1.3</v>
      </c>
      <c r="V62" s="135">
        <f t="shared" si="45"/>
        <v>216.66666666666666</v>
      </c>
      <c r="W62" s="28"/>
      <c r="X62" s="135">
        <f t="shared" si="41"/>
        <v>2600</v>
      </c>
      <c r="Y62" s="135">
        <f t="shared" si="42"/>
        <v>0</v>
      </c>
      <c r="Z62" s="136">
        <f t="shared" si="46"/>
        <v>1</v>
      </c>
    </row>
    <row r="63" spans="1:26" s="32" customFormat="1" ht="12" x14ac:dyDescent="0.3">
      <c r="A63" s="94"/>
      <c r="B63" s="95"/>
      <c r="C63" s="130" t="str">
        <f>'3. Staff Loading'!C63</f>
        <v xml:space="preserve">BenefitsCal UCD Research Analyst </v>
      </c>
      <c r="D63" s="131" t="str">
        <f>'3. Staff Loading'!D63</f>
        <v>N</v>
      </c>
      <c r="E63" s="43">
        <v>46</v>
      </c>
      <c r="F63" s="43">
        <v>44</v>
      </c>
      <c r="G63" s="43">
        <v>40</v>
      </c>
      <c r="H63" s="43">
        <v>42</v>
      </c>
      <c r="I63" s="43">
        <v>42</v>
      </c>
      <c r="J63" s="43">
        <v>44</v>
      </c>
      <c r="K63" s="43">
        <v>42</v>
      </c>
      <c r="L63" s="43">
        <v>40</v>
      </c>
      <c r="M63" s="43">
        <v>38</v>
      </c>
      <c r="N63" s="43">
        <v>42</v>
      </c>
      <c r="O63" s="43">
        <v>40</v>
      </c>
      <c r="P63" s="43">
        <v>40</v>
      </c>
      <c r="Q63" s="101">
        <f t="shared" si="39"/>
        <v>500</v>
      </c>
      <c r="U63" s="135">
        <f t="shared" si="40"/>
        <v>0.25</v>
      </c>
      <c r="V63" s="135">
        <f>Q63/12</f>
        <v>41.666666666666664</v>
      </c>
      <c r="W63" s="28"/>
      <c r="X63" s="135">
        <f t="shared" si="41"/>
        <v>0</v>
      </c>
      <c r="Y63" s="135">
        <f t="shared" si="42"/>
        <v>500</v>
      </c>
      <c r="Z63" s="136">
        <f t="shared" si="43"/>
        <v>0</v>
      </c>
    </row>
    <row r="64" spans="1:26" s="32" customFormat="1" ht="12.5" thickBot="1" x14ac:dyDescent="0.35">
      <c r="A64" s="66"/>
      <c r="B64" s="67" t="s">
        <v>50</v>
      </c>
      <c r="C64" s="68"/>
      <c r="D64" s="120"/>
      <c r="E64" s="71">
        <f>SUM(E56:E63)</f>
        <v>635.53599999999994</v>
      </c>
      <c r="F64" s="71">
        <f t="shared" ref="F64:Q64" si="47">SUM(F56:F63)</f>
        <v>607.904</v>
      </c>
      <c r="G64" s="71">
        <f t="shared" si="47"/>
        <v>552.64</v>
      </c>
      <c r="H64" s="71">
        <f t="shared" si="47"/>
        <v>580.27199999999993</v>
      </c>
      <c r="I64" s="71">
        <f t="shared" si="47"/>
        <v>580.27199999999993</v>
      </c>
      <c r="J64" s="71">
        <f t="shared" si="47"/>
        <v>607.904</v>
      </c>
      <c r="K64" s="71">
        <f t="shared" si="47"/>
        <v>580.27199999999993</v>
      </c>
      <c r="L64" s="71">
        <f t="shared" si="47"/>
        <v>552.64</v>
      </c>
      <c r="M64" s="71">
        <f t="shared" si="47"/>
        <v>525.00800000000004</v>
      </c>
      <c r="N64" s="71">
        <f t="shared" si="47"/>
        <v>580.27199999999993</v>
      </c>
      <c r="O64" s="71">
        <f t="shared" si="47"/>
        <v>552.64</v>
      </c>
      <c r="P64" s="71">
        <f t="shared" si="47"/>
        <v>552.64</v>
      </c>
      <c r="Q64" s="71">
        <f t="shared" si="47"/>
        <v>6908</v>
      </c>
      <c r="R64" s="28"/>
      <c r="S64" s="28"/>
      <c r="T64" s="28"/>
      <c r="U64" s="73">
        <f>SUM(U56:U63)</f>
        <v>3.4540000000000006</v>
      </c>
      <c r="V64" s="73">
        <f>SUM(V56:V63)</f>
        <v>575.66666666666663</v>
      </c>
      <c r="X64" s="69">
        <f>SUM(X56:X63)</f>
        <v>2600</v>
      </c>
      <c r="Y64" s="69">
        <f>SUM(Y56:Y63)</f>
        <v>4308</v>
      </c>
      <c r="Z64" s="106">
        <f>X64/(X64+Y64)</f>
        <v>0.37637521713954836</v>
      </c>
    </row>
    <row r="65" spans="1:26" s="32" customFormat="1" ht="12" x14ac:dyDescent="0.3">
      <c r="A65" s="94">
        <v>2.5</v>
      </c>
      <c r="B65" s="99" t="s">
        <v>51</v>
      </c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ref="Q65:Q69" si="48">SUM(E65:P65)</f>
        <v>0</v>
      </c>
      <c r="R65" s="28"/>
      <c r="S65" s="28"/>
      <c r="T65" s="28"/>
      <c r="U65" s="135">
        <f>V65/$S$7</f>
        <v>0</v>
      </c>
      <c r="V65" s="135">
        <f>Q65/12</f>
        <v>0</v>
      </c>
      <c r="W65" s="28"/>
      <c r="X65" s="135">
        <f>IF($D65="Y",$Q65,0)</f>
        <v>0</v>
      </c>
      <c r="Y65" s="135">
        <f>IF($D65="N",$Q65,0)</f>
        <v>0</v>
      </c>
      <c r="Z65" s="136" t="e">
        <f>X65/(Y65+X65)</f>
        <v>#DIV/0!</v>
      </c>
    </row>
    <row r="66" spans="1:26" s="32" customFormat="1" ht="12" x14ac:dyDescent="0.3">
      <c r="A66" s="94"/>
      <c r="B66" s="95"/>
      <c r="C66" s="130" t="str">
        <f>'3. Staff Loading'!C66</f>
        <v>BenefitsCal SR Tester Onshore</v>
      </c>
      <c r="D66" s="131" t="str">
        <f>'3. Staff Loading'!D66</f>
        <v>N</v>
      </c>
      <c r="E66" s="43">
        <v>36.800000000000004</v>
      </c>
      <c r="F66" s="43">
        <v>35.200000000000003</v>
      </c>
      <c r="G66" s="43">
        <v>32</v>
      </c>
      <c r="H66" s="43">
        <v>33.6</v>
      </c>
      <c r="I66" s="43">
        <v>33.6</v>
      </c>
      <c r="J66" s="43">
        <v>35.200000000000003</v>
      </c>
      <c r="K66" s="43">
        <v>33.6</v>
      </c>
      <c r="L66" s="43">
        <v>32</v>
      </c>
      <c r="M66" s="43">
        <v>30.400000000000002</v>
      </c>
      <c r="N66" s="43">
        <v>33.6</v>
      </c>
      <c r="O66" s="43">
        <v>32</v>
      </c>
      <c r="P66" s="43">
        <v>32</v>
      </c>
      <c r="Q66" s="101">
        <f t="shared" si="48"/>
        <v>400</v>
      </c>
      <c r="R66" s="28"/>
      <c r="S66" s="28"/>
      <c r="T66" s="28"/>
      <c r="U66" s="135">
        <f t="shared" ref="U66:U69" si="49">V66/$S$7</f>
        <v>0.20000000000000004</v>
      </c>
      <c r="V66" s="135">
        <f>Q66/12</f>
        <v>33.333333333333336</v>
      </c>
      <c r="W66" s="28"/>
      <c r="X66" s="135">
        <f t="shared" ref="X66:X69" si="50">IF($D66="Y",$Q66,0)</f>
        <v>0</v>
      </c>
      <c r="Y66" s="135">
        <f t="shared" ref="Y66:Y69" si="51">IF($D66="N",$Q66,0)</f>
        <v>400</v>
      </c>
      <c r="Z66" s="136">
        <f t="shared" ref="Z66:Z69" si="52">X66/(Y66+X66)</f>
        <v>0</v>
      </c>
    </row>
    <row r="67" spans="1:26" s="32" customFormat="1" ht="12" x14ac:dyDescent="0.3">
      <c r="A67" s="94"/>
      <c r="B67" s="95"/>
      <c r="C67" s="130" t="str">
        <f>'3. Staff Loading'!C67</f>
        <v>BenefitsCal Test Manager</v>
      </c>
      <c r="D67" s="131" t="str">
        <f>'3. Staff Loading'!D67</f>
        <v>N</v>
      </c>
      <c r="E67" s="43">
        <v>46</v>
      </c>
      <c r="F67" s="43">
        <v>44</v>
      </c>
      <c r="G67" s="43">
        <v>40</v>
      </c>
      <c r="H67" s="43">
        <v>42</v>
      </c>
      <c r="I67" s="43">
        <v>42</v>
      </c>
      <c r="J67" s="43">
        <v>44</v>
      </c>
      <c r="K67" s="43">
        <v>42</v>
      </c>
      <c r="L67" s="43">
        <v>40</v>
      </c>
      <c r="M67" s="43">
        <v>38</v>
      </c>
      <c r="N67" s="43">
        <v>42</v>
      </c>
      <c r="O67" s="43">
        <v>40</v>
      </c>
      <c r="P67" s="43">
        <v>40</v>
      </c>
      <c r="Q67" s="101">
        <f t="shared" si="48"/>
        <v>500</v>
      </c>
      <c r="U67" s="135">
        <f t="shared" si="49"/>
        <v>0.25</v>
      </c>
      <c r="V67" s="135">
        <f>Q67/12</f>
        <v>41.666666666666664</v>
      </c>
      <c r="W67" s="28"/>
      <c r="X67" s="135">
        <f t="shared" si="50"/>
        <v>0</v>
      </c>
      <c r="Y67" s="135">
        <f t="shared" si="51"/>
        <v>500</v>
      </c>
      <c r="Z67" s="136">
        <f t="shared" si="52"/>
        <v>0</v>
      </c>
    </row>
    <row r="68" spans="1:26" s="32" customFormat="1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48"/>
        <v>0</v>
      </c>
      <c r="U68" s="135">
        <f t="shared" si="49"/>
        <v>0</v>
      </c>
      <c r="V68" s="135">
        <f>Q68/12</f>
        <v>0</v>
      </c>
      <c r="W68" s="28"/>
      <c r="X68" s="135">
        <f t="shared" si="50"/>
        <v>0</v>
      </c>
      <c r="Y68" s="135">
        <f t="shared" si="51"/>
        <v>0</v>
      </c>
      <c r="Z68" s="136" t="e">
        <f t="shared" si="52"/>
        <v>#DIV/0!</v>
      </c>
    </row>
    <row r="69" spans="1:26" s="32" customFormat="1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48"/>
        <v>0</v>
      </c>
      <c r="U69" s="135">
        <f t="shared" si="49"/>
        <v>0</v>
      </c>
      <c r="V69" s="135">
        <f>Q69/12</f>
        <v>0</v>
      </c>
      <c r="W69" s="28"/>
      <c r="X69" s="135">
        <f t="shared" si="50"/>
        <v>0</v>
      </c>
      <c r="Y69" s="135">
        <f t="shared" si="51"/>
        <v>0</v>
      </c>
      <c r="Z69" s="136" t="e">
        <f t="shared" si="52"/>
        <v>#DIV/0!</v>
      </c>
    </row>
    <row r="70" spans="1:26" s="32" customFormat="1" ht="12.5" thickBot="1" x14ac:dyDescent="0.35">
      <c r="A70" s="66"/>
      <c r="B70" s="67" t="s">
        <v>52</v>
      </c>
      <c r="C70" s="68"/>
      <c r="D70" s="120"/>
      <c r="E70" s="71">
        <f>SUM(E65:E69)</f>
        <v>82.800000000000011</v>
      </c>
      <c r="F70" s="71">
        <f t="shared" ref="F70:Q70" si="53">SUM(F65:F69)</f>
        <v>79.2</v>
      </c>
      <c r="G70" s="71">
        <f t="shared" si="53"/>
        <v>72</v>
      </c>
      <c r="H70" s="71">
        <f t="shared" si="53"/>
        <v>75.599999999999994</v>
      </c>
      <c r="I70" s="71">
        <f t="shared" si="53"/>
        <v>75.599999999999994</v>
      </c>
      <c r="J70" s="71">
        <f t="shared" si="53"/>
        <v>79.2</v>
      </c>
      <c r="K70" s="71">
        <f t="shared" si="53"/>
        <v>75.599999999999994</v>
      </c>
      <c r="L70" s="71">
        <f t="shared" si="53"/>
        <v>72</v>
      </c>
      <c r="M70" s="71">
        <f t="shared" si="53"/>
        <v>68.400000000000006</v>
      </c>
      <c r="N70" s="71">
        <f t="shared" si="53"/>
        <v>75.599999999999994</v>
      </c>
      <c r="O70" s="71">
        <f t="shared" si="53"/>
        <v>72</v>
      </c>
      <c r="P70" s="71">
        <f t="shared" si="53"/>
        <v>72</v>
      </c>
      <c r="Q70" s="71">
        <f t="shared" si="53"/>
        <v>900</v>
      </c>
      <c r="R70" s="28"/>
      <c r="S70" s="28"/>
      <c r="T70" s="28"/>
      <c r="U70" s="73">
        <f>SUM(U65:U69)</f>
        <v>0.45000000000000007</v>
      </c>
      <c r="V70" s="73">
        <f>SUM(V65:V69)</f>
        <v>75</v>
      </c>
      <c r="X70" s="69">
        <f>SUM(X65:X69)</f>
        <v>0</v>
      </c>
      <c r="Y70" s="69">
        <f>SUM(Y65:Y69)</f>
        <v>900</v>
      </c>
      <c r="Z70" s="106">
        <f>X70/(X70+Y70)</f>
        <v>0</v>
      </c>
    </row>
    <row r="71" spans="1:26" s="32" customFormat="1" ht="12" x14ac:dyDescent="0.3">
      <c r="A71" s="94">
        <v>2.6</v>
      </c>
      <c r="B71" s="99" t="s">
        <v>53</v>
      </c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R71" s="28"/>
      <c r="S71" s="28"/>
      <c r="T71" s="28"/>
      <c r="U71" s="135">
        <f>V71/$S$7</f>
        <v>0</v>
      </c>
      <c r="V71" s="135">
        <f>Q71/12</f>
        <v>0</v>
      </c>
      <c r="X71" s="135">
        <f>IF($D71="Y",$Q71,0)</f>
        <v>0</v>
      </c>
      <c r="Y71" s="135">
        <f>IF($D71="N",$Q71,0)</f>
        <v>0</v>
      </c>
      <c r="Z71" s="136" t="e">
        <f>X71/(Y71+X71)</f>
        <v>#DIV/0!</v>
      </c>
    </row>
    <row r="72" spans="1:26" ht="12" x14ac:dyDescent="0.3">
      <c r="A72" s="94"/>
      <c r="B72" s="95"/>
      <c r="C72" s="130">
        <f>'3. Staff Loading'!C72</f>
        <v>0</v>
      </c>
      <c r="D72" s="131">
        <f>'3. Staff Loading'!D72</f>
        <v>0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101">
        <f t="shared" si="17"/>
        <v>0</v>
      </c>
      <c r="U72" s="135">
        <f t="shared" ref="U72:U75" si="54">V72/$S$7</f>
        <v>0</v>
      </c>
      <c r="V72" s="135">
        <f>Q72/12</f>
        <v>0</v>
      </c>
      <c r="X72" s="135">
        <f t="shared" ref="X72:X75" si="55">IF($D72="Y",$Q72,0)</f>
        <v>0</v>
      </c>
      <c r="Y72" s="135">
        <f t="shared" ref="Y72:Y75" si="56">IF($D72="N",$Q72,0)</f>
        <v>0</v>
      </c>
      <c r="Z72" s="136" t="e">
        <f t="shared" ref="Z72:Z75" si="57">X72/(Y72+X72)</f>
        <v>#DIV/0!</v>
      </c>
    </row>
    <row r="73" spans="1:26" ht="12" x14ac:dyDescent="0.3">
      <c r="A73" s="94"/>
      <c r="B73" s="95"/>
      <c r="C73" s="130" t="str">
        <f>'3. Staff Loading'!C73</f>
        <v>BenefitsCal Business Analyst Sr</v>
      </c>
      <c r="D73" s="131" t="str">
        <f>'3. Staff Loading'!D73</f>
        <v>N</v>
      </c>
      <c r="E73" s="43">
        <v>92</v>
      </c>
      <c r="F73" s="43">
        <v>88</v>
      </c>
      <c r="G73" s="43">
        <v>80</v>
      </c>
      <c r="H73" s="43">
        <v>84</v>
      </c>
      <c r="I73" s="43">
        <v>84</v>
      </c>
      <c r="J73" s="43">
        <v>88</v>
      </c>
      <c r="K73" s="43">
        <v>84</v>
      </c>
      <c r="L73" s="43">
        <v>80</v>
      </c>
      <c r="M73" s="43">
        <v>76</v>
      </c>
      <c r="N73" s="43">
        <v>84</v>
      </c>
      <c r="O73" s="43">
        <v>80</v>
      </c>
      <c r="P73" s="43">
        <v>80</v>
      </c>
      <c r="Q73" s="101">
        <f t="shared" si="17"/>
        <v>1000</v>
      </c>
      <c r="U73" s="135">
        <f t="shared" si="54"/>
        <v>0.5</v>
      </c>
      <c r="V73" s="135">
        <f>Q73/12</f>
        <v>83.333333333333329</v>
      </c>
      <c r="X73" s="135">
        <f t="shared" si="55"/>
        <v>0</v>
      </c>
      <c r="Y73" s="135">
        <f t="shared" si="56"/>
        <v>1000</v>
      </c>
      <c r="Z73" s="136">
        <f t="shared" si="57"/>
        <v>0</v>
      </c>
    </row>
    <row r="74" spans="1:26" ht="12" x14ac:dyDescent="0.3">
      <c r="A74" s="94"/>
      <c r="B74" s="95"/>
      <c r="C74" s="130" t="str">
        <f>'3. Staff Loading'!C74</f>
        <v>BenefitsCal Public Communications Lead</v>
      </c>
      <c r="D74" s="131" t="str">
        <f>'3. Staff Loading'!D74</f>
        <v>N</v>
      </c>
      <c r="E74" s="43">
        <v>27.599999999999998</v>
      </c>
      <c r="F74" s="43">
        <v>26.4</v>
      </c>
      <c r="G74" s="43">
        <v>24</v>
      </c>
      <c r="H74" s="43">
        <v>25.2</v>
      </c>
      <c r="I74" s="43">
        <v>25.2</v>
      </c>
      <c r="J74" s="43">
        <v>26.4</v>
      </c>
      <c r="K74" s="43">
        <v>25.2</v>
      </c>
      <c r="L74" s="43">
        <v>24</v>
      </c>
      <c r="M74" s="43">
        <v>22.8</v>
      </c>
      <c r="N74" s="43">
        <v>25.2</v>
      </c>
      <c r="O74" s="43">
        <v>24</v>
      </c>
      <c r="P74" s="43">
        <v>24</v>
      </c>
      <c r="Q74" s="101">
        <f t="shared" si="17"/>
        <v>300</v>
      </c>
      <c r="R74" s="32"/>
      <c r="S74" s="32"/>
      <c r="T74" s="32"/>
      <c r="U74" s="135">
        <f t="shared" si="54"/>
        <v>0.15000000000000002</v>
      </c>
      <c r="V74" s="135">
        <f>Q74/12</f>
        <v>25</v>
      </c>
      <c r="X74" s="135">
        <f t="shared" si="55"/>
        <v>0</v>
      </c>
      <c r="Y74" s="135">
        <f t="shared" si="56"/>
        <v>300</v>
      </c>
      <c r="Z74" s="136">
        <f t="shared" si="57"/>
        <v>0</v>
      </c>
    </row>
    <row r="75" spans="1:26" ht="12" x14ac:dyDescent="0.3">
      <c r="A75" s="94"/>
      <c r="B75" s="95"/>
      <c r="C75" s="130">
        <f>'3. Staff Loading'!C75</f>
        <v>0</v>
      </c>
      <c r="D75" s="131">
        <f>'3. Staff Loading'!D75</f>
        <v>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101">
        <f t="shared" si="17"/>
        <v>0</v>
      </c>
      <c r="R75" s="32"/>
      <c r="S75" s="32"/>
      <c r="T75" s="32"/>
      <c r="U75" s="135">
        <f t="shared" si="54"/>
        <v>0</v>
      </c>
      <c r="V75" s="135">
        <f>Q75/12</f>
        <v>0</v>
      </c>
      <c r="X75" s="135">
        <f t="shared" si="55"/>
        <v>0</v>
      </c>
      <c r="Y75" s="135">
        <f t="shared" si="56"/>
        <v>0</v>
      </c>
      <c r="Z75" s="136" t="e">
        <f t="shared" si="57"/>
        <v>#DIV/0!</v>
      </c>
    </row>
    <row r="76" spans="1:26" s="32" customFormat="1" ht="12" thickBot="1" x14ac:dyDescent="0.3">
      <c r="A76" s="66"/>
      <c r="B76" s="67" t="s">
        <v>55</v>
      </c>
      <c r="C76" s="68"/>
      <c r="D76" s="120"/>
      <c r="E76" s="71">
        <f>SUM(E71:E75)</f>
        <v>119.6</v>
      </c>
      <c r="F76" s="71">
        <f t="shared" ref="F76:Q76" si="58">SUM(F71:F75)</f>
        <v>114.4</v>
      </c>
      <c r="G76" s="71">
        <f t="shared" si="58"/>
        <v>104</v>
      </c>
      <c r="H76" s="71">
        <f t="shared" si="58"/>
        <v>109.2</v>
      </c>
      <c r="I76" s="71">
        <f t="shared" si="58"/>
        <v>109.2</v>
      </c>
      <c r="J76" s="71">
        <f t="shared" si="58"/>
        <v>114.4</v>
      </c>
      <c r="K76" s="71">
        <f t="shared" si="58"/>
        <v>109.2</v>
      </c>
      <c r="L76" s="71">
        <f t="shared" si="58"/>
        <v>104</v>
      </c>
      <c r="M76" s="71">
        <f t="shared" si="58"/>
        <v>98.8</v>
      </c>
      <c r="N76" s="71">
        <f t="shared" si="58"/>
        <v>109.2</v>
      </c>
      <c r="O76" s="71">
        <f t="shared" si="58"/>
        <v>104</v>
      </c>
      <c r="P76" s="71">
        <f t="shared" si="58"/>
        <v>104</v>
      </c>
      <c r="Q76" s="71">
        <f t="shared" si="58"/>
        <v>1300</v>
      </c>
      <c r="U76" s="73">
        <f>SUM(U71:U75)</f>
        <v>0.65</v>
      </c>
      <c r="V76" s="73">
        <f>SUM(V71:V75)</f>
        <v>108.33333333333333</v>
      </c>
      <c r="X76" s="69">
        <f>SUM(X71:X75)</f>
        <v>0</v>
      </c>
      <c r="Y76" s="69">
        <f>SUM(Y71:Y75)</f>
        <v>1300</v>
      </c>
      <c r="Z76" s="106">
        <f>X76/(X76+Y76)</f>
        <v>0</v>
      </c>
    </row>
    <row r="77" spans="1:26" s="32" customFormat="1" ht="12" x14ac:dyDescent="0.3">
      <c r="A77" s="94">
        <v>2.7</v>
      </c>
      <c r="B77" s="99" t="s">
        <v>56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si="17"/>
        <v>0</v>
      </c>
      <c r="R77" s="28"/>
      <c r="S77" s="28"/>
      <c r="T77" s="28"/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2" x14ac:dyDescent="0.3">
      <c r="A78" s="94"/>
      <c r="B78" s="95"/>
      <c r="C78" s="130" t="str">
        <f>'3. Staff Loading'!C78</f>
        <v>BenefitsCal Business Analyst</v>
      </c>
      <c r="D78" s="131" t="str">
        <f>'3. Staff Loading'!D78</f>
        <v>N</v>
      </c>
      <c r="E78" s="43">
        <v>92</v>
      </c>
      <c r="F78" s="43">
        <v>88</v>
      </c>
      <c r="G78" s="43">
        <v>80</v>
      </c>
      <c r="H78" s="43">
        <v>84</v>
      </c>
      <c r="I78" s="43">
        <v>84</v>
      </c>
      <c r="J78" s="43">
        <v>88</v>
      </c>
      <c r="K78" s="43">
        <v>84</v>
      </c>
      <c r="L78" s="43">
        <v>80</v>
      </c>
      <c r="M78" s="43">
        <v>76</v>
      </c>
      <c r="N78" s="43">
        <v>84</v>
      </c>
      <c r="O78" s="43">
        <v>80</v>
      </c>
      <c r="P78" s="43">
        <v>80</v>
      </c>
      <c r="Q78" s="101">
        <f t="shared" si="17"/>
        <v>1000</v>
      </c>
      <c r="U78" s="135">
        <f t="shared" ref="U78:U81" si="59">V78/$S$7</f>
        <v>0.5</v>
      </c>
      <c r="V78" s="135">
        <f>Q78/12</f>
        <v>83.333333333333329</v>
      </c>
      <c r="X78" s="135">
        <f t="shared" ref="X78:X81" si="60">IF($D78="Y",$Q78,0)</f>
        <v>0</v>
      </c>
      <c r="Y78" s="135">
        <f t="shared" ref="Y78:Y81" si="61">IF($D78="N",$Q78,0)</f>
        <v>1000</v>
      </c>
      <c r="Z78" s="136">
        <f t="shared" ref="Z78:Z81" si="62">X78/(Y78+X78)</f>
        <v>0</v>
      </c>
    </row>
    <row r="79" spans="1:26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17"/>
        <v>0</v>
      </c>
      <c r="U79" s="135">
        <f t="shared" si="59"/>
        <v>0</v>
      </c>
      <c r="V79" s="135">
        <f>Q79/12</f>
        <v>0</v>
      </c>
      <c r="X79" s="135">
        <f t="shared" si="60"/>
        <v>0</v>
      </c>
      <c r="Y79" s="135">
        <f t="shared" si="61"/>
        <v>0</v>
      </c>
      <c r="Z79" s="136" t="e">
        <f t="shared" si="62"/>
        <v>#DIV/0!</v>
      </c>
    </row>
    <row r="80" spans="1:26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17"/>
        <v>0</v>
      </c>
      <c r="U80" s="135">
        <f t="shared" si="59"/>
        <v>0</v>
      </c>
      <c r="V80" s="135">
        <f>Q80/12</f>
        <v>0</v>
      </c>
      <c r="X80" s="135">
        <f t="shared" si="60"/>
        <v>0</v>
      </c>
      <c r="Y80" s="135">
        <f t="shared" si="61"/>
        <v>0</v>
      </c>
      <c r="Z80" s="136" t="e">
        <f t="shared" si="62"/>
        <v>#DIV/0!</v>
      </c>
    </row>
    <row r="81" spans="1:26" ht="12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17"/>
        <v>0</v>
      </c>
      <c r="U81" s="135">
        <f t="shared" si="59"/>
        <v>0</v>
      </c>
      <c r="V81" s="135">
        <f>Q81/12</f>
        <v>0</v>
      </c>
      <c r="X81" s="135">
        <f t="shared" si="60"/>
        <v>0</v>
      </c>
      <c r="Y81" s="135">
        <f t="shared" si="61"/>
        <v>0</v>
      </c>
      <c r="Z81" s="136" t="e">
        <f t="shared" si="62"/>
        <v>#DIV/0!</v>
      </c>
    </row>
    <row r="82" spans="1:26" s="32" customFormat="1" ht="12.5" thickBot="1" x14ac:dyDescent="0.35">
      <c r="A82" s="66"/>
      <c r="B82" s="67" t="s">
        <v>57</v>
      </c>
      <c r="C82" s="68"/>
      <c r="D82" s="120"/>
      <c r="E82" s="71">
        <f>SUM(E77:E81)</f>
        <v>92</v>
      </c>
      <c r="F82" s="71">
        <f t="shared" ref="F82:Q82" si="63">SUM(F77:F81)</f>
        <v>88</v>
      </c>
      <c r="G82" s="71">
        <f t="shared" si="63"/>
        <v>80</v>
      </c>
      <c r="H82" s="71">
        <f t="shared" si="63"/>
        <v>84</v>
      </c>
      <c r="I82" s="71">
        <f t="shared" si="63"/>
        <v>84</v>
      </c>
      <c r="J82" s="71">
        <f t="shared" si="63"/>
        <v>88</v>
      </c>
      <c r="K82" s="71">
        <f t="shared" si="63"/>
        <v>84</v>
      </c>
      <c r="L82" s="71">
        <f t="shared" si="63"/>
        <v>80</v>
      </c>
      <c r="M82" s="71">
        <f t="shared" si="63"/>
        <v>76</v>
      </c>
      <c r="N82" s="71">
        <f t="shared" si="63"/>
        <v>84</v>
      </c>
      <c r="O82" s="71">
        <f t="shared" si="63"/>
        <v>80</v>
      </c>
      <c r="P82" s="71">
        <f t="shared" si="63"/>
        <v>80</v>
      </c>
      <c r="Q82" s="71">
        <f t="shared" si="63"/>
        <v>1000</v>
      </c>
      <c r="R82" s="28"/>
      <c r="S82" s="28"/>
      <c r="T82" s="28"/>
      <c r="U82" s="73">
        <f>SUM(U77:U81)</f>
        <v>0.5</v>
      </c>
      <c r="V82" s="73">
        <f>SUM(V77:V81)</f>
        <v>83.333333333333329</v>
      </c>
      <c r="X82" s="69">
        <f>SUM(X77:X81)</f>
        <v>0</v>
      </c>
      <c r="Y82" s="69">
        <f>SUM(Y77:Y81)</f>
        <v>1000</v>
      </c>
      <c r="Z82" s="106">
        <f>X82/(X82+Y82)</f>
        <v>0</v>
      </c>
    </row>
    <row r="83" spans="1:26" s="32" customFormat="1" ht="10.15" customHeight="1" thickBot="1" x14ac:dyDescent="0.35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28"/>
      <c r="S83" s="28"/>
      <c r="T83" s="28"/>
      <c r="U83" s="116"/>
      <c r="V83" s="116"/>
      <c r="X83" s="116"/>
      <c r="Y83" s="116"/>
      <c r="Z83" s="110"/>
    </row>
    <row r="84" spans="1:26" s="32" customFormat="1" ht="13" thickBot="1" x14ac:dyDescent="0.3">
      <c r="A84" s="89"/>
      <c r="B84" s="90" t="s">
        <v>58</v>
      </c>
      <c r="C84" s="91"/>
      <c r="D84" s="123"/>
      <c r="E84" s="92">
        <f>SUM(E36,E44,E55,E64,E70,E76,E82)</f>
        <v>2898.7360000000003</v>
      </c>
      <c r="F84" s="92">
        <f t="shared" ref="F84:Q84" si="64">SUM(F36,F44,F55,F64,F70,F76,F82)</f>
        <v>2772.7039999999997</v>
      </c>
      <c r="G84" s="92">
        <f t="shared" si="64"/>
        <v>2520.64</v>
      </c>
      <c r="H84" s="92">
        <f>SUM(H36,H44,H55,H64,H70,H76,H82)</f>
        <v>2646.6719999999996</v>
      </c>
      <c r="I84" s="92">
        <f t="shared" si="64"/>
        <v>2646.6719999999996</v>
      </c>
      <c r="J84" s="92">
        <f t="shared" si="64"/>
        <v>2772.7039999999997</v>
      </c>
      <c r="K84" s="92">
        <f t="shared" si="64"/>
        <v>2646.6719999999996</v>
      </c>
      <c r="L84" s="92">
        <f t="shared" si="64"/>
        <v>2520.64</v>
      </c>
      <c r="M84" s="92">
        <f t="shared" si="64"/>
        <v>2394.6080000000002</v>
      </c>
      <c r="N84" s="92">
        <f t="shared" si="64"/>
        <v>2646.6719999999996</v>
      </c>
      <c r="O84" s="92">
        <f t="shared" si="64"/>
        <v>2520.64</v>
      </c>
      <c r="P84" s="92">
        <f t="shared" si="64"/>
        <v>2520.64</v>
      </c>
      <c r="Q84" s="92">
        <f t="shared" si="64"/>
        <v>31508</v>
      </c>
      <c r="U84" s="92">
        <f>SUM(U36,U44,U55,U64,U70,U76,U82)</f>
        <v>15.754</v>
      </c>
      <c r="V84" s="92">
        <f t="shared" ref="V84" si="65">SUM(V36,V44,V55,V64,V70,V76,V82)</f>
        <v>2625.666666666667</v>
      </c>
      <c r="X84" s="92">
        <f>SUM(X36,X44,X55,X64,X70,X76,X82)</f>
        <v>9400</v>
      </c>
      <c r="Y84" s="92">
        <f t="shared" ref="Y84" si="66">SUM(Y36,Y44,Y55,Y64,Y70,Y76,Y82)</f>
        <v>22108</v>
      </c>
      <c r="Z84" s="111">
        <f>X84/(X84+Y84)</f>
        <v>0.29833693030341502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3</v>
      </c>
      <c r="B86" s="83" t="s">
        <v>59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3.1</v>
      </c>
      <c r="B87" s="99" t="s">
        <v>59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7">SUM(E87:P87)</f>
        <v>0</v>
      </c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ht="12" x14ac:dyDescent="0.3">
      <c r="A88" s="94"/>
      <c r="B88" s="95"/>
      <c r="C88" s="130" t="str">
        <f>'3. Staff Loading'!C88</f>
        <v>BenefitsCal Tier 3 Support Analyst</v>
      </c>
      <c r="D88" s="131" t="str">
        <f>'3. Staff Loading'!D88</f>
        <v>N</v>
      </c>
      <c r="E88" s="43">
        <v>184</v>
      </c>
      <c r="F88" s="43">
        <v>176</v>
      </c>
      <c r="G88" s="43">
        <v>160</v>
      </c>
      <c r="H88" s="43">
        <v>168</v>
      </c>
      <c r="I88" s="43">
        <v>168</v>
      </c>
      <c r="J88" s="43">
        <v>176</v>
      </c>
      <c r="K88" s="43">
        <v>168</v>
      </c>
      <c r="L88" s="43">
        <v>160</v>
      </c>
      <c r="M88" s="43">
        <v>152</v>
      </c>
      <c r="N88" s="43">
        <v>168</v>
      </c>
      <c r="O88" s="43">
        <v>160</v>
      </c>
      <c r="P88" s="43">
        <v>160</v>
      </c>
      <c r="Q88" s="101">
        <f t="shared" si="67"/>
        <v>2000</v>
      </c>
      <c r="U88" s="135">
        <f t="shared" ref="U88:U91" si="68">V88/$S$7</f>
        <v>1</v>
      </c>
      <c r="V88" s="135">
        <f>Q88/12</f>
        <v>166.66666666666666</v>
      </c>
      <c r="X88" s="135">
        <f t="shared" ref="X88:X91" si="69">IF($D88="Y",$Q88,0)</f>
        <v>0</v>
      </c>
      <c r="Y88" s="135">
        <f t="shared" ref="Y88:Y91" si="70">IF($D88="N",$Q88,0)</f>
        <v>2000</v>
      </c>
      <c r="Z88" s="136">
        <f t="shared" ref="Z88:Z91" si="71">X88/(Y88+X88)</f>
        <v>0</v>
      </c>
    </row>
    <row r="89" spans="1:26" s="32" customFormat="1" ht="12" x14ac:dyDescent="0.3">
      <c r="A89" s="94"/>
      <c r="B89" s="95"/>
      <c r="C89" s="130" t="str">
        <f>'3. Staff Loading'!C89</f>
        <v>BenefitsCal Tier 3 Support Developer</v>
      </c>
      <c r="D89" s="131" t="str">
        <f>'3. Staff Loading'!D89</f>
        <v>N</v>
      </c>
      <c r="E89" s="43">
        <v>184</v>
      </c>
      <c r="F89" s="43">
        <v>176</v>
      </c>
      <c r="G89" s="43">
        <v>160</v>
      </c>
      <c r="H89" s="43">
        <v>168</v>
      </c>
      <c r="I89" s="43">
        <v>168</v>
      </c>
      <c r="J89" s="43">
        <v>176</v>
      </c>
      <c r="K89" s="43">
        <v>168</v>
      </c>
      <c r="L89" s="43">
        <v>160</v>
      </c>
      <c r="M89" s="43">
        <v>152</v>
      </c>
      <c r="N89" s="43">
        <v>168</v>
      </c>
      <c r="O89" s="43">
        <v>160</v>
      </c>
      <c r="P89" s="43">
        <v>160</v>
      </c>
      <c r="Q89" s="101">
        <f t="shared" si="67"/>
        <v>2000</v>
      </c>
      <c r="R89" s="28"/>
      <c r="S89" s="28"/>
      <c r="T89" s="28"/>
      <c r="U89" s="135">
        <f t="shared" si="68"/>
        <v>1</v>
      </c>
      <c r="V89" s="135">
        <f>Q89/12</f>
        <v>166.66666666666666</v>
      </c>
      <c r="X89" s="135">
        <f t="shared" si="69"/>
        <v>0</v>
      </c>
      <c r="Y89" s="135">
        <f t="shared" si="70"/>
        <v>2000</v>
      </c>
      <c r="Z89" s="136">
        <f t="shared" si="71"/>
        <v>0</v>
      </c>
    </row>
    <row r="90" spans="1:26" s="32" customFormat="1" ht="12" x14ac:dyDescent="0.3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7"/>
        <v>0</v>
      </c>
      <c r="R90" s="28"/>
      <c r="S90" s="28"/>
      <c r="T90" s="28"/>
      <c r="U90" s="135">
        <f t="shared" si="68"/>
        <v>0</v>
      </c>
      <c r="V90" s="135">
        <f>Q90/12</f>
        <v>0</v>
      </c>
      <c r="X90" s="135">
        <f t="shared" si="69"/>
        <v>0</v>
      </c>
      <c r="Y90" s="135">
        <f t="shared" si="70"/>
        <v>0</v>
      </c>
      <c r="Z90" s="136" t="e">
        <f t="shared" si="71"/>
        <v>#DIV/0!</v>
      </c>
    </row>
    <row r="91" spans="1:26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7"/>
        <v>0</v>
      </c>
      <c r="U91" s="135">
        <f t="shared" si="68"/>
        <v>0</v>
      </c>
      <c r="V91" s="135">
        <f>Q91/12</f>
        <v>0</v>
      </c>
      <c r="X91" s="135">
        <f t="shared" si="69"/>
        <v>0</v>
      </c>
      <c r="Y91" s="135">
        <f t="shared" si="70"/>
        <v>0</v>
      </c>
      <c r="Z91" s="136" t="e">
        <f t="shared" si="71"/>
        <v>#DIV/0!</v>
      </c>
    </row>
    <row r="92" spans="1:26" s="31" customFormat="1" ht="13.5" thickBot="1" x14ac:dyDescent="0.35">
      <c r="A92" s="66"/>
      <c r="B92" s="67" t="s">
        <v>61</v>
      </c>
      <c r="C92" s="68"/>
      <c r="D92" s="120"/>
      <c r="E92" s="71">
        <f>SUM(E87:E91)</f>
        <v>368</v>
      </c>
      <c r="F92" s="71">
        <f t="shared" ref="F92:Q92" si="72">SUM(F87:F91)</f>
        <v>352</v>
      </c>
      <c r="G92" s="71">
        <f t="shared" si="72"/>
        <v>320</v>
      </c>
      <c r="H92" s="71">
        <f t="shared" si="72"/>
        <v>336</v>
      </c>
      <c r="I92" s="71">
        <f t="shared" si="72"/>
        <v>336</v>
      </c>
      <c r="J92" s="71">
        <f t="shared" si="72"/>
        <v>352</v>
      </c>
      <c r="K92" s="71">
        <f t="shared" si="72"/>
        <v>336</v>
      </c>
      <c r="L92" s="71">
        <f t="shared" si="72"/>
        <v>320</v>
      </c>
      <c r="M92" s="71">
        <f t="shared" si="72"/>
        <v>304</v>
      </c>
      <c r="N92" s="71">
        <f t="shared" si="72"/>
        <v>336</v>
      </c>
      <c r="O92" s="71">
        <f t="shared" si="72"/>
        <v>320</v>
      </c>
      <c r="P92" s="71">
        <f t="shared" si="72"/>
        <v>320</v>
      </c>
      <c r="Q92" s="71">
        <f t="shared" si="72"/>
        <v>4000</v>
      </c>
      <c r="R92" s="28"/>
      <c r="S92" s="28"/>
      <c r="T92" s="28"/>
      <c r="U92" s="73">
        <f>SUM(U87:U91)</f>
        <v>2</v>
      </c>
      <c r="V92" s="73">
        <f>SUM(V87:V91)</f>
        <v>333.33333333333331</v>
      </c>
      <c r="X92" s="69">
        <f>SUM(X87:X91)</f>
        <v>0</v>
      </c>
      <c r="Y92" s="69">
        <f>SUM(Y87:Y91)</f>
        <v>4000</v>
      </c>
      <c r="Z92" s="106">
        <f>X92/(X92+Y92)</f>
        <v>0</v>
      </c>
    </row>
    <row r="93" spans="1:26" ht="10.15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32"/>
      <c r="S93" s="32"/>
      <c r="T93" s="32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61</v>
      </c>
      <c r="C94" s="91"/>
      <c r="D94" s="123"/>
      <c r="E94" s="92">
        <f t="shared" ref="E94:Q94" si="73">SUM(E92,)</f>
        <v>368</v>
      </c>
      <c r="F94" s="92">
        <f t="shared" si="73"/>
        <v>352</v>
      </c>
      <c r="G94" s="92">
        <f t="shared" si="73"/>
        <v>320</v>
      </c>
      <c r="H94" s="92">
        <f t="shared" si="73"/>
        <v>336</v>
      </c>
      <c r="I94" s="92">
        <f t="shared" si="73"/>
        <v>336</v>
      </c>
      <c r="J94" s="92">
        <f t="shared" si="73"/>
        <v>352</v>
      </c>
      <c r="K94" s="92">
        <f t="shared" si="73"/>
        <v>336</v>
      </c>
      <c r="L94" s="92">
        <f t="shared" si="73"/>
        <v>320</v>
      </c>
      <c r="M94" s="92">
        <f t="shared" si="73"/>
        <v>304</v>
      </c>
      <c r="N94" s="92">
        <f t="shared" si="73"/>
        <v>336</v>
      </c>
      <c r="O94" s="92">
        <f t="shared" si="73"/>
        <v>320</v>
      </c>
      <c r="P94" s="92">
        <f t="shared" si="73"/>
        <v>320</v>
      </c>
      <c r="Q94" s="92">
        <f t="shared" si="73"/>
        <v>4000</v>
      </c>
      <c r="U94" s="92">
        <f>SUM(U92,)</f>
        <v>2</v>
      </c>
      <c r="V94" s="92">
        <f>SUM(V92,)</f>
        <v>333.33333333333331</v>
      </c>
      <c r="X94" s="92">
        <f>SUM(X92,)</f>
        <v>0</v>
      </c>
      <c r="Y94" s="92">
        <f>SUM(Y92,)</f>
        <v>4000</v>
      </c>
      <c r="Z94" s="111">
        <f>SUM(Z92,)</f>
        <v>0</v>
      </c>
    </row>
    <row r="95" spans="1:26" ht="12" x14ac:dyDescent="0.3">
      <c r="A95" s="38"/>
      <c r="B95" s="44"/>
      <c r="C95" s="45"/>
      <c r="D95" s="125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32"/>
      <c r="S95" s="32"/>
      <c r="T95" s="32"/>
      <c r="U95" s="46"/>
      <c r="V95" s="46"/>
      <c r="X95" s="46"/>
      <c r="Y95" s="46"/>
      <c r="Z95" s="114"/>
    </row>
    <row r="96" spans="1:26" ht="13" x14ac:dyDescent="0.3">
      <c r="A96" s="75">
        <v>4</v>
      </c>
      <c r="B96" s="83" t="s">
        <v>63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R96" s="32"/>
      <c r="S96" s="32"/>
      <c r="T96" s="32"/>
      <c r="U96" s="77"/>
      <c r="V96" s="77"/>
      <c r="X96" s="77"/>
      <c r="Y96" s="77"/>
      <c r="Z96" s="109"/>
    </row>
    <row r="97" spans="1:26" ht="12" x14ac:dyDescent="0.3">
      <c r="A97" s="94">
        <v>4.0999999999999996</v>
      </c>
      <c r="B97" s="95" t="s">
        <v>63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4">SUM(E97:P97)</f>
        <v>0</v>
      </c>
      <c r="R97" s="32"/>
      <c r="S97" s="32"/>
      <c r="T97" s="32"/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x14ac:dyDescent="0.25">
      <c r="A98" s="94"/>
      <c r="B98" s="95"/>
      <c r="C98" s="130" t="str">
        <f>'3. Staff Loading'!C98</f>
        <v>BenefitsCal Communications/Marketing Analyst</v>
      </c>
      <c r="D98" s="131" t="str">
        <f>'3. Staff Loading'!D98</f>
        <v>N</v>
      </c>
      <c r="E98" s="43">
        <v>184</v>
      </c>
      <c r="F98" s="43">
        <v>176</v>
      </c>
      <c r="G98" s="43">
        <v>160</v>
      </c>
      <c r="H98" s="43">
        <v>168</v>
      </c>
      <c r="I98" s="43">
        <v>168</v>
      </c>
      <c r="J98" s="43">
        <v>176</v>
      </c>
      <c r="K98" s="43">
        <v>168</v>
      </c>
      <c r="L98" s="43">
        <v>160</v>
      </c>
      <c r="M98" s="43">
        <v>152</v>
      </c>
      <c r="N98" s="43">
        <v>168</v>
      </c>
      <c r="O98" s="43">
        <v>160</v>
      </c>
      <c r="P98" s="43">
        <v>160</v>
      </c>
      <c r="Q98" s="101">
        <f t="shared" si="74"/>
        <v>2000</v>
      </c>
      <c r="U98" s="135">
        <f t="shared" ref="U98:U101" si="75">V98/$S$7</f>
        <v>1</v>
      </c>
      <c r="V98" s="135">
        <f>Q98/12</f>
        <v>166.66666666666666</v>
      </c>
      <c r="X98" s="135">
        <f t="shared" ref="X98:X101" si="76">IF($D98="Y",$Q98,0)</f>
        <v>0</v>
      </c>
      <c r="Y98" s="135">
        <f t="shared" ref="Y98:Y101" si="77">IF($D98="N",$Q98,0)</f>
        <v>2000</v>
      </c>
      <c r="Z98" s="136">
        <f t="shared" ref="Z98:Z101" si="78">X98/(Y98+X98)</f>
        <v>0</v>
      </c>
    </row>
    <row r="99" spans="1:26" ht="14.25" customHeight="1" x14ac:dyDescent="0.3">
      <c r="A99" s="94"/>
      <c r="B99" s="95"/>
      <c r="C99" s="130" t="str">
        <f>'3. Staff Loading'!C99</f>
        <v>BenefitsCal CX Insights Analyst</v>
      </c>
      <c r="D99" s="131" t="str">
        <f>'3. Staff Loading'!D99</f>
        <v>N</v>
      </c>
      <c r="E99" s="43">
        <v>368</v>
      </c>
      <c r="F99" s="43">
        <v>352</v>
      </c>
      <c r="G99" s="43">
        <v>320</v>
      </c>
      <c r="H99" s="43">
        <v>336</v>
      </c>
      <c r="I99" s="43">
        <v>336</v>
      </c>
      <c r="J99" s="43">
        <v>352</v>
      </c>
      <c r="K99" s="43">
        <v>336</v>
      </c>
      <c r="L99" s="43">
        <v>320</v>
      </c>
      <c r="M99" s="43">
        <v>304</v>
      </c>
      <c r="N99" s="43">
        <v>336</v>
      </c>
      <c r="O99" s="43">
        <v>320</v>
      </c>
      <c r="P99" s="43">
        <v>320</v>
      </c>
      <c r="Q99" s="101">
        <f t="shared" si="74"/>
        <v>4000</v>
      </c>
      <c r="R99" s="32"/>
      <c r="S99" s="32"/>
      <c r="T99" s="32"/>
      <c r="U99" s="135">
        <f t="shared" si="75"/>
        <v>2</v>
      </c>
      <c r="V99" s="135">
        <f>Q99/12</f>
        <v>333.33333333333331</v>
      </c>
      <c r="X99" s="135">
        <f t="shared" si="76"/>
        <v>0</v>
      </c>
      <c r="Y99" s="135">
        <f t="shared" si="77"/>
        <v>4000</v>
      </c>
      <c r="Z99" s="136">
        <f t="shared" si="78"/>
        <v>0</v>
      </c>
    </row>
    <row r="100" spans="1:26" s="32" customFormat="1" x14ac:dyDescent="0.25">
      <c r="A100" s="94"/>
      <c r="B100" s="95"/>
      <c r="C100" s="130" t="str">
        <f>'3. Staff Loading'!C100</f>
        <v>BenefitsCal Public Communications Lead</v>
      </c>
      <c r="D100" s="131" t="str">
        <f>'3. Staff Loading'!D100</f>
        <v>N</v>
      </c>
      <c r="E100" s="43">
        <v>156.4</v>
      </c>
      <c r="F100" s="43">
        <v>149.6</v>
      </c>
      <c r="G100" s="43">
        <v>136</v>
      </c>
      <c r="H100" s="43">
        <v>142.79999999999998</v>
      </c>
      <c r="I100" s="43">
        <v>142.79999999999998</v>
      </c>
      <c r="J100" s="43">
        <v>149.6</v>
      </c>
      <c r="K100" s="43">
        <v>142.79999999999998</v>
      </c>
      <c r="L100" s="43">
        <v>136</v>
      </c>
      <c r="M100" s="43">
        <v>129.19999999999999</v>
      </c>
      <c r="N100" s="43">
        <v>142.79999999999998</v>
      </c>
      <c r="O100" s="43">
        <v>136</v>
      </c>
      <c r="P100" s="43">
        <v>136</v>
      </c>
      <c r="Q100" s="101">
        <f t="shared" si="74"/>
        <v>1700</v>
      </c>
      <c r="U100" s="135">
        <f t="shared" si="75"/>
        <v>0.85</v>
      </c>
      <c r="V100" s="135">
        <f>Q100/12</f>
        <v>141.66666666666666</v>
      </c>
      <c r="X100" s="135">
        <f t="shared" si="76"/>
        <v>0</v>
      </c>
      <c r="Y100" s="135">
        <f t="shared" si="77"/>
        <v>1700</v>
      </c>
      <c r="Z100" s="136">
        <f t="shared" si="78"/>
        <v>0</v>
      </c>
    </row>
    <row r="101" spans="1:26" ht="14.25" customHeight="1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4"/>
        <v>0</v>
      </c>
      <c r="R101" s="32"/>
      <c r="S101" s="32"/>
      <c r="T101" s="32"/>
      <c r="U101" s="135">
        <f t="shared" si="75"/>
        <v>0</v>
      </c>
      <c r="V101" s="135">
        <f>Q101/12</f>
        <v>0</v>
      </c>
      <c r="X101" s="135">
        <f t="shared" si="76"/>
        <v>0</v>
      </c>
      <c r="Y101" s="135">
        <f t="shared" si="77"/>
        <v>0</v>
      </c>
      <c r="Z101" s="136" t="e">
        <f t="shared" si="78"/>
        <v>#DIV/0!</v>
      </c>
    </row>
    <row r="102" spans="1:26" s="31" customFormat="1" ht="13.5" thickBot="1" x14ac:dyDescent="0.35">
      <c r="A102" s="66"/>
      <c r="B102" s="67" t="s">
        <v>66</v>
      </c>
      <c r="C102" s="68"/>
      <c r="D102" s="120"/>
      <c r="E102" s="71">
        <f>SUM(E97:E101)</f>
        <v>708.4</v>
      </c>
      <c r="F102" s="71">
        <f t="shared" ref="F102:Q102" si="79">SUM(F97:F101)</f>
        <v>677.6</v>
      </c>
      <c r="G102" s="71">
        <f t="shared" si="79"/>
        <v>616</v>
      </c>
      <c r="H102" s="71">
        <f t="shared" si="79"/>
        <v>646.79999999999995</v>
      </c>
      <c r="I102" s="71">
        <f t="shared" si="79"/>
        <v>646.79999999999995</v>
      </c>
      <c r="J102" s="71">
        <f t="shared" si="79"/>
        <v>677.6</v>
      </c>
      <c r="K102" s="71">
        <f t="shared" si="79"/>
        <v>646.79999999999995</v>
      </c>
      <c r="L102" s="71">
        <f t="shared" si="79"/>
        <v>616</v>
      </c>
      <c r="M102" s="71">
        <f t="shared" si="79"/>
        <v>585.20000000000005</v>
      </c>
      <c r="N102" s="71">
        <f t="shared" si="79"/>
        <v>646.79999999999995</v>
      </c>
      <c r="O102" s="71">
        <f t="shared" si="79"/>
        <v>616</v>
      </c>
      <c r="P102" s="71">
        <f t="shared" si="79"/>
        <v>616</v>
      </c>
      <c r="Q102" s="71">
        <f t="shared" si="79"/>
        <v>7700</v>
      </c>
      <c r="R102" s="28"/>
      <c r="S102" s="28"/>
      <c r="T102" s="28"/>
      <c r="U102" s="73">
        <f>SUM(U97:U101)</f>
        <v>3.85</v>
      </c>
      <c r="V102" s="73">
        <f>SUM(V97:V101)</f>
        <v>641.66666666666663</v>
      </c>
      <c r="X102" s="69">
        <f>SUM(X97:X101)</f>
        <v>0</v>
      </c>
      <c r="Y102" s="69">
        <f>SUM(Y97:Y101)</f>
        <v>7700</v>
      </c>
      <c r="Z102" s="106">
        <f>X102/(X102+Y102)</f>
        <v>0</v>
      </c>
    </row>
    <row r="103" spans="1:26" ht="10.15" customHeight="1" x14ac:dyDescent="0.3">
      <c r="A103" s="38"/>
      <c r="B103" s="39"/>
      <c r="C103" s="40"/>
      <c r="D103" s="119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U103" s="41"/>
      <c r="V103" s="41"/>
      <c r="X103" s="41"/>
      <c r="Y103" s="41"/>
      <c r="Z103" s="105"/>
    </row>
    <row r="104" spans="1:26" ht="13.5" thickBot="1" x14ac:dyDescent="0.35">
      <c r="A104" s="89"/>
      <c r="B104" s="90" t="s">
        <v>66</v>
      </c>
      <c r="C104" s="91"/>
      <c r="D104" s="123"/>
      <c r="E104" s="92">
        <f t="shared" ref="E104:Q104" si="80">SUM(E102,)</f>
        <v>708.4</v>
      </c>
      <c r="F104" s="92">
        <f t="shared" si="80"/>
        <v>677.6</v>
      </c>
      <c r="G104" s="92">
        <f t="shared" si="80"/>
        <v>616</v>
      </c>
      <c r="H104" s="92">
        <f t="shared" si="80"/>
        <v>646.79999999999995</v>
      </c>
      <c r="I104" s="92">
        <f t="shared" si="80"/>
        <v>646.79999999999995</v>
      </c>
      <c r="J104" s="92">
        <f t="shared" si="80"/>
        <v>677.6</v>
      </c>
      <c r="K104" s="92">
        <f t="shared" si="80"/>
        <v>646.79999999999995</v>
      </c>
      <c r="L104" s="92">
        <f t="shared" si="80"/>
        <v>616</v>
      </c>
      <c r="M104" s="92">
        <f t="shared" si="80"/>
        <v>585.20000000000005</v>
      </c>
      <c r="N104" s="92">
        <f t="shared" si="80"/>
        <v>646.79999999999995</v>
      </c>
      <c r="O104" s="92">
        <f t="shared" si="80"/>
        <v>616</v>
      </c>
      <c r="P104" s="92">
        <f t="shared" si="80"/>
        <v>616</v>
      </c>
      <c r="Q104" s="92">
        <f t="shared" si="80"/>
        <v>7700</v>
      </c>
      <c r="U104" s="92">
        <f>SUM(U102,)</f>
        <v>3.85</v>
      </c>
      <c r="V104" s="92">
        <f>SUM(V102,)</f>
        <v>641.66666666666663</v>
      </c>
      <c r="X104" s="92">
        <f>SUM(X102,)</f>
        <v>0</v>
      </c>
      <c r="Y104" s="92">
        <f>SUM(Y102,)</f>
        <v>7700</v>
      </c>
      <c r="Z104" s="111">
        <f>X104/(X104+Y104)</f>
        <v>0</v>
      </c>
    </row>
    <row r="105" spans="1:26" ht="12" x14ac:dyDescent="0.3">
      <c r="A105" s="49"/>
      <c r="B105" s="39"/>
      <c r="C105" s="40"/>
      <c r="D105" s="126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U105" s="40"/>
      <c r="V105" s="40"/>
      <c r="X105" s="40"/>
      <c r="Y105" s="40"/>
      <c r="Z105" s="105"/>
    </row>
    <row r="106" spans="1:26" ht="13" x14ac:dyDescent="0.3">
      <c r="A106" s="75">
        <v>5</v>
      </c>
      <c r="B106" s="83" t="s">
        <v>67</v>
      </c>
      <c r="C106" s="77"/>
      <c r="D106" s="118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78"/>
      <c r="U106" s="77"/>
      <c r="V106" s="77"/>
      <c r="X106" s="77"/>
      <c r="Y106" s="77"/>
      <c r="Z106" s="109"/>
    </row>
    <row r="107" spans="1:26" ht="12" x14ac:dyDescent="0.3">
      <c r="A107" s="94">
        <v>5.0999999999999996</v>
      </c>
      <c r="B107" s="95" t="s">
        <v>68</v>
      </c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ref="Q107:Q111" si="81">SUM(E107:P107)</f>
        <v>0</v>
      </c>
      <c r="U107" s="135">
        <f>V107/$S$7</f>
        <v>0</v>
      </c>
      <c r="V107" s="135">
        <f>Q107/12</f>
        <v>0</v>
      </c>
      <c r="X107" s="135">
        <f>IF($D107="Y",$Q107,0)</f>
        <v>0</v>
      </c>
      <c r="Y107" s="135">
        <f>IF($D107="N",$Q107,0)</f>
        <v>0</v>
      </c>
      <c r="Z107" s="136" t="e">
        <f>X107/(Y107+X107)</f>
        <v>#DIV/0!</v>
      </c>
    </row>
    <row r="108" spans="1:26" s="32" customFormat="1" ht="12" x14ac:dyDescent="0.3">
      <c r="A108" s="94"/>
      <c r="B108" s="95"/>
      <c r="C108" s="130" t="str">
        <f>'3. Staff Loading'!C108</f>
        <v>BenefitsCal Security Manager</v>
      </c>
      <c r="D108" s="131" t="str">
        <f>'3. Staff Loading'!D108</f>
        <v>N</v>
      </c>
      <c r="E108" s="43">
        <v>184</v>
      </c>
      <c r="F108" s="43">
        <v>176</v>
      </c>
      <c r="G108" s="43">
        <v>160</v>
      </c>
      <c r="H108" s="43">
        <v>168</v>
      </c>
      <c r="I108" s="43">
        <v>168</v>
      </c>
      <c r="J108" s="43">
        <v>176</v>
      </c>
      <c r="K108" s="43">
        <v>168</v>
      </c>
      <c r="L108" s="43">
        <v>160</v>
      </c>
      <c r="M108" s="43">
        <v>152</v>
      </c>
      <c r="N108" s="43">
        <v>168</v>
      </c>
      <c r="O108" s="43">
        <v>160</v>
      </c>
      <c r="P108" s="43">
        <v>160</v>
      </c>
      <c r="Q108" s="101">
        <f t="shared" si="81"/>
        <v>2000</v>
      </c>
      <c r="R108" s="28"/>
      <c r="S108" s="28"/>
      <c r="T108" s="28"/>
      <c r="U108" s="135">
        <f t="shared" ref="U108:U111" si="82">V108/$S$7</f>
        <v>1</v>
      </c>
      <c r="V108" s="135">
        <f>Q108/12</f>
        <v>166.66666666666666</v>
      </c>
      <c r="X108" s="135">
        <f t="shared" ref="X108:X111" si="83">IF($D108="Y",$Q108,0)</f>
        <v>0</v>
      </c>
      <c r="Y108" s="135">
        <f t="shared" ref="Y108:Y111" si="84">IF($D108="N",$Q108,0)</f>
        <v>2000</v>
      </c>
      <c r="Z108" s="136">
        <f t="shared" ref="Z108:Z111" si="85">X108/(Y108+X108)</f>
        <v>0</v>
      </c>
    </row>
    <row r="109" spans="1:26" ht="12" x14ac:dyDescent="0.3">
      <c r="A109" s="94"/>
      <c r="B109" s="95"/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si="81"/>
        <v>0</v>
      </c>
      <c r="U109" s="135">
        <f t="shared" si="82"/>
        <v>0</v>
      </c>
      <c r="V109" s="135">
        <f>Q109/12</f>
        <v>0</v>
      </c>
      <c r="X109" s="135">
        <f t="shared" si="83"/>
        <v>0</v>
      </c>
      <c r="Y109" s="135">
        <f t="shared" si="84"/>
        <v>0</v>
      </c>
      <c r="Z109" s="136" t="e">
        <f t="shared" si="85"/>
        <v>#DIV/0!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81"/>
        <v>0</v>
      </c>
      <c r="R110" s="28"/>
      <c r="S110" s="28"/>
      <c r="T110" s="28"/>
      <c r="U110" s="135">
        <f t="shared" si="82"/>
        <v>0</v>
      </c>
      <c r="V110" s="135">
        <f>Q110/12</f>
        <v>0</v>
      </c>
      <c r="X110" s="135">
        <f t="shared" si="83"/>
        <v>0</v>
      </c>
      <c r="Y110" s="135">
        <f t="shared" si="84"/>
        <v>0</v>
      </c>
      <c r="Z110" s="136" t="e">
        <f t="shared" si="85"/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81"/>
        <v>0</v>
      </c>
      <c r="U111" s="135">
        <f t="shared" si="82"/>
        <v>0</v>
      </c>
      <c r="V111" s="135">
        <f>Q111/12</f>
        <v>0</v>
      </c>
      <c r="X111" s="135">
        <f t="shared" si="83"/>
        <v>0</v>
      </c>
      <c r="Y111" s="135">
        <f t="shared" si="84"/>
        <v>0</v>
      </c>
      <c r="Z111" s="136" t="e">
        <f t="shared" si="85"/>
        <v>#DIV/0!</v>
      </c>
    </row>
    <row r="112" spans="1:26" ht="12.5" thickBot="1" x14ac:dyDescent="0.35">
      <c r="A112" s="66"/>
      <c r="B112" s="67" t="s">
        <v>138</v>
      </c>
      <c r="C112" s="68"/>
      <c r="D112" s="120"/>
      <c r="E112" s="71">
        <f>SUM(E107:E111)</f>
        <v>184</v>
      </c>
      <c r="F112" s="71">
        <f t="shared" ref="F112:Q112" si="86">SUM(F107:F111)</f>
        <v>176</v>
      </c>
      <c r="G112" s="71">
        <f t="shared" si="86"/>
        <v>160</v>
      </c>
      <c r="H112" s="71">
        <f t="shared" si="86"/>
        <v>168</v>
      </c>
      <c r="I112" s="71">
        <f t="shared" si="86"/>
        <v>168</v>
      </c>
      <c r="J112" s="71">
        <f t="shared" si="86"/>
        <v>176</v>
      </c>
      <c r="K112" s="71">
        <f t="shared" si="86"/>
        <v>168</v>
      </c>
      <c r="L112" s="71">
        <f t="shared" si="86"/>
        <v>160</v>
      </c>
      <c r="M112" s="71">
        <f t="shared" si="86"/>
        <v>152</v>
      </c>
      <c r="N112" s="71">
        <f t="shared" si="86"/>
        <v>168</v>
      </c>
      <c r="O112" s="71">
        <f t="shared" si="86"/>
        <v>160</v>
      </c>
      <c r="P112" s="71">
        <f t="shared" si="86"/>
        <v>160</v>
      </c>
      <c r="Q112" s="71">
        <f t="shared" si="86"/>
        <v>2000</v>
      </c>
      <c r="U112" s="73">
        <f>SUM(U107:U111)</f>
        <v>1</v>
      </c>
      <c r="V112" s="73">
        <f>SUM(V107:V111)</f>
        <v>166.66666666666666</v>
      </c>
      <c r="X112" s="69">
        <f>SUM(X107:X111)</f>
        <v>0</v>
      </c>
      <c r="Y112" s="69">
        <f>SUM(Y107:Y111)</f>
        <v>2000</v>
      </c>
      <c r="Z112" s="106">
        <f>X112/(X112+Y112)</f>
        <v>0</v>
      </c>
    </row>
    <row r="113" spans="1:26" ht="12" x14ac:dyDescent="0.3">
      <c r="A113" s="94">
        <v>5.2</v>
      </c>
      <c r="B113" s="95" t="s">
        <v>71</v>
      </c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ref="Q113:Q117" si="87">SUM(E113:P113)</f>
        <v>0</v>
      </c>
      <c r="R113" s="32"/>
      <c r="S113" s="32"/>
      <c r="T113" s="32"/>
      <c r="U113" s="135">
        <f>V113/$S$7</f>
        <v>0</v>
      </c>
      <c r="V113" s="135">
        <f>Q113/12</f>
        <v>0</v>
      </c>
      <c r="X113" s="135">
        <f>IF($D113="Y",$Q113,0)</f>
        <v>0</v>
      </c>
      <c r="Y113" s="135">
        <f>IF($D113="N",$Q113,0)</f>
        <v>0</v>
      </c>
      <c r="Z113" s="136" t="e">
        <f>X113/(Y113+X113)</f>
        <v>#DIV/0!</v>
      </c>
    </row>
    <row r="114" spans="1:26" s="32" customFormat="1" x14ac:dyDescent="0.25">
      <c r="A114" s="94"/>
      <c r="B114" s="95"/>
      <c r="C114" s="130" t="str">
        <f>'3. Staff Loading'!C114</f>
        <v>BenefitsCal Compliance Analyst</v>
      </c>
      <c r="D114" s="131" t="str">
        <f>'3. Staff Loading'!D114</f>
        <v>N</v>
      </c>
      <c r="E114" s="43">
        <v>92</v>
      </c>
      <c r="F114" s="43">
        <v>88</v>
      </c>
      <c r="G114" s="43">
        <v>80</v>
      </c>
      <c r="H114" s="43">
        <v>84</v>
      </c>
      <c r="I114" s="43">
        <v>84</v>
      </c>
      <c r="J114" s="43">
        <v>88</v>
      </c>
      <c r="K114" s="43">
        <v>84</v>
      </c>
      <c r="L114" s="43">
        <v>80</v>
      </c>
      <c r="M114" s="43">
        <v>76</v>
      </c>
      <c r="N114" s="43">
        <v>84</v>
      </c>
      <c r="O114" s="43">
        <v>80</v>
      </c>
      <c r="P114" s="43">
        <v>80</v>
      </c>
      <c r="Q114" s="101">
        <f t="shared" si="87"/>
        <v>1000</v>
      </c>
      <c r="U114" s="135">
        <f t="shared" ref="U114:U117" si="88">V114/$S$7</f>
        <v>0.5</v>
      </c>
      <c r="V114" s="135">
        <f>Q114/12</f>
        <v>83.333333333333329</v>
      </c>
      <c r="X114" s="135">
        <f t="shared" ref="X114:X117" si="89">IF($D114="Y",$Q114,0)</f>
        <v>0</v>
      </c>
      <c r="Y114" s="135">
        <f t="shared" ref="Y114:Y117" si="90">IF($D114="N",$Q114,0)</f>
        <v>1000</v>
      </c>
      <c r="Z114" s="136">
        <f t="shared" ref="Z114:Z117" si="91">X114/(Y114+X114)</f>
        <v>0</v>
      </c>
    </row>
    <row r="115" spans="1:26" s="32" customFormat="1" x14ac:dyDescent="0.25">
      <c r="A115" s="94"/>
      <c r="B115" s="95"/>
      <c r="C115" s="130" t="str">
        <f>'3. Staff Loading'!C115</f>
        <v>BenefitsCal Security Analyst</v>
      </c>
      <c r="D115" s="131" t="str">
        <f>'3. Staff Loading'!D115</f>
        <v>N</v>
      </c>
      <c r="E115" s="43">
        <v>128.79999999999998</v>
      </c>
      <c r="F115" s="43">
        <v>123.19999999999999</v>
      </c>
      <c r="G115" s="43">
        <v>112</v>
      </c>
      <c r="H115" s="43">
        <v>117.6</v>
      </c>
      <c r="I115" s="43">
        <v>117.6</v>
      </c>
      <c r="J115" s="43">
        <v>123.19999999999999</v>
      </c>
      <c r="K115" s="43">
        <v>117.6</v>
      </c>
      <c r="L115" s="43">
        <v>112</v>
      </c>
      <c r="M115" s="43">
        <v>106.39999999999999</v>
      </c>
      <c r="N115" s="43">
        <v>117.6</v>
      </c>
      <c r="O115" s="43">
        <v>112</v>
      </c>
      <c r="P115" s="43">
        <v>112</v>
      </c>
      <c r="Q115" s="101">
        <f t="shared" si="87"/>
        <v>1400</v>
      </c>
      <c r="U115" s="135">
        <f t="shared" si="88"/>
        <v>0.70000000000000007</v>
      </c>
      <c r="V115" s="135">
        <f>Q115/12</f>
        <v>116.66666666666667</v>
      </c>
      <c r="X115" s="135">
        <f t="shared" si="89"/>
        <v>0</v>
      </c>
      <c r="Y115" s="135">
        <f t="shared" si="90"/>
        <v>1400</v>
      </c>
      <c r="Z115" s="136">
        <f t="shared" si="91"/>
        <v>0</v>
      </c>
    </row>
    <row r="116" spans="1:26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87"/>
        <v>0</v>
      </c>
      <c r="U116" s="135">
        <f t="shared" si="88"/>
        <v>0</v>
      </c>
      <c r="V116" s="135">
        <f>Q116/12</f>
        <v>0</v>
      </c>
      <c r="X116" s="135">
        <f t="shared" si="89"/>
        <v>0</v>
      </c>
      <c r="Y116" s="135">
        <f t="shared" si="90"/>
        <v>0</v>
      </c>
      <c r="Z116" s="136" t="e">
        <f t="shared" si="91"/>
        <v>#DIV/0!</v>
      </c>
    </row>
    <row r="117" spans="1:26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87"/>
        <v>0</v>
      </c>
      <c r="U117" s="135">
        <f t="shared" si="88"/>
        <v>0</v>
      </c>
      <c r="V117" s="135">
        <f>Q117/12</f>
        <v>0</v>
      </c>
      <c r="X117" s="135">
        <f t="shared" si="89"/>
        <v>0</v>
      </c>
      <c r="Y117" s="135">
        <f t="shared" si="90"/>
        <v>0</v>
      </c>
      <c r="Z117" s="136" t="e">
        <f t="shared" si="91"/>
        <v>#DIV/0!</v>
      </c>
    </row>
    <row r="118" spans="1:26" ht="12.5" thickBot="1" x14ac:dyDescent="0.35">
      <c r="A118" s="66"/>
      <c r="B118" s="67" t="s">
        <v>74</v>
      </c>
      <c r="C118" s="68"/>
      <c r="D118" s="120"/>
      <c r="E118" s="71">
        <f>SUM(E113:E117)</f>
        <v>220.79999999999998</v>
      </c>
      <c r="F118" s="71">
        <f t="shared" ref="F118:Q118" si="92">SUM(F113:F117)</f>
        <v>211.2</v>
      </c>
      <c r="G118" s="71">
        <f t="shared" si="92"/>
        <v>192</v>
      </c>
      <c r="H118" s="71">
        <f t="shared" si="92"/>
        <v>201.6</v>
      </c>
      <c r="I118" s="71">
        <f t="shared" si="92"/>
        <v>201.6</v>
      </c>
      <c r="J118" s="71">
        <f t="shared" si="92"/>
        <v>211.2</v>
      </c>
      <c r="K118" s="71">
        <f t="shared" si="92"/>
        <v>201.6</v>
      </c>
      <c r="L118" s="71">
        <f t="shared" si="92"/>
        <v>192</v>
      </c>
      <c r="M118" s="71">
        <f t="shared" si="92"/>
        <v>182.39999999999998</v>
      </c>
      <c r="N118" s="71">
        <f t="shared" si="92"/>
        <v>201.6</v>
      </c>
      <c r="O118" s="71">
        <f t="shared" si="92"/>
        <v>192</v>
      </c>
      <c r="P118" s="71">
        <f t="shared" si="92"/>
        <v>192</v>
      </c>
      <c r="Q118" s="71">
        <f t="shared" si="92"/>
        <v>2400</v>
      </c>
      <c r="U118" s="73">
        <f>SUM(U113:U117)</f>
        <v>1.2000000000000002</v>
      </c>
      <c r="V118" s="73">
        <f>SUM(V113:V117)</f>
        <v>200</v>
      </c>
      <c r="X118" s="69">
        <f>SUM(X113:X117)</f>
        <v>0</v>
      </c>
      <c r="Y118" s="69">
        <f>SUM(Y113:Y117)</f>
        <v>2400</v>
      </c>
      <c r="Z118" s="106">
        <f>X118/(X118+Y118)</f>
        <v>0</v>
      </c>
    </row>
    <row r="119" spans="1:26" ht="12" x14ac:dyDescent="0.3">
      <c r="A119" s="94">
        <v>5.3</v>
      </c>
      <c r="B119" s="95" t="s">
        <v>75</v>
      </c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ref="Q119:Q123" si="93">SUM(E119:P119)</f>
        <v>0</v>
      </c>
      <c r="U119" s="135">
        <f>V119/$S$7</f>
        <v>0</v>
      </c>
      <c r="V119" s="135">
        <f>Q119/12</f>
        <v>0</v>
      </c>
      <c r="X119" s="135">
        <f>IF($D119="Y",$Q119,0)</f>
        <v>0</v>
      </c>
      <c r="Y119" s="135">
        <f>IF($D119="N",$Q119,0)</f>
        <v>0</v>
      </c>
      <c r="Z119" s="136" t="e">
        <f>X119/(Y119+X119)</f>
        <v>#DIV/0!</v>
      </c>
    </row>
    <row r="120" spans="1:26" s="32" customFormat="1" ht="12" x14ac:dyDescent="0.3">
      <c r="A120" s="94"/>
      <c r="B120" s="95"/>
      <c r="C120" s="130" t="str">
        <f>'3. Staff Loading'!C120</f>
        <v>BenefitsCal Security Analyst</v>
      </c>
      <c r="D120" s="131" t="str">
        <f>'3. Staff Loading'!D120</f>
        <v>N</v>
      </c>
      <c r="E120" s="43">
        <v>147.20000000000002</v>
      </c>
      <c r="F120" s="43">
        <v>140.80000000000001</v>
      </c>
      <c r="G120" s="43">
        <v>128</v>
      </c>
      <c r="H120" s="43">
        <v>134.4</v>
      </c>
      <c r="I120" s="43">
        <v>134.4</v>
      </c>
      <c r="J120" s="43">
        <v>140.80000000000001</v>
      </c>
      <c r="K120" s="43">
        <v>134.4</v>
      </c>
      <c r="L120" s="43">
        <v>128</v>
      </c>
      <c r="M120" s="43">
        <v>121.60000000000001</v>
      </c>
      <c r="N120" s="43">
        <v>134.4</v>
      </c>
      <c r="O120" s="43">
        <v>128</v>
      </c>
      <c r="P120" s="43">
        <v>128</v>
      </c>
      <c r="Q120" s="101">
        <f t="shared" si="93"/>
        <v>1600</v>
      </c>
      <c r="R120" s="33"/>
      <c r="S120" s="33"/>
      <c r="T120" s="33"/>
      <c r="U120" s="135">
        <f t="shared" ref="U120:U123" si="94">V120/$S$7</f>
        <v>0.80000000000000016</v>
      </c>
      <c r="V120" s="135">
        <f>Q120/12</f>
        <v>133.33333333333334</v>
      </c>
      <c r="X120" s="135">
        <f t="shared" ref="X120:X123" si="95">IF($D120="Y",$Q120,0)</f>
        <v>0</v>
      </c>
      <c r="Y120" s="135">
        <f t="shared" ref="Y120:Y123" si="96">IF($D120="N",$Q120,0)</f>
        <v>1600</v>
      </c>
      <c r="Z120" s="136">
        <f t="shared" ref="Z120:Z123" si="97">X120/(Y120+X120)</f>
        <v>0</v>
      </c>
    </row>
    <row r="121" spans="1:26" ht="12" x14ac:dyDescent="0.3">
      <c r="A121" s="94"/>
      <c r="B121" s="95"/>
      <c r="C121" s="130">
        <f>'3. Staff Loading'!C121</f>
        <v>0</v>
      </c>
      <c r="D121" s="131">
        <f>'3. Staff Loading'!D121</f>
        <v>0</v>
      </c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101">
        <f t="shared" si="93"/>
        <v>0</v>
      </c>
      <c r="U121" s="135">
        <f t="shared" si="94"/>
        <v>0</v>
      </c>
      <c r="V121" s="135">
        <f>Q121/12</f>
        <v>0</v>
      </c>
      <c r="X121" s="135">
        <f t="shared" si="95"/>
        <v>0</v>
      </c>
      <c r="Y121" s="135">
        <f t="shared" si="96"/>
        <v>0</v>
      </c>
      <c r="Z121" s="136" t="e">
        <f t="shared" si="97"/>
        <v>#DIV/0!</v>
      </c>
    </row>
    <row r="122" spans="1:26" s="32" customFormat="1" ht="12" x14ac:dyDescent="0.3">
      <c r="A122" s="94"/>
      <c r="B122" s="95"/>
      <c r="C122" s="130">
        <f>'3. Staff Loading'!C122</f>
        <v>0</v>
      </c>
      <c r="D122" s="131">
        <f>'3. Staff Loading'!D122</f>
        <v>0</v>
      </c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101">
        <f t="shared" si="93"/>
        <v>0</v>
      </c>
      <c r="R122" s="28"/>
      <c r="S122" s="28"/>
      <c r="T122" s="28"/>
      <c r="U122" s="135">
        <f t="shared" si="94"/>
        <v>0</v>
      </c>
      <c r="V122" s="135">
        <f>Q122/12</f>
        <v>0</v>
      </c>
      <c r="X122" s="135">
        <f t="shared" si="95"/>
        <v>0</v>
      </c>
      <c r="Y122" s="135">
        <f t="shared" si="96"/>
        <v>0</v>
      </c>
      <c r="Z122" s="136" t="e">
        <f t="shared" si="97"/>
        <v>#DIV/0!</v>
      </c>
    </row>
    <row r="123" spans="1:26" ht="12" x14ac:dyDescent="0.3">
      <c r="A123" s="94"/>
      <c r="B123" s="95"/>
      <c r="C123" s="130">
        <f>'3. Staff Loading'!C123</f>
        <v>0</v>
      </c>
      <c r="D123" s="131">
        <f>'3. Staff Loading'!D123</f>
        <v>0</v>
      </c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101">
        <f t="shared" si="93"/>
        <v>0</v>
      </c>
      <c r="U123" s="135">
        <f t="shared" si="94"/>
        <v>0</v>
      </c>
      <c r="V123" s="135">
        <f>Q123/12</f>
        <v>0</v>
      </c>
      <c r="X123" s="135">
        <f t="shared" si="95"/>
        <v>0</v>
      </c>
      <c r="Y123" s="135">
        <f t="shared" si="96"/>
        <v>0</v>
      </c>
      <c r="Z123" s="136" t="e">
        <f t="shared" si="97"/>
        <v>#DIV/0!</v>
      </c>
    </row>
    <row r="124" spans="1:26" ht="12.5" thickBot="1" x14ac:dyDescent="0.35">
      <c r="A124" s="66"/>
      <c r="B124" s="67" t="s">
        <v>76</v>
      </c>
      <c r="C124" s="68"/>
      <c r="D124" s="120"/>
      <c r="E124" s="71">
        <f>SUM(E119:E123)</f>
        <v>147.20000000000002</v>
      </c>
      <c r="F124" s="71">
        <f t="shared" ref="F124:Q124" si="98">SUM(F119:F123)</f>
        <v>140.80000000000001</v>
      </c>
      <c r="G124" s="71">
        <f t="shared" si="98"/>
        <v>128</v>
      </c>
      <c r="H124" s="71">
        <f t="shared" si="98"/>
        <v>134.4</v>
      </c>
      <c r="I124" s="71">
        <f t="shared" si="98"/>
        <v>134.4</v>
      </c>
      <c r="J124" s="71">
        <f t="shared" si="98"/>
        <v>140.80000000000001</v>
      </c>
      <c r="K124" s="71">
        <f t="shared" si="98"/>
        <v>134.4</v>
      </c>
      <c r="L124" s="71">
        <f t="shared" si="98"/>
        <v>128</v>
      </c>
      <c r="M124" s="71">
        <f t="shared" si="98"/>
        <v>121.60000000000001</v>
      </c>
      <c r="N124" s="71">
        <f t="shared" si="98"/>
        <v>134.4</v>
      </c>
      <c r="O124" s="71">
        <f t="shared" si="98"/>
        <v>128</v>
      </c>
      <c r="P124" s="71">
        <f t="shared" si="98"/>
        <v>128</v>
      </c>
      <c r="Q124" s="71">
        <f t="shared" si="98"/>
        <v>1600</v>
      </c>
      <c r="U124" s="73">
        <f>SUM(U119:U123)</f>
        <v>0.80000000000000016</v>
      </c>
      <c r="V124" s="73">
        <f>SUM(V119:V123)</f>
        <v>133.33333333333334</v>
      </c>
      <c r="X124" s="69">
        <f>SUM(X119:X123)</f>
        <v>0</v>
      </c>
      <c r="Y124" s="69">
        <f>SUM(Y119:Y123)</f>
        <v>1600</v>
      </c>
      <c r="Z124" s="106">
        <f>X124/(X124+Y124)</f>
        <v>0</v>
      </c>
    </row>
    <row r="125" spans="1:26" ht="12" x14ac:dyDescent="0.3">
      <c r="A125" s="94">
        <v>5.4</v>
      </c>
      <c r="B125" s="95" t="s">
        <v>77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99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2" x14ac:dyDescent="0.3">
      <c r="A126" s="94"/>
      <c r="B126" s="95"/>
      <c r="C126" s="130" t="str">
        <f>'3. Staff Loading'!C126</f>
        <v>BenefitsCal Compliance Analyst</v>
      </c>
      <c r="D126" s="131" t="str">
        <f>'3. Staff Loading'!D126</f>
        <v>N</v>
      </c>
      <c r="E126" s="43">
        <v>92</v>
      </c>
      <c r="F126" s="43">
        <v>88</v>
      </c>
      <c r="G126" s="43">
        <v>80</v>
      </c>
      <c r="H126" s="43">
        <v>84</v>
      </c>
      <c r="I126" s="43">
        <v>84</v>
      </c>
      <c r="J126" s="43">
        <v>88</v>
      </c>
      <c r="K126" s="43">
        <v>84</v>
      </c>
      <c r="L126" s="43">
        <v>80</v>
      </c>
      <c r="M126" s="43">
        <v>76</v>
      </c>
      <c r="N126" s="43">
        <v>84</v>
      </c>
      <c r="O126" s="43">
        <v>80</v>
      </c>
      <c r="P126" s="43">
        <v>80</v>
      </c>
      <c r="Q126" s="101">
        <f t="shared" si="99"/>
        <v>1000</v>
      </c>
      <c r="R126" s="28"/>
      <c r="S126" s="28"/>
      <c r="T126" s="28"/>
      <c r="U126" s="135">
        <f t="shared" ref="U126:U129" si="100">V126/$S$7</f>
        <v>0.5</v>
      </c>
      <c r="V126" s="135">
        <f>Q126/12</f>
        <v>83.333333333333329</v>
      </c>
      <c r="X126" s="135">
        <f t="shared" ref="X126:X129" si="101">IF($D126="Y",$Q126,0)</f>
        <v>0</v>
      </c>
      <c r="Y126" s="135">
        <f t="shared" ref="Y126:Y129" si="102">IF($D126="N",$Q126,0)</f>
        <v>1000</v>
      </c>
      <c r="Z126" s="136">
        <f t="shared" ref="Z126:Z129" si="103">X126/(Y126+X126)</f>
        <v>0</v>
      </c>
    </row>
    <row r="127" spans="1:26" s="32" customFormat="1" ht="12" x14ac:dyDescent="0.3">
      <c r="A127" s="94"/>
      <c r="B127" s="95"/>
      <c r="C127" s="130" t="str">
        <f>'3. Staff Loading'!C127</f>
        <v>BenefitsCal Security Analyst</v>
      </c>
      <c r="D127" s="131" t="str">
        <f>'3. Staff Loading'!D127</f>
        <v>N</v>
      </c>
      <c r="E127" s="43">
        <v>92</v>
      </c>
      <c r="F127" s="43">
        <v>88</v>
      </c>
      <c r="G127" s="43">
        <v>80</v>
      </c>
      <c r="H127" s="43">
        <v>84</v>
      </c>
      <c r="I127" s="43">
        <v>84</v>
      </c>
      <c r="J127" s="43">
        <v>88</v>
      </c>
      <c r="K127" s="43">
        <v>84</v>
      </c>
      <c r="L127" s="43">
        <v>80</v>
      </c>
      <c r="M127" s="43">
        <v>76</v>
      </c>
      <c r="N127" s="43">
        <v>84</v>
      </c>
      <c r="O127" s="43">
        <v>80</v>
      </c>
      <c r="P127" s="43">
        <v>80</v>
      </c>
      <c r="Q127" s="101">
        <f t="shared" si="99"/>
        <v>1000</v>
      </c>
      <c r="R127" s="28"/>
      <c r="S127" s="28"/>
      <c r="T127" s="28"/>
      <c r="U127" s="135">
        <f t="shared" si="100"/>
        <v>0.5</v>
      </c>
      <c r="V127" s="135">
        <f>Q127/12</f>
        <v>83.333333333333329</v>
      </c>
      <c r="X127" s="135">
        <f t="shared" si="101"/>
        <v>0</v>
      </c>
      <c r="Y127" s="135">
        <f t="shared" si="102"/>
        <v>1000</v>
      </c>
      <c r="Z127" s="136">
        <f t="shared" si="103"/>
        <v>0</v>
      </c>
    </row>
    <row r="128" spans="1:26" s="32" customFormat="1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99"/>
        <v>0</v>
      </c>
      <c r="R128" s="28"/>
      <c r="S128" s="28"/>
      <c r="T128" s="28"/>
      <c r="U128" s="135">
        <f t="shared" si="100"/>
        <v>0</v>
      </c>
      <c r="V128" s="135">
        <f>Q128/12</f>
        <v>0</v>
      </c>
      <c r="X128" s="135">
        <f t="shared" si="101"/>
        <v>0</v>
      </c>
      <c r="Y128" s="135">
        <f t="shared" si="102"/>
        <v>0</v>
      </c>
      <c r="Z128" s="136" t="e">
        <f t="shared" si="103"/>
        <v>#DIV/0!</v>
      </c>
    </row>
    <row r="129" spans="1:26" ht="14.25" customHeight="1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99"/>
        <v>0</v>
      </c>
      <c r="U129" s="135">
        <f t="shared" si="100"/>
        <v>0</v>
      </c>
      <c r="V129" s="135">
        <f>Q129/12</f>
        <v>0</v>
      </c>
      <c r="X129" s="135">
        <f t="shared" si="101"/>
        <v>0</v>
      </c>
      <c r="Y129" s="135">
        <f t="shared" si="102"/>
        <v>0</v>
      </c>
      <c r="Z129" s="136" t="e">
        <f t="shared" si="103"/>
        <v>#DIV/0!</v>
      </c>
    </row>
    <row r="130" spans="1:26" s="31" customFormat="1" ht="13.5" thickBot="1" x14ac:dyDescent="0.35">
      <c r="A130" s="66"/>
      <c r="B130" s="67" t="s">
        <v>78</v>
      </c>
      <c r="C130" s="68"/>
      <c r="D130" s="120"/>
      <c r="E130" s="71">
        <f>SUM(E125:E129)</f>
        <v>184</v>
      </c>
      <c r="F130" s="71">
        <f t="shared" ref="F130:Q130" si="104">SUM(F125:F129)</f>
        <v>176</v>
      </c>
      <c r="G130" s="71">
        <f t="shared" si="104"/>
        <v>160</v>
      </c>
      <c r="H130" s="71">
        <f t="shared" si="104"/>
        <v>168</v>
      </c>
      <c r="I130" s="71">
        <f t="shared" si="104"/>
        <v>168</v>
      </c>
      <c r="J130" s="71">
        <f t="shared" si="104"/>
        <v>176</v>
      </c>
      <c r="K130" s="71">
        <f t="shared" si="104"/>
        <v>168</v>
      </c>
      <c r="L130" s="71">
        <f t="shared" si="104"/>
        <v>160</v>
      </c>
      <c r="M130" s="71">
        <f t="shared" si="104"/>
        <v>152</v>
      </c>
      <c r="N130" s="71">
        <f t="shared" si="104"/>
        <v>168</v>
      </c>
      <c r="O130" s="71">
        <f t="shared" si="104"/>
        <v>160</v>
      </c>
      <c r="P130" s="71">
        <f t="shared" si="104"/>
        <v>160</v>
      </c>
      <c r="Q130" s="71">
        <f t="shared" si="104"/>
        <v>2000</v>
      </c>
      <c r="R130" s="28"/>
      <c r="S130" s="28"/>
      <c r="T130" s="28"/>
      <c r="U130" s="73">
        <f>SUM(U125:U129)</f>
        <v>1</v>
      </c>
      <c r="V130" s="73">
        <f>SUM(V125:V129)</f>
        <v>166.66666666666666</v>
      </c>
      <c r="X130" s="69">
        <f>SUM(X125:X129)</f>
        <v>0</v>
      </c>
      <c r="Y130" s="69">
        <f>SUM(Y125:Y129)</f>
        <v>2000</v>
      </c>
      <c r="Z130" s="106">
        <f>X130/(X130+Y130)</f>
        <v>0</v>
      </c>
    </row>
    <row r="131" spans="1:26" ht="10.15" customHeight="1" x14ac:dyDescent="0.3">
      <c r="A131" s="38"/>
      <c r="B131" s="39"/>
      <c r="C131" s="47"/>
      <c r="D131" s="119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U131" s="41"/>
      <c r="V131" s="41"/>
      <c r="X131" s="41"/>
      <c r="Y131" s="41"/>
      <c r="Z131" s="105"/>
    </row>
    <row r="132" spans="1:26" ht="13.5" thickBot="1" x14ac:dyDescent="0.35">
      <c r="A132" s="89"/>
      <c r="B132" s="90" t="s">
        <v>70</v>
      </c>
      <c r="C132" s="91"/>
      <c r="D132" s="123"/>
      <c r="E132" s="92">
        <f t="shared" ref="E132:Q132" si="105">SUM(E112,E118,E124,E130)</f>
        <v>736</v>
      </c>
      <c r="F132" s="92">
        <f t="shared" si="105"/>
        <v>704</v>
      </c>
      <c r="G132" s="92">
        <f t="shared" si="105"/>
        <v>640</v>
      </c>
      <c r="H132" s="92">
        <f t="shared" si="105"/>
        <v>672</v>
      </c>
      <c r="I132" s="92">
        <f t="shared" si="105"/>
        <v>672</v>
      </c>
      <c r="J132" s="92">
        <f t="shared" si="105"/>
        <v>704</v>
      </c>
      <c r="K132" s="92">
        <f t="shared" si="105"/>
        <v>672</v>
      </c>
      <c r="L132" s="92">
        <f t="shared" si="105"/>
        <v>640</v>
      </c>
      <c r="M132" s="92">
        <f t="shared" si="105"/>
        <v>608</v>
      </c>
      <c r="N132" s="92">
        <f t="shared" si="105"/>
        <v>672</v>
      </c>
      <c r="O132" s="92">
        <f t="shared" si="105"/>
        <v>640</v>
      </c>
      <c r="P132" s="92">
        <f t="shared" si="105"/>
        <v>640</v>
      </c>
      <c r="Q132" s="92">
        <f t="shared" si="105"/>
        <v>8000</v>
      </c>
      <c r="U132" s="92">
        <f>SUM(U112,U118,U124,U130)</f>
        <v>4</v>
      </c>
      <c r="V132" s="92">
        <f>SUM(V112,V118,V124,V130)</f>
        <v>666.66666666666663</v>
      </c>
      <c r="X132" s="92">
        <f>SUM(X112,X118,X124,X130)</f>
        <v>0</v>
      </c>
      <c r="Y132" s="92">
        <f>SUM(Y112,Y118,Y124,Y130)</f>
        <v>8000</v>
      </c>
      <c r="Z132" s="111">
        <f>X132/(X132+Y132)</f>
        <v>0</v>
      </c>
    </row>
    <row r="133" spans="1:26" ht="12" x14ac:dyDescent="0.3">
      <c r="A133" s="49"/>
      <c r="B133" s="39"/>
      <c r="C133" s="40"/>
      <c r="D133" s="126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U133" s="40"/>
      <c r="V133" s="40"/>
      <c r="X133" s="40"/>
      <c r="Y133" s="40"/>
      <c r="Z133" s="105"/>
    </row>
    <row r="134" spans="1:26" ht="13" x14ac:dyDescent="0.3">
      <c r="A134" s="75">
        <v>6</v>
      </c>
      <c r="B134" s="93" t="s">
        <v>79</v>
      </c>
      <c r="C134" s="77"/>
      <c r="D134" s="118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78"/>
      <c r="U134" s="77"/>
      <c r="V134" s="77"/>
      <c r="X134" s="77"/>
      <c r="Y134" s="77"/>
      <c r="Z134" s="109"/>
    </row>
    <row r="135" spans="1:26" ht="12" x14ac:dyDescent="0.3">
      <c r="A135" s="94">
        <v>6.1</v>
      </c>
      <c r="B135" s="99" t="s">
        <v>80</v>
      </c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ref="Q135:Q139" si="106">SUM(E135:P135)</f>
        <v>0</v>
      </c>
      <c r="U135" s="135">
        <f>V135/$S$7</f>
        <v>0</v>
      </c>
      <c r="V135" s="135">
        <f>Q135/12</f>
        <v>0</v>
      </c>
      <c r="X135" s="135">
        <f>IF($D135="Y",$Q135,0)</f>
        <v>0</v>
      </c>
      <c r="Y135" s="135">
        <f>IF($D135="N",$Q135,0)</f>
        <v>0</v>
      </c>
      <c r="Z135" s="136" t="e">
        <f>X135/(Y135+X135)</f>
        <v>#DIV/0!</v>
      </c>
    </row>
    <row r="136" spans="1:26" s="32" customFormat="1" ht="12" x14ac:dyDescent="0.3">
      <c r="A136" s="94"/>
      <c r="B136" s="95"/>
      <c r="C136" s="130">
        <f>'3. Staff Loading'!C136</f>
        <v>0</v>
      </c>
      <c r="D136" s="131">
        <f>'3. Staff Loading'!D136</f>
        <v>0</v>
      </c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101">
        <f t="shared" si="106"/>
        <v>0</v>
      </c>
      <c r="R136" s="28"/>
      <c r="S136" s="28"/>
      <c r="T136" s="28"/>
      <c r="U136" s="135">
        <f t="shared" ref="U136:U139" si="107">V136/$S$7</f>
        <v>0</v>
      </c>
      <c r="V136" s="135">
        <f>Q136/12</f>
        <v>0</v>
      </c>
      <c r="X136" s="135">
        <f t="shared" ref="X136:X139" si="108">IF($D136="Y",$Q136,0)</f>
        <v>0</v>
      </c>
      <c r="Y136" s="135">
        <f t="shared" ref="Y136:Y139" si="109">IF($D136="N",$Q136,0)</f>
        <v>0</v>
      </c>
      <c r="Z136" s="136" t="e">
        <f t="shared" ref="Z136:Z139" si="110">X136/(Y136+X136)</f>
        <v>#DIV/0!</v>
      </c>
    </row>
    <row r="137" spans="1:26" ht="12" x14ac:dyDescent="0.3">
      <c r="A137" s="94"/>
      <c r="B137" s="95"/>
      <c r="C137" s="130" t="str">
        <f>'3. Staff Loading'!C137</f>
        <v>BenefitsCal Product Manager</v>
      </c>
      <c r="D137" s="131" t="str">
        <f>'3. Staff Loading'!D137</f>
        <v>N</v>
      </c>
      <c r="E137" s="43">
        <v>128.79999999999998</v>
      </c>
      <c r="F137" s="43">
        <v>123.19999999999999</v>
      </c>
      <c r="G137" s="43">
        <v>112</v>
      </c>
      <c r="H137" s="43">
        <v>117.6</v>
      </c>
      <c r="I137" s="43">
        <v>117.6</v>
      </c>
      <c r="J137" s="43">
        <v>123.19999999999999</v>
      </c>
      <c r="K137" s="43">
        <v>117.6</v>
      </c>
      <c r="L137" s="43">
        <v>112</v>
      </c>
      <c r="M137" s="43">
        <v>106.39999999999999</v>
      </c>
      <c r="N137" s="43">
        <v>117.6</v>
      </c>
      <c r="O137" s="43">
        <v>112</v>
      </c>
      <c r="P137" s="43">
        <v>112</v>
      </c>
      <c r="Q137" s="101">
        <f t="shared" si="106"/>
        <v>1400</v>
      </c>
      <c r="U137" s="135">
        <f t="shared" si="107"/>
        <v>0.70000000000000007</v>
      </c>
      <c r="V137" s="135">
        <f>Q137/12</f>
        <v>116.66666666666667</v>
      </c>
      <c r="X137" s="135">
        <f t="shared" si="108"/>
        <v>0</v>
      </c>
      <c r="Y137" s="135">
        <f t="shared" si="109"/>
        <v>1400</v>
      </c>
      <c r="Z137" s="136">
        <f t="shared" si="110"/>
        <v>0</v>
      </c>
    </row>
    <row r="138" spans="1:26" ht="12" x14ac:dyDescent="0.3">
      <c r="A138" s="94"/>
      <c r="B138" s="95"/>
      <c r="C138" s="130" t="str">
        <f>'3. Staff Loading'!C138</f>
        <v>BenefitsCal Project Manager Sr</v>
      </c>
      <c r="D138" s="131" t="str">
        <f>'3. Staff Loading'!D138</f>
        <v>N</v>
      </c>
      <c r="E138" s="43">
        <v>46</v>
      </c>
      <c r="F138" s="43">
        <v>44</v>
      </c>
      <c r="G138" s="43">
        <v>40</v>
      </c>
      <c r="H138" s="43">
        <v>42</v>
      </c>
      <c r="I138" s="43">
        <v>42</v>
      </c>
      <c r="J138" s="43">
        <v>44</v>
      </c>
      <c r="K138" s="43">
        <v>42</v>
      </c>
      <c r="L138" s="43">
        <v>40</v>
      </c>
      <c r="M138" s="43">
        <v>38</v>
      </c>
      <c r="N138" s="43">
        <v>42</v>
      </c>
      <c r="O138" s="43">
        <v>40</v>
      </c>
      <c r="P138" s="43">
        <v>40</v>
      </c>
      <c r="Q138" s="101">
        <f t="shared" si="106"/>
        <v>500</v>
      </c>
      <c r="U138" s="135">
        <f t="shared" si="107"/>
        <v>0.25</v>
      </c>
      <c r="V138" s="135">
        <f>Q138/12</f>
        <v>41.666666666666664</v>
      </c>
      <c r="X138" s="135">
        <f t="shared" si="108"/>
        <v>0</v>
      </c>
      <c r="Y138" s="135">
        <f t="shared" si="109"/>
        <v>500</v>
      </c>
      <c r="Z138" s="136">
        <f t="shared" si="110"/>
        <v>0</v>
      </c>
    </row>
    <row r="139" spans="1:26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06"/>
        <v>0</v>
      </c>
      <c r="U139" s="135">
        <f t="shared" si="107"/>
        <v>0</v>
      </c>
      <c r="V139" s="135">
        <f>Q139/12</f>
        <v>0</v>
      </c>
      <c r="X139" s="135">
        <f t="shared" si="108"/>
        <v>0</v>
      </c>
      <c r="Y139" s="135">
        <f t="shared" si="109"/>
        <v>0</v>
      </c>
      <c r="Z139" s="136" t="e">
        <f t="shared" si="110"/>
        <v>#DIV/0!</v>
      </c>
    </row>
    <row r="140" spans="1:26" ht="12.5" thickBot="1" x14ac:dyDescent="0.35">
      <c r="A140" s="66"/>
      <c r="B140" s="67" t="s">
        <v>82</v>
      </c>
      <c r="C140" s="68"/>
      <c r="D140" s="120"/>
      <c r="E140" s="71">
        <f>SUM(E135:E139)</f>
        <v>174.79999999999998</v>
      </c>
      <c r="F140" s="71">
        <f t="shared" ref="F140:Q140" si="111">SUM(F135:F139)</f>
        <v>167.2</v>
      </c>
      <c r="G140" s="71">
        <f t="shared" si="111"/>
        <v>152</v>
      </c>
      <c r="H140" s="71">
        <f t="shared" si="111"/>
        <v>159.6</v>
      </c>
      <c r="I140" s="71">
        <f t="shared" si="111"/>
        <v>159.6</v>
      </c>
      <c r="J140" s="71">
        <f t="shared" si="111"/>
        <v>167.2</v>
      </c>
      <c r="K140" s="71">
        <f t="shared" si="111"/>
        <v>159.6</v>
      </c>
      <c r="L140" s="71">
        <f t="shared" si="111"/>
        <v>152</v>
      </c>
      <c r="M140" s="71">
        <f t="shared" si="111"/>
        <v>144.39999999999998</v>
      </c>
      <c r="N140" s="71">
        <f t="shared" si="111"/>
        <v>159.6</v>
      </c>
      <c r="O140" s="71">
        <f t="shared" si="111"/>
        <v>152</v>
      </c>
      <c r="P140" s="71">
        <f t="shared" si="111"/>
        <v>152</v>
      </c>
      <c r="Q140" s="71">
        <f t="shared" si="111"/>
        <v>1900</v>
      </c>
      <c r="U140" s="73">
        <f>SUM(U135:U139)</f>
        <v>0.95000000000000007</v>
      </c>
      <c r="V140" s="73">
        <f>SUM(V135:V139)</f>
        <v>158.33333333333334</v>
      </c>
      <c r="X140" s="69">
        <f>SUM(X135:X139)</f>
        <v>0</v>
      </c>
      <c r="Y140" s="69">
        <f>SUM(Y135:Y139)</f>
        <v>1900</v>
      </c>
      <c r="Z140" s="106">
        <f>X140/(X140+Y140)</f>
        <v>0</v>
      </c>
    </row>
    <row r="141" spans="1:26" ht="12" x14ac:dyDescent="0.3">
      <c r="A141" s="94">
        <v>6.2</v>
      </c>
      <c r="B141" s="99" t="s">
        <v>83</v>
      </c>
      <c r="C141" s="130" t="str">
        <f>'3. Staff Loading'!C141</f>
        <v>BenefitsCal Application Architect</v>
      </c>
      <c r="D141" s="131" t="str">
        <f>'3. Staff Loading'!D141</f>
        <v>N</v>
      </c>
      <c r="E141" s="43">
        <v>64.399999999999991</v>
      </c>
      <c r="F141" s="43">
        <v>61.599999999999994</v>
      </c>
      <c r="G141" s="43">
        <v>56</v>
      </c>
      <c r="H141" s="43">
        <v>58.8</v>
      </c>
      <c r="I141" s="43">
        <v>58.8</v>
      </c>
      <c r="J141" s="43">
        <v>61.599999999999994</v>
      </c>
      <c r="K141" s="43">
        <v>58.8</v>
      </c>
      <c r="L141" s="43">
        <v>56</v>
      </c>
      <c r="M141" s="43">
        <v>53.199999999999996</v>
      </c>
      <c r="N141" s="43">
        <v>58.8</v>
      </c>
      <c r="O141" s="43">
        <v>56</v>
      </c>
      <c r="P141" s="43">
        <v>56</v>
      </c>
      <c r="Q141" s="101">
        <f t="shared" ref="Q141:Q145" si="112">SUM(E141:P141)</f>
        <v>700</v>
      </c>
      <c r="U141" s="135">
        <f>V141/$S$7</f>
        <v>0.35000000000000003</v>
      </c>
      <c r="V141" s="135">
        <f>Q141/12</f>
        <v>58.333333333333336</v>
      </c>
      <c r="X141" s="135">
        <f>IF($D141="Y",$Q141,0)</f>
        <v>0</v>
      </c>
      <c r="Y141" s="135">
        <f>IF($D141="N",$Q141,0)</f>
        <v>700</v>
      </c>
      <c r="Z141" s="136">
        <f>X141/(Y141+X141)</f>
        <v>0</v>
      </c>
    </row>
    <row r="142" spans="1:26" s="32" customFormat="1" ht="12" x14ac:dyDescent="0.3">
      <c r="A142" s="94"/>
      <c r="B142" s="95"/>
      <c r="C142" s="130" t="str">
        <f>'3. Staff Loading'!C142</f>
        <v>BenefitsCal Application Developer Offshore</v>
      </c>
      <c r="D142" s="131" t="str">
        <f>'3. Staff Loading'!D142</f>
        <v>Y</v>
      </c>
      <c r="E142" s="43">
        <v>92</v>
      </c>
      <c r="F142" s="43">
        <v>88</v>
      </c>
      <c r="G142" s="43">
        <v>80</v>
      </c>
      <c r="H142" s="43">
        <v>84</v>
      </c>
      <c r="I142" s="43">
        <v>84</v>
      </c>
      <c r="J142" s="43">
        <v>88</v>
      </c>
      <c r="K142" s="43">
        <v>84</v>
      </c>
      <c r="L142" s="43">
        <v>80</v>
      </c>
      <c r="M142" s="43">
        <v>76</v>
      </c>
      <c r="N142" s="43">
        <v>84</v>
      </c>
      <c r="O142" s="43">
        <v>80</v>
      </c>
      <c r="P142" s="43">
        <v>80</v>
      </c>
      <c r="Q142" s="101">
        <f t="shared" si="112"/>
        <v>1000</v>
      </c>
      <c r="R142" s="28"/>
      <c r="S142" s="28"/>
      <c r="T142" s="28"/>
      <c r="U142" s="135">
        <f t="shared" ref="U142:U145" si="113">V142/$S$7</f>
        <v>0.5</v>
      </c>
      <c r="V142" s="135">
        <f>Q142/12</f>
        <v>83.333333333333329</v>
      </c>
      <c r="X142" s="135">
        <f t="shared" ref="X142:X145" si="114">IF($D142="Y",$Q142,0)</f>
        <v>1000</v>
      </c>
      <c r="Y142" s="135">
        <f t="shared" ref="Y142:Y145" si="115">IF($D142="N",$Q142,0)</f>
        <v>0</v>
      </c>
      <c r="Z142" s="136">
        <f t="shared" ref="Z142:Z145" si="116">X142/(Y142+X142)</f>
        <v>1</v>
      </c>
    </row>
    <row r="143" spans="1:26" ht="12" x14ac:dyDescent="0.3">
      <c r="A143" s="94"/>
      <c r="B143" s="95"/>
      <c r="C143" s="130" t="str">
        <f>'3. Staff Loading'!C143</f>
        <v>BenefitsCal Application Developer SR</v>
      </c>
      <c r="D143" s="131" t="str">
        <f>'3. Staff Loading'!D143</f>
        <v>N</v>
      </c>
      <c r="E143" s="43">
        <v>27.599999999999998</v>
      </c>
      <c r="F143" s="43">
        <v>26.4</v>
      </c>
      <c r="G143" s="43">
        <v>24</v>
      </c>
      <c r="H143" s="43">
        <v>25.2</v>
      </c>
      <c r="I143" s="43">
        <v>25.2</v>
      </c>
      <c r="J143" s="43">
        <v>26.4</v>
      </c>
      <c r="K143" s="43">
        <v>25.2</v>
      </c>
      <c r="L143" s="43">
        <v>24</v>
      </c>
      <c r="M143" s="43">
        <v>22.8</v>
      </c>
      <c r="N143" s="43">
        <v>25.2</v>
      </c>
      <c r="O143" s="43">
        <v>24</v>
      </c>
      <c r="P143" s="43">
        <v>24</v>
      </c>
      <c r="Q143" s="101">
        <f t="shared" si="112"/>
        <v>300</v>
      </c>
      <c r="U143" s="135">
        <f t="shared" si="113"/>
        <v>0.15000000000000002</v>
      </c>
      <c r="V143" s="135">
        <f>Q143/12</f>
        <v>25</v>
      </c>
      <c r="X143" s="135">
        <f t="shared" si="114"/>
        <v>0</v>
      </c>
      <c r="Y143" s="135">
        <f t="shared" si="115"/>
        <v>300</v>
      </c>
      <c r="Z143" s="136">
        <f t="shared" si="116"/>
        <v>0</v>
      </c>
    </row>
    <row r="144" spans="1:26" s="32" customFormat="1" ht="12" x14ac:dyDescent="0.3">
      <c r="A144" s="94"/>
      <c r="B144" s="95"/>
      <c r="C144" s="130" t="str">
        <f>'3. Staff Loading'!C144</f>
        <v>BenefitsCal Business Analyst</v>
      </c>
      <c r="D144" s="131" t="str">
        <f>'3. Staff Loading'!D144</f>
        <v>N</v>
      </c>
      <c r="E144" s="43">
        <v>92</v>
      </c>
      <c r="F144" s="43">
        <v>88</v>
      </c>
      <c r="G144" s="43">
        <v>80</v>
      </c>
      <c r="H144" s="43">
        <v>84</v>
      </c>
      <c r="I144" s="43">
        <v>84</v>
      </c>
      <c r="J144" s="43">
        <v>88</v>
      </c>
      <c r="K144" s="43">
        <v>84</v>
      </c>
      <c r="L144" s="43">
        <v>80</v>
      </c>
      <c r="M144" s="43">
        <v>76</v>
      </c>
      <c r="N144" s="43">
        <v>84</v>
      </c>
      <c r="O144" s="43">
        <v>80</v>
      </c>
      <c r="P144" s="43">
        <v>80</v>
      </c>
      <c r="Q144" s="101">
        <f t="shared" si="112"/>
        <v>1000</v>
      </c>
      <c r="R144" s="28"/>
      <c r="S144" s="28"/>
      <c r="T144" s="28"/>
      <c r="U144" s="135">
        <f t="shared" si="113"/>
        <v>0.5</v>
      </c>
      <c r="V144" s="135">
        <f>Q144/12</f>
        <v>83.333333333333329</v>
      </c>
      <c r="X144" s="135">
        <f t="shared" si="114"/>
        <v>0</v>
      </c>
      <c r="Y144" s="135">
        <f t="shared" si="115"/>
        <v>1000</v>
      </c>
      <c r="Z144" s="136">
        <f t="shared" si="116"/>
        <v>0</v>
      </c>
    </row>
    <row r="145" spans="1:26" ht="12" x14ac:dyDescent="0.3">
      <c r="A145" s="94"/>
      <c r="B145" s="95"/>
      <c r="C145" s="130" t="str">
        <f>'3. Staff Loading'!C145</f>
        <v>BenefitsCal Project Manager Sr</v>
      </c>
      <c r="D145" s="131" t="str">
        <f>'3. Staff Loading'!D145</f>
        <v>N</v>
      </c>
      <c r="E145" s="43">
        <v>46</v>
      </c>
      <c r="F145" s="43">
        <v>44</v>
      </c>
      <c r="G145" s="43">
        <v>40</v>
      </c>
      <c r="H145" s="43">
        <v>42</v>
      </c>
      <c r="I145" s="43">
        <v>42</v>
      </c>
      <c r="J145" s="43">
        <v>44</v>
      </c>
      <c r="K145" s="43">
        <v>42</v>
      </c>
      <c r="L145" s="43">
        <v>40</v>
      </c>
      <c r="M145" s="43">
        <v>38</v>
      </c>
      <c r="N145" s="43">
        <v>42</v>
      </c>
      <c r="O145" s="43">
        <v>40</v>
      </c>
      <c r="P145" s="43">
        <v>40</v>
      </c>
      <c r="Q145" s="101">
        <f t="shared" si="112"/>
        <v>500</v>
      </c>
      <c r="U145" s="135">
        <f t="shared" si="113"/>
        <v>0.25</v>
      </c>
      <c r="V145" s="135">
        <f>Q145/12</f>
        <v>41.666666666666664</v>
      </c>
      <c r="X145" s="135">
        <f t="shared" si="114"/>
        <v>0</v>
      </c>
      <c r="Y145" s="135">
        <f t="shared" si="115"/>
        <v>500</v>
      </c>
      <c r="Z145" s="136">
        <f t="shared" si="116"/>
        <v>0</v>
      </c>
    </row>
    <row r="146" spans="1:26" ht="12.5" thickBot="1" x14ac:dyDescent="0.35">
      <c r="A146" s="66"/>
      <c r="B146" s="67" t="s">
        <v>86</v>
      </c>
      <c r="C146" s="68"/>
      <c r="D146" s="120"/>
      <c r="E146" s="71">
        <f>SUM(E141:E145)</f>
        <v>322</v>
      </c>
      <c r="F146" s="71">
        <f t="shared" ref="F146:Q146" si="117">SUM(F141:F145)</f>
        <v>308</v>
      </c>
      <c r="G146" s="71">
        <f t="shared" si="117"/>
        <v>280</v>
      </c>
      <c r="H146" s="71">
        <f t="shared" si="117"/>
        <v>294</v>
      </c>
      <c r="I146" s="71">
        <f t="shared" si="117"/>
        <v>294</v>
      </c>
      <c r="J146" s="71">
        <f t="shared" si="117"/>
        <v>308</v>
      </c>
      <c r="K146" s="71">
        <f t="shared" si="117"/>
        <v>294</v>
      </c>
      <c r="L146" s="71">
        <f t="shared" si="117"/>
        <v>280</v>
      </c>
      <c r="M146" s="71">
        <f t="shared" si="117"/>
        <v>266</v>
      </c>
      <c r="N146" s="71">
        <f t="shared" si="117"/>
        <v>294</v>
      </c>
      <c r="O146" s="71">
        <f t="shared" si="117"/>
        <v>280</v>
      </c>
      <c r="P146" s="71">
        <f t="shared" si="117"/>
        <v>280</v>
      </c>
      <c r="Q146" s="71">
        <f t="shared" si="117"/>
        <v>3500</v>
      </c>
      <c r="U146" s="73">
        <f>SUM(U141:U145)</f>
        <v>1.75</v>
      </c>
      <c r="V146" s="73">
        <f>SUM(V141:V145)</f>
        <v>291.66666666666669</v>
      </c>
      <c r="X146" s="69">
        <f>SUM(X141:X145)</f>
        <v>1000</v>
      </c>
      <c r="Y146" s="69">
        <f>SUM(Y141:Y145)</f>
        <v>2500</v>
      </c>
      <c r="Z146" s="106">
        <f>X146/(X146+Y146)</f>
        <v>0.2857142857142857</v>
      </c>
    </row>
    <row r="147" spans="1:26" ht="12" x14ac:dyDescent="0.3">
      <c r="A147" s="94">
        <v>6.3</v>
      </c>
      <c r="B147" s="99" t="s">
        <v>87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8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2" x14ac:dyDescent="0.3">
      <c r="A148" s="94"/>
      <c r="B148" s="95"/>
      <c r="C148" s="130" t="str">
        <f>'3. Staff Loading'!C148</f>
        <v>BenefitsCal Application Developer Offshore</v>
      </c>
      <c r="D148" s="131" t="str">
        <f>'3. Staff Loading'!D148</f>
        <v>Y</v>
      </c>
      <c r="E148" s="43">
        <v>92</v>
      </c>
      <c r="F148" s="43">
        <v>88</v>
      </c>
      <c r="G148" s="43">
        <v>80</v>
      </c>
      <c r="H148" s="43">
        <v>84</v>
      </c>
      <c r="I148" s="43">
        <v>84</v>
      </c>
      <c r="J148" s="43">
        <v>88</v>
      </c>
      <c r="K148" s="43">
        <v>84</v>
      </c>
      <c r="L148" s="43">
        <v>80</v>
      </c>
      <c r="M148" s="43">
        <v>76</v>
      </c>
      <c r="N148" s="43">
        <v>84</v>
      </c>
      <c r="O148" s="43">
        <v>80</v>
      </c>
      <c r="P148" s="43">
        <v>80</v>
      </c>
      <c r="Q148" s="101">
        <f t="shared" si="118"/>
        <v>1000</v>
      </c>
      <c r="R148" s="28"/>
      <c r="S148" s="28"/>
      <c r="T148" s="28"/>
      <c r="U148" s="135">
        <f t="shared" ref="U148:U151" si="119">V148/$S$7</f>
        <v>0.5</v>
      </c>
      <c r="V148" s="135">
        <f>Q148/12</f>
        <v>83.333333333333329</v>
      </c>
      <c r="X148" s="135">
        <f t="shared" ref="X148:X151" si="120">IF($D148="Y",$Q148,0)</f>
        <v>1000</v>
      </c>
      <c r="Y148" s="135">
        <f t="shared" ref="Y148:Y151" si="121">IF($D148="N",$Q148,0)</f>
        <v>0</v>
      </c>
      <c r="Z148" s="136">
        <f t="shared" ref="Z148:Z151" si="122">X148/(Y148+X148)</f>
        <v>1</v>
      </c>
    </row>
    <row r="149" spans="1:26" s="32" customFormat="1" ht="12" x14ac:dyDescent="0.3">
      <c r="A149" s="94"/>
      <c r="B149" s="95"/>
      <c r="C149" s="130" t="str">
        <f>'3. Staff Loading'!C149</f>
        <v>BenefitsCal Application Developer Onshore</v>
      </c>
      <c r="D149" s="131" t="str">
        <f>'3. Staff Loading'!D149</f>
        <v>N</v>
      </c>
      <c r="E149" s="43">
        <v>36.800000000000004</v>
      </c>
      <c r="F149" s="43">
        <v>35.200000000000003</v>
      </c>
      <c r="G149" s="43">
        <v>32</v>
      </c>
      <c r="H149" s="43">
        <v>33.6</v>
      </c>
      <c r="I149" s="43">
        <v>33.6</v>
      </c>
      <c r="J149" s="43">
        <v>35.200000000000003</v>
      </c>
      <c r="K149" s="43">
        <v>33.6</v>
      </c>
      <c r="L149" s="43">
        <v>32</v>
      </c>
      <c r="M149" s="43">
        <v>30.400000000000002</v>
      </c>
      <c r="N149" s="43">
        <v>33.6</v>
      </c>
      <c r="O149" s="43">
        <v>32</v>
      </c>
      <c r="P149" s="43">
        <v>32</v>
      </c>
      <c r="Q149" s="101">
        <f t="shared" si="118"/>
        <v>400</v>
      </c>
      <c r="R149" s="28"/>
      <c r="S149" s="28"/>
      <c r="T149" s="28"/>
      <c r="U149" s="135">
        <f t="shared" si="119"/>
        <v>0.20000000000000004</v>
      </c>
      <c r="V149" s="135">
        <f>Q149/12</f>
        <v>33.333333333333336</v>
      </c>
      <c r="X149" s="135">
        <f t="shared" si="120"/>
        <v>0</v>
      </c>
      <c r="Y149" s="135">
        <f t="shared" si="121"/>
        <v>400</v>
      </c>
      <c r="Z149" s="136">
        <f t="shared" si="122"/>
        <v>0</v>
      </c>
    </row>
    <row r="150" spans="1:26" s="32" customFormat="1" ht="12" x14ac:dyDescent="0.3">
      <c r="A150" s="94"/>
      <c r="B150" s="95"/>
      <c r="C150" s="130" t="str">
        <f>'3. Staff Loading'!C150</f>
        <v>BenefitsCal Business Analyst Sr</v>
      </c>
      <c r="D150" s="131" t="str">
        <f>'3. Staff Loading'!D150</f>
        <v>N</v>
      </c>
      <c r="E150" s="43">
        <v>55.199999999999996</v>
      </c>
      <c r="F150" s="43">
        <v>52.8</v>
      </c>
      <c r="G150" s="43">
        <v>48</v>
      </c>
      <c r="H150" s="43">
        <v>50.4</v>
      </c>
      <c r="I150" s="43">
        <v>50.4</v>
      </c>
      <c r="J150" s="43">
        <v>52.8</v>
      </c>
      <c r="K150" s="43">
        <v>50.4</v>
      </c>
      <c r="L150" s="43">
        <v>48</v>
      </c>
      <c r="M150" s="43">
        <v>45.6</v>
      </c>
      <c r="N150" s="43">
        <v>50.4</v>
      </c>
      <c r="O150" s="43">
        <v>48</v>
      </c>
      <c r="P150" s="43">
        <v>48</v>
      </c>
      <c r="Q150" s="101">
        <f t="shared" si="118"/>
        <v>600</v>
      </c>
      <c r="R150" s="28"/>
      <c r="S150" s="28"/>
      <c r="T150" s="28"/>
      <c r="U150" s="135">
        <f t="shared" si="119"/>
        <v>0.30000000000000004</v>
      </c>
      <c r="V150" s="135">
        <f>Q150/12</f>
        <v>50</v>
      </c>
      <c r="X150" s="135">
        <f t="shared" si="120"/>
        <v>0</v>
      </c>
      <c r="Y150" s="135">
        <f t="shared" si="121"/>
        <v>600</v>
      </c>
      <c r="Z150" s="136">
        <f t="shared" si="122"/>
        <v>0</v>
      </c>
    </row>
    <row r="151" spans="1:26" ht="14.25" customHeight="1" x14ac:dyDescent="0.3">
      <c r="A151" s="94"/>
      <c r="B151" s="95"/>
      <c r="C151" s="130" t="str">
        <f>'3. Staff Loading'!C151</f>
        <v>BenefitsCal Tester Offshore</v>
      </c>
      <c r="D151" s="131" t="str">
        <f>'3. Staff Loading'!D151</f>
        <v>Y</v>
      </c>
      <c r="E151" s="43">
        <v>55.199999999999996</v>
      </c>
      <c r="F151" s="43">
        <v>52.8</v>
      </c>
      <c r="G151" s="43">
        <v>48</v>
      </c>
      <c r="H151" s="43">
        <v>50.4</v>
      </c>
      <c r="I151" s="43">
        <v>50.4</v>
      </c>
      <c r="J151" s="43">
        <v>52.8</v>
      </c>
      <c r="K151" s="43">
        <v>50.4</v>
      </c>
      <c r="L151" s="43">
        <v>48</v>
      </c>
      <c r="M151" s="43">
        <v>45.6</v>
      </c>
      <c r="N151" s="43">
        <v>50.4</v>
      </c>
      <c r="O151" s="43">
        <v>48</v>
      </c>
      <c r="P151" s="43">
        <v>48</v>
      </c>
      <c r="Q151" s="101">
        <f t="shared" si="118"/>
        <v>600</v>
      </c>
      <c r="U151" s="135">
        <f t="shared" si="119"/>
        <v>0.30000000000000004</v>
      </c>
      <c r="V151" s="135">
        <f>Q151/12</f>
        <v>50</v>
      </c>
      <c r="X151" s="135">
        <f t="shared" si="120"/>
        <v>600</v>
      </c>
      <c r="Y151" s="135">
        <f t="shared" si="121"/>
        <v>0</v>
      </c>
      <c r="Z151" s="136">
        <f t="shared" si="122"/>
        <v>1</v>
      </c>
    </row>
    <row r="152" spans="1:26" s="31" customFormat="1" ht="13.5" thickBot="1" x14ac:dyDescent="0.35">
      <c r="A152" s="66"/>
      <c r="B152" s="67" t="s">
        <v>88</v>
      </c>
      <c r="C152" s="68"/>
      <c r="D152" s="120"/>
      <c r="E152" s="71">
        <f>SUM(E147:E151)</f>
        <v>239.2</v>
      </c>
      <c r="F152" s="71">
        <f t="shared" ref="F152:Q152" si="123">SUM(F147:F151)</f>
        <v>228.8</v>
      </c>
      <c r="G152" s="71">
        <f t="shared" si="123"/>
        <v>208</v>
      </c>
      <c r="H152" s="71">
        <f t="shared" si="123"/>
        <v>218.4</v>
      </c>
      <c r="I152" s="71">
        <f t="shared" si="123"/>
        <v>218.4</v>
      </c>
      <c r="J152" s="71">
        <f t="shared" si="123"/>
        <v>228.8</v>
      </c>
      <c r="K152" s="71">
        <f t="shared" si="123"/>
        <v>218.4</v>
      </c>
      <c r="L152" s="71">
        <f t="shared" si="123"/>
        <v>208</v>
      </c>
      <c r="M152" s="71">
        <f t="shared" si="123"/>
        <v>197.6</v>
      </c>
      <c r="N152" s="71">
        <f t="shared" si="123"/>
        <v>218.4</v>
      </c>
      <c r="O152" s="71">
        <f t="shared" si="123"/>
        <v>208</v>
      </c>
      <c r="P152" s="71">
        <f t="shared" si="123"/>
        <v>208</v>
      </c>
      <c r="Q152" s="71">
        <f t="shared" si="123"/>
        <v>2600</v>
      </c>
      <c r="R152" s="28"/>
      <c r="S152" s="28"/>
      <c r="T152" s="28"/>
      <c r="U152" s="73">
        <f>SUM(U147:U151)</f>
        <v>1.3</v>
      </c>
      <c r="V152" s="73">
        <f>SUM(V147:V151)</f>
        <v>216.66666666666666</v>
      </c>
      <c r="X152" s="69">
        <f>SUM(X147:X151)</f>
        <v>1600</v>
      </c>
      <c r="Y152" s="69">
        <f>SUM(Y147:Y151)</f>
        <v>1000</v>
      </c>
      <c r="Z152" s="106">
        <f>X152/(X152+Y152)</f>
        <v>0.61538461538461542</v>
      </c>
    </row>
    <row r="153" spans="1:26" ht="10.15" customHeight="1" x14ac:dyDescent="0.3">
      <c r="A153" s="38"/>
      <c r="B153" s="39"/>
      <c r="C153" s="47"/>
      <c r="D153" s="119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U153" s="41"/>
      <c r="V153" s="41"/>
      <c r="X153" s="41"/>
      <c r="Y153" s="41"/>
      <c r="Z153" s="105"/>
    </row>
    <row r="154" spans="1:26" ht="13.5" thickBot="1" x14ac:dyDescent="0.35">
      <c r="A154" s="89"/>
      <c r="B154" s="149" t="s">
        <v>89</v>
      </c>
      <c r="C154" s="150"/>
      <c r="D154" s="123"/>
      <c r="E154" s="92">
        <f t="shared" ref="E154:Q154" si="124">SUM(E140,E146,E152)</f>
        <v>736</v>
      </c>
      <c r="F154" s="92">
        <f t="shared" si="124"/>
        <v>704</v>
      </c>
      <c r="G154" s="92">
        <f t="shared" si="124"/>
        <v>640</v>
      </c>
      <c r="H154" s="92">
        <f t="shared" si="124"/>
        <v>672</v>
      </c>
      <c r="I154" s="92">
        <f t="shared" si="124"/>
        <v>672</v>
      </c>
      <c r="J154" s="92">
        <f t="shared" si="124"/>
        <v>704</v>
      </c>
      <c r="K154" s="92">
        <f t="shared" si="124"/>
        <v>672</v>
      </c>
      <c r="L154" s="92">
        <f t="shared" si="124"/>
        <v>640</v>
      </c>
      <c r="M154" s="92">
        <f t="shared" si="124"/>
        <v>608</v>
      </c>
      <c r="N154" s="92">
        <f t="shared" si="124"/>
        <v>672</v>
      </c>
      <c r="O154" s="92">
        <f t="shared" si="124"/>
        <v>640</v>
      </c>
      <c r="P154" s="92">
        <f t="shared" si="124"/>
        <v>640</v>
      </c>
      <c r="Q154" s="92">
        <f t="shared" si="124"/>
        <v>8000</v>
      </c>
      <c r="U154" s="92">
        <f>SUM(U140,U146,U152)</f>
        <v>4</v>
      </c>
      <c r="V154" s="92">
        <f>SUM(V140,V146,V152)</f>
        <v>666.66666666666663</v>
      </c>
      <c r="X154" s="92">
        <f>SUM(X140,X146,X152)</f>
        <v>2600</v>
      </c>
      <c r="Y154" s="92">
        <f>SUM(Y140,Y146,Y152)</f>
        <v>5400</v>
      </c>
      <c r="Z154" s="111">
        <f>X154/(X154+Y154)</f>
        <v>0.32500000000000001</v>
      </c>
    </row>
    <row r="155" spans="1:26" ht="12" x14ac:dyDescent="0.3">
      <c r="A155" s="49"/>
      <c r="B155" s="39"/>
      <c r="C155" s="40"/>
      <c r="D155" s="126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U155" s="40"/>
      <c r="V155" s="40"/>
      <c r="X155" s="40"/>
      <c r="Y155" s="40"/>
      <c r="Z155" s="105"/>
    </row>
    <row r="156" spans="1:26" ht="13" x14ac:dyDescent="0.3">
      <c r="A156" s="75">
        <v>7</v>
      </c>
      <c r="B156" s="84" t="s">
        <v>90</v>
      </c>
      <c r="C156" s="77"/>
      <c r="D156" s="118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78"/>
      <c r="U156" s="77"/>
      <c r="V156" s="77"/>
      <c r="X156" s="77"/>
      <c r="Y156" s="77"/>
      <c r="Z156" s="109"/>
    </row>
    <row r="157" spans="1:26" ht="12" x14ac:dyDescent="0.3">
      <c r="A157" s="100">
        <v>7.1</v>
      </c>
      <c r="B157" s="95" t="s">
        <v>91</v>
      </c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ref="Q157:Q161" si="125">SUM(E157:P157)</f>
        <v>0</v>
      </c>
      <c r="U157" s="135">
        <f>V157/$S$7</f>
        <v>0</v>
      </c>
      <c r="V157" s="135">
        <f>Q157/12</f>
        <v>0</v>
      </c>
      <c r="X157" s="135">
        <f>IF($D157="Y",$Q157,0)</f>
        <v>0</v>
      </c>
      <c r="Y157" s="135">
        <f>IF($D157="N",$Q157,0)</f>
        <v>0</v>
      </c>
      <c r="Z157" s="136" t="e">
        <f>X157/(Y157+X157)</f>
        <v>#DIV/0!</v>
      </c>
    </row>
    <row r="158" spans="1:26" s="32" customFormat="1" ht="12" x14ac:dyDescent="0.3">
      <c r="A158" s="94"/>
      <c r="B158" s="95"/>
      <c r="C158" s="130" t="str">
        <f>'3. Staff Loading'!C158</f>
        <v>BenefitsCal Product Manager</v>
      </c>
      <c r="D158" s="131" t="str">
        <f>'3. Staff Loading'!D158</f>
        <v>N</v>
      </c>
      <c r="E158" s="43">
        <v>55.199999999999996</v>
      </c>
      <c r="F158" s="43">
        <v>52.8</v>
      </c>
      <c r="G158" s="43">
        <v>48</v>
      </c>
      <c r="H158" s="43">
        <v>50.4</v>
      </c>
      <c r="I158" s="43">
        <v>50.4</v>
      </c>
      <c r="J158" s="43">
        <v>52.8</v>
      </c>
      <c r="K158" s="43">
        <v>50.4</v>
      </c>
      <c r="L158" s="43">
        <v>48</v>
      </c>
      <c r="M158" s="43">
        <v>45.6</v>
      </c>
      <c r="N158" s="43">
        <v>50.4</v>
      </c>
      <c r="O158" s="43">
        <v>48</v>
      </c>
      <c r="P158" s="43">
        <v>48</v>
      </c>
      <c r="Q158" s="101">
        <f t="shared" si="125"/>
        <v>600</v>
      </c>
      <c r="R158" s="29"/>
      <c r="S158" s="29"/>
      <c r="T158" s="29"/>
      <c r="U158" s="135">
        <f t="shared" ref="U158:U161" si="126">V158/$S$7</f>
        <v>0.30000000000000004</v>
      </c>
      <c r="V158" s="135">
        <f>Q158/12</f>
        <v>50</v>
      </c>
      <c r="X158" s="135">
        <f t="shared" ref="X158:X161" si="127">IF($D158="Y",$Q158,0)</f>
        <v>0</v>
      </c>
      <c r="Y158" s="135">
        <f t="shared" ref="Y158:Y161" si="128">IF($D158="N",$Q158,0)</f>
        <v>600</v>
      </c>
      <c r="Z158" s="136">
        <f t="shared" ref="Z158:Z161" si="129">X158/(Y158+X158)</f>
        <v>0</v>
      </c>
    </row>
    <row r="159" spans="1:26" s="32" customFormat="1" ht="12" x14ac:dyDescent="0.3">
      <c r="A159" s="94"/>
      <c r="B159" s="95"/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si="125"/>
        <v>0</v>
      </c>
      <c r="R159" s="29"/>
      <c r="S159" s="29"/>
      <c r="T159" s="29"/>
      <c r="U159" s="135">
        <f t="shared" si="126"/>
        <v>0</v>
      </c>
      <c r="V159" s="135">
        <f>Q159/12</f>
        <v>0</v>
      </c>
      <c r="X159" s="135">
        <f t="shared" si="127"/>
        <v>0</v>
      </c>
      <c r="Y159" s="135">
        <f t="shared" si="128"/>
        <v>0</v>
      </c>
      <c r="Z159" s="136" t="e">
        <f t="shared" si="129"/>
        <v>#DIV/0!</v>
      </c>
    </row>
    <row r="160" spans="1:26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5"/>
        <v>0</v>
      </c>
      <c r="R160" s="29"/>
      <c r="S160" s="29"/>
      <c r="T160" s="29"/>
      <c r="U160" s="135">
        <f t="shared" si="126"/>
        <v>0</v>
      </c>
      <c r="V160" s="135">
        <f>Q160/12</f>
        <v>0</v>
      </c>
      <c r="X160" s="135">
        <f t="shared" si="127"/>
        <v>0</v>
      </c>
      <c r="Y160" s="135">
        <f t="shared" si="128"/>
        <v>0</v>
      </c>
      <c r="Z160" s="136" t="e">
        <f t="shared" si="129"/>
        <v>#DIV/0!</v>
      </c>
    </row>
    <row r="161" spans="1:26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5"/>
        <v>0</v>
      </c>
      <c r="R161" s="29"/>
      <c r="S161" s="29"/>
      <c r="T161" s="29"/>
      <c r="U161" s="135">
        <f t="shared" si="126"/>
        <v>0</v>
      </c>
      <c r="V161" s="135">
        <f>Q161/12</f>
        <v>0</v>
      </c>
      <c r="X161" s="135">
        <f t="shared" si="127"/>
        <v>0</v>
      </c>
      <c r="Y161" s="135">
        <f t="shared" si="128"/>
        <v>0</v>
      </c>
      <c r="Z161" s="136" t="e">
        <f t="shared" si="129"/>
        <v>#DIV/0!</v>
      </c>
    </row>
    <row r="162" spans="1:26" ht="12.5" thickBot="1" x14ac:dyDescent="0.35">
      <c r="A162" s="66"/>
      <c r="B162" s="67" t="s">
        <v>92</v>
      </c>
      <c r="C162" s="68"/>
      <c r="D162" s="120"/>
      <c r="E162" s="71">
        <f>SUM(E157:E161)</f>
        <v>55.199999999999996</v>
      </c>
      <c r="F162" s="71">
        <f t="shared" ref="F162:Q162" si="130">SUM(F157:F161)</f>
        <v>52.8</v>
      </c>
      <c r="G162" s="71">
        <f t="shared" si="130"/>
        <v>48</v>
      </c>
      <c r="H162" s="71">
        <f t="shared" si="130"/>
        <v>50.4</v>
      </c>
      <c r="I162" s="71">
        <f t="shared" si="130"/>
        <v>50.4</v>
      </c>
      <c r="J162" s="71">
        <f t="shared" si="130"/>
        <v>52.8</v>
      </c>
      <c r="K162" s="71">
        <f t="shared" si="130"/>
        <v>50.4</v>
      </c>
      <c r="L162" s="71">
        <f t="shared" si="130"/>
        <v>48</v>
      </c>
      <c r="M162" s="71">
        <f t="shared" si="130"/>
        <v>45.6</v>
      </c>
      <c r="N162" s="71">
        <f t="shared" si="130"/>
        <v>50.4</v>
      </c>
      <c r="O162" s="71">
        <f t="shared" si="130"/>
        <v>48</v>
      </c>
      <c r="P162" s="71">
        <f t="shared" si="130"/>
        <v>48</v>
      </c>
      <c r="Q162" s="71">
        <f t="shared" si="130"/>
        <v>600</v>
      </c>
      <c r="R162" s="29"/>
      <c r="S162" s="29"/>
      <c r="T162" s="29"/>
      <c r="U162" s="73">
        <f>SUM(U157:U161)</f>
        <v>0.30000000000000004</v>
      </c>
      <c r="V162" s="73">
        <f>SUM(V157:V161)</f>
        <v>50</v>
      </c>
      <c r="X162" s="69">
        <f>SUM(X157:X161)</f>
        <v>0</v>
      </c>
      <c r="Y162" s="69">
        <f>SUM(Y157:Y161)</f>
        <v>600</v>
      </c>
      <c r="Z162" s="106">
        <f>X162/(X162+Y162)</f>
        <v>0</v>
      </c>
    </row>
    <row r="163" spans="1:26" ht="12" x14ac:dyDescent="0.3">
      <c r="A163" s="100">
        <v>7.2</v>
      </c>
      <c r="B163" s="95" t="s">
        <v>93</v>
      </c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ref="Q163:Q167" si="131">SUM(E163:P163)</f>
        <v>0</v>
      </c>
      <c r="R163" s="29"/>
      <c r="S163" s="29"/>
      <c r="T163" s="29"/>
      <c r="U163" s="135">
        <f>V163/$S$7</f>
        <v>0</v>
      </c>
      <c r="V163" s="135">
        <f>Q163/12</f>
        <v>0</v>
      </c>
      <c r="X163" s="135">
        <f>IF($D163="Y",$Q163,0)</f>
        <v>0</v>
      </c>
      <c r="Y163" s="135">
        <f>IF($D163="N",$Q163,0)</f>
        <v>0</v>
      </c>
      <c r="Z163" s="136" t="e">
        <f>X163/(Y163+X163)</f>
        <v>#DIV/0!</v>
      </c>
    </row>
    <row r="164" spans="1:26" s="32" customFormat="1" ht="12" x14ac:dyDescent="0.3">
      <c r="A164" s="94"/>
      <c r="B164" s="95"/>
      <c r="C164" s="130" t="str">
        <f>'3. Staff Loading'!C164</f>
        <v>BenefitsCal Application Architect</v>
      </c>
      <c r="D164" s="131" t="str">
        <f>'3. Staff Loading'!D164</f>
        <v>N</v>
      </c>
      <c r="E164" s="43">
        <v>18.400000000000002</v>
      </c>
      <c r="F164" s="43">
        <v>17.600000000000001</v>
      </c>
      <c r="G164" s="43">
        <v>16</v>
      </c>
      <c r="H164" s="43">
        <v>16.8</v>
      </c>
      <c r="I164" s="43">
        <v>16.8</v>
      </c>
      <c r="J164" s="43">
        <v>17.600000000000001</v>
      </c>
      <c r="K164" s="43">
        <v>16.8</v>
      </c>
      <c r="L164" s="43">
        <v>16</v>
      </c>
      <c r="M164" s="43">
        <v>15.200000000000001</v>
      </c>
      <c r="N164" s="43">
        <v>16.8</v>
      </c>
      <c r="O164" s="43">
        <v>16</v>
      </c>
      <c r="P164" s="43">
        <v>16</v>
      </c>
      <c r="Q164" s="101">
        <f t="shared" si="131"/>
        <v>200</v>
      </c>
      <c r="R164" s="29"/>
      <c r="S164" s="29"/>
      <c r="T164" s="29"/>
      <c r="U164" s="135">
        <f t="shared" ref="U164:U167" si="132">V164/$S$7</f>
        <v>0.10000000000000002</v>
      </c>
      <c r="V164" s="135">
        <f>Q164/12</f>
        <v>16.666666666666668</v>
      </c>
      <c r="X164" s="135">
        <f t="shared" ref="X164:X167" si="133">IF($D164="Y",$Q164,0)</f>
        <v>0</v>
      </c>
      <c r="Y164" s="135">
        <f t="shared" ref="Y164:Y167" si="134">IF($D164="N",$Q164,0)</f>
        <v>200</v>
      </c>
      <c r="Z164" s="136">
        <f t="shared" ref="Z164:Z167" si="135">X164/(Y164+X164)</f>
        <v>0</v>
      </c>
    </row>
    <row r="165" spans="1:26" ht="12" x14ac:dyDescent="0.3">
      <c r="A165" s="94"/>
      <c r="B165" s="95"/>
      <c r="C165" s="130" t="str">
        <f>'3. Staff Loading'!C165</f>
        <v>BenefitsCal User Centered Design Lead</v>
      </c>
      <c r="D165" s="131" t="str">
        <f>'3. Staff Loading'!D165</f>
        <v>N</v>
      </c>
      <c r="E165" s="43">
        <v>18.400000000000002</v>
      </c>
      <c r="F165" s="43">
        <v>17.600000000000001</v>
      </c>
      <c r="G165" s="43">
        <v>16</v>
      </c>
      <c r="H165" s="43">
        <v>16.8</v>
      </c>
      <c r="I165" s="43">
        <v>16.8</v>
      </c>
      <c r="J165" s="43">
        <v>17.600000000000001</v>
      </c>
      <c r="K165" s="43">
        <v>16.8</v>
      </c>
      <c r="L165" s="43">
        <v>16</v>
      </c>
      <c r="M165" s="43">
        <v>15.200000000000001</v>
      </c>
      <c r="N165" s="43">
        <v>16.8</v>
      </c>
      <c r="O165" s="43">
        <v>16</v>
      </c>
      <c r="P165" s="43">
        <v>16</v>
      </c>
      <c r="Q165" s="101">
        <f t="shared" si="131"/>
        <v>200</v>
      </c>
      <c r="R165" s="29"/>
      <c r="S165" s="29"/>
      <c r="T165" s="29"/>
      <c r="U165" s="135">
        <f t="shared" si="132"/>
        <v>0.10000000000000002</v>
      </c>
      <c r="V165" s="135">
        <f>Q165/12</f>
        <v>16.666666666666668</v>
      </c>
      <c r="X165" s="135">
        <f t="shared" si="133"/>
        <v>0</v>
      </c>
      <c r="Y165" s="135">
        <f t="shared" si="134"/>
        <v>200</v>
      </c>
      <c r="Z165" s="136">
        <f t="shared" si="135"/>
        <v>0</v>
      </c>
    </row>
    <row r="166" spans="1:26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31"/>
        <v>0</v>
      </c>
      <c r="R166" s="29"/>
      <c r="S166" s="29"/>
      <c r="T166" s="29"/>
      <c r="U166" s="135">
        <f t="shared" si="132"/>
        <v>0</v>
      </c>
      <c r="V166" s="135">
        <f>Q166/12</f>
        <v>0</v>
      </c>
      <c r="X166" s="135">
        <f t="shared" si="133"/>
        <v>0</v>
      </c>
      <c r="Y166" s="135">
        <f t="shared" si="134"/>
        <v>0</v>
      </c>
      <c r="Z166" s="136" t="e">
        <f t="shared" si="135"/>
        <v>#DIV/0!</v>
      </c>
    </row>
    <row r="167" spans="1:26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31"/>
        <v>0</v>
      </c>
      <c r="R167" s="29"/>
      <c r="S167" s="29"/>
      <c r="T167" s="29"/>
      <c r="U167" s="135">
        <f t="shared" si="132"/>
        <v>0</v>
      </c>
      <c r="V167" s="135">
        <f>Q167/12</f>
        <v>0</v>
      </c>
      <c r="X167" s="135">
        <f t="shared" si="133"/>
        <v>0</v>
      </c>
      <c r="Y167" s="135">
        <f t="shared" si="134"/>
        <v>0</v>
      </c>
      <c r="Z167" s="136" t="e">
        <f t="shared" si="135"/>
        <v>#DIV/0!</v>
      </c>
    </row>
    <row r="168" spans="1:26" ht="12.5" thickBot="1" x14ac:dyDescent="0.35">
      <c r="A168" s="66"/>
      <c r="B168" s="67" t="s">
        <v>94</v>
      </c>
      <c r="C168" s="68"/>
      <c r="D168" s="120"/>
      <c r="E168" s="71">
        <f>SUM(E163:E167)</f>
        <v>36.800000000000004</v>
      </c>
      <c r="F168" s="71">
        <f t="shared" ref="F168:Q168" si="136">SUM(F163:F167)</f>
        <v>35.200000000000003</v>
      </c>
      <c r="G168" s="71">
        <f t="shared" si="136"/>
        <v>32</v>
      </c>
      <c r="H168" s="71">
        <f t="shared" si="136"/>
        <v>33.6</v>
      </c>
      <c r="I168" s="71">
        <f t="shared" si="136"/>
        <v>33.6</v>
      </c>
      <c r="J168" s="71">
        <f t="shared" si="136"/>
        <v>35.200000000000003</v>
      </c>
      <c r="K168" s="71">
        <f t="shared" si="136"/>
        <v>33.6</v>
      </c>
      <c r="L168" s="71">
        <f t="shared" si="136"/>
        <v>32</v>
      </c>
      <c r="M168" s="71">
        <f t="shared" si="136"/>
        <v>30.400000000000002</v>
      </c>
      <c r="N168" s="71">
        <f t="shared" si="136"/>
        <v>33.6</v>
      </c>
      <c r="O168" s="71">
        <f t="shared" si="136"/>
        <v>32</v>
      </c>
      <c r="P168" s="71">
        <f t="shared" si="136"/>
        <v>32</v>
      </c>
      <c r="Q168" s="71">
        <f t="shared" si="136"/>
        <v>400</v>
      </c>
      <c r="R168" s="29"/>
      <c r="S168" s="29"/>
      <c r="T168" s="29"/>
      <c r="U168" s="73">
        <f>SUM(U163:U167)</f>
        <v>0.20000000000000004</v>
      </c>
      <c r="V168" s="73">
        <f>SUM(V163:V167)</f>
        <v>33.333333333333336</v>
      </c>
      <c r="X168" s="69">
        <f>SUM(X163:X167)</f>
        <v>0</v>
      </c>
      <c r="Y168" s="69">
        <f>SUM(Y163:Y167)</f>
        <v>400</v>
      </c>
      <c r="Z168" s="106">
        <f>X168/(X168+Y168)</f>
        <v>0</v>
      </c>
    </row>
    <row r="169" spans="1:26" ht="12" x14ac:dyDescent="0.3">
      <c r="A169" s="100">
        <v>7.3</v>
      </c>
      <c r="B169" s="95" t="s">
        <v>95</v>
      </c>
      <c r="C169" s="130" t="str">
        <f>'3. Staff Loading'!C169</f>
        <v>BenefitsCal Application Architect</v>
      </c>
      <c r="D169" s="131" t="str">
        <f>'3. Staff Loading'!D169</f>
        <v>N</v>
      </c>
      <c r="E169" s="43">
        <v>18.400000000000002</v>
      </c>
      <c r="F169" s="43">
        <v>17.600000000000001</v>
      </c>
      <c r="G169" s="43">
        <v>16</v>
      </c>
      <c r="H169" s="43">
        <v>16.8</v>
      </c>
      <c r="I169" s="43">
        <v>16.8</v>
      </c>
      <c r="J169" s="43">
        <v>17.600000000000001</v>
      </c>
      <c r="K169" s="43">
        <v>16.8</v>
      </c>
      <c r="L169" s="43">
        <v>16</v>
      </c>
      <c r="M169" s="43">
        <v>15.200000000000001</v>
      </c>
      <c r="N169" s="43">
        <v>16.8</v>
      </c>
      <c r="O169" s="43">
        <v>16</v>
      </c>
      <c r="P169" s="43">
        <v>16</v>
      </c>
      <c r="Q169" s="101">
        <f t="shared" ref="Q169:Q173" si="137">SUM(E169:P169)</f>
        <v>200</v>
      </c>
      <c r="R169" s="29"/>
      <c r="S169" s="29"/>
      <c r="T169" s="29"/>
      <c r="U169" s="135">
        <f>V169/$S$7</f>
        <v>0.10000000000000002</v>
      </c>
      <c r="V169" s="135">
        <f>Q169/12</f>
        <v>16.666666666666668</v>
      </c>
      <c r="X169" s="135">
        <f>IF($D169="Y",$Q169,0)</f>
        <v>0</v>
      </c>
      <c r="Y169" s="135">
        <f>IF($D169="N",$Q169,0)</f>
        <v>200</v>
      </c>
      <c r="Z169" s="136">
        <f>X169/(Y169+X169)</f>
        <v>0</v>
      </c>
    </row>
    <row r="170" spans="1:26" s="32" customFormat="1" ht="12" x14ac:dyDescent="0.3">
      <c r="A170" s="94"/>
      <c r="B170" s="95"/>
      <c r="C170" s="130" t="str">
        <f>'3. Staff Loading'!C170</f>
        <v>BenefitsCal Application Developer SR</v>
      </c>
      <c r="D170" s="131" t="str">
        <f>'3. Staff Loading'!D170</f>
        <v>N</v>
      </c>
      <c r="E170" s="43">
        <v>18.400000000000002</v>
      </c>
      <c r="F170" s="43">
        <v>17.600000000000001</v>
      </c>
      <c r="G170" s="43">
        <v>16</v>
      </c>
      <c r="H170" s="43">
        <v>16.8</v>
      </c>
      <c r="I170" s="43">
        <v>16.8</v>
      </c>
      <c r="J170" s="43">
        <v>17.600000000000001</v>
      </c>
      <c r="K170" s="43">
        <v>16.8</v>
      </c>
      <c r="L170" s="43">
        <v>16</v>
      </c>
      <c r="M170" s="43">
        <v>15.200000000000001</v>
      </c>
      <c r="N170" s="43">
        <v>16.8</v>
      </c>
      <c r="O170" s="43">
        <v>16</v>
      </c>
      <c r="P170" s="43">
        <v>16</v>
      </c>
      <c r="Q170" s="101">
        <f t="shared" si="137"/>
        <v>200</v>
      </c>
      <c r="R170" s="29"/>
      <c r="S170" s="29"/>
      <c r="T170" s="29"/>
      <c r="U170" s="135">
        <f t="shared" ref="U170:U173" si="138">V170/$S$7</f>
        <v>0.10000000000000002</v>
      </c>
      <c r="V170" s="135">
        <f>Q170/12</f>
        <v>16.666666666666668</v>
      </c>
      <c r="X170" s="135">
        <f t="shared" ref="X170:X173" si="139">IF($D170="Y",$Q170,0)</f>
        <v>0</v>
      </c>
      <c r="Y170" s="135">
        <f t="shared" ref="Y170:Y173" si="140">IF($D170="N",$Q170,0)</f>
        <v>200</v>
      </c>
      <c r="Z170" s="136">
        <f t="shared" ref="Z170:Z173" si="141">X170/(Y170+X170)</f>
        <v>0</v>
      </c>
    </row>
    <row r="171" spans="1:26" s="32" customFormat="1" ht="12" x14ac:dyDescent="0.3">
      <c r="A171" s="94"/>
      <c r="B171" s="95"/>
      <c r="C171" s="130" t="str">
        <f>'3. Staff Loading'!C171</f>
        <v>BenefitsCal Business Analyst Sr</v>
      </c>
      <c r="D171" s="131" t="str">
        <f>'3. Staff Loading'!D171</f>
        <v>N</v>
      </c>
      <c r="E171" s="43">
        <v>18.400000000000002</v>
      </c>
      <c r="F171" s="43">
        <v>17.600000000000001</v>
      </c>
      <c r="G171" s="43">
        <v>16</v>
      </c>
      <c r="H171" s="43">
        <v>16.8</v>
      </c>
      <c r="I171" s="43">
        <v>16.8</v>
      </c>
      <c r="J171" s="43">
        <v>17.600000000000001</v>
      </c>
      <c r="K171" s="43">
        <v>16.8</v>
      </c>
      <c r="L171" s="43">
        <v>16</v>
      </c>
      <c r="M171" s="43">
        <v>15.200000000000001</v>
      </c>
      <c r="N171" s="43">
        <v>16.8</v>
      </c>
      <c r="O171" s="43">
        <v>16</v>
      </c>
      <c r="P171" s="43">
        <v>16</v>
      </c>
      <c r="Q171" s="101">
        <f t="shared" si="137"/>
        <v>200</v>
      </c>
      <c r="R171" s="29"/>
      <c r="S171" s="29"/>
      <c r="T171" s="29"/>
      <c r="U171" s="135">
        <f t="shared" si="138"/>
        <v>0.10000000000000002</v>
      </c>
      <c r="V171" s="135">
        <f>Q171/12</f>
        <v>16.666666666666668</v>
      </c>
      <c r="X171" s="135">
        <f t="shared" si="139"/>
        <v>0</v>
      </c>
      <c r="Y171" s="135">
        <f t="shared" si="140"/>
        <v>200</v>
      </c>
      <c r="Z171" s="136">
        <f t="shared" si="141"/>
        <v>0</v>
      </c>
    </row>
    <row r="172" spans="1:26" ht="12" x14ac:dyDescent="0.3">
      <c r="A172" s="94"/>
      <c r="B172" s="95"/>
      <c r="C172" s="130" t="str">
        <f>'3. Staff Loading'!C172</f>
        <v>BenefitsCal SR Tester Onshore</v>
      </c>
      <c r="D172" s="131" t="str">
        <f>'3. Staff Loading'!D172</f>
        <v>N</v>
      </c>
      <c r="E172" s="43">
        <v>18.400000000000002</v>
      </c>
      <c r="F172" s="43">
        <v>17.600000000000001</v>
      </c>
      <c r="G172" s="43">
        <v>16</v>
      </c>
      <c r="H172" s="43">
        <v>16.8</v>
      </c>
      <c r="I172" s="43">
        <v>16.8</v>
      </c>
      <c r="J172" s="43">
        <v>17.600000000000001</v>
      </c>
      <c r="K172" s="43">
        <v>16.8</v>
      </c>
      <c r="L172" s="43">
        <v>16</v>
      </c>
      <c r="M172" s="43">
        <v>15.200000000000001</v>
      </c>
      <c r="N172" s="43">
        <v>16.8</v>
      </c>
      <c r="O172" s="43">
        <v>16</v>
      </c>
      <c r="P172" s="43">
        <v>16</v>
      </c>
      <c r="Q172" s="101">
        <f t="shared" si="137"/>
        <v>200</v>
      </c>
      <c r="R172" s="29"/>
      <c r="S172" s="29"/>
      <c r="T172" s="29"/>
      <c r="U172" s="135">
        <f t="shared" si="138"/>
        <v>0.10000000000000002</v>
      </c>
      <c r="V172" s="135">
        <f>Q172/12</f>
        <v>16.666666666666668</v>
      </c>
      <c r="X172" s="135">
        <f t="shared" si="139"/>
        <v>0</v>
      </c>
      <c r="Y172" s="135">
        <f t="shared" si="140"/>
        <v>200</v>
      </c>
      <c r="Z172" s="136">
        <f t="shared" si="141"/>
        <v>0</v>
      </c>
    </row>
    <row r="173" spans="1:26" ht="12" x14ac:dyDescent="0.3">
      <c r="A173" s="94"/>
      <c r="B173" s="95"/>
      <c r="C173" s="130" t="str">
        <f>'3. Staff Loading'!C173</f>
        <v>BenefitsCal User Centered Design Lead</v>
      </c>
      <c r="D173" s="131" t="str">
        <f>'3. Staff Loading'!D173</f>
        <v>N</v>
      </c>
      <c r="E173" s="43">
        <v>18.400000000000002</v>
      </c>
      <c r="F173" s="43">
        <v>17.600000000000001</v>
      </c>
      <c r="G173" s="43">
        <v>16</v>
      </c>
      <c r="H173" s="43">
        <v>16.8</v>
      </c>
      <c r="I173" s="43">
        <v>16.8</v>
      </c>
      <c r="J173" s="43">
        <v>17.600000000000001</v>
      </c>
      <c r="K173" s="43">
        <v>16.8</v>
      </c>
      <c r="L173" s="43">
        <v>16</v>
      </c>
      <c r="M173" s="43">
        <v>15.200000000000001</v>
      </c>
      <c r="N173" s="43">
        <v>16.8</v>
      </c>
      <c r="O173" s="43">
        <v>16</v>
      </c>
      <c r="P173" s="43">
        <v>16</v>
      </c>
      <c r="Q173" s="101">
        <f t="shared" si="137"/>
        <v>200</v>
      </c>
      <c r="R173" s="29"/>
      <c r="S173" s="29"/>
      <c r="T173" s="29"/>
      <c r="U173" s="135">
        <f t="shared" si="138"/>
        <v>0.10000000000000002</v>
      </c>
      <c r="V173" s="135">
        <f>Q173/12</f>
        <v>16.666666666666668</v>
      </c>
      <c r="X173" s="135">
        <f t="shared" si="139"/>
        <v>0</v>
      </c>
      <c r="Y173" s="135">
        <f t="shared" si="140"/>
        <v>200</v>
      </c>
      <c r="Z173" s="136">
        <f t="shared" si="141"/>
        <v>0</v>
      </c>
    </row>
    <row r="174" spans="1:26" ht="12.5" thickBot="1" x14ac:dyDescent="0.35">
      <c r="A174" s="66"/>
      <c r="B174" s="67" t="s">
        <v>96</v>
      </c>
      <c r="C174" s="68"/>
      <c r="D174" s="120"/>
      <c r="E174" s="71">
        <f>SUM(E169:E173)</f>
        <v>92.000000000000014</v>
      </c>
      <c r="F174" s="71">
        <f t="shared" ref="F174:Q174" si="142">SUM(F169:F173)</f>
        <v>88</v>
      </c>
      <c r="G174" s="71">
        <f t="shared" si="142"/>
        <v>80</v>
      </c>
      <c r="H174" s="71">
        <f t="shared" si="142"/>
        <v>84</v>
      </c>
      <c r="I174" s="71">
        <f t="shared" si="142"/>
        <v>84</v>
      </c>
      <c r="J174" s="71">
        <f t="shared" si="142"/>
        <v>88</v>
      </c>
      <c r="K174" s="71">
        <f t="shared" si="142"/>
        <v>84</v>
      </c>
      <c r="L174" s="71">
        <f t="shared" si="142"/>
        <v>80</v>
      </c>
      <c r="M174" s="71">
        <f t="shared" si="142"/>
        <v>76</v>
      </c>
      <c r="N174" s="71">
        <f t="shared" si="142"/>
        <v>84</v>
      </c>
      <c r="O174" s="71">
        <f t="shared" si="142"/>
        <v>80</v>
      </c>
      <c r="P174" s="71">
        <f t="shared" si="142"/>
        <v>80</v>
      </c>
      <c r="Q174" s="71">
        <f t="shared" si="142"/>
        <v>1000</v>
      </c>
      <c r="R174" s="29"/>
      <c r="S174" s="29"/>
      <c r="T174" s="29"/>
      <c r="U174" s="73">
        <f>SUM(U169:U173)</f>
        <v>0.50000000000000011</v>
      </c>
      <c r="V174" s="73">
        <f>SUM(V169:V173)</f>
        <v>83.333333333333343</v>
      </c>
      <c r="X174" s="69">
        <f>SUM(X169:X173)</f>
        <v>0</v>
      </c>
      <c r="Y174" s="69">
        <f>SUM(Y169:Y173)</f>
        <v>1000</v>
      </c>
      <c r="Z174" s="106">
        <f>X174/(X174+Y174)</f>
        <v>0</v>
      </c>
    </row>
    <row r="175" spans="1:26" ht="12" x14ac:dyDescent="0.3">
      <c r="A175" s="94">
        <v>7.4</v>
      </c>
      <c r="B175" s="95" t="s">
        <v>97</v>
      </c>
      <c r="C175" s="130" t="str">
        <f>'3. Staff Loading'!C175</f>
        <v>BenefitsCal Application Developer Onshore</v>
      </c>
      <c r="D175" s="131" t="str">
        <f>'3. Staff Loading'!D175</f>
        <v>N</v>
      </c>
      <c r="E175" s="43">
        <v>184</v>
      </c>
      <c r="F175" s="43">
        <v>176</v>
      </c>
      <c r="G175" s="43">
        <v>160</v>
      </c>
      <c r="H175" s="43">
        <v>168</v>
      </c>
      <c r="I175" s="43">
        <v>168</v>
      </c>
      <c r="J175" s="43">
        <v>176</v>
      </c>
      <c r="K175" s="43">
        <v>168</v>
      </c>
      <c r="L175" s="43">
        <v>160</v>
      </c>
      <c r="M175" s="43">
        <v>152</v>
      </c>
      <c r="N175" s="43">
        <v>168</v>
      </c>
      <c r="O175" s="43">
        <v>160</v>
      </c>
      <c r="P175" s="43">
        <v>160</v>
      </c>
      <c r="Q175" s="101">
        <f t="shared" ref="Q175:Q179" si="143">SUM(E175:P175)</f>
        <v>2000</v>
      </c>
      <c r="R175" s="29"/>
      <c r="S175" s="29"/>
      <c r="T175" s="29"/>
      <c r="U175" s="135">
        <f>V175/$S$7</f>
        <v>1</v>
      </c>
      <c r="V175" s="135">
        <f>Q175/12</f>
        <v>166.66666666666666</v>
      </c>
      <c r="X175" s="135">
        <f>IF($D175="Y",$Q175,0)</f>
        <v>0</v>
      </c>
      <c r="Y175" s="135">
        <f>IF($D175="N",$Q175,0)</f>
        <v>2000</v>
      </c>
      <c r="Z175" s="136">
        <f>X175/(Y175+X175)</f>
        <v>0</v>
      </c>
    </row>
    <row r="176" spans="1:26" s="32" customFormat="1" ht="12" x14ac:dyDescent="0.3">
      <c r="A176" s="94"/>
      <c r="B176" s="95"/>
      <c r="C176" s="130" t="str">
        <f>'3. Staff Loading'!C176</f>
        <v>BenefitsCal Application Developer SR</v>
      </c>
      <c r="D176" s="131" t="str">
        <f>'3. Staff Loading'!D176</f>
        <v>N</v>
      </c>
      <c r="E176" s="43">
        <v>27.599999999999998</v>
      </c>
      <c r="F176" s="43">
        <v>26.4</v>
      </c>
      <c r="G176" s="43">
        <v>24</v>
      </c>
      <c r="H176" s="43">
        <v>25.2</v>
      </c>
      <c r="I176" s="43">
        <v>25.2</v>
      </c>
      <c r="J176" s="43">
        <v>26.4</v>
      </c>
      <c r="K176" s="43">
        <v>25.2</v>
      </c>
      <c r="L176" s="43">
        <v>24</v>
      </c>
      <c r="M176" s="43">
        <v>22.8</v>
      </c>
      <c r="N176" s="43">
        <v>25.2</v>
      </c>
      <c r="O176" s="43">
        <v>24</v>
      </c>
      <c r="P176" s="43">
        <v>24</v>
      </c>
      <c r="Q176" s="101">
        <f t="shared" si="143"/>
        <v>300</v>
      </c>
      <c r="R176" s="29"/>
      <c r="S176" s="29"/>
      <c r="T176" s="29"/>
      <c r="U176" s="135">
        <f t="shared" ref="U176:U179" si="144">V176/$S$7</f>
        <v>0.15000000000000002</v>
      </c>
      <c r="V176" s="135">
        <f>Q176/12</f>
        <v>25</v>
      </c>
      <c r="X176" s="135">
        <f t="shared" ref="X176:X179" si="145">IF($D176="Y",$Q176,0)</f>
        <v>0</v>
      </c>
      <c r="Y176" s="135">
        <f t="shared" ref="Y176:Y179" si="146">IF($D176="N",$Q176,0)</f>
        <v>300</v>
      </c>
      <c r="Z176" s="136">
        <f t="shared" ref="Z176:Z179" si="147">X176/(Y176+X176)</f>
        <v>0</v>
      </c>
    </row>
    <row r="177" spans="1:26" s="32" customFormat="1" ht="12" x14ac:dyDescent="0.3">
      <c r="A177" s="94"/>
      <c r="B177" s="95"/>
      <c r="C177" s="130" t="str">
        <f>'3. Staff Loading'!C177</f>
        <v>BenefitsCal Business Analyst Sr</v>
      </c>
      <c r="D177" s="131" t="str">
        <f>'3. Staff Loading'!D177</f>
        <v>N</v>
      </c>
      <c r="E177" s="43">
        <v>18.400000000000002</v>
      </c>
      <c r="F177" s="43">
        <v>17.600000000000001</v>
      </c>
      <c r="G177" s="43">
        <v>16</v>
      </c>
      <c r="H177" s="43">
        <v>16.8</v>
      </c>
      <c r="I177" s="43">
        <v>16.8</v>
      </c>
      <c r="J177" s="43">
        <v>17.600000000000001</v>
      </c>
      <c r="K177" s="43">
        <v>16.8</v>
      </c>
      <c r="L177" s="43">
        <v>16</v>
      </c>
      <c r="M177" s="43">
        <v>15.200000000000001</v>
      </c>
      <c r="N177" s="43">
        <v>16.8</v>
      </c>
      <c r="O177" s="43">
        <v>16</v>
      </c>
      <c r="P177" s="43">
        <v>16</v>
      </c>
      <c r="Q177" s="101">
        <f t="shared" si="143"/>
        <v>200</v>
      </c>
      <c r="R177" s="29"/>
      <c r="S177" s="29"/>
      <c r="T177" s="29"/>
      <c r="U177" s="135">
        <f t="shared" si="144"/>
        <v>0.10000000000000002</v>
      </c>
      <c r="V177" s="135">
        <f>Q177/12</f>
        <v>16.666666666666668</v>
      </c>
      <c r="X177" s="135">
        <f t="shared" si="145"/>
        <v>0</v>
      </c>
      <c r="Y177" s="135">
        <f t="shared" si="146"/>
        <v>200</v>
      </c>
      <c r="Z177" s="136">
        <f t="shared" si="147"/>
        <v>0</v>
      </c>
    </row>
    <row r="178" spans="1:26" s="32" customFormat="1" ht="12" x14ac:dyDescent="0.3">
      <c r="A178" s="94"/>
      <c r="B178" s="95"/>
      <c r="C178" s="130" t="str">
        <f>'3. Staff Loading'!C178</f>
        <v>BenefitsCal SR Tester Onshore</v>
      </c>
      <c r="D178" s="131" t="str">
        <f>'3. Staff Loading'!D178</f>
        <v>N</v>
      </c>
      <c r="E178" s="43">
        <v>18.400000000000002</v>
      </c>
      <c r="F178" s="43">
        <v>17.600000000000001</v>
      </c>
      <c r="G178" s="43">
        <v>16</v>
      </c>
      <c r="H178" s="43">
        <v>16.8</v>
      </c>
      <c r="I178" s="43">
        <v>16.8</v>
      </c>
      <c r="J178" s="43">
        <v>17.600000000000001</v>
      </c>
      <c r="K178" s="43">
        <v>16.8</v>
      </c>
      <c r="L178" s="43">
        <v>16</v>
      </c>
      <c r="M178" s="43">
        <v>15.200000000000001</v>
      </c>
      <c r="N178" s="43">
        <v>16.8</v>
      </c>
      <c r="O178" s="43">
        <v>16</v>
      </c>
      <c r="P178" s="43">
        <v>16</v>
      </c>
      <c r="Q178" s="101">
        <f t="shared" si="143"/>
        <v>200</v>
      </c>
      <c r="R178" s="29"/>
      <c r="S178" s="29"/>
      <c r="T178" s="29"/>
      <c r="U178" s="135">
        <f t="shared" si="144"/>
        <v>0.10000000000000002</v>
      </c>
      <c r="V178" s="135">
        <f>Q178/12</f>
        <v>16.666666666666668</v>
      </c>
      <c r="X178" s="135">
        <f t="shared" si="145"/>
        <v>0</v>
      </c>
      <c r="Y178" s="135">
        <f t="shared" si="146"/>
        <v>200</v>
      </c>
      <c r="Z178" s="136">
        <f t="shared" si="147"/>
        <v>0</v>
      </c>
    </row>
    <row r="179" spans="1:26" ht="10.15" customHeight="1" x14ac:dyDescent="0.3">
      <c r="A179" s="94"/>
      <c r="B179" s="95"/>
      <c r="C179" s="130" t="str">
        <f>'3. Staff Loading'!C179</f>
        <v>BenefitsCal User Centered Design Lead</v>
      </c>
      <c r="D179" s="131" t="str">
        <f>'3. Staff Loading'!D179</f>
        <v>N</v>
      </c>
      <c r="E179" s="43">
        <v>9.2000000000000011</v>
      </c>
      <c r="F179" s="43">
        <v>8.8000000000000007</v>
      </c>
      <c r="G179" s="43">
        <v>8</v>
      </c>
      <c r="H179" s="43">
        <v>8.4</v>
      </c>
      <c r="I179" s="43">
        <v>8.4</v>
      </c>
      <c r="J179" s="43">
        <v>8.8000000000000007</v>
      </c>
      <c r="K179" s="43">
        <v>8.4</v>
      </c>
      <c r="L179" s="43">
        <v>8</v>
      </c>
      <c r="M179" s="43">
        <v>7.6000000000000005</v>
      </c>
      <c r="N179" s="43">
        <v>8.4</v>
      </c>
      <c r="O179" s="43">
        <v>8</v>
      </c>
      <c r="P179" s="43">
        <v>8</v>
      </c>
      <c r="Q179" s="101">
        <f t="shared" si="143"/>
        <v>100</v>
      </c>
      <c r="R179" s="29"/>
      <c r="S179" s="29"/>
      <c r="T179" s="29"/>
      <c r="U179" s="135">
        <f t="shared" si="144"/>
        <v>5.000000000000001E-2</v>
      </c>
      <c r="V179" s="135">
        <f>Q179/12</f>
        <v>8.3333333333333339</v>
      </c>
      <c r="X179" s="135">
        <f t="shared" si="145"/>
        <v>0</v>
      </c>
      <c r="Y179" s="135">
        <f t="shared" si="146"/>
        <v>100</v>
      </c>
      <c r="Z179" s="136">
        <f t="shared" si="147"/>
        <v>0</v>
      </c>
    </row>
    <row r="180" spans="1:26" s="31" customFormat="1" ht="13.5" thickBot="1" x14ac:dyDescent="0.35">
      <c r="A180" s="66"/>
      <c r="B180" s="67" t="s">
        <v>98</v>
      </c>
      <c r="C180" s="68"/>
      <c r="D180" s="120"/>
      <c r="E180" s="71">
        <f>SUM(E175:E179)</f>
        <v>257.60000000000002</v>
      </c>
      <c r="F180" s="71">
        <f t="shared" ref="F180:Q180" si="148">SUM(F175:F179)</f>
        <v>246.4</v>
      </c>
      <c r="G180" s="71">
        <f t="shared" si="148"/>
        <v>224</v>
      </c>
      <c r="H180" s="71">
        <f t="shared" si="148"/>
        <v>235.20000000000002</v>
      </c>
      <c r="I180" s="71">
        <f t="shared" si="148"/>
        <v>235.20000000000002</v>
      </c>
      <c r="J180" s="71">
        <f t="shared" si="148"/>
        <v>246.4</v>
      </c>
      <c r="K180" s="71">
        <f t="shared" si="148"/>
        <v>235.20000000000002</v>
      </c>
      <c r="L180" s="71">
        <f t="shared" si="148"/>
        <v>224</v>
      </c>
      <c r="M180" s="71">
        <f t="shared" si="148"/>
        <v>212.79999999999998</v>
      </c>
      <c r="N180" s="71">
        <f t="shared" si="148"/>
        <v>235.20000000000002</v>
      </c>
      <c r="O180" s="71">
        <f t="shared" si="148"/>
        <v>224</v>
      </c>
      <c r="P180" s="71">
        <f t="shared" si="148"/>
        <v>224</v>
      </c>
      <c r="Q180" s="71">
        <f t="shared" si="148"/>
        <v>2800</v>
      </c>
      <c r="R180" s="29"/>
      <c r="S180" s="29"/>
      <c r="T180" s="29"/>
      <c r="U180" s="73">
        <f>SUM(U175:U179)</f>
        <v>1.4000000000000001</v>
      </c>
      <c r="V180" s="73">
        <f>SUM(V175:V179)</f>
        <v>233.33333333333331</v>
      </c>
      <c r="X180" s="69">
        <f>SUM(X175:X179)</f>
        <v>0</v>
      </c>
      <c r="Y180" s="69">
        <f>SUM(Y175:Y179)</f>
        <v>2800</v>
      </c>
      <c r="Z180" s="106">
        <f>X180/(X180+Y180)</f>
        <v>0</v>
      </c>
    </row>
    <row r="181" spans="1:26" ht="10.15" customHeight="1" x14ac:dyDescent="0.3">
      <c r="A181" s="38"/>
      <c r="B181" s="39"/>
      <c r="C181" s="47"/>
      <c r="D181" s="119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29"/>
      <c r="S181" s="29"/>
      <c r="T181" s="29"/>
      <c r="U181" s="41"/>
      <c r="V181" s="41"/>
      <c r="X181" s="41"/>
      <c r="Y181" s="41"/>
      <c r="Z181" s="105"/>
    </row>
    <row r="182" spans="1:26" ht="13.5" thickBot="1" x14ac:dyDescent="0.35">
      <c r="A182" s="89"/>
      <c r="B182" s="90" t="s">
        <v>99</v>
      </c>
      <c r="C182" s="91"/>
      <c r="D182" s="123"/>
      <c r="E182" s="92">
        <f t="shared" ref="E182:Q182" si="149">SUM(E162,E168,E174,E180)</f>
        <v>441.6</v>
      </c>
      <c r="F182" s="92">
        <f t="shared" si="149"/>
        <v>422.4</v>
      </c>
      <c r="G182" s="92">
        <f t="shared" si="149"/>
        <v>384</v>
      </c>
      <c r="H182" s="92">
        <f t="shared" si="149"/>
        <v>403.20000000000005</v>
      </c>
      <c r="I182" s="92">
        <f t="shared" si="149"/>
        <v>403.20000000000005</v>
      </c>
      <c r="J182" s="92">
        <f t="shared" si="149"/>
        <v>422.4</v>
      </c>
      <c r="K182" s="92">
        <f t="shared" si="149"/>
        <v>403.20000000000005</v>
      </c>
      <c r="L182" s="92">
        <f t="shared" si="149"/>
        <v>384</v>
      </c>
      <c r="M182" s="92">
        <f t="shared" si="149"/>
        <v>364.79999999999995</v>
      </c>
      <c r="N182" s="92">
        <f t="shared" si="149"/>
        <v>403.20000000000005</v>
      </c>
      <c r="O182" s="92">
        <f t="shared" si="149"/>
        <v>384</v>
      </c>
      <c r="P182" s="92">
        <f t="shared" si="149"/>
        <v>384</v>
      </c>
      <c r="Q182" s="92">
        <f t="shared" si="149"/>
        <v>4800</v>
      </c>
      <c r="R182" s="29"/>
      <c r="S182" s="29"/>
      <c r="T182" s="29"/>
      <c r="U182" s="92">
        <f>SUM(U162,U168,U174,U180)</f>
        <v>2.4000000000000004</v>
      </c>
      <c r="V182" s="92">
        <f>SUM(V162,V168,V174,V180)</f>
        <v>400</v>
      </c>
      <c r="X182" s="92">
        <f>SUM(X162,X168,X174,X180)</f>
        <v>0</v>
      </c>
      <c r="Y182" s="92">
        <f>SUM(Y162,Y168,Y174,Y180)</f>
        <v>4800</v>
      </c>
      <c r="Z182" s="111">
        <f>X182/(X182+Y182)</f>
        <v>0</v>
      </c>
    </row>
    <row r="183" spans="1:26" ht="12" x14ac:dyDescent="0.3">
      <c r="A183" s="49"/>
      <c r="B183" s="39"/>
      <c r="C183" s="40"/>
      <c r="D183" s="126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29"/>
      <c r="S183" s="29"/>
      <c r="T183" s="29"/>
      <c r="U183" s="40"/>
      <c r="V183" s="40"/>
      <c r="X183" s="40"/>
      <c r="Y183" s="40"/>
      <c r="Z183" s="105"/>
    </row>
    <row r="184" spans="1:26" ht="13" x14ac:dyDescent="0.3">
      <c r="A184" s="75">
        <v>8</v>
      </c>
      <c r="B184" s="84" t="s">
        <v>100</v>
      </c>
      <c r="C184" s="77"/>
      <c r="D184" s="118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78"/>
      <c r="R184" s="29"/>
      <c r="S184" s="29"/>
      <c r="T184" s="29"/>
      <c r="U184" s="77"/>
      <c r="V184" s="77"/>
      <c r="X184" s="77"/>
      <c r="Y184" s="77"/>
      <c r="Z184" s="109"/>
    </row>
    <row r="185" spans="1:26" ht="12" x14ac:dyDescent="0.3">
      <c r="A185" s="94">
        <v>8.1</v>
      </c>
      <c r="B185" s="95" t="s">
        <v>139</v>
      </c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ref="Q185:Q189" si="150">SUM(E185:P185)</f>
        <v>0</v>
      </c>
      <c r="R185" s="29"/>
      <c r="S185" s="29"/>
      <c r="T185" s="29"/>
      <c r="U185" s="135">
        <f>V185/$S$7</f>
        <v>0</v>
      </c>
      <c r="V185" s="135">
        <f>Q185/12</f>
        <v>0</v>
      </c>
      <c r="X185" s="135">
        <f>IF($D185="Y",$Q185,0)</f>
        <v>0</v>
      </c>
      <c r="Y185" s="135">
        <f>IF($D185="N",$Q185,0)</f>
        <v>0</v>
      </c>
      <c r="Z185" s="136" t="e">
        <f>X185/(Y185+X185)</f>
        <v>#DIV/0!</v>
      </c>
    </row>
    <row r="186" spans="1:26" s="32" customFormat="1" ht="12" x14ac:dyDescent="0.3">
      <c r="A186" s="94"/>
      <c r="B186" s="95"/>
      <c r="C186" s="130" t="str">
        <f>'3. Staff Loading'!C186</f>
        <v>BenefitsCal Cloud Technical Lead</v>
      </c>
      <c r="D186" s="131" t="str">
        <f>'3. Staff Loading'!D186</f>
        <v>N</v>
      </c>
      <c r="E186" s="43">
        <v>184</v>
      </c>
      <c r="F186" s="43">
        <v>176</v>
      </c>
      <c r="G186" s="43">
        <v>160</v>
      </c>
      <c r="H186" s="43">
        <v>168</v>
      </c>
      <c r="I186" s="43">
        <v>168</v>
      </c>
      <c r="J186" s="43">
        <v>176</v>
      </c>
      <c r="K186" s="43">
        <v>168</v>
      </c>
      <c r="L186" s="43">
        <v>160</v>
      </c>
      <c r="M186" s="43">
        <v>152</v>
      </c>
      <c r="N186" s="43">
        <v>168</v>
      </c>
      <c r="O186" s="43">
        <v>160</v>
      </c>
      <c r="P186" s="43">
        <v>160</v>
      </c>
      <c r="Q186" s="101">
        <f t="shared" si="150"/>
        <v>2000</v>
      </c>
      <c r="R186" s="29"/>
      <c r="S186" s="29"/>
      <c r="T186" s="29"/>
      <c r="U186" s="135">
        <f t="shared" ref="U186:U189" si="151">V186/$S$7</f>
        <v>1</v>
      </c>
      <c r="V186" s="135">
        <f>Q186/12</f>
        <v>166.66666666666666</v>
      </c>
      <c r="X186" s="135">
        <f t="shared" ref="X186:X189" si="152">IF($D186="Y",$Q186,0)</f>
        <v>0</v>
      </c>
      <c r="Y186" s="135">
        <f t="shared" ref="Y186:Y189" si="153">IF($D186="N",$Q186,0)</f>
        <v>2000</v>
      </c>
      <c r="Z186" s="136">
        <f t="shared" ref="Z186:Z189" si="154">X186/(Y186+X186)</f>
        <v>0</v>
      </c>
    </row>
    <row r="187" spans="1:26" s="32" customFormat="1" ht="12" x14ac:dyDescent="0.3">
      <c r="A187" s="94"/>
      <c r="B187" s="95"/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si="150"/>
        <v>0</v>
      </c>
      <c r="R187" s="29"/>
      <c r="S187" s="29"/>
      <c r="T187" s="29"/>
      <c r="U187" s="135">
        <f t="shared" si="151"/>
        <v>0</v>
      </c>
      <c r="V187" s="135">
        <f>Q187/12</f>
        <v>0</v>
      </c>
      <c r="X187" s="135">
        <f t="shared" si="152"/>
        <v>0</v>
      </c>
      <c r="Y187" s="135">
        <f t="shared" si="153"/>
        <v>0</v>
      </c>
      <c r="Z187" s="136" t="e">
        <f t="shared" si="154"/>
        <v>#DIV/0!</v>
      </c>
    </row>
    <row r="188" spans="1:26" ht="12" x14ac:dyDescent="0.3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50"/>
        <v>0</v>
      </c>
      <c r="R188" s="29"/>
      <c r="S188" s="29"/>
      <c r="T188" s="29"/>
      <c r="U188" s="135">
        <f t="shared" si="151"/>
        <v>0</v>
      </c>
      <c r="V188" s="135">
        <f>Q188/12</f>
        <v>0</v>
      </c>
      <c r="X188" s="135">
        <f t="shared" si="152"/>
        <v>0</v>
      </c>
      <c r="Y188" s="135">
        <f t="shared" si="153"/>
        <v>0</v>
      </c>
      <c r="Z188" s="136" t="e">
        <f t="shared" si="154"/>
        <v>#DIV/0!</v>
      </c>
    </row>
    <row r="189" spans="1:26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50"/>
        <v>0</v>
      </c>
      <c r="R189" s="29"/>
      <c r="S189" s="29"/>
      <c r="T189" s="29"/>
      <c r="U189" s="135">
        <f t="shared" si="151"/>
        <v>0</v>
      </c>
      <c r="V189" s="135">
        <f>Q189/12</f>
        <v>0</v>
      </c>
      <c r="X189" s="135">
        <f t="shared" si="152"/>
        <v>0</v>
      </c>
      <c r="Y189" s="135">
        <f t="shared" si="153"/>
        <v>0</v>
      </c>
      <c r="Z189" s="136" t="e">
        <f t="shared" si="154"/>
        <v>#DIV/0!</v>
      </c>
    </row>
    <row r="190" spans="1:26" ht="12.5" thickBot="1" x14ac:dyDescent="0.35">
      <c r="A190" s="66"/>
      <c r="B190" s="67" t="s">
        <v>103</v>
      </c>
      <c r="C190" s="68"/>
      <c r="D190" s="120"/>
      <c r="E190" s="71">
        <f>SUM(E185:E189)</f>
        <v>184</v>
      </c>
      <c r="F190" s="71">
        <f t="shared" ref="F190:Q190" si="155">SUM(F185:F189)</f>
        <v>176</v>
      </c>
      <c r="G190" s="71">
        <f t="shared" si="155"/>
        <v>160</v>
      </c>
      <c r="H190" s="71">
        <f t="shared" si="155"/>
        <v>168</v>
      </c>
      <c r="I190" s="71">
        <f t="shared" si="155"/>
        <v>168</v>
      </c>
      <c r="J190" s="71">
        <f t="shared" si="155"/>
        <v>176</v>
      </c>
      <c r="K190" s="71">
        <f t="shared" si="155"/>
        <v>168</v>
      </c>
      <c r="L190" s="71">
        <f t="shared" si="155"/>
        <v>160</v>
      </c>
      <c r="M190" s="71">
        <f t="shared" si="155"/>
        <v>152</v>
      </c>
      <c r="N190" s="71">
        <f t="shared" si="155"/>
        <v>168</v>
      </c>
      <c r="O190" s="71">
        <f t="shared" si="155"/>
        <v>160</v>
      </c>
      <c r="P190" s="71">
        <f t="shared" si="155"/>
        <v>160</v>
      </c>
      <c r="Q190" s="71">
        <f t="shared" si="155"/>
        <v>2000</v>
      </c>
      <c r="R190" s="29"/>
      <c r="S190" s="29"/>
      <c r="T190" s="29"/>
      <c r="U190" s="73">
        <f>SUM(U185:U189)</f>
        <v>1</v>
      </c>
      <c r="V190" s="73">
        <f>SUM(V185:V189)</f>
        <v>166.66666666666666</v>
      </c>
      <c r="X190" s="69">
        <f>SUM(X185:X189)</f>
        <v>0</v>
      </c>
      <c r="Y190" s="69">
        <f>SUM(Y185:Y189)</f>
        <v>2000</v>
      </c>
      <c r="Z190" s="106">
        <f>X190/(X190+Y190)</f>
        <v>0</v>
      </c>
    </row>
    <row r="191" spans="1:26" ht="12" x14ac:dyDescent="0.3">
      <c r="A191" s="94">
        <v>8.1999999999999993</v>
      </c>
      <c r="B191" s="95" t="s">
        <v>104</v>
      </c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ref="Q191:Q195" si="156">SUM(E191:P191)</f>
        <v>0</v>
      </c>
      <c r="R191" s="29"/>
      <c r="S191" s="29"/>
      <c r="T191" s="29"/>
      <c r="U191" s="135">
        <f>V191/$S$7</f>
        <v>0</v>
      </c>
      <c r="V191" s="135">
        <f>Q191/12</f>
        <v>0</v>
      </c>
      <c r="X191" s="135">
        <f>IF($D191="Y",$Q191,0)</f>
        <v>0</v>
      </c>
      <c r="Y191" s="135">
        <f>IF($D191="N",$Q191,0)</f>
        <v>0</v>
      </c>
      <c r="Z191" s="136" t="e">
        <f>X191/(Y191+X191)</f>
        <v>#DIV/0!</v>
      </c>
    </row>
    <row r="192" spans="1:26" s="32" customFormat="1" ht="12" x14ac:dyDescent="0.3">
      <c r="A192" s="94"/>
      <c r="B192" s="95"/>
      <c r="C192" s="130" t="str">
        <f>'3. Staff Loading'!C192</f>
        <v>BenefitsCal Cloud Engineer</v>
      </c>
      <c r="D192" s="131" t="str">
        <f>'3. Staff Loading'!D192</f>
        <v>N</v>
      </c>
      <c r="E192" s="43">
        <v>184</v>
      </c>
      <c r="F192" s="43">
        <v>176</v>
      </c>
      <c r="G192" s="43">
        <v>160</v>
      </c>
      <c r="H192" s="43">
        <v>168</v>
      </c>
      <c r="I192" s="43">
        <v>168</v>
      </c>
      <c r="J192" s="43">
        <v>176</v>
      </c>
      <c r="K192" s="43">
        <v>168</v>
      </c>
      <c r="L192" s="43">
        <v>160</v>
      </c>
      <c r="M192" s="43">
        <v>152</v>
      </c>
      <c r="N192" s="43">
        <v>168</v>
      </c>
      <c r="O192" s="43">
        <v>160</v>
      </c>
      <c r="P192" s="43">
        <v>160</v>
      </c>
      <c r="Q192" s="101">
        <f t="shared" si="156"/>
        <v>2000</v>
      </c>
      <c r="R192" s="29"/>
      <c r="S192" s="29"/>
      <c r="T192" s="29"/>
      <c r="U192" s="135">
        <f t="shared" ref="U192:U195" si="157">V192/$S$7</f>
        <v>1</v>
      </c>
      <c r="V192" s="135">
        <f>Q192/12</f>
        <v>166.66666666666666</v>
      </c>
      <c r="X192" s="135">
        <f t="shared" ref="X192:X195" si="158">IF($D192="Y",$Q192,0)</f>
        <v>0</v>
      </c>
      <c r="Y192" s="135">
        <f t="shared" ref="Y192:Y195" si="159">IF($D192="N",$Q192,0)</f>
        <v>2000</v>
      </c>
      <c r="Z192" s="136">
        <f t="shared" ref="Z192:Z195" si="160">X192/(Y192+X192)</f>
        <v>0</v>
      </c>
    </row>
    <row r="193" spans="1:26" ht="12" x14ac:dyDescent="0.3">
      <c r="A193" s="94"/>
      <c r="B193" s="95"/>
      <c r="C193" s="130" t="str">
        <f>'3. Staff Loading'!C193</f>
        <v>BenefitsCal NOC/SOC Engineer</v>
      </c>
      <c r="D193" s="131" t="str">
        <f>'3. Staff Loading'!D193</f>
        <v>N</v>
      </c>
      <c r="E193" s="43">
        <v>92</v>
      </c>
      <c r="F193" s="43">
        <v>88</v>
      </c>
      <c r="G193" s="43">
        <v>80</v>
      </c>
      <c r="H193" s="43">
        <v>84</v>
      </c>
      <c r="I193" s="43">
        <v>84</v>
      </c>
      <c r="J193" s="43">
        <v>88</v>
      </c>
      <c r="K193" s="43">
        <v>84</v>
      </c>
      <c r="L193" s="43">
        <v>80</v>
      </c>
      <c r="M193" s="43">
        <v>76</v>
      </c>
      <c r="N193" s="43">
        <v>84</v>
      </c>
      <c r="O193" s="43">
        <v>80</v>
      </c>
      <c r="P193" s="43">
        <v>80</v>
      </c>
      <c r="Q193" s="101">
        <f t="shared" si="156"/>
        <v>1000</v>
      </c>
      <c r="R193" s="29"/>
      <c r="S193" s="29"/>
      <c r="T193" s="29"/>
      <c r="U193" s="135">
        <f t="shared" si="157"/>
        <v>0.5</v>
      </c>
      <c r="V193" s="135">
        <f>Q193/12</f>
        <v>83.333333333333329</v>
      </c>
      <c r="X193" s="135">
        <f t="shared" si="158"/>
        <v>0</v>
      </c>
      <c r="Y193" s="135">
        <f t="shared" si="159"/>
        <v>1000</v>
      </c>
      <c r="Z193" s="136">
        <f t="shared" si="160"/>
        <v>0</v>
      </c>
    </row>
    <row r="194" spans="1:26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56"/>
        <v>0</v>
      </c>
      <c r="R194" s="29"/>
      <c r="S194" s="29"/>
      <c r="T194" s="29"/>
      <c r="U194" s="135">
        <f t="shared" si="157"/>
        <v>0</v>
      </c>
      <c r="V194" s="135">
        <f>Q194/12</f>
        <v>0</v>
      </c>
      <c r="X194" s="135">
        <f t="shared" si="158"/>
        <v>0</v>
      </c>
      <c r="Y194" s="135">
        <f t="shared" si="159"/>
        <v>0</v>
      </c>
      <c r="Z194" s="136" t="e">
        <f t="shared" si="160"/>
        <v>#DIV/0!</v>
      </c>
    </row>
    <row r="195" spans="1:26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56"/>
        <v>0</v>
      </c>
      <c r="R195" s="29"/>
      <c r="S195" s="29"/>
      <c r="T195" s="29"/>
      <c r="U195" s="135">
        <f t="shared" si="157"/>
        <v>0</v>
      </c>
      <c r="V195" s="135">
        <f>Q195/12</f>
        <v>0</v>
      </c>
      <c r="X195" s="135">
        <f t="shared" si="158"/>
        <v>0</v>
      </c>
      <c r="Y195" s="135">
        <f t="shared" si="159"/>
        <v>0</v>
      </c>
      <c r="Z195" s="136" t="e">
        <f t="shared" si="160"/>
        <v>#DIV/0!</v>
      </c>
    </row>
    <row r="196" spans="1:26" ht="12.5" thickBot="1" x14ac:dyDescent="0.35">
      <c r="A196" s="66"/>
      <c r="B196" s="67" t="s">
        <v>107</v>
      </c>
      <c r="C196" s="68"/>
      <c r="D196" s="120"/>
      <c r="E196" s="71">
        <f>SUM(E191:E195)</f>
        <v>276</v>
      </c>
      <c r="F196" s="71">
        <f t="shared" ref="F196:Q196" si="161">SUM(F191:F195)</f>
        <v>264</v>
      </c>
      <c r="G196" s="71">
        <f t="shared" si="161"/>
        <v>240</v>
      </c>
      <c r="H196" s="71">
        <f t="shared" si="161"/>
        <v>252</v>
      </c>
      <c r="I196" s="71">
        <f t="shared" si="161"/>
        <v>252</v>
      </c>
      <c r="J196" s="71">
        <f t="shared" si="161"/>
        <v>264</v>
      </c>
      <c r="K196" s="71">
        <f t="shared" si="161"/>
        <v>252</v>
      </c>
      <c r="L196" s="71">
        <f t="shared" si="161"/>
        <v>240</v>
      </c>
      <c r="M196" s="71">
        <f t="shared" si="161"/>
        <v>228</v>
      </c>
      <c r="N196" s="71">
        <f t="shared" si="161"/>
        <v>252</v>
      </c>
      <c r="O196" s="71">
        <f t="shared" si="161"/>
        <v>240</v>
      </c>
      <c r="P196" s="71">
        <f t="shared" si="161"/>
        <v>240</v>
      </c>
      <c r="Q196" s="71">
        <f t="shared" si="161"/>
        <v>3000</v>
      </c>
      <c r="R196" s="29"/>
      <c r="S196" s="29"/>
      <c r="T196" s="29"/>
      <c r="U196" s="73">
        <f>SUM(U191:U195)</f>
        <v>1.5</v>
      </c>
      <c r="V196" s="73">
        <f>SUM(V191:V195)</f>
        <v>250</v>
      </c>
      <c r="X196" s="69">
        <f>SUM(X191:X195)</f>
        <v>0</v>
      </c>
      <c r="Y196" s="69">
        <f>SUM(Y191:Y195)</f>
        <v>3000</v>
      </c>
      <c r="Z196" s="106">
        <f>X196/(X196+Y196)</f>
        <v>0</v>
      </c>
    </row>
    <row r="197" spans="1:26" ht="12" x14ac:dyDescent="0.3">
      <c r="A197" s="94">
        <v>8.3000000000000007</v>
      </c>
      <c r="B197" s="95" t="s">
        <v>108</v>
      </c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ref="Q197:Q201" si="162">SUM(E197:P197)</f>
        <v>0</v>
      </c>
      <c r="R197" s="29"/>
      <c r="S197" s="29"/>
      <c r="T197" s="29"/>
      <c r="U197" s="135">
        <f>V197/$S$7</f>
        <v>0</v>
      </c>
      <c r="V197" s="135">
        <f>Q197/12</f>
        <v>0</v>
      </c>
      <c r="X197" s="135">
        <f>IF($D197="Y",$Q197,0)</f>
        <v>0</v>
      </c>
      <c r="Y197" s="135">
        <f>IF($D197="N",$Q197,0)</f>
        <v>0</v>
      </c>
      <c r="Z197" s="136" t="e">
        <f>X197/(Y197+X197)</f>
        <v>#DIV/0!</v>
      </c>
    </row>
    <row r="198" spans="1:26" s="32" customFormat="1" ht="12" x14ac:dyDescent="0.3">
      <c r="A198" s="94"/>
      <c r="B198" s="95"/>
      <c r="C198" s="130" t="str">
        <f>'3. Staff Loading'!C198</f>
        <v>BenefitsCal Cloud Engineer</v>
      </c>
      <c r="D198" s="131" t="str">
        <f>'3. Staff Loading'!D198</f>
        <v>N</v>
      </c>
      <c r="E198" s="43">
        <v>55.199999999999996</v>
      </c>
      <c r="F198" s="43">
        <v>52.8</v>
      </c>
      <c r="G198" s="43">
        <v>48</v>
      </c>
      <c r="H198" s="43">
        <v>50.4</v>
      </c>
      <c r="I198" s="43">
        <v>50.4</v>
      </c>
      <c r="J198" s="43">
        <v>52.8</v>
      </c>
      <c r="K198" s="43">
        <v>50.4</v>
      </c>
      <c r="L198" s="43">
        <v>48</v>
      </c>
      <c r="M198" s="43">
        <v>45.6</v>
      </c>
      <c r="N198" s="43">
        <v>50.4</v>
      </c>
      <c r="O198" s="43">
        <v>48</v>
      </c>
      <c r="P198" s="43">
        <v>48</v>
      </c>
      <c r="Q198" s="101">
        <f t="shared" si="162"/>
        <v>600</v>
      </c>
      <c r="R198" s="29"/>
      <c r="S198" s="29"/>
      <c r="T198" s="29"/>
      <c r="U198" s="135">
        <f t="shared" ref="U198:U201" si="163">V198/$S$7</f>
        <v>0.30000000000000004</v>
      </c>
      <c r="V198" s="135">
        <f>Q198/12</f>
        <v>50</v>
      </c>
      <c r="X198" s="135">
        <f t="shared" ref="X198:X201" si="164">IF($D198="Y",$Q198,0)</f>
        <v>0</v>
      </c>
      <c r="Y198" s="135">
        <f t="shared" ref="Y198:Y201" si="165">IF($D198="N",$Q198,0)</f>
        <v>600</v>
      </c>
      <c r="Z198" s="136">
        <f t="shared" ref="Z198:Z201" si="166">X198/(Y198+X198)</f>
        <v>0</v>
      </c>
    </row>
    <row r="199" spans="1:26" s="32" customFormat="1" ht="12" x14ac:dyDescent="0.3">
      <c r="A199" s="94"/>
      <c r="B199" s="95"/>
      <c r="C199" s="130" t="str">
        <f>'3. Staff Loading'!C199</f>
        <v>BenefitsCal NOC/SOC Engineer</v>
      </c>
      <c r="D199" s="131" t="str">
        <f>'3. Staff Loading'!D199</f>
        <v>N</v>
      </c>
      <c r="E199" s="43">
        <v>27.599999999999998</v>
      </c>
      <c r="F199" s="43">
        <v>26.4</v>
      </c>
      <c r="G199" s="43">
        <v>24</v>
      </c>
      <c r="H199" s="43">
        <v>25.2</v>
      </c>
      <c r="I199" s="43">
        <v>25.2</v>
      </c>
      <c r="J199" s="43">
        <v>26.4</v>
      </c>
      <c r="K199" s="43">
        <v>25.2</v>
      </c>
      <c r="L199" s="43">
        <v>24</v>
      </c>
      <c r="M199" s="43">
        <v>22.8</v>
      </c>
      <c r="N199" s="43">
        <v>25.2</v>
      </c>
      <c r="O199" s="43">
        <v>24</v>
      </c>
      <c r="P199" s="43">
        <v>24</v>
      </c>
      <c r="Q199" s="101">
        <f t="shared" si="162"/>
        <v>300</v>
      </c>
      <c r="R199" s="29"/>
      <c r="S199" s="29"/>
      <c r="T199" s="29"/>
      <c r="U199" s="135">
        <f t="shared" si="163"/>
        <v>0.15000000000000002</v>
      </c>
      <c r="V199" s="135">
        <f>Q199/12</f>
        <v>25</v>
      </c>
      <c r="X199" s="135">
        <f t="shared" si="164"/>
        <v>0</v>
      </c>
      <c r="Y199" s="135">
        <f t="shared" si="165"/>
        <v>300</v>
      </c>
      <c r="Z199" s="136">
        <f t="shared" si="166"/>
        <v>0</v>
      </c>
    </row>
    <row r="200" spans="1:26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2"/>
        <v>0</v>
      </c>
      <c r="R200" s="29"/>
      <c r="S200" s="29"/>
      <c r="T200" s="29"/>
      <c r="U200" s="135">
        <f t="shared" si="163"/>
        <v>0</v>
      </c>
      <c r="V200" s="135">
        <f>Q200/12</f>
        <v>0</v>
      </c>
      <c r="X200" s="135">
        <f t="shared" si="164"/>
        <v>0</v>
      </c>
      <c r="Y200" s="135">
        <f t="shared" si="165"/>
        <v>0</v>
      </c>
      <c r="Z200" s="136" t="e">
        <f t="shared" si="166"/>
        <v>#DIV/0!</v>
      </c>
    </row>
    <row r="201" spans="1:26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2"/>
        <v>0</v>
      </c>
      <c r="R201" s="29"/>
      <c r="S201" s="29"/>
      <c r="T201" s="29"/>
      <c r="U201" s="135">
        <f t="shared" si="163"/>
        <v>0</v>
      </c>
      <c r="V201" s="135">
        <f>Q201/12</f>
        <v>0</v>
      </c>
      <c r="X201" s="135">
        <f t="shared" si="164"/>
        <v>0</v>
      </c>
      <c r="Y201" s="135">
        <f t="shared" si="165"/>
        <v>0</v>
      </c>
      <c r="Z201" s="136" t="e">
        <f t="shared" si="166"/>
        <v>#DIV/0!</v>
      </c>
    </row>
    <row r="202" spans="1:26" ht="12.5" thickBot="1" x14ac:dyDescent="0.35">
      <c r="A202" s="66"/>
      <c r="B202" s="67" t="s">
        <v>109</v>
      </c>
      <c r="C202" s="68"/>
      <c r="D202" s="120"/>
      <c r="E202" s="71">
        <f>SUM(E197:E201)</f>
        <v>82.8</v>
      </c>
      <c r="F202" s="71">
        <f t="shared" ref="F202:Q202" si="167">SUM(F197:F201)</f>
        <v>79.199999999999989</v>
      </c>
      <c r="G202" s="71">
        <f t="shared" si="167"/>
        <v>72</v>
      </c>
      <c r="H202" s="71">
        <f t="shared" si="167"/>
        <v>75.599999999999994</v>
      </c>
      <c r="I202" s="71">
        <f t="shared" si="167"/>
        <v>75.599999999999994</v>
      </c>
      <c r="J202" s="71">
        <f t="shared" si="167"/>
        <v>79.199999999999989</v>
      </c>
      <c r="K202" s="71">
        <f t="shared" si="167"/>
        <v>75.599999999999994</v>
      </c>
      <c r="L202" s="71">
        <f t="shared" si="167"/>
        <v>72</v>
      </c>
      <c r="M202" s="71">
        <f t="shared" si="167"/>
        <v>68.400000000000006</v>
      </c>
      <c r="N202" s="71">
        <f t="shared" si="167"/>
        <v>75.599999999999994</v>
      </c>
      <c r="O202" s="71">
        <f t="shared" si="167"/>
        <v>72</v>
      </c>
      <c r="P202" s="71">
        <f t="shared" si="167"/>
        <v>72</v>
      </c>
      <c r="Q202" s="71">
        <f t="shared" si="167"/>
        <v>900</v>
      </c>
      <c r="R202" s="29"/>
      <c r="S202" s="29"/>
      <c r="T202" s="29"/>
      <c r="U202" s="73">
        <f>SUM(U197:U201)</f>
        <v>0.45000000000000007</v>
      </c>
      <c r="V202" s="73">
        <f>SUM(V197:V201)</f>
        <v>75</v>
      </c>
      <c r="X202" s="69">
        <f>SUM(X197:X201)</f>
        <v>0</v>
      </c>
      <c r="Y202" s="69">
        <f>SUM(Y197:Y201)</f>
        <v>900</v>
      </c>
      <c r="Z202" s="106">
        <f>X202/(X202+Y202)</f>
        <v>0</v>
      </c>
    </row>
    <row r="203" spans="1:26" ht="12" x14ac:dyDescent="0.3">
      <c r="A203" s="94">
        <v>8.4</v>
      </c>
      <c r="B203" s="95" t="s">
        <v>110</v>
      </c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ref="Q203:Q207" si="168">SUM(E203:P203)</f>
        <v>0</v>
      </c>
      <c r="R203" s="29"/>
      <c r="S203" s="29"/>
      <c r="T203" s="29"/>
      <c r="U203" s="135">
        <f>V203/$S$7</f>
        <v>0</v>
      </c>
      <c r="V203" s="135">
        <f>Q203/12</f>
        <v>0</v>
      </c>
      <c r="X203" s="135">
        <f>IF($D203="Y",$Q203,0)</f>
        <v>0</v>
      </c>
      <c r="Y203" s="135">
        <f>IF($D203="N",$Q203,0)</f>
        <v>0</v>
      </c>
      <c r="Z203" s="136" t="e">
        <f>X203/(Y203+X203)</f>
        <v>#DIV/0!</v>
      </c>
    </row>
    <row r="204" spans="1:26" s="32" customFormat="1" ht="12" x14ac:dyDescent="0.3">
      <c r="A204" s="94"/>
      <c r="B204" s="95"/>
      <c r="C204" s="130" t="str">
        <f>'3. Staff Loading'!C204</f>
        <v>BenefitsCal Cloud Engineer</v>
      </c>
      <c r="D204" s="131" t="str">
        <f>'3. Staff Loading'!D204</f>
        <v>N</v>
      </c>
      <c r="E204" s="43">
        <v>92</v>
      </c>
      <c r="F204" s="43">
        <v>88</v>
      </c>
      <c r="G204" s="43">
        <v>80</v>
      </c>
      <c r="H204" s="43">
        <v>84</v>
      </c>
      <c r="I204" s="43">
        <v>84</v>
      </c>
      <c r="J204" s="43">
        <v>88</v>
      </c>
      <c r="K204" s="43">
        <v>84</v>
      </c>
      <c r="L204" s="43">
        <v>80</v>
      </c>
      <c r="M204" s="43">
        <v>76</v>
      </c>
      <c r="N204" s="43">
        <v>84</v>
      </c>
      <c r="O204" s="43">
        <v>80</v>
      </c>
      <c r="P204" s="43">
        <v>80</v>
      </c>
      <c r="Q204" s="101">
        <f t="shared" si="168"/>
        <v>1000</v>
      </c>
      <c r="R204" s="29"/>
      <c r="S204" s="29"/>
      <c r="T204" s="29"/>
      <c r="U204" s="135">
        <f t="shared" ref="U204:U207" si="169">V204/$S$7</f>
        <v>0.5</v>
      </c>
      <c r="V204" s="135">
        <f>Q204/12</f>
        <v>83.333333333333329</v>
      </c>
      <c r="X204" s="135">
        <f t="shared" ref="X204:X207" si="170">IF($D204="Y",$Q204,0)</f>
        <v>0</v>
      </c>
      <c r="Y204" s="135">
        <f t="shared" ref="Y204:Y207" si="171">IF($D204="N",$Q204,0)</f>
        <v>1000</v>
      </c>
      <c r="Z204" s="136">
        <f t="shared" ref="Z204:Z207" si="172">X204/(Y204+X204)</f>
        <v>0</v>
      </c>
    </row>
    <row r="205" spans="1:26" s="32" customFormat="1" ht="12" x14ac:dyDescent="0.3">
      <c r="A205" s="94"/>
      <c r="B205" s="95"/>
      <c r="C205" s="130" t="str">
        <f>'3. Staff Loading'!C205</f>
        <v>BenefitsCal NOC/SOC Engineer</v>
      </c>
      <c r="D205" s="131" t="str">
        <f>'3. Staff Loading'!D205</f>
        <v>N</v>
      </c>
      <c r="E205" s="43">
        <v>46</v>
      </c>
      <c r="F205" s="43">
        <v>44</v>
      </c>
      <c r="G205" s="43">
        <v>40</v>
      </c>
      <c r="H205" s="43">
        <v>42</v>
      </c>
      <c r="I205" s="43">
        <v>42</v>
      </c>
      <c r="J205" s="43">
        <v>44</v>
      </c>
      <c r="K205" s="43">
        <v>42</v>
      </c>
      <c r="L205" s="43">
        <v>40</v>
      </c>
      <c r="M205" s="43">
        <v>38</v>
      </c>
      <c r="N205" s="43">
        <v>42</v>
      </c>
      <c r="O205" s="43">
        <v>40</v>
      </c>
      <c r="P205" s="43">
        <v>40</v>
      </c>
      <c r="Q205" s="101">
        <f t="shared" si="168"/>
        <v>500</v>
      </c>
      <c r="R205" s="29"/>
      <c r="S205" s="29"/>
      <c r="T205" s="29"/>
      <c r="U205" s="135">
        <f t="shared" si="169"/>
        <v>0.25</v>
      </c>
      <c r="V205" s="135">
        <f>Q205/12</f>
        <v>41.666666666666664</v>
      </c>
      <c r="X205" s="135">
        <f t="shared" si="170"/>
        <v>0</v>
      </c>
      <c r="Y205" s="135">
        <f t="shared" si="171"/>
        <v>500</v>
      </c>
      <c r="Z205" s="136">
        <f t="shared" si="172"/>
        <v>0</v>
      </c>
    </row>
    <row r="206" spans="1:26" ht="12" x14ac:dyDescent="0.3">
      <c r="A206" s="94"/>
      <c r="B206" s="95"/>
      <c r="C206" s="130">
        <f>'3. Staff Loading'!C206</f>
        <v>0</v>
      </c>
      <c r="D206" s="131">
        <f>'3. Staff Loading'!D206</f>
        <v>0</v>
      </c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101">
        <f t="shared" si="168"/>
        <v>0</v>
      </c>
      <c r="R206" s="29"/>
      <c r="S206" s="29"/>
      <c r="T206" s="29"/>
      <c r="U206" s="135">
        <f t="shared" si="169"/>
        <v>0</v>
      </c>
      <c r="V206" s="135">
        <f>Q206/12</f>
        <v>0</v>
      </c>
      <c r="X206" s="135">
        <f t="shared" si="170"/>
        <v>0</v>
      </c>
      <c r="Y206" s="135">
        <f t="shared" si="171"/>
        <v>0</v>
      </c>
      <c r="Z206" s="136" t="e">
        <f t="shared" si="172"/>
        <v>#DIV/0!</v>
      </c>
    </row>
    <row r="207" spans="1:26" ht="12" x14ac:dyDescent="0.3">
      <c r="A207" s="94"/>
      <c r="B207" s="95"/>
      <c r="C207" s="130">
        <f>'3. Staff Loading'!C207</f>
        <v>0</v>
      </c>
      <c r="D207" s="131">
        <f>'3. Staff Loading'!D207</f>
        <v>0</v>
      </c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101">
        <f t="shared" si="168"/>
        <v>0</v>
      </c>
      <c r="R207" s="29"/>
      <c r="S207" s="29"/>
      <c r="T207" s="29"/>
      <c r="U207" s="135">
        <f t="shared" si="169"/>
        <v>0</v>
      </c>
      <c r="V207" s="135">
        <f>Q207/12</f>
        <v>0</v>
      </c>
      <c r="X207" s="135">
        <f t="shared" si="170"/>
        <v>0</v>
      </c>
      <c r="Y207" s="135">
        <f t="shared" si="171"/>
        <v>0</v>
      </c>
      <c r="Z207" s="136" t="e">
        <f t="shared" si="172"/>
        <v>#DIV/0!</v>
      </c>
    </row>
    <row r="208" spans="1:26" ht="12.5" thickBot="1" x14ac:dyDescent="0.35">
      <c r="A208" s="66"/>
      <c r="B208" s="67" t="s">
        <v>111</v>
      </c>
      <c r="C208" s="68"/>
      <c r="D208" s="120"/>
      <c r="E208" s="71">
        <f>SUM(E203:E207)</f>
        <v>138</v>
      </c>
      <c r="F208" s="71">
        <f t="shared" ref="F208:Q208" si="173">SUM(F203:F207)</f>
        <v>132</v>
      </c>
      <c r="G208" s="71">
        <f t="shared" si="173"/>
        <v>120</v>
      </c>
      <c r="H208" s="71">
        <f t="shared" si="173"/>
        <v>126</v>
      </c>
      <c r="I208" s="71">
        <f t="shared" si="173"/>
        <v>126</v>
      </c>
      <c r="J208" s="71">
        <f t="shared" si="173"/>
        <v>132</v>
      </c>
      <c r="K208" s="71">
        <f t="shared" si="173"/>
        <v>126</v>
      </c>
      <c r="L208" s="71">
        <f t="shared" si="173"/>
        <v>120</v>
      </c>
      <c r="M208" s="71">
        <f t="shared" si="173"/>
        <v>114</v>
      </c>
      <c r="N208" s="71">
        <f t="shared" si="173"/>
        <v>126</v>
      </c>
      <c r="O208" s="71">
        <f t="shared" si="173"/>
        <v>120</v>
      </c>
      <c r="P208" s="71">
        <f t="shared" si="173"/>
        <v>120</v>
      </c>
      <c r="Q208" s="71">
        <f t="shared" si="173"/>
        <v>1500</v>
      </c>
      <c r="R208" s="29"/>
      <c r="S208" s="29"/>
      <c r="T208" s="29"/>
      <c r="U208" s="73">
        <f>SUM(U203:U207)</f>
        <v>0.75</v>
      </c>
      <c r="V208" s="73">
        <f>SUM(V203:V207)</f>
        <v>125</v>
      </c>
      <c r="X208" s="69">
        <f>SUM(X203:X207)</f>
        <v>0</v>
      </c>
      <c r="Y208" s="69">
        <f>SUM(Y203:Y207)</f>
        <v>1500</v>
      </c>
      <c r="Z208" s="106">
        <f>X208/(X208+Y208)</f>
        <v>0</v>
      </c>
    </row>
    <row r="209" spans="1:26" ht="12" x14ac:dyDescent="0.3">
      <c r="A209" s="94">
        <v>8.5</v>
      </c>
      <c r="B209" s="95" t="s">
        <v>112</v>
      </c>
      <c r="C209" s="130">
        <f>'3. Staff Loading'!C209</f>
        <v>0</v>
      </c>
      <c r="D209" s="131">
        <f>'3. Staff Loading'!D209</f>
        <v>0</v>
      </c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101">
        <f t="shared" ref="Q209:Q213" si="174">SUM(E209:P209)</f>
        <v>0</v>
      </c>
      <c r="R209" s="29"/>
      <c r="S209" s="29"/>
      <c r="T209" s="29"/>
      <c r="U209" s="135">
        <f>V209/$S$7</f>
        <v>0</v>
      </c>
      <c r="V209" s="135">
        <f>Q209/12</f>
        <v>0</v>
      </c>
      <c r="X209" s="135">
        <f>IF($D209="Y",$Q209,0)</f>
        <v>0</v>
      </c>
      <c r="Y209" s="135">
        <f>IF($D209="N",$Q209,0)</f>
        <v>0</v>
      </c>
      <c r="Z209" s="136" t="e">
        <f>X209/(Y209+X209)</f>
        <v>#DIV/0!</v>
      </c>
    </row>
    <row r="210" spans="1:26" s="32" customFormat="1" ht="12" x14ac:dyDescent="0.3">
      <c r="A210" s="94"/>
      <c r="B210" s="95"/>
      <c r="C210" s="130" t="str">
        <f>'3. Staff Loading'!C210</f>
        <v>BenefitsCal Cloud Engineer</v>
      </c>
      <c r="D210" s="131" t="str">
        <f>'3. Staff Loading'!D210</f>
        <v>N</v>
      </c>
      <c r="E210" s="43">
        <v>36.800000000000004</v>
      </c>
      <c r="F210" s="43">
        <v>35.200000000000003</v>
      </c>
      <c r="G210" s="43">
        <v>32</v>
      </c>
      <c r="H210" s="43">
        <v>33.6</v>
      </c>
      <c r="I210" s="43">
        <v>33.6</v>
      </c>
      <c r="J210" s="43">
        <v>35.200000000000003</v>
      </c>
      <c r="K210" s="43">
        <v>33.6</v>
      </c>
      <c r="L210" s="43">
        <v>32</v>
      </c>
      <c r="M210" s="43">
        <v>30.400000000000002</v>
      </c>
      <c r="N210" s="43">
        <v>33.6</v>
      </c>
      <c r="O210" s="43">
        <v>32</v>
      </c>
      <c r="P210" s="43">
        <v>32</v>
      </c>
      <c r="Q210" s="101">
        <f t="shared" si="174"/>
        <v>400</v>
      </c>
      <c r="R210" s="29"/>
      <c r="S210" s="29"/>
      <c r="T210" s="29"/>
      <c r="U210" s="135">
        <f t="shared" ref="U210:U213" si="175">V210/$S$7</f>
        <v>0.20000000000000004</v>
      </c>
      <c r="V210" s="135">
        <f>Q210/12</f>
        <v>33.333333333333336</v>
      </c>
      <c r="X210" s="135">
        <f t="shared" ref="X210:X213" si="176">IF($D210="Y",$Q210,0)</f>
        <v>0</v>
      </c>
      <c r="Y210" s="135">
        <f t="shared" ref="Y210:Y213" si="177">IF($D210="N",$Q210,0)</f>
        <v>400</v>
      </c>
      <c r="Z210" s="136">
        <f t="shared" ref="Z210:Z213" si="178">X210/(Y210+X210)</f>
        <v>0</v>
      </c>
    </row>
    <row r="211" spans="1:26" s="32" customFormat="1" ht="12" x14ac:dyDescent="0.3">
      <c r="A211" s="94"/>
      <c r="B211" s="95"/>
      <c r="C211" s="130" t="str">
        <f>'3. Staff Loading'!C211</f>
        <v>BenefitsCal NOC/SOC Engineer</v>
      </c>
      <c r="D211" s="131" t="str">
        <f>'3. Staff Loading'!D211</f>
        <v>N</v>
      </c>
      <c r="E211" s="43">
        <v>18.400000000000002</v>
      </c>
      <c r="F211" s="43">
        <v>17.600000000000001</v>
      </c>
      <c r="G211" s="43">
        <v>16</v>
      </c>
      <c r="H211" s="43">
        <v>16.8</v>
      </c>
      <c r="I211" s="43">
        <v>16.8</v>
      </c>
      <c r="J211" s="43">
        <v>17.600000000000001</v>
      </c>
      <c r="K211" s="43">
        <v>16.8</v>
      </c>
      <c r="L211" s="43">
        <v>16</v>
      </c>
      <c r="M211" s="43">
        <v>15.200000000000001</v>
      </c>
      <c r="N211" s="43">
        <v>16.8</v>
      </c>
      <c r="O211" s="43">
        <v>16</v>
      </c>
      <c r="P211" s="43">
        <v>16</v>
      </c>
      <c r="Q211" s="101">
        <f t="shared" si="174"/>
        <v>200</v>
      </c>
      <c r="R211" s="29"/>
      <c r="S211" s="29"/>
      <c r="T211" s="29"/>
      <c r="U211" s="135">
        <f t="shared" si="175"/>
        <v>0.10000000000000002</v>
      </c>
      <c r="V211" s="135">
        <f>Q211/12</f>
        <v>16.666666666666668</v>
      </c>
      <c r="X211" s="135">
        <f t="shared" si="176"/>
        <v>0</v>
      </c>
      <c r="Y211" s="135">
        <f t="shared" si="177"/>
        <v>200</v>
      </c>
      <c r="Z211" s="136">
        <f t="shared" si="178"/>
        <v>0</v>
      </c>
    </row>
    <row r="212" spans="1:26" s="32" customFormat="1" ht="12" x14ac:dyDescent="0.3">
      <c r="A212" s="94"/>
      <c r="B212" s="95"/>
      <c r="C212" s="130">
        <f>'3. Staff Loading'!C212</f>
        <v>0</v>
      </c>
      <c r="D212" s="131">
        <f>'3. Staff Loading'!D212</f>
        <v>0</v>
      </c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101">
        <f t="shared" si="174"/>
        <v>0</v>
      </c>
      <c r="R212" s="29"/>
      <c r="S212" s="29"/>
      <c r="T212" s="29"/>
      <c r="U212" s="135">
        <f t="shared" si="175"/>
        <v>0</v>
      </c>
      <c r="V212" s="135">
        <f>Q212/12</f>
        <v>0</v>
      </c>
      <c r="X212" s="135">
        <f t="shared" si="176"/>
        <v>0</v>
      </c>
      <c r="Y212" s="135">
        <f t="shared" si="177"/>
        <v>0</v>
      </c>
      <c r="Z212" s="136" t="e">
        <f t="shared" si="178"/>
        <v>#DIV/0!</v>
      </c>
    </row>
    <row r="213" spans="1:26" ht="12" x14ac:dyDescent="0.3">
      <c r="A213" s="94"/>
      <c r="B213" s="95"/>
      <c r="C213" s="130">
        <f>'3. Staff Loading'!C213</f>
        <v>0</v>
      </c>
      <c r="D213" s="131">
        <f>'3. Staff Loading'!D213</f>
        <v>0</v>
      </c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101">
        <f t="shared" si="174"/>
        <v>0</v>
      </c>
      <c r="R213" s="29"/>
      <c r="S213" s="29"/>
      <c r="T213" s="29"/>
      <c r="U213" s="135">
        <f t="shared" si="175"/>
        <v>0</v>
      </c>
      <c r="V213" s="135">
        <f>Q213/12</f>
        <v>0</v>
      </c>
      <c r="X213" s="135">
        <f t="shared" si="176"/>
        <v>0</v>
      </c>
      <c r="Y213" s="135">
        <f t="shared" si="177"/>
        <v>0</v>
      </c>
      <c r="Z213" s="136" t="e">
        <f t="shared" si="178"/>
        <v>#DIV/0!</v>
      </c>
    </row>
    <row r="214" spans="1:26" s="35" customFormat="1" ht="13.5" thickBot="1" x14ac:dyDescent="0.35">
      <c r="A214" s="66"/>
      <c r="B214" s="67" t="s">
        <v>113</v>
      </c>
      <c r="C214" s="68"/>
      <c r="D214" s="120"/>
      <c r="E214" s="71">
        <f>SUM(E209:E213)</f>
        <v>55.2</v>
      </c>
      <c r="F214" s="71">
        <f t="shared" ref="F214:Q214" si="179">SUM(F209:F213)</f>
        <v>52.800000000000004</v>
      </c>
      <c r="G214" s="71">
        <f t="shared" si="179"/>
        <v>48</v>
      </c>
      <c r="H214" s="71">
        <f t="shared" si="179"/>
        <v>50.400000000000006</v>
      </c>
      <c r="I214" s="71">
        <f t="shared" si="179"/>
        <v>50.400000000000006</v>
      </c>
      <c r="J214" s="71">
        <f t="shared" si="179"/>
        <v>52.800000000000004</v>
      </c>
      <c r="K214" s="71">
        <f t="shared" si="179"/>
        <v>50.400000000000006</v>
      </c>
      <c r="L214" s="71">
        <f t="shared" si="179"/>
        <v>48</v>
      </c>
      <c r="M214" s="71">
        <f t="shared" si="179"/>
        <v>45.6</v>
      </c>
      <c r="N214" s="71">
        <f t="shared" si="179"/>
        <v>50.400000000000006</v>
      </c>
      <c r="O214" s="71">
        <f t="shared" si="179"/>
        <v>48</v>
      </c>
      <c r="P214" s="71">
        <f t="shared" si="179"/>
        <v>48</v>
      </c>
      <c r="Q214" s="71">
        <f t="shared" si="179"/>
        <v>600</v>
      </c>
      <c r="R214" s="29"/>
      <c r="S214" s="29"/>
      <c r="T214" s="29"/>
      <c r="U214" s="73">
        <f>SUM(U209:U213)</f>
        <v>0.30000000000000004</v>
      </c>
      <c r="V214" s="73">
        <f>SUM(V209:V213)</f>
        <v>50</v>
      </c>
      <c r="X214" s="69">
        <f>SUM(X209:X213)</f>
        <v>0</v>
      </c>
      <c r="Y214" s="69">
        <f>SUM(Y209:Y213)</f>
        <v>600</v>
      </c>
      <c r="Z214" s="106">
        <f>X214/(X214+Y214)</f>
        <v>0</v>
      </c>
    </row>
    <row r="215" spans="1:26" ht="10.15" customHeight="1" x14ac:dyDescent="0.3">
      <c r="A215" s="38"/>
      <c r="B215" s="39"/>
      <c r="C215" s="47"/>
      <c r="D215" s="119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29"/>
      <c r="S215" s="29"/>
      <c r="T215" s="29"/>
      <c r="U215" s="41"/>
      <c r="V215" s="41"/>
      <c r="X215" s="41"/>
      <c r="Y215" s="41"/>
      <c r="Z215" s="105"/>
    </row>
    <row r="216" spans="1:26" ht="13.5" thickBot="1" x14ac:dyDescent="0.35">
      <c r="A216" s="89"/>
      <c r="B216" s="90" t="s">
        <v>114</v>
      </c>
      <c r="C216" s="91"/>
      <c r="D216" s="123"/>
      <c r="E216" s="92">
        <f>SUM(E190,E196,E202,E214,E208)</f>
        <v>736</v>
      </c>
      <c r="F216" s="92">
        <f t="shared" ref="F216:Q216" si="180">SUM(F190,F196,F202,F214,F208)</f>
        <v>704</v>
      </c>
      <c r="G216" s="92">
        <f t="shared" si="180"/>
        <v>640</v>
      </c>
      <c r="H216" s="92">
        <f t="shared" si="180"/>
        <v>672</v>
      </c>
      <c r="I216" s="92">
        <f t="shared" si="180"/>
        <v>672</v>
      </c>
      <c r="J216" s="92">
        <f t="shared" si="180"/>
        <v>704</v>
      </c>
      <c r="K216" s="92">
        <f t="shared" si="180"/>
        <v>672</v>
      </c>
      <c r="L216" s="92">
        <f t="shared" si="180"/>
        <v>640</v>
      </c>
      <c r="M216" s="92">
        <f t="shared" si="180"/>
        <v>608</v>
      </c>
      <c r="N216" s="92">
        <f t="shared" si="180"/>
        <v>672</v>
      </c>
      <c r="O216" s="92">
        <f t="shared" si="180"/>
        <v>640</v>
      </c>
      <c r="P216" s="92">
        <f t="shared" si="180"/>
        <v>640</v>
      </c>
      <c r="Q216" s="92">
        <f t="shared" si="180"/>
        <v>8000</v>
      </c>
      <c r="R216" s="29"/>
      <c r="S216" s="29"/>
      <c r="T216" s="29"/>
      <c r="U216" s="92">
        <f t="shared" ref="U216:V216" si="181">SUM(U190,U196,U202,U214,U208)</f>
        <v>4</v>
      </c>
      <c r="V216" s="92">
        <f t="shared" si="181"/>
        <v>666.66666666666663</v>
      </c>
      <c r="X216" s="92">
        <f t="shared" ref="X216:Y216" si="182">SUM(X190,X196,X202,X214,X208)</f>
        <v>0</v>
      </c>
      <c r="Y216" s="92">
        <f t="shared" si="182"/>
        <v>8000</v>
      </c>
      <c r="Z216" s="111">
        <f>X216/(X216+Y216)</f>
        <v>0</v>
      </c>
    </row>
    <row r="217" spans="1:26" ht="12" x14ac:dyDescent="0.3">
      <c r="A217" s="49"/>
      <c r="B217" s="39"/>
      <c r="C217" s="50"/>
      <c r="D217" s="126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29"/>
      <c r="S217" s="29"/>
      <c r="T217" s="29"/>
      <c r="U217" s="40"/>
      <c r="V217" s="40"/>
      <c r="X217" s="40"/>
      <c r="Y217" s="40"/>
      <c r="Z217" s="105"/>
    </row>
    <row r="218" spans="1:26" ht="13" x14ac:dyDescent="0.3">
      <c r="A218" s="85"/>
      <c r="B218" s="86" t="s">
        <v>115</v>
      </c>
      <c r="C218" s="87"/>
      <c r="D218" s="127"/>
      <c r="E218" s="88">
        <f t="shared" ref="E218:Q218" si="183">SUM(E28,E84,E94,E154,E132,E104,E216,E182)</f>
        <v>7360.7360000000008</v>
      </c>
      <c r="F218" s="88">
        <f t="shared" si="183"/>
        <v>7040.7039999999997</v>
      </c>
      <c r="G218" s="88">
        <f t="shared" si="183"/>
        <v>6400.6399999999994</v>
      </c>
      <c r="H218" s="88">
        <f t="shared" si="183"/>
        <v>6720.6719999999996</v>
      </c>
      <c r="I218" s="88">
        <f t="shared" si="183"/>
        <v>6720.6719999999996</v>
      </c>
      <c r="J218" s="88">
        <f t="shared" si="183"/>
        <v>7040.7039999999997</v>
      </c>
      <c r="K218" s="88">
        <f t="shared" si="183"/>
        <v>6720.6719999999996</v>
      </c>
      <c r="L218" s="88">
        <f t="shared" si="183"/>
        <v>6400.6399999999994</v>
      </c>
      <c r="M218" s="88">
        <f t="shared" si="183"/>
        <v>6080.6080000000002</v>
      </c>
      <c r="N218" s="88">
        <f t="shared" si="183"/>
        <v>6720.6719999999996</v>
      </c>
      <c r="O218" s="88">
        <f t="shared" si="183"/>
        <v>6400.6399999999994</v>
      </c>
      <c r="P218" s="88">
        <f t="shared" si="183"/>
        <v>6400.6399999999994</v>
      </c>
      <c r="Q218" s="88">
        <f t="shared" si="183"/>
        <v>80008</v>
      </c>
      <c r="R218" s="29"/>
      <c r="S218" s="29"/>
      <c r="T218" s="29"/>
      <c r="U218" s="88">
        <f>SUM(U28,U84,U94,U154,U132,U104,U216,U182)</f>
        <v>40.003999999999998</v>
      </c>
      <c r="V218" s="88">
        <f>SUM(V28,V84,V94,V154,V132,V104,V216,V182)</f>
        <v>6667.3333333333348</v>
      </c>
      <c r="X218" s="88">
        <f>SUM(X28,X84,X94,X154,X132,X104,X216,X182)</f>
        <v>12000</v>
      </c>
      <c r="Y218" s="88">
        <f>SUM(Y28,Y84,Y94,Y154,Y132,Y104,Y216,Y182)</f>
        <v>68008</v>
      </c>
      <c r="Z218" s="141">
        <f>X218/(X218+Y218)</f>
        <v>0.14998500149985</v>
      </c>
    </row>
    <row r="219" spans="1:26" ht="12" x14ac:dyDescent="0.3">
      <c r="A219" s="51"/>
      <c r="B219" s="52"/>
      <c r="C219" s="53"/>
      <c r="D219" s="53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29"/>
      <c r="S219" s="29"/>
      <c r="T219" s="29"/>
      <c r="U219" s="30"/>
      <c r="V219" s="30"/>
      <c r="X219" s="30"/>
      <c r="Y219" s="30"/>
    </row>
    <row r="220" spans="1:26" ht="14.25" customHeight="1" x14ac:dyDescent="0.3">
      <c r="A220" s="51"/>
      <c r="B220" s="52"/>
      <c r="C220" s="53"/>
      <c r="D220" s="53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201" t="s">
        <v>116</v>
      </c>
      <c r="Q220" s="202"/>
      <c r="R220" s="29"/>
      <c r="S220" s="29"/>
      <c r="T220" s="29"/>
      <c r="U220" s="30"/>
      <c r="V220" s="30"/>
      <c r="X220" s="30"/>
      <c r="Y220" s="30"/>
    </row>
    <row r="221" spans="1:26" x14ac:dyDescent="0.3">
      <c r="U221" s="34"/>
      <c r="V221" s="34"/>
      <c r="X221" s="34"/>
      <c r="Y221" s="34"/>
    </row>
    <row r="222" spans="1:26" ht="13" x14ac:dyDescent="0.3">
      <c r="A222" s="10"/>
      <c r="B222" s="164" t="s">
        <v>3</v>
      </c>
      <c r="C222" s="165"/>
      <c r="D222" s="166"/>
    </row>
    <row r="223" spans="1:26" ht="12.5" x14ac:dyDescent="0.3">
      <c r="A223" s="12">
        <v>1</v>
      </c>
      <c r="B223" s="187"/>
      <c r="C223" s="188"/>
      <c r="D223" s="199"/>
    </row>
    <row r="224" spans="1:26" ht="12.5" x14ac:dyDescent="0.3">
      <c r="A224" s="13">
        <v>2</v>
      </c>
      <c r="B224" s="185"/>
      <c r="C224" s="186"/>
      <c r="D224" s="200"/>
    </row>
    <row r="225" spans="1:4" ht="12.5" x14ac:dyDescent="0.3">
      <c r="A225" s="13">
        <v>3</v>
      </c>
      <c r="B225" s="185"/>
      <c r="C225" s="186"/>
      <c r="D225" s="200"/>
    </row>
    <row r="226" spans="1:4" ht="12.5" x14ac:dyDescent="0.3">
      <c r="A226" s="13">
        <v>4</v>
      </c>
      <c r="B226" s="185"/>
      <c r="C226" s="186"/>
      <c r="D226" s="200"/>
    </row>
    <row r="227" spans="1:4" ht="12.5" x14ac:dyDescent="0.3">
      <c r="A227" s="13">
        <v>5</v>
      </c>
      <c r="B227" s="185"/>
      <c r="C227" s="186"/>
      <c r="D227" s="200"/>
    </row>
    <row r="228" spans="1:4" ht="12.5" x14ac:dyDescent="0.3">
      <c r="A228" s="13">
        <v>6</v>
      </c>
      <c r="B228" s="185"/>
      <c r="C228" s="186"/>
      <c r="D228" s="200"/>
    </row>
    <row r="229" spans="1:4" ht="12.5" x14ac:dyDescent="0.3">
      <c r="A229" s="13">
        <v>7</v>
      </c>
      <c r="B229" s="187"/>
      <c r="C229" s="188"/>
      <c r="D229" s="199"/>
    </row>
    <row r="230" spans="1:4" ht="12.5" x14ac:dyDescent="0.3">
      <c r="A230" s="13">
        <v>8</v>
      </c>
      <c r="B230" s="185"/>
      <c r="C230" s="186"/>
      <c r="D230" s="200"/>
    </row>
    <row r="231" spans="1:4" ht="12.5" x14ac:dyDescent="0.3">
      <c r="A231" s="13">
        <v>9</v>
      </c>
      <c r="B231" s="185"/>
      <c r="C231" s="186"/>
      <c r="D231" s="200"/>
    </row>
    <row r="232" spans="1:4" ht="12.5" x14ac:dyDescent="0.3">
      <c r="A232" s="13">
        <v>10</v>
      </c>
      <c r="B232" s="185"/>
      <c r="C232" s="186"/>
      <c r="D232" s="200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20:Q220"/>
    <mergeCell ref="B222:D222"/>
    <mergeCell ref="B223:D223"/>
    <mergeCell ref="Q5:Q6"/>
    <mergeCell ref="U5:U7"/>
    <mergeCell ref="V5:V7"/>
    <mergeCell ref="X5:X7"/>
    <mergeCell ref="B230:D230"/>
    <mergeCell ref="B231:D231"/>
    <mergeCell ref="B232:D232"/>
    <mergeCell ref="B224:D224"/>
    <mergeCell ref="B225:D225"/>
    <mergeCell ref="B226:D226"/>
    <mergeCell ref="B227:D227"/>
    <mergeCell ref="B228:D228"/>
    <mergeCell ref="B229:D22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64:Q215 U63:V83 X63:Y215 U217:V217 X14:Y39 U14:V39 Q14:Q39 X44:Y47 U44:V47 Q44:Q47 X55:Y58 U55:V58 Q55:Q58 U85:V215" formula="1"/>
    <ignoredError sqref="Z9:Z19 Z21:Z26 Z28 Z31:Z35 Z63 Z65:Z69 Z71:Z75 Z77:Z82 Z84 Z87:Z92 Z94 Z97:Z102 Z104 Z107:Z111 Z113:Z117 Z119:Z123 Z125:Z130 Z132 Z135:Z139 Z141:Z145 Z147:Z152 Z154 Z157:Z161 Z163:Z167 Z169:Z173 Z175:Z180 Z182 Z185:Z189 Z191:Z195 Z197:Z201 Z203:Z207 Z209:Z214 Z216 Z37:Z39 Z45:Z47 Z56:Z58" evalError="1"/>
    <ignoredError sqref="Z20 Z36 Z44 Z55 Z64 Z70 Z76 Z112 Z118 Z124 Z140 Z146 Z162 Z168 Z174 Z190 Z196 Z202 Z208" evalError="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E167A-A829-4BF9-9179-BF17B3677E27}">
  <dimension ref="A1:Z232"/>
  <sheetViews>
    <sheetView zoomScale="90" zoomScaleNormal="90" zoomScaleSheetLayoutView="100" workbookViewId="0">
      <pane xSplit="3" ySplit="7" topLeftCell="Q204" activePane="bottomRight" state="frozen"/>
      <selection pane="topRight"/>
      <selection pane="bottomLeft"/>
      <selection pane="bottomRight"/>
    </sheetView>
  </sheetViews>
  <sheetFormatPr defaultColWidth="9.26953125" defaultRowHeight="11.5" x14ac:dyDescent="0.3"/>
  <cols>
    <col min="1" max="1" width="6.54296875" style="27" customWidth="1"/>
    <col min="2" max="2" width="35.7265625" style="28" customWidth="1"/>
    <col min="3" max="3" width="39.7265625" style="34" bestFit="1" customWidth="1"/>
    <col min="4" max="4" width="12.7265625" style="34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54296875" style="28" customWidth="1"/>
    <col min="24" max="25" width="10.7265625" style="28" customWidth="1"/>
    <col min="26" max="26" width="10.7265625" style="107" customWidth="1"/>
    <col min="27" max="16384" width="9.26953125" style="28"/>
  </cols>
  <sheetData>
    <row r="1" spans="1:26" ht="17.5" x14ac:dyDescent="0.35">
      <c r="A1" s="170" t="s">
        <v>146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147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9</v>
      </c>
    </row>
    <row r="4" spans="1:26" ht="20.149999999999999" customHeight="1" x14ac:dyDescent="0.3">
      <c r="B4" s="27"/>
      <c r="C4" s="27"/>
      <c r="D4" s="182" t="s">
        <v>6</v>
      </c>
      <c r="E4" s="174" t="s">
        <v>7</v>
      </c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5"/>
      <c r="Q4" s="146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76" t="s">
        <v>10</v>
      </c>
      <c r="B5" s="176" t="s">
        <v>11</v>
      </c>
      <c r="C5" s="176" t="s">
        <v>12</v>
      </c>
      <c r="D5" s="18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92" t="s">
        <v>148</v>
      </c>
      <c r="S5" s="168"/>
      <c r="U5" s="176" t="s">
        <v>13</v>
      </c>
      <c r="V5" s="176" t="s">
        <v>14</v>
      </c>
      <c r="X5" s="176" t="s">
        <v>15</v>
      </c>
      <c r="Y5" s="176" t="s">
        <v>16</v>
      </c>
      <c r="Z5" s="189" t="s">
        <v>127</v>
      </c>
    </row>
    <row r="6" spans="1:26" ht="16.149999999999999" customHeight="1" x14ac:dyDescent="0.3">
      <c r="A6" s="177"/>
      <c r="B6" s="177"/>
      <c r="C6" s="177"/>
      <c r="D6" s="183"/>
      <c r="E6" s="55">
        <v>46813</v>
      </c>
      <c r="F6" s="55">
        <v>46844</v>
      </c>
      <c r="G6" s="55">
        <v>46874</v>
      </c>
      <c r="H6" s="55">
        <v>46905</v>
      </c>
      <c r="I6" s="55">
        <v>46935</v>
      </c>
      <c r="J6" s="55">
        <v>46966</v>
      </c>
      <c r="K6" s="55">
        <v>46997</v>
      </c>
      <c r="L6" s="55">
        <v>47027</v>
      </c>
      <c r="M6" s="55">
        <v>47058</v>
      </c>
      <c r="N6" s="55">
        <v>47088</v>
      </c>
      <c r="O6" s="55">
        <v>47119</v>
      </c>
      <c r="P6" s="55">
        <v>47150</v>
      </c>
      <c r="Q6" s="193"/>
      <c r="S6" s="169"/>
      <c r="U6" s="177"/>
      <c r="V6" s="177"/>
      <c r="X6" s="177"/>
      <c r="Y6" s="177"/>
      <c r="Z6" s="190"/>
    </row>
    <row r="7" spans="1:26" ht="20.25" customHeight="1" x14ac:dyDescent="0.3">
      <c r="A7" s="178"/>
      <c r="B7" s="178"/>
      <c r="C7" s="178"/>
      <c r="D7" s="184"/>
      <c r="E7" s="37">
        <v>184</v>
      </c>
      <c r="F7" s="37">
        <v>160</v>
      </c>
      <c r="G7" s="37">
        <v>176</v>
      </c>
      <c r="H7" s="37">
        <v>168</v>
      </c>
      <c r="I7" s="37">
        <v>160</v>
      </c>
      <c r="J7" s="37">
        <v>184</v>
      </c>
      <c r="K7" s="37">
        <v>160</v>
      </c>
      <c r="L7" s="37">
        <v>168</v>
      </c>
      <c r="M7" s="37">
        <v>152</v>
      </c>
      <c r="N7" s="37">
        <v>160</v>
      </c>
      <c r="O7" s="37">
        <v>168</v>
      </c>
      <c r="P7" s="37">
        <v>152</v>
      </c>
      <c r="Q7" s="103">
        <f>SUM(E7:P7)</f>
        <v>1992</v>
      </c>
      <c r="S7" s="104">
        <f>AVERAGE(E7:P7)</f>
        <v>166</v>
      </c>
      <c r="U7" s="178"/>
      <c r="V7" s="178"/>
      <c r="X7" s="178"/>
      <c r="Y7" s="178"/>
      <c r="Z7" s="191"/>
    </row>
    <row r="8" spans="1:26" s="31" customFormat="1" ht="13.5" customHeight="1" x14ac:dyDescent="0.25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18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2" x14ac:dyDescent="0.3">
      <c r="A10" s="94"/>
      <c r="B10" s="95"/>
      <c r="C10" s="130" t="str">
        <f>'3. Staff Loading'!C10</f>
        <v xml:space="preserve">BenefitsCal Project Management Office Lead </v>
      </c>
      <c r="D10" s="131" t="str">
        <f>'3. Staff Loading'!D10</f>
        <v>N</v>
      </c>
      <c r="E10" s="43">
        <v>184</v>
      </c>
      <c r="F10" s="43">
        <v>160</v>
      </c>
      <c r="G10" s="43">
        <v>176</v>
      </c>
      <c r="H10" s="43">
        <v>168</v>
      </c>
      <c r="I10" s="43">
        <v>160</v>
      </c>
      <c r="J10" s="43">
        <v>184</v>
      </c>
      <c r="K10" s="43">
        <v>160</v>
      </c>
      <c r="L10" s="43">
        <v>168</v>
      </c>
      <c r="M10" s="43">
        <v>152</v>
      </c>
      <c r="N10" s="43">
        <v>160</v>
      </c>
      <c r="O10" s="43">
        <v>168</v>
      </c>
      <c r="P10" s="43">
        <v>152</v>
      </c>
      <c r="Q10" s="101">
        <f t="shared" ref="Q10:Q25" si="0">SUM(E10:P10)</f>
        <v>1992</v>
      </c>
      <c r="U10" s="135">
        <f t="shared" ref="U10:U13" si="1">V10/$S$7</f>
        <v>1</v>
      </c>
      <c r="V10" s="135">
        <f>Q10/12</f>
        <v>166</v>
      </c>
      <c r="X10" s="135">
        <f t="shared" ref="X10:X13" si="2">IF($D10="Y",$Q10,0)</f>
        <v>0</v>
      </c>
      <c r="Y10" s="135">
        <f t="shared" ref="Y10:Y13" si="3">IF($D10="N",$Q10,0)</f>
        <v>1992</v>
      </c>
      <c r="Z10" s="136">
        <f t="shared" ref="Z10:Z14" si="4">X10/(Y10+X10)</f>
        <v>0</v>
      </c>
    </row>
    <row r="11" spans="1:26" ht="12" x14ac:dyDescent="0.3">
      <c r="A11" s="94"/>
      <c r="B11" s="95"/>
      <c r="C11" s="130" t="str">
        <f>'3. Staff Loading'!C11</f>
        <v>BenefitsCal Project Manager (Key)</v>
      </c>
      <c r="D11" s="131" t="str">
        <f>'3. Staff Loading'!D11</f>
        <v>N</v>
      </c>
      <c r="E11" s="43">
        <v>184</v>
      </c>
      <c r="F11" s="43">
        <v>160</v>
      </c>
      <c r="G11" s="43">
        <v>176</v>
      </c>
      <c r="H11" s="43">
        <v>168</v>
      </c>
      <c r="I11" s="43">
        <v>160</v>
      </c>
      <c r="J11" s="43">
        <v>184</v>
      </c>
      <c r="K11" s="43">
        <v>160</v>
      </c>
      <c r="L11" s="43">
        <v>168</v>
      </c>
      <c r="M11" s="43">
        <v>152</v>
      </c>
      <c r="N11" s="43">
        <v>160</v>
      </c>
      <c r="O11" s="43">
        <v>168</v>
      </c>
      <c r="P11" s="43">
        <v>152</v>
      </c>
      <c r="Q11" s="101">
        <f t="shared" si="0"/>
        <v>1992</v>
      </c>
      <c r="U11" s="135">
        <f t="shared" si="1"/>
        <v>1</v>
      </c>
      <c r="V11" s="135">
        <f>Q11/12</f>
        <v>166</v>
      </c>
      <c r="X11" s="135">
        <f t="shared" si="2"/>
        <v>0</v>
      </c>
      <c r="Y11" s="135">
        <f t="shared" si="3"/>
        <v>1992</v>
      </c>
      <c r="Z11" s="136">
        <f t="shared" si="4"/>
        <v>0</v>
      </c>
    </row>
    <row r="12" spans="1:26" ht="12" x14ac:dyDescent="0.3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2" x14ac:dyDescent="0.3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2" thickBot="1" x14ac:dyDescent="0.3">
      <c r="A14" s="66"/>
      <c r="B14" s="67" t="s">
        <v>23</v>
      </c>
      <c r="C14" s="68"/>
      <c r="D14" s="120"/>
      <c r="E14" s="71">
        <f>SUM(E9:E13)</f>
        <v>368</v>
      </c>
      <c r="F14" s="71">
        <f t="shared" ref="F14:Q14" si="5">SUM(F9:F13)</f>
        <v>320</v>
      </c>
      <c r="G14" s="71">
        <f t="shared" si="5"/>
        <v>352</v>
      </c>
      <c r="H14" s="71">
        <f t="shared" si="5"/>
        <v>336</v>
      </c>
      <c r="I14" s="71">
        <f t="shared" si="5"/>
        <v>320</v>
      </c>
      <c r="J14" s="71">
        <f t="shared" si="5"/>
        <v>368</v>
      </c>
      <c r="K14" s="71">
        <f t="shared" si="5"/>
        <v>320</v>
      </c>
      <c r="L14" s="71">
        <f t="shared" si="5"/>
        <v>336</v>
      </c>
      <c r="M14" s="71">
        <f t="shared" si="5"/>
        <v>304</v>
      </c>
      <c r="N14" s="71">
        <f t="shared" si="5"/>
        <v>320</v>
      </c>
      <c r="O14" s="71">
        <f t="shared" si="5"/>
        <v>336</v>
      </c>
      <c r="P14" s="71">
        <f t="shared" si="5"/>
        <v>304</v>
      </c>
      <c r="Q14" s="71">
        <f t="shared" si="5"/>
        <v>3984</v>
      </c>
      <c r="U14" s="69">
        <f>SUM(U9:U13)</f>
        <v>2</v>
      </c>
      <c r="V14" s="69">
        <f>SUM(V9:V13)</f>
        <v>332</v>
      </c>
      <c r="X14" s="69">
        <f>SUM(X9:X13)</f>
        <v>0</v>
      </c>
      <c r="Y14" s="69">
        <f>SUM(Y9:Y13)</f>
        <v>3984</v>
      </c>
      <c r="Z14" s="106">
        <f t="shared" si="4"/>
        <v>0</v>
      </c>
    </row>
    <row r="15" spans="1:26" ht="14.25" customHeight="1" x14ac:dyDescent="0.3">
      <c r="A15" s="96">
        <v>1.2</v>
      </c>
      <c r="B15" s="97" t="s">
        <v>24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 x14ac:dyDescent="0.3">
      <c r="A16" s="94"/>
      <c r="B16" s="98"/>
      <c r="C16" s="130" t="str">
        <f>'3. Staff Loading'!C16</f>
        <v>BenefitsCal Project Manager Sr</v>
      </c>
      <c r="D16" s="131" t="str">
        <f>'3. Staff Loading'!D16</f>
        <v>N</v>
      </c>
      <c r="E16" s="43">
        <v>92</v>
      </c>
      <c r="F16" s="43">
        <v>80</v>
      </c>
      <c r="G16" s="43">
        <v>88</v>
      </c>
      <c r="H16" s="43">
        <v>84</v>
      </c>
      <c r="I16" s="43">
        <v>80</v>
      </c>
      <c r="J16" s="43">
        <v>92</v>
      </c>
      <c r="K16" s="43">
        <v>80</v>
      </c>
      <c r="L16" s="43">
        <v>84</v>
      </c>
      <c r="M16" s="43">
        <v>76</v>
      </c>
      <c r="N16" s="43">
        <v>80</v>
      </c>
      <c r="O16" s="43">
        <v>84</v>
      </c>
      <c r="P16" s="43">
        <v>76</v>
      </c>
      <c r="Q16" s="102">
        <f t="shared" si="0"/>
        <v>996</v>
      </c>
      <c r="U16" s="135">
        <f t="shared" ref="U16:U19" si="6">V16/$S$7</f>
        <v>0.5</v>
      </c>
      <c r="V16" s="135">
        <f>Q16/12</f>
        <v>83</v>
      </c>
      <c r="X16" s="135">
        <f t="shared" ref="X16:X19" si="7">IF($D16="Y",$Q16,0)</f>
        <v>0</v>
      </c>
      <c r="Y16" s="135">
        <f t="shared" ref="Y16:Y19" si="8">IF($D16="N",$Q16,0)</f>
        <v>996</v>
      </c>
      <c r="Z16" s="136">
        <f t="shared" ref="Z16:Z19" si="9">X16/(Y16+X16)</f>
        <v>0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26</v>
      </c>
      <c r="C20" s="72"/>
      <c r="D20" s="122"/>
      <c r="E20" s="71">
        <f>SUM(E15:E19)</f>
        <v>92</v>
      </c>
      <c r="F20" s="71">
        <f t="shared" ref="F20:Q20" si="10">SUM(F15:F19)</f>
        <v>80</v>
      </c>
      <c r="G20" s="71">
        <f t="shared" si="10"/>
        <v>88</v>
      </c>
      <c r="H20" s="71">
        <f t="shared" si="10"/>
        <v>84</v>
      </c>
      <c r="I20" s="71">
        <f t="shared" si="10"/>
        <v>80</v>
      </c>
      <c r="J20" s="71">
        <f t="shared" si="10"/>
        <v>92</v>
      </c>
      <c r="K20" s="71">
        <f t="shared" si="10"/>
        <v>80</v>
      </c>
      <c r="L20" s="71">
        <f t="shared" si="10"/>
        <v>84</v>
      </c>
      <c r="M20" s="71">
        <f t="shared" si="10"/>
        <v>76</v>
      </c>
      <c r="N20" s="71">
        <f t="shared" si="10"/>
        <v>80</v>
      </c>
      <c r="O20" s="71">
        <f t="shared" si="10"/>
        <v>84</v>
      </c>
      <c r="P20" s="71">
        <f t="shared" si="10"/>
        <v>76</v>
      </c>
      <c r="Q20" s="71">
        <f t="shared" si="10"/>
        <v>996</v>
      </c>
      <c r="U20" s="73">
        <f>SUM(U15:U19)</f>
        <v>0.5</v>
      </c>
      <c r="V20" s="73">
        <f>SUM(V15:V19)</f>
        <v>83</v>
      </c>
      <c r="X20" s="69">
        <f>SUM(X15:X19)</f>
        <v>0</v>
      </c>
      <c r="Y20" s="69">
        <f>SUM(Y15:Y19)</f>
        <v>996</v>
      </c>
      <c r="Z20" s="106">
        <f>X20/(X20+Y20)</f>
        <v>0</v>
      </c>
    </row>
    <row r="21" spans="1:26" ht="12" x14ac:dyDescent="0.3">
      <c r="A21" s="96">
        <v>1.3</v>
      </c>
      <c r="B21" s="97" t="s">
        <v>27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2" x14ac:dyDescent="0.3">
      <c r="A22" s="94"/>
      <c r="B22" s="98"/>
      <c r="C22" s="130" t="str">
        <f>'3. Staff Loading'!C22</f>
        <v>BenefitsCal Acct Business Office Analyst</v>
      </c>
      <c r="D22" s="131" t="str">
        <f>'3. Staff Loading'!D22</f>
        <v>N</v>
      </c>
      <c r="E22" s="43">
        <v>184</v>
      </c>
      <c r="F22" s="43">
        <v>160</v>
      </c>
      <c r="G22" s="43">
        <v>176</v>
      </c>
      <c r="H22" s="43">
        <v>168</v>
      </c>
      <c r="I22" s="43">
        <v>160</v>
      </c>
      <c r="J22" s="43">
        <v>184</v>
      </c>
      <c r="K22" s="43">
        <v>160</v>
      </c>
      <c r="L22" s="43">
        <v>168</v>
      </c>
      <c r="M22" s="43">
        <v>152</v>
      </c>
      <c r="N22" s="43">
        <v>160</v>
      </c>
      <c r="O22" s="43">
        <v>168</v>
      </c>
      <c r="P22" s="43">
        <v>152</v>
      </c>
      <c r="Q22" s="102">
        <f t="shared" si="0"/>
        <v>1992</v>
      </c>
      <c r="U22" s="135">
        <f t="shared" ref="U22:U25" si="11">V22/$S$7</f>
        <v>1</v>
      </c>
      <c r="V22" s="135">
        <f>Q22/12</f>
        <v>166</v>
      </c>
      <c r="X22" s="135">
        <f t="shared" ref="X22:X25" si="12">IF($D22="Y",$Q22,0)</f>
        <v>0</v>
      </c>
      <c r="Y22" s="135">
        <f t="shared" ref="Y22:Y25" si="13">IF($D22="N",$Q22,0)</f>
        <v>1992</v>
      </c>
      <c r="Z22" s="136">
        <f t="shared" ref="Z22:Z25" si="14">X22/(Y22+X22)</f>
        <v>0</v>
      </c>
    </row>
    <row r="23" spans="1:26" ht="12" x14ac:dyDescent="0.3">
      <c r="A23" s="94"/>
      <c r="B23" s="98"/>
      <c r="C23" s="130" t="str">
        <f>'3. Staff Loading'!C23</f>
        <v>BenefitsCal Project Manager</v>
      </c>
      <c r="D23" s="131" t="str">
        <f>'3. Staff Loading'!D23</f>
        <v>N</v>
      </c>
      <c r="E23" s="43">
        <v>92</v>
      </c>
      <c r="F23" s="43">
        <v>80</v>
      </c>
      <c r="G23" s="43">
        <v>88</v>
      </c>
      <c r="H23" s="43">
        <v>84</v>
      </c>
      <c r="I23" s="43">
        <v>80</v>
      </c>
      <c r="J23" s="43">
        <v>92</v>
      </c>
      <c r="K23" s="43">
        <v>80</v>
      </c>
      <c r="L23" s="43">
        <v>84</v>
      </c>
      <c r="M23" s="43">
        <v>76</v>
      </c>
      <c r="N23" s="43">
        <v>80</v>
      </c>
      <c r="O23" s="43">
        <v>84</v>
      </c>
      <c r="P23" s="43">
        <v>76</v>
      </c>
      <c r="Q23" s="102">
        <f t="shared" si="0"/>
        <v>996</v>
      </c>
      <c r="U23" s="135">
        <f t="shared" si="11"/>
        <v>0.5</v>
      </c>
      <c r="V23" s="135">
        <f>Q23/12</f>
        <v>83</v>
      </c>
      <c r="X23" s="135">
        <f t="shared" si="12"/>
        <v>0</v>
      </c>
      <c r="Y23" s="135">
        <f t="shared" si="13"/>
        <v>996</v>
      </c>
      <c r="Z23" s="136">
        <f t="shared" si="14"/>
        <v>0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29</v>
      </c>
      <c r="C26" s="72"/>
      <c r="D26" s="122"/>
      <c r="E26" s="71">
        <f>SUM(E21:E25)</f>
        <v>276</v>
      </c>
      <c r="F26" s="71">
        <f t="shared" ref="F26:Q26" si="15">SUM(F21:F25)</f>
        <v>240</v>
      </c>
      <c r="G26" s="71">
        <f t="shared" si="15"/>
        <v>264</v>
      </c>
      <c r="H26" s="71">
        <f t="shared" si="15"/>
        <v>252</v>
      </c>
      <c r="I26" s="71">
        <f t="shared" si="15"/>
        <v>240</v>
      </c>
      <c r="J26" s="71">
        <f t="shared" si="15"/>
        <v>276</v>
      </c>
      <c r="K26" s="71">
        <f t="shared" si="15"/>
        <v>240</v>
      </c>
      <c r="L26" s="71">
        <f t="shared" si="15"/>
        <v>252</v>
      </c>
      <c r="M26" s="71">
        <f t="shared" si="15"/>
        <v>228</v>
      </c>
      <c r="N26" s="71">
        <f t="shared" si="15"/>
        <v>240</v>
      </c>
      <c r="O26" s="71">
        <f t="shared" si="15"/>
        <v>252</v>
      </c>
      <c r="P26" s="71">
        <f t="shared" si="15"/>
        <v>228</v>
      </c>
      <c r="Q26" s="71">
        <f t="shared" si="15"/>
        <v>2988</v>
      </c>
      <c r="U26" s="73">
        <f>SUM(U21:U25)</f>
        <v>1.5</v>
      </c>
      <c r="V26" s="73">
        <f>SUM(V21:V25)</f>
        <v>249</v>
      </c>
      <c r="X26" s="69">
        <f>SUM(X21:X25)</f>
        <v>0</v>
      </c>
      <c r="Y26" s="69">
        <f>SUM(Y21:Y25)</f>
        <v>2988</v>
      </c>
      <c r="Z26" s="106">
        <f>X26/(X26+Y26)</f>
        <v>0</v>
      </c>
    </row>
    <row r="27" spans="1:26" ht="10.15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23</v>
      </c>
      <c r="C28" s="91"/>
      <c r="D28" s="123"/>
      <c r="E28" s="92">
        <f t="shared" ref="E28:Q28" si="16">SUM(E14,E20,E26)</f>
        <v>736</v>
      </c>
      <c r="F28" s="92">
        <f t="shared" si="16"/>
        <v>640</v>
      </c>
      <c r="G28" s="92">
        <f t="shared" si="16"/>
        <v>704</v>
      </c>
      <c r="H28" s="92">
        <f t="shared" si="16"/>
        <v>672</v>
      </c>
      <c r="I28" s="92">
        <f t="shared" si="16"/>
        <v>640</v>
      </c>
      <c r="J28" s="92">
        <f t="shared" si="16"/>
        <v>736</v>
      </c>
      <c r="K28" s="92">
        <f t="shared" si="16"/>
        <v>640</v>
      </c>
      <c r="L28" s="92">
        <f t="shared" si="16"/>
        <v>672</v>
      </c>
      <c r="M28" s="92">
        <f t="shared" si="16"/>
        <v>608</v>
      </c>
      <c r="N28" s="92">
        <f t="shared" si="16"/>
        <v>640</v>
      </c>
      <c r="O28" s="92">
        <f t="shared" si="16"/>
        <v>672</v>
      </c>
      <c r="P28" s="92">
        <f t="shared" si="16"/>
        <v>608</v>
      </c>
      <c r="Q28" s="92">
        <f t="shared" si="16"/>
        <v>7968</v>
      </c>
      <c r="U28" s="92">
        <f>SUM(U14,U20,U26)</f>
        <v>4</v>
      </c>
      <c r="V28" s="92">
        <f>SUM(V14,V20,V26)</f>
        <v>664</v>
      </c>
      <c r="X28" s="92">
        <f>SUM(X14,X20,X26)</f>
        <v>0</v>
      </c>
      <c r="Y28" s="92">
        <f>SUM(Y14,Y20,Y26)</f>
        <v>7968</v>
      </c>
      <c r="Z28" s="111">
        <f>X28/(X28+Y28)</f>
        <v>0</v>
      </c>
    </row>
    <row r="29" spans="1:26" ht="10.15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30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31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8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2" x14ac:dyDescent="0.3">
      <c r="A32" s="94"/>
      <c r="B32" s="95"/>
      <c r="C32" s="130" t="str">
        <f>'3. Staff Loading'!C32</f>
        <v>BenefitsCal Application Manager</v>
      </c>
      <c r="D32" s="131" t="str">
        <f>'3. Staff Loading'!D32</f>
        <v>N</v>
      </c>
      <c r="E32" s="43">
        <v>184</v>
      </c>
      <c r="F32" s="43">
        <v>160</v>
      </c>
      <c r="G32" s="43">
        <v>176</v>
      </c>
      <c r="H32" s="43">
        <v>168</v>
      </c>
      <c r="I32" s="43">
        <v>160</v>
      </c>
      <c r="J32" s="43">
        <v>184</v>
      </c>
      <c r="K32" s="43">
        <v>160</v>
      </c>
      <c r="L32" s="43">
        <v>168</v>
      </c>
      <c r="M32" s="43">
        <v>152</v>
      </c>
      <c r="N32" s="43">
        <v>160</v>
      </c>
      <c r="O32" s="43">
        <v>168</v>
      </c>
      <c r="P32" s="43">
        <v>152</v>
      </c>
      <c r="Q32" s="101">
        <f t="shared" si="17"/>
        <v>1992</v>
      </c>
      <c r="U32" s="135">
        <f t="shared" ref="U32:U35" si="18">V32/$S$7</f>
        <v>1</v>
      </c>
      <c r="V32" s="135">
        <f>Q32/12</f>
        <v>166</v>
      </c>
      <c r="X32" s="135">
        <f t="shared" ref="X32:X35" si="19">IF($D32="Y",$Q32,0)</f>
        <v>0</v>
      </c>
      <c r="Y32" s="135">
        <f t="shared" ref="Y32:Y35" si="20">IF($D32="N",$Q32,0)</f>
        <v>1992</v>
      </c>
      <c r="Z32" s="136">
        <f t="shared" ref="Z32:Z35" si="21">X32/(Y32+X32)</f>
        <v>0</v>
      </c>
    </row>
    <row r="33" spans="1:26" ht="12" x14ac:dyDescent="0.3">
      <c r="A33" s="94"/>
      <c r="B33" s="95"/>
      <c r="C33" s="130" t="str">
        <f>'3. Staff Loading'!C33</f>
        <v>BenefitsCal Project Manager</v>
      </c>
      <c r="D33" s="131" t="str">
        <f>'3. Staff Loading'!D33</f>
        <v>N</v>
      </c>
      <c r="E33" s="43">
        <v>92</v>
      </c>
      <c r="F33" s="43">
        <v>80</v>
      </c>
      <c r="G33" s="43">
        <v>88</v>
      </c>
      <c r="H33" s="43">
        <v>84</v>
      </c>
      <c r="I33" s="43">
        <v>80</v>
      </c>
      <c r="J33" s="43">
        <v>92</v>
      </c>
      <c r="K33" s="43">
        <v>80</v>
      </c>
      <c r="L33" s="43">
        <v>84</v>
      </c>
      <c r="M33" s="43">
        <v>76</v>
      </c>
      <c r="N33" s="43">
        <v>80</v>
      </c>
      <c r="O33" s="43">
        <v>84</v>
      </c>
      <c r="P33" s="43">
        <v>76</v>
      </c>
      <c r="Q33" s="101">
        <f t="shared" si="17"/>
        <v>996</v>
      </c>
      <c r="U33" s="135">
        <f t="shared" si="18"/>
        <v>0.5</v>
      </c>
      <c r="V33" s="135">
        <f>Q33/12</f>
        <v>83</v>
      </c>
      <c r="X33" s="135">
        <f t="shared" si="19"/>
        <v>0</v>
      </c>
      <c r="Y33" s="135">
        <f t="shared" si="20"/>
        <v>996</v>
      </c>
      <c r="Z33" s="136">
        <f t="shared" si="21"/>
        <v>0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135</v>
      </c>
      <c r="C36" s="68"/>
      <c r="D36" s="120"/>
      <c r="E36" s="71">
        <f>SUM(E31:E35)</f>
        <v>276</v>
      </c>
      <c r="F36" s="71">
        <f t="shared" ref="F36:Q36" si="22">SUM(F31:F35)</f>
        <v>240</v>
      </c>
      <c r="G36" s="71">
        <f t="shared" si="22"/>
        <v>264</v>
      </c>
      <c r="H36" s="71">
        <f t="shared" si="22"/>
        <v>252</v>
      </c>
      <c r="I36" s="71">
        <f t="shared" si="22"/>
        <v>240</v>
      </c>
      <c r="J36" s="71">
        <f t="shared" si="22"/>
        <v>276</v>
      </c>
      <c r="K36" s="71">
        <f t="shared" si="22"/>
        <v>240</v>
      </c>
      <c r="L36" s="71">
        <f t="shared" si="22"/>
        <v>252</v>
      </c>
      <c r="M36" s="71">
        <f t="shared" si="22"/>
        <v>228</v>
      </c>
      <c r="N36" s="71">
        <f t="shared" si="22"/>
        <v>240</v>
      </c>
      <c r="O36" s="71">
        <f t="shared" si="22"/>
        <v>252</v>
      </c>
      <c r="P36" s="71">
        <f t="shared" si="22"/>
        <v>228</v>
      </c>
      <c r="Q36" s="71">
        <f t="shared" si="22"/>
        <v>2988</v>
      </c>
      <c r="U36" s="73">
        <f>SUM(U31:U35)</f>
        <v>1.5</v>
      </c>
      <c r="V36" s="73">
        <f>SUM(V31:V35)</f>
        <v>249</v>
      </c>
      <c r="X36" s="69">
        <f>SUM(X31:X35)</f>
        <v>0</v>
      </c>
      <c r="Y36" s="69">
        <f>SUM(Y31:Y35)</f>
        <v>2988</v>
      </c>
      <c r="Z36" s="106">
        <f>X36/(X36+Y36)</f>
        <v>0</v>
      </c>
    </row>
    <row r="37" spans="1:26" ht="12" x14ac:dyDescent="0.3">
      <c r="A37" s="94">
        <v>2.2000000000000002</v>
      </c>
      <c r="B37" s="99" t="s">
        <v>34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2" x14ac:dyDescent="0.3">
      <c r="A38" s="94"/>
      <c r="B38" s="95"/>
      <c r="C38" s="130" t="str">
        <f>'3. Staff Loading'!C38</f>
        <v>BenefitsCal Application Architect</v>
      </c>
      <c r="D38" s="131" t="str">
        <f>'3. Staff Loading'!D38</f>
        <v>N</v>
      </c>
      <c r="E38" s="43">
        <v>46</v>
      </c>
      <c r="F38" s="43">
        <v>40</v>
      </c>
      <c r="G38" s="43">
        <v>44</v>
      </c>
      <c r="H38" s="43">
        <v>42</v>
      </c>
      <c r="I38" s="43">
        <v>40</v>
      </c>
      <c r="J38" s="43">
        <v>46</v>
      </c>
      <c r="K38" s="43">
        <v>40</v>
      </c>
      <c r="L38" s="43">
        <v>42</v>
      </c>
      <c r="M38" s="43">
        <v>38</v>
      </c>
      <c r="N38" s="43">
        <v>40</v>
      </c>
      <c r="O38" s="43">
        <v>42</v>
      </c>
      <c r="P38" s="43">
        <v>38</v>
      </c>
      <c r="Q38" s="101">
        <f t="shared" si="17"/>
        <v>498</v>
      </c>
      <c r="R38" s="32"/>
      <c r="S38" s="32"/>
      <c r="T38" s="32"/>
      <c r="U38" s="135">
        <f t="shared" ref="U38:U40" si="23">V38/$S$7</f>
        <v>0.25</v>
      </c>
      <c r="V38" s="135">
        <f>Q38/12</f>
        <v>41.5</v>
      </c>
      <c r="X38" s="135">
        <f t="shared" ref="X38:X43" si="24">IF($D38="Y",$Q38,0)</f>
        <v>0</v>
      </c>
      <c r="Y38" s="135">
        <f t="shared" ref="Y38:Y43" si="25">IF($D38="N",$Q38,0)</f>
        <v>498</v>
      </c>
      <c r="Z38" s="136">
        <f t="shared" ref="Z38:Z40" si="26">X38/(Y38+X38)</f>
        <v>0</v>
      </c>
    </row>
    <row r="39" spans="1:26" ht="12" x14ac:dyDescent="0.3">
      <c r="A39" s="94"/>
      <c r="B39" s="95"/>
      <c r="C39" s="130" t="str">
        <f>'3. Staff Loading'!C39</f>
        <v>BenefitsCal Application Developer SR</v>
      </c>
      <c r="D39" s="131" t="str">
        <f>'3. Staff Loading'!D39</f>
        <v>N</v>
      </c>
      <c r="E39" s="43">
        <v>18.400000000000002</v>
      </c>
      <c r="F39" s="43">
        <v>16</v>
      </c>
      <c r="G39" s="43">
        <v>17.600000000000001</v>
      </c>
      <c r="H39" s="43">
        <v>16.8</v>
      </c>
      <c r="I39" s="43">
        <v>16</v>
      </c>
      <c r="J39" s="43">
        <v>18.400000000000002</v>
      </c>
      <c r="K39" s="43">
        <v>16</v>
      </c>
      <c r="L39" s="43">
        <v>16.8</v>
      </c>
      <c r="M39" s="43">
        <v>15.200000000000001</v>
      </c>
      <c r="N39" s="43">
        <v>16</v>
      </c>
      <c r="O39" s="43">
        <v>16.8</v>
      </c>
      <c r="P39" s="43">
        <v>15.200000000000001</v>
      </c>
      <c r="Q39" s="101">
        <f t="shared" si="17"/>
        <v>199.20000000000002</v>
      </c>
      <c r="R39" s="32"/>
      <c r="S39" s="32"/>
      <c r="T39" s="32"/>
      <c r="U39" s="135">
        <f t="shared" si="23"/>
        <v>0.1</v>
      </c>
      <c r="V39" s="135">
        <f>Q39/12</f>
        <v>16.600000000000001</v>
      </c>
      <c r="X39" s="135">
        <f t="shared" si="24"/>
        <v>0</v>
      </c>
      <c r="Y39" s="135">
        <f t="shared" si="25"/>
        <v>199.20000000000002</v>
      </c>
      <c r="Z39" s="136">
        <f t="shared" si="26"/>
        <v>0</v>
      </c>
    </row>
    <row r="40" spans="1:26" ht="12" x14ac:dyDescent="0.3">
      <c r="A40" s="94"/>
      <c r="B40" s="95"/>
      <c r="C40" s="130" t="str">
        <f>'3. Staff Loading'!C40</f>
        <v>BenefitsCal Business Analyst</v>
      </c>
      <c r="D40" s="131" t="str">
        <f>'3. Staff Loading'!D40</f>
        <v>N</v>
      </c>
      <c r="E40" s="43">
        <v>92</v>
      </c>
      <c r="F40" s="43">
        <v>80</v>
      </c>
      <c r="G40" s="43">
        <v>88</v>
      </c>
      <c r="H40" s="43">
        <v>84</v>
      </c>
      <c r="I40" s="43">
        <v>80</v>
      </c>
      <c r="J40" s="43">
        <v>92</v>
      </c>
      <c r="K40" s="43">
        <v>80</v>
      </c>
      <c r="L40" s="43">
        <v>84</v>
      </c>
      <c r="M40" s="43">
        <v>76</v>
      </c>
      <c r="N40" s="43">
        <v>80</v>
      </c>
      <c r="O40" s="43">
        <v>84</v>
      </c>
      <c r="P40" s="43">
        <v>76</v>
      </c>
      <c r="Q40" s="101">
        <f t="shared" si="17"/>
        <v>996</v>
      </c>
      <c r="R40" s="32"/>
      <c r="S40" s="32"/>
      <c r="T40" s="32"/>
      <c r="U40" s="135">
        <f t="shared" si="23"/>
        <v>0.5</v>
      </c>
      <c r="V40" s="135">
        <f>Q40/12</f>
        <v>83</v>
      </c>
      <c r="X40" s="135">
        <f t="shared" si="24"/>
        <v>0</v>
      </c>
      <c r="Y40" s="135">
        <f t="shared" si="25"/>
        <v>996</v>
      </c>
      <c r="Z40" s="136">
        <f t="shared" si="26"/>
        <v>0</v>
      </c>
    </row>
    <row r="41" spans="1:26" ht="12" x14ac:dyDescent="0.3">
      <c r="A41" s="94"/>
      <c r="B41" s="95"/>
      <c r="C41" s="130" t="str">
        <f>'3. Staff Loading'!C41</f>
        <v>BenefitsCal Developer- Analytics/Reporting</v>
      </c>
      <c r="D41" s="131" t="str">
        <f>'3. Staff Loading'!D41</f>
        <v>N</v>
      </c>
      <c r="E41" s="43">
        <v>46</v>
      </c>
      <c r="F41" s="43">
        <v>40</v>
      </c>
      <c r="G41" s="43">
        <v>44</v>
      </c>
      <c r="H41" s="43">
        <v>42</v>
      </c>
      <c r="I41" s="43">
        <v>40</v>
      </c>
      <c r="J41" s="43">
        <v>46</v>
      </c>
      <c r="K41" s="43">
        <v>40</v>
      </c>
      <c r="L41" s="43">
        <v>42</v>
      </c>
      <c r="M41" s="43">
        <v>38</v>
      </c>
      <c r="N41" s="43">
        <v>40</v>
      </c>
      <c r="O41" s="43">
        <v>42</v>
      </c>
      <c r="P41" s="43">
        <v>38</v>
      </c>
      <c r="Q41" s="101">
        <f t="shared" si="17"/>
        <v>498</v>
      </c>
      <c r="R41" s="32"/>
      <c r="S41" s="32"/>
      <c r="T41" s="32"/>
      <c r="U41" s="135">
        <f t="shared" ref="U41:U43" si="27">V41/$S$7</f>
        <v>0.25</v>
      </c>
      <c r="V41" s="135">
        <f t="shared" ref="V41:V43" si="28">Q41/12</f>
        <v>41.5</v>
      </c>
      <c r="X41" s="135">
        <f t="shared" si="24"/>
        <v>0</v>
      </c>
      <c r="Y41" s="135">
        <f t="shared" si="25"/>
        <v>498</v>
      </c>
      <c r="Z41" s="136">
        <f t="shared" ref="Z41:Z43" si="29">X41/(Y41+X41)</f>
        <v>0</v>
      </c>
    </row>
    <row r="42" spans="1:26" ht="12" x14ac:dyDescent="0.3">
      <c r="A42" s="94"/>
      <c r="B42" s="95"/>
      <c r="C42" s="130" t="str">
        <f>'3. Staff Loading'!C42</f>
        <v xml:space="preserve">BenefitsCal UCD Research Analyst </v>
      </c>
      <c r="D42" s="131" t="str">
        <f>'3. Staff Loading'!D42</f>
        <v>N</v>
      </c>
      <c r="E42" s="43">
        <v>138</v>
      </c>
      <c r="F42" s="43">
        <v>120</v>
      </c>
      <c r="G42" s="43">
        <v>132</v>
      </c>
      <c r="H42" s="43">
        <v>126</v>
      </c>
      <c r="I42" s="43">
        <v>120</v>
      </c>
      <c r="J42" s="43">
        <v>138</v>
      </c>
      <c r="K42" s="43">
        <v>120</v>
      </c>
      <c r="L42" s="43">
        <v>126</v>
      </c>
      <c r="M42" s="43">
        <v>114</v>
      </c>
      <c r="N42" s="43">
        <v>120</v>
      </c>
      <c r="O42" s="43">
        <v>126</v>
      </c>
      <c r="P42" s="43">
        <v>114</v>
      </c>
      <c r="Q42" s="101">
        <f t="shared" si="17"/>
        <v>1494</v>
      </c>
      <c r="R42" s="32"/>
      <c r="S42" s="32"/>
      <c r="T42" s="32"/>
      <c r="U42" s="135">
        <f t="shared" si="27"/>
        <v>0.75</v>
      </c>
      <c r="V42" s="135">
        <f t="shared" si="28"/>
        <v>124.5</v>
      </c>
      <c r="X42" s="135">
        <f t="shared" si="24"/>
        <v>0</v>
      </c>
      <c r="Y42" s="135">
        <f t="shared" si="25"/>
        <v>1494</v>
      </c>
      <c r="Z42" s="136">
        <f t="shared" si="29"/>
        <v>0</v>
      </c>
    </row>
    <row r="43" spans="1:26" ht="12" x14ac:dyDescent="0.3">
      <c r="A43" s="94"/>
      <c r="B43" s="95"/>
      <c r="C43" s="130" t="str">
        <f>'3. Staff Loading'!C43</f>
        <v>BenefitsCal User Centered Design Lead</v>
      </c>
      <c r="D43" s="131" t="str">
        <f>'3. Staff Loading'!D43</f>
        <v>N</v>
      </c>
      <c r="E43" s="43">
        <v>73.600000000000009</v>
      </c>
      <c r="F43" s="43">
        <v>64</v>
      </c>
      <c r="G43" s="43">
        <v>70.400000000000006</v>
      </c>
      <c r="H43" s="43">
        <v>67.2</v>
      </c>
      <c r="I43" s="43">
        <v>64</v>
      </c>
      <c r="J43" s="43">
        <v>73.600000000000009</v>
      </c>
      <c r="K43" s="43">
        <v>64</v>
      </c>
      <c r="L43" s="43">
        <v>67.2</v>
      </c>
      <c r="M43" s="43">
        <v>60.800000000000004</v>
      </c>
      <c r="N43" s="43">
        <v>64</v>
      </c>
      <c r="O43" s="43">
        <v>67.2</v>
      </c>
      <c r="P43" s="43">
        <v>60.800000000000004</v>
      </c>
      <c r="Q43" s="101">
        <f t="shared" si="17"/>
        <v>796.80000000000007</v>
      </c>
      <c r="R43" s="56"/>
      <c r="S43" s="32"/>
      <c r="T43" s="32"/>
      <c r="U43" s="135">
        <f t="shared" si="27"/>
        <v>0.4</v>
      </c>
      <c r="V43" s="135">
        <f t="shared" si="28"/>
        <v>66.400000000000006</v>
      </c>
      <c r="X43" s="135">
        <f t="shared" si="24"/>
        <v>0</v>
      </c>
      <c r="Y43" s="135">
        <f t="shared" si="25"/>
        <v>796.80000000000007</v>
      </c>
      <c r="Z43" s="136">
        <f t="shared" si="29"/>
        <v>0</v>
      </c>
    </row>
    <row r="44" spans="1:26" s="32" customFormat="1" ht="12.5" thickBot="1" x14ac:dyDescent="0.35">
      <c r="A44" s="66"/>
      <c r="B44" s="67" t="s">
        <v>41</v>
      </c>
      <c r="C44" s="68"/>
      <c r="D44" s="120"/>
      <c r="E44" s="71">
        <f t="shared" ref="E44:Q44" si="30">SUM(E37:E43)</f>
        <v>414</v>
      </c>
      <c r="F44" s="71">
        <f t="shared" si="30"/>
        <v>360</v>
      </c>
      <c r="G44" s="71">
        <f t="shared" si="30"/>
        <v>396</v>
      </c>
      <c r="H44" s="71">
        <f t="shared" si="30"/>
        <v>378</v>
      </c>
      <c r="I44" s="71">
        <f t="shared" si="30"/>
        <v>360</v>
      </c>
      <c r="J44" s="71">
        <f t="shared" si="30"/>
        <v>414</v>
      </c>
      <c r="K44" s="71">
        <f t="shared" si="30"/>
        <v>360</v>
      </c>
      <c r="L44" s="71">
        <f t="shared" si="30"/>
        <v>378</v>
      </c>
      <c r="M44" s="71">
        <f t="shared" si="30"/>
        <v>342</v>
      </c>
      <c r="N44" s="71">
        <f t="shared" si="30"/>
        <v>360</v>
      </c>
      <c r="O44" s="71">
        <f t="shared" si="30"/>
        <v>378</v>
      </c>
      <c r="P44" s="71">
        <f t="shared" si="30"/>
        <v>342</v>
      </c>
      <c r="Q44" s="71">
        <f t="shared" si="30"/>
        <v>4482</v>
      </c>
      <c r="R44" s="28"/>
      <c r="S44" s="28"/>
      <c r="T44" s="28"/>
      <c r="U44" s="73">
        <f>SUM(U37:U43)</f>
        <v>2.25</v>
      </c>
      <c r="V44" s="73">
        <f>SUM(V37:V43)</f>
        <v>373.5</v>
      </c>
      <c r="X44" s="69">
        <f>SUM(X37:X43)</f>
        <v>0</v>
      </c>
      <c r="Y44" s="69">
        <f>SUM(Y37:Y43)</f>
        <v>4482</v>
      </c>
      <c r="Z44" s="106">
        <f>X44/(X44+Y44)</f>
        <v>0</v>
      </c>
    </row>
    <row r="45" spans="1:26" ht="12" x14ac:dyDescent="0.3">
      <c r="A45" s="94">
        <v>2.2999999999999998</v>
      </c>
      <c r="B45" s="99" t="s">
        <v>42</v>
      </c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U45" s="135">
        <f>V45/$S$7</f>
        <v>0</v>
      </c>
      <c r="V45" s="135">
        <f>Q45/12</f>
        <v>0</v>
      </c>
      <c r="X45" s="135">
        <f>IF($D45="Y",$Q45,0)</f>
        <v>0</v>
      </c>
      <c r="Y45" s="135">
        <f>IF($D45="N",$Q45,0)</f>
        <v>0</v>
      </c>
      <c r="Z45" s="136" t="e">
        <f>X45/(Y45+X45)</f>
        <v>#DIV/0!</v>
      </c>
    </row>
    <row r="46" spans="1:26" ht="12" x14ac:dyDescent="0.3">
      <c r="A46" s="94"/>
      <c r="B46" s="95"/>
      <c r="C46" s="130" t="str">
        <f>'3. Staff Loading'!C46</f>
        <v>BenefitsCal Application Architect</v>
      </c>
      <c r="D46" s="131" t="str">
        <f>'3. Staff Loading'!D46</f>
        <v>N</v>
      </c>
      <c r="E46" s="43">
        <v>36.800000000000004</v>
      </c>
      <c r="F46" s="43">
        <v>32</v>
      </c>
      <c r="G46" s="43">
        <v>35.200000000000003</v>
      </c>
      <c r="H46" s="43">
        <v>33.6</v>
      </c>
      <c r="I46" s="43">
        <v>32</v>
      </c>
      <c r="J46" s="43">
        <v>36.800000000000004</v>
      </c>
      <c r="K46" s="43">
        <v>32</v>
      </c>
      <c r="L46" s="43">
        <v>33.6</v>
      </c>
      <c r="M46" s="43">
        <v>30.400000000000002</v>
      </c>
      <c r="N46" s="43">
        <v>32</v>
      </c>
      <c r="O46" s="43">
        <v>33.6</v>
      </c>
      <c r="P46" s="43">
        <v>30.400000000000002</v>
      </c>
      <c r="Q46" s="101">
        <f t="shared" si="17"/>
        <v>398.40000000000003</v>
      </c>
      <c r="U46" s="135">
        <f t="shared" ref="U46:U48" si="31">V46/$S$7</f>
        <v>0.2</v>
      </c>
      <c r="V46" s="135">
        <f>Q46/12</f>
        <v>33.200000000000003</v>
      </c>
      <c r="X46" s="135">
        <f t="shared" ref="X46:X54" si="32">IF($D46="Y",$Q46,0)</f>
        <v>0</v>
      </c>
      <c r="Y46" s="135">
        <f t="shared" ref="Y46:Y54" si="33">IF($D46="N",$Q46,0)</f>
        <v>398.40000000000003</v>
      </c>
      <c r="Z46" s="136">
        <f t="shared" ref="Z46:Z48" si="34">X46/(Y46+X46)</f>
        <v>0</v>
      </c>
    </row>
    <row r="47" spans="1:26" ht="12" x14ac:dyDescent="0.3">
      <c r="A47" s="94"/>
      <c r="B47" s="95"/>
      <c r="C47" s="130" t="str">
        <f>'3. Staff Loading'!C47</f>
        <v>BenefitsCal Application Developer Onshore</v>
      </c>
      <c r="D47" s="131" t="str">
        <f>'3. Staff Loading'!D47</f>
        <v>N</v>
      </c>
      <c r="E47" s="43">
        <v>92</v>
      </c>
      <c r="F47" s="43">
        <v>80</v>
      </c>
      <c r="G47" s="43">
        <v>88</v>
      </c>
      <c r="H47" s="43">
        <v>84</v>
      </c>
      <c r="I47" s="43">
        <v>80</v>
      </c>
      <c r="J47" s="43">
        <v>92</v>
      </c>
      <c r="K47" s="43">
        <v>80</v>
      </c>
      <c r="L47" s="43">
        <v>84</v>
      </c>
      <c r="M47" s="43">
        <v>76</v>
      </c>
      <c r="N47" s="43">
        <v>80</v>
      </c>
      <c r="O47" s="43">
        <v>84</v>
      </c>
      <c r="P47" s="43">
        <v>76</v>
      </c>
      <c r="Q47" s="101">
        <f t="shared" si="17"/>
        <v>996</v>
      </c>
      <c r="R47" s="32"/>
      <c r="S47" s="32"/>
      <c r="T47" s="32"/>
      <c r="U47" s="135">
        <f t="shared" si="31"/>
        <v>0.5</v>
      </c>
      <c r="V47" s="135">
        <f>Q47/12</f>
        <v>83</v>
      </c>
      <c r="X47" s="135">
        <f t="shared" si="32"/>
        <v>0</v>
      </c>
      <c r="Y47" s="135">
        <f t="shared" si="33"/>
        <v>996</v>
      </c>
      <c r="Z47" s="136">
        <f t="shared" si="34"/>
        <v>0</v>
      </c>
    </row>
    <row r="48" spans="1:26" ht="12" x14ac:dyDescent="0.3">
      <c r="A48" s="94"/>
      <c r="B48" s="95"/>
      <c r="C48" s="130" t="str">
        <f>'3. Staff Loading'!C48</f>
        <v>BenefitsCal Application Developer SR</v>
      </c>
      <c r="D48" s="131" t="str">
        <f>'3. Staff Loading'!D48</f>
        <v>N</v>
      </c>
      <c r="E48" s="43">
        <v>92</v>
      </c>
      <c r="F48" s="43">
        <v>80</v>
      </c>
      <c r="G48" s="43">
        <v>88</v>
      </c>
      <c r="H48" s="43">
        <v>84</v>
      </c>
      <c r="I48" s="43">
        <v>80</v>
      </c>
      <c r="J48" s="43">
        <v>92</v>
      </c>
      <c r="K48" s="43">
        <v>80</v>
      </c>
      <c r="L48" s="43">
        <v>84</v>
      </c>
      <c r="M48" s="43">
        <v>76</v>
      </c>
      <c r="N48" s="43">
        <v>80</v>
      </c>
      <c r="O48" s="43">
        <v>84</v>
      </c>
      <c r="P48" s="43">
        <v>76</v>
      </c>
      <c r="Q48" s="101">
        <f t="shared" si="17"/>
        <v>996</v>
      </c>
      <c r="R48" s="32"/>
      <c r="S48" s="32"/>
      <c r="T48" s="32"/>
      <c r="U48" s="135">
        <f t="shared" si="31"/>
        <v>0.5</v>
      </c>
      <c r="V48" s="135">
        <f>Q48/12</f>
        <v>83</v>
      </c>
      <c r="X48" s="135">
        <f t="shared" si="32"/>
        <v>0</v>
      </c>
      <c r="Y48" s="135">
        <f t="shared" si="33"/>
        <v>996</v>
      </c>
      <c r="Z48" s="136">
        <f t="shared" si="34"/>
        <v>0</v>
      </c>
    </row>
    <row r="49" spans="1:26" ht="12" x14ac:dyDescent="0.3">
      <c r="A49" s="94"/>
      <c r="B49" s="95"/>
      <c r="C49" s="130" t="str">
        <f>'3. Staff Loading'!C49</f>
        <v>BenefitsCal Business Analyst</v>
      </c>
      <c r="D49" s="131" t="str">
        <f>'3. Staff Loading'!D49</f>
        <v>N</v>
      </c>
      <c r="E49" s="43">
        <v>92</v>
      </c>
      <c r="F49" s="43">
        <v>80</v>
      </c>
      <c r="G49" s="43">
        <v>88</v>
      </c>
      <c r="H49" s="43">
        <v>84</v>
      </c>
      <c r="I49" s="43">
        <v>80</v>
      </c>
      <c r="J49" s="43">
        <v>92</v>
      </c>
      <c r="K49" s="43">
        <v>80</v>
      </c>
      <c r="L49" s="43">
        <v>84</v>
      </c>
      <c r="M49" s="43">
        <v>76</v>
      </c>
      <c r="N49" s="43">
        <v>80</v>
      </c>
      <c r="O49" s="43">
        <v>84</v>
      </c>
      <c r="P49" s="43">
        <v>76</v>
      </c>
      <c r="Q49" s="101">
        <f t="shared" si="17"/>
        <v>996</v>
      </c>
      <c r="R49" s="32"/>
      <c r="S49" s="32"/>
      <c r="T49" s="32"/>
      <c r="U49" s="135">
        <f t="shared" ref="U49:U54" si="35">V49/$S$7</f>
        <v>0.5</v>
      </c>
      <c r="V49" s="135">
        <f t="shared" ref="V49:V54" si="36">Q49/12</f>
        <v>83</v>
      </c>
      <c r="X49" s="135">
        <f t="shared" si="32"/>
        <v>0</v>
      </c>
      <c r="Y49" s="135">
        <f t="shared" si="33"/>
        <v>996</v>
      </c>
      <c r="Z49" s="136">
        <f t="shared" ref="Z49:Z54" si="37">X49/(Y49+X49)</f>
        <v>0</v>
      </c>
    </row>
    <row r="50" spans="1:26" ht="12" x14ac:dyDescent="0.3">
      <c r="A50" s="94"/>
      <c r="B50" s="95"/>
      <c r="C50" s="130" t="str">
        <f>'3. Staff Loading'!C50</f>
        <v>BenefitsCal Developer- Analytics/Reporting</v>
      </c>
      <c r="D50" s="131" t="str">
        <f>'3. Staff Loading'!D50</f>
        <v>N</v>
      </c>
      <c r="E50" s="43">
        <v>92</v>
      </c>
      <c r="F50" s="43">
        <v>80</v>
      </c>
      <c r="G50" s="43">
        <v>88</v>
      </c>
      <c r="H50" s="43">
        <v>84</v>
      </c>
      <c r="I50" s="43">
        <v>80</v>
      </c>
      <c r="J50" s="43">
        <v>92</v>
      </c>
      <c r="K50" s="43">
        <v>80</v>
      </c>
      <c r="L50" s="43">
        <v>84</v>
      </c>
      <c r="M50" s="43">
        <v>76</v>
      </c>
      <c r="N50" s="43">
        <v>80</v>
      </c>
      <c r="O50" s="43">
        <v>84</v>
      </c>
      <c r="P50" s="43">
        <v>76</v>
      </c>
      <c r="Q50" s="101">
        <f t="shared" si="17"/>
        <v>996</v>
      </c>
      <c r="R50" s="32"/>
      <c r="S50" s="32"/>
      <c r="T50" s="32"/>
      <c r="U50" s="135">
        <f t="shared" si="35"/>
        <v>0.5</v>
      </c>
      <c r="V50" s="135">
        <f t="shared" si="36"/>
        <v>83</v>
      </c>
      <c r="X50" s="135">
        <f t="shared" si="32"/>
        <v>0</v>
      </c>
      <c r="Y50" s="135">
        <f t="shared" si="33"/>
        <v>996</v>
      </c>
      <c r="Z50" s="136">
        <f t="shared" si="37"/>
        <v>0</v>
      </c>
    </row>
    <row r="51" spans="1:26" ht="12" x14ac:dyDescent="0.3">
      <c r="A51" s="94"/>
      <c r="B51" s="95"/>
      <c r="C51" s="130" t="str">
        <f>'3. Staff Loading'!C51</f>
        <v>BenefitsCal Tester Offshore</v>
      </c>
      <c r="D51" s="131" t="str">
        <f>'3. Staff Loading'!D51</f>
        <v>Y</v>
      </c>
      <c r="E51" s="43">
        <v>257.59999999999997</v>
      </c>
      <c r="F51" s="43">
        <v>224</v>
      </c>
      <c r="G51" s="43">
        <v>246.39999999999998</v>
      </c>
      <c r="H51" s="43">
        <v>235.2</v>
      </c>
      <c r="I51" s="43">
        <v>224</v>
      </c>
      <c r="J51" s="43">
        <v>257.59999999999997</v>
      </c>
      <c r="K51" s="43">
        <v>224</v>
      </c>
      <c r="L51" s="43">
        <v>235.2</v>
      </c>
      <c r="M51" s="43">
        <v>212.79999999999998</v>
      </c>
      <c r="N51" s="43">
        <v>224</v>
      </c>
      <c r="O51" s="43">
        <v>235.2</v>
      </c>
      <c r="P51" s="43">
        <v>212.79999999999998</v>
      </c>
      <c r="Q51" s="101">
        <f t="shared" si="17"/>
        <v>2788.8</v>
      </c>
      <c r="R51" s="32"/>
      <c r="S51" s="32"/>
      <c r="T51" s="32"/>
      <c r="U51" s="135">
        <f t="shared" si="35"/>
        <v>1.4000000000000001</v>
      </c>
      <c r="V51" s="135">
        <f t="shared" si="36"/>
        <v>232.4</v>
      </c>
      <c r="X51" s="135">
        <f t="shared" si="32"/>
        <v>2788.8</v>
      </c>
      <c r="Y51" s="135">
        <f t="shared" si="33"/>
        <v>0</v>
      </c>
      <c r="Z51" s="136">
        <f t="shared" si="37"/>
        <v>1</v>
      </c>
    </row>
    <row r="52" spans="1:26" ht="12" x14ac:dyDescent="0.3">
      <c r="A52" s="94"/>
      <c r="B52" s="95"/>
      <c r="C52" s="130" t="str">
        <f>'3. Staff Loading'!C52</f>
        <v xml:space="preserve">BenefitsCal UCD Research Analyst </v>
      </c>
      <c r="D52" s="131" t="str">
        <f>'3. Staff Loading'!D52</f>
        <v>N</v>
      </c>
      <c r="E52" s="43">
        <v>184</v>
      </c>
      <c r="F52" s="43">
        <v>160</v>
      </c>
      <c r="G52" s="43">
        <v>176</v>
      </c>
      <c r="H52" s="43">
        <v>168</v>
      </c>
      <c r="I52" s="43">
        <v>160</v>
      </c>
      <c r="J52" s="43">
        <v>184</v>
      </c>
      <c r="K52" s="43">
        <v>160</v>
      </c>
      <c r="L52" s="43">
        <v>168</v>
      </c>
      <c r="M52" s="43">
        <v>152</v>
      </c>
      <c r="N52" s="43">
        <v>160</v>
      </c>
      <c r="O52" s="43">
        <v>168</v>
      </c>
      <c r="P52" s="43">
        <v>152</v>
      </c>
      <c r="Q52" s="101">
        <f t="shared" si="17"/>
        <v>1992</v>
      </c>
      <c r="R52" s="32"/>
      <c r="S52" s="32"/>
      <c r="T52" s="32"/>
      <c r="U52" s="135">
        <f t="shared" si="35"/>
        <v>1</v>
      </c>
      <c r="V52" s="135">
        <f t="shared" si="36"/>
        <v>166</v>
      </c>
      <c r="X52" s="135">
        <f t="shared" si="32"/>
        <v>0</v>
      </c>
      <c r="Y52" s="135">
        <f t="shared" si="33"/>
        <v>1992</v>
      </c>
      <c r="Z52" s="136">
        <f t="shared" si="37"/>
        <v>0</v>
      </c>
    </row>
    <row r="53" spans="1:26" ht="12" x14ac:dyDescent="0.3">
      <c r="A53" s="94"/>
      <c r="B53" s="95"/>
      <c r="C53" s="130" t="str">
        <f>'3. Staff Loading'!C53</f>
        <v>BenefitsCal UI/React Developer Offshore</v>
      </c>
      <c r="D53" s="131" t="str">
        <f>'3. Staff Loading'!D53</f>
        <v>Y</v>
      </c>
      <c r="E53" s="43">
        <v>368</v>
      </c>
      <c r="F53" s="43">
        <v>320</v>
      </c>
      <c r="G53" s="43">
        <v>352</v>
      </c>
      <c r="H53" s="43">
        <v>336</v>
      </c>
      <c r="I53" s="43">
        <v>320</v>
      </c>
      <c r="J53" s="43">
        <v>368</v>
      </c>
      <c r="K53" s="43">
        <v>320</v>
      </c>
      <c r="L53" s="43">
        <v>336</v>
      </c>
      <c r="M53" s="43">
        <v>304</v>
      </c>
      <c r="N53" s="43">
        <v>320</v>
      </c>
      <c r="O53" s="43">
        <v>336</v>
      </c>
      <c r="P53" s="43">
        <v>304</v>
      </c>
      <c r="Q53" s="101">
        <f t="shared" si="17"/>
        <v>3984</v>
      </c>
      <c r="R53" s="32"/>
      <c r="S53" s="32"/>
      <c r="T53" s="32"/>
      <c r="U53" s="135">
        <f t="shared" si="35"/>
        <v>2</v>
      </c>
      <c r="V53" s="135">
        <f t="shared" si="36"/>
        <v>332</v>
      </c>
      <c r="X53" s="135">
        <f t="shared" si="32"/>
        <v>3984</v>
      </c>
      <c r="Y53" s="135">
        <f t="shared" si="33"/>
        <v>0</v>
      </c>
      <c r="Z53" s="136">
        <f t="shared" si="37"/>
        <v>1</v>
      </c>
    </row>
    <row r="54" spans="1:26" ht="12" x14ac:dyDescent="0.3">
      <c r="A54" s="94"/>
      <c r="B54" s="95"/>
      <c r="C54" s="130" t="str">
        <f>'3. Staff Loading'!C54</f>
        <v>BenefitsCal User Centered Design Lead</v>
      </c>
      <c r="D54" s="131" t="str">
        <f>'3. Staff Loading'!D54</f>
        <v>N</v>
      </c>
      <c r="E54" s="43">
        <v>64.399999999999991</v>
      </c>
      <c r="F54" s="43">
        <v>56</v>
      </c>
      <c r="G54" s="43">
        <v>61.599999999999994</v>
      </c>
      <c r="H54" s="43">
        <v>58.8</v>
      </c>
      <c r="I54" s="43">
        <v>56</v>
      </c>
      <c r="J54" s="43">
        <v>64.399999999999991</v>
      </c>
      <c r="K54" s="43">
        <v>56</v>
      </c>
      <c r="L54" s="43">
        <v>58.8</v>
      </c>
      <c r="M54" s="43">
        <v>53.199999999999996</v>
      </c>
      <c r="N54" s="43">
        <v>56</v>
      </c>
      <c r="O54" s="43">
        <v>58.8</v>
      </c>
      <c r="P54" s="43">
        <v>53.199999999999996</v>
      </c>
      <c r="Q54" s="101">
        <f t="shared" si="17"/>
        <v>697.2</v>
      </c>
      <c r="R54" s="32"/>
      <c r="S54" s="32"/>
      <c r="T54" s="32"/>
      <c r="U54" s="135">
        <f t="shared" si="35"/>
        <v>0.35000000000000003</v>
      </c>
      <c r="V54" s="135">
        <f t="shared" si="36"/>
        <v>58.1</v>
      </c>
      <c r="X54" s="135">
        <f t="shared" si="32"/>
        <v>0</v>
      </c>
      <c r="Y54" s="135">
        <f t="shared" si="33"/>
        <v>697.2</v>
      </c>
      <c r="Z54" s="136">
        <f t="shared" si="37"/>
        <v>0</v>
      </c>
    </row>
    <row r="55" spans="1:26" s="32" customFormat="1" ht="12.5" thickBot="1" x14ac:dyDescent="0.35">
      <c r="A55" s="66"/>
      <c r="B55" s="67" t="s">
        <v>46</v>
      </c>
      <c r="C55" s="68"/>
      <c r="D55" s="120"/>
      <c r="E55" s="71">
        <f>SUM(E45:E54)</f>
        <v>1278.8000000000002</v>
      </c>
      <c r="F55" s="71">
        <f t="shared" ref="F55:Q55" si="38">SUM(F45:F54)</f>
        <v>1112</v>
      </c>
      <c r="G55" s="71">
        <f t="shared" si="38"/>
        <v>1223.1999999999998</v>
      </c>
      <c r="H55" s="71">
        <f t="shared" si="38"/>
        <v>1167.5999999999999</v>
      </c>
      <c r="I55" s="71">
        <f t="shared" si="38"/>
        <v>1112</v>
      </c>
      <c r="J55" s="71">
        <f t="shared" si="38"/>
        <v>1278.8000000000002</v>
      </c>
      <c r="K55" s="71">
        <f t="shared" si="38"/>
        <v>1112</v>
      </c>
      <c r="L55" s="71">
        <f t="shared" si="38"/>
        <v>1167.5999999999999</v>
      </c>
      <c r="M55" s="71">
        <f t="shared" si="38"/>
        <v>1056.3999999999999</v>
      </c>
      <c r="N55" s="71">
        <f t="shared" si="38"/>
        <v>1112</v>
      </c>
      <c r="O55" s="71">
        <f t="shared" si="38"/>
        <v>1167.5999999999999</v>
      </c>
      <c r="P55" s="71">
        <f t="shared" si="38"/>
        <v>1056.3999999999999</v>
      </c>
      <c r="Q55" s="71">
        <f t="shared" si="38"/>
        <v>13844.400000000001</v>
      </c>
      <c r="R55" s="28"/>
      <c r="S55" s="28"/>
      <c r="T55" s="28"/>
      <c r="U55" s="73">
        <f>SUM(U45:U54)</f>
        <v>6.95</v>
      </c>
      <c r="V55" s="73">
        <f>SUM(V45:V54)</f>
        <v>1153.6999999999998</v>
      </c>
      <c r="X55" s="69">
        <f>SUM(X45:X54)</f>
        <v>6772.8</v>
      </c>
      <c r="Y55" s="69">
        <f>SUM(Y45:Y54)</f>
        <v>7071.5999999999995</v>
      </c>
      <c r="Z55" s="106">
        <f>X55/(X55+Y55)</f>
        <v>0.48920863309352519</v>
      </c>
    </row>
    <row r="56" spans="1:26" s="32" customFormat="1" ht="12" x14ac:dyDescent="0.3">
      <c r="A56" s="94">
        <v>2.4</v>
      </c>
      <c r="B56" s="99" t="s">
        <v>47</v>
      </c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ref="Q56:Q63" si="39">SUM(E56:P56)</f>
        <v>0</v>
      </c>
      <c r="R56" s="28"/>
      <c r="S56" s="28"/>
      <c r="T56" s="28"/>
      <c r="U56" s="135">
        <f>V56/$S$7</f>
        <v>0</v>
      </c>
      <c r="V56" s="135">
        <f>Q56/12</f>
        <v>0</v>
      </c>
      <c r="W56" s="28"/>
      <c r="X56" s="135">
        <f>IF($D56="Y",$Q56,0)</f>
        <v>0</v>
      </c>
      <c r="Y56" s="135">
        <f>IF($D56="N",$Q56,0)</f>
        <v>0</v>
      </c>
      <c r="Z56" s="136" t="e">
        <f>X56/(Y56+X56)</f>
        <v>#DIV/0!</v>
      </c>
    </row>
    <row r="57" spans="1:26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R57" s="28"/>
      <c r="S57" s="28"/>
      <c r="T57" s="28"/>
      <c r="U57" s="135">
        <f t="shared" ref="U57:U59" si="40">V57/$S$7</f>
        <v>0</v>
      </c>
      <c r="V57" s="135">
        <f>Q57/12</f>
        <v>0</v>
      </c>
      <c r="W57" s="28"/>
      <c r="X57" s="135">
        <f t="shared" ref="X57:X63" si="41">IF($D57="Y",$Q57,0)</f>
        <v>0</v>
      </c>
      <c r="Y57" s="135">
        <f t="shared" ref="Y57:Y63" si="42">IF($D57="N",$Q57,0)</f>
        <v>0</v>
      </c>
      <c r="Z57" s="136" t="e">
        <f t="shared" ref="Z57:Z59" si="43">X57/(Y57+X57)</f>
        <v>#DIV/0!</v>
      </c>
    </row>
    <row r="58" spans="1:26" s="32" customFormat="1" ht="12" x14ac:dyDescent="0.3">
      <c r="A58" s="94"/>
      <c r="B58" s="95"/>
      <c r="C58" s="130" t="str">
        <f>'3. Staff Loading'!C58</f>
        <v>BenefitsCal Application Developer Onshore</v>
      </c>
      <c r="D58" s="131" t="str">
        <f>'3. Staff Loading'!D58</f>
        <v>N</v>
      </c>
      <c r="E58" s="43">
        <v>55.199999999999996</v>
      </c>
      <c r="F58" s="43">
        <v>48</v>
      </c>
      <c r="G58" s="43">
        <v>52.8</v>
      </c>
      <c r="H58" s="43">
        <v>50.4</v>
      </c>
      <c r="I58" s="43">
        <v>48</v>
      </c>
      <c r="J58" s="43">
        <v>55.199999999999996</v>
      </c>
      <c r="K58" s="43">
        <v>48</v>
      </c>
      <c r="L58" s="43">
        <v>50.4</v>
      </c>
      <c r="M58" s="43">
        <v>45.6</v>
      </c>
      <c r="N58" s="43">
        <v>48</v>
      </c>
      <c r="O58" s="43">
        <v>50.4</v>
      </c>
      <c r="P58" s="43">
        <v>45.6</v>
      </c>
      <c r="Q58" s="101">
        <f t="shared" si="39"/>
        <v>597.6</v>
      </c>
      <c r="U58" s="135">
        <f t="shared" si="40"/>
        <v>0.30000000000000004</v>
      </c>
      <c r="V58" s="135">
        <f>Q58/12</f>
        <v>49.800000000000004</v>
      </c>
      <c r="W58" s="28"/>
      <c r="X58" s="135">
        <f t="shared" si="41"/>
        <v>0</v>
      </c>
      <c r="Y58" s="135">
        <f t="shared" si="42"/>
        <v>597.6</v>
      </c>
      <c r="Z58" s="136">
        <f t="shared" si="43"/>
        <v>0</v>
      </c>
    </row>
    <row r="59" spans="1:26" s="32" customFormat="1" ht="12" x14ac:dyDescent="0.3">
      <c r="A59" s="94"/>
      <c r="B59" s="95"/>
      <c r="C59" s="130" t="str">
        <f>'3. Staff Loading'!C59</f>
        <v>BenefitsCal Developer- Analytics/Reporting</v>
      </c>
      <c r="D59" s="131" t="str">
        <f>'3. Staff Loading'!D59</f>
        <v>N</v>
      </c>
      <c r="E59" s="43">
        <v>46</v>
      </c>
      <c r="F59" s="43">
        <v>40</v>
      </c>
      <c r="G59" s="43">
        <v>44</v>
      </c>
      <c r="H59" s="43">
        <v>42</v>
      </c>
      <c r="I59" s="43">
        <v>40</v>
      </c>
      <c r="J59" s="43">
        <v>46</v>
      </c>
      <c r="K59" s="43">
        <v>40</v>
      </c>
      <c r="L59" s="43">
        <v>42</v>
      </c>
      <c r="M59" s="43">
        <v>38</v>
      </c>
      <c r="N59" s="43">
        <v>40</v>
      </c>
      <c r="O59" s="43">
        <v>42</v>
      </c>
      <c r="P59" s="43">
        <v>38</v>
      </c>
      <c r="Q59" s="101">
        <f t="shared" si="39"/>
        <v>498</v>
      </c>
      <c r="U59" s="135">
        <f t="shared" si="40"/>
        <v>0.25</v>
      </c>
      <c r="V59" s="135">
        <f>Q59/12</f>
        <v>41.5</v>
      </c>
      <c r="W59" s="28"/>
      <c r="X59" s="135">
        <f t="shared" si="41"/>
        <v>0</v>
      </c>
      <c r="Y59" s="135">
        <f t="shared" si="42"/>
        <v>498</v>
      </c>
      <c r="Z59" s="136">
        <f t="shared" si="43"/>
        <v>0</v>
      </c>
    </row>
    <row r="60" spans="1:26" s="32" customFormat="1" ht="12" x14ac:dyDescent="0.3">
      <c r="A60" s="94"/>
      <c r="B60" s="95"/>
      <c r="C60" s="130" t="str">
        <f>'3. Staff Loading'!C60</f>
        <v>BenefitsCal SR Tester Onshore</v>
      </c>
      <c r="D60" s="131" t="str">
        <f>'3. Staff Loading'!D60</f>
        <v>N</v>
      </c>
      <c r="E60" s="43">
        <v>110.39999999999999</v>
      </c>
      <c r="F60" s="43">
        <v>96</v>
      </c>
      <c r="G60" s="43">
        <v>105.6</v>
      </c>
      <c r="H60" s="43">
        <v>100.8</v>
      </c>
      <c r="I60" s="43">
        <v>96</v>
      </c>
      <c r="J60" s="43">
        <v>110.39999999999999</v>
      </c>
      <c r="K60" s="43">
        <v>96</v>
      </c>
      <c r="L60" s="43">
        <v>100.8</v>
      </c>
      <c r="M60" s="43">
        <v>91.2</v>
      </c>
      <c r="N60" s="43">
        <v>96</v>
      </c>
      <c r="O60" s="43">
        <v>100.8</v>
      </c>
      <c r="P60" s="43">
        <v>91.2</v>
      </c>
      <c r="Q60" s="101">
        <f t="shared" si="39"/>
        <v>1195.2</v>
      </c>
      <c r="U60" s="135">
        <f t="shared" ref="U60:U63" si="44">V60/$S$7</f>
        <v>0.60000000000000009</v>
      </c>
      <c r="V60" s="135">
        <f t="shared" ref="V60:V63" si="45">Q60/12</f>
        <v>99.600000000000009</v>
      </c>
      <c r="W60" s="28"/>
      <c r="X60" s="135">
        <f t="shared" si="41"/>
        <v>0</v>
      </c>
      <c r="Y60" s="135">
        <f t="shared" si="42"/>
        <v>1195.2</v>
      </c>
      <c r="Z60" s="136">
        <f t="shared" ref="Z60:Z63" si="46">X60/(Y60+X60)</f>
        <v>0</v>
      </c>
    </row>
    <row r="61" spans="1:26" s="32" customFormat="1" ht="12" x14ac:dyDescent="0.3">
      <c r="A61" s="94"/>
      <c r="B61" s="95"/>
      <c r="C61" s="130" t="str">
        <f>'3. Staff Loading'!C61</f>
        <v>BenefitsCal Test Manager</v>
      </c>
      <c r="D61" s="131" t="str">
        <f>'3. Staff Loading'!D61</f>
        <v>N</v>
      </c>
      <c r="E61" s="43">
        <v>138.73599999999999</v>
      </c>
      <c r="F61" s="43">
        <v>120.64</v>
      </c>
      <c r="G61" s="43">
        <v>132.70400000000001</v>
      </c>
      <c r="H61" s="43">
        <v>126.672</v>
      </c>
      <c r="I61" s="43">
        <v>120.64</v>
      </c>
      <c r="J61" s="43">
        <v>138.73599999999999</v>
      </c>
      <c r="K61" s="43">
        <v>120.64</v>
      </c>
      <c r="L61" s="43">
        <v>126.672</v>
      </c>
      <c r="M61" s="43">
        <v>114.608</v>
      </c>
      <c r="N61" s="43">
        <v>120.64</v>
      </c>
      <c r="O61" s="43">
        <v>126.672</v>
      </c>
      <c r="P61" s="43">
        <v>114.608</v>
      </c>
      <c r="Q61" s="101">
        <f t="shared" si="39"/>
        <v>1501.9679999999998</v>
      </c>
      <c r="U61" s="135">
        <f t="shared" si="44"/>
        <v>0.75399999999999989</v>
      </c>
      <c r="V61" s="135">
        <f t="shared" si="45"/>
        <v>125.16399999999999</v>
      </c>
      <c r="W61" s="28"/>
      <c r="X61" s="135">
        <f t="shared" si="41"/>
        <v>0</v>
      </c>
      <c r="Y61" s="135">
        <f t="shared" si="42"/>
        <v>1501.9679999999998</v>
      </c>
      <c r="Z61" s="136">
        <f t="shared" si="46"/>
        <v>0</v>
      </c>
    </row>
    <row r="62" spans="1:26" s="32" customFormat="1" ht="12" x14ac:dyDescent="0.3">
      <c r="A62" s="94"/>
      <c r="B62" s="95"/>
      <c r="C62" s="130" t="str">
        <f>'3. Staff Loading'!C62</f>
        <v>BenefitsCal Tester Offshore</v>
      </c>
      <c r="D62" s="131" t="str">
        <f>'3. Staff Loading'!D62</f>
        <v>Y</v>
      </c>
      <c r="E62" s="43">
        <v>239.20000000000002</v>
      </c>
      <c r="F62" s="43">
        <v>208</v>
      </c>
      <c r="G62" s="43">
        <v>228.8</v>
      </c>
      <c r="H62" s="43">
        <v>218.4</v>
      </c>
      <c r="I62" s="43">
        <v>208</v>
      </c>
      <c r="J62" s="43">
        <v>239.20000000000002</v>
      </c>
      <c r="K62" s="43">
        <v>208</v>
      </c>
      <c r="L62" s="43">
        <v>218.4</v>
      </c>
      <c r="M62" s="43">
        <v>197.6</v>
      </c>
      <c r="N62" s="43">
        <v>208</v>
      </c>
      <c r="O62" s="43">
        <v>218.4</v>
      </c>
      <c r="P62" s="43">
        <v>197.6</v>
      </c>
      <c r="Q62" s="101">
        <f t="shared" si="39"/>
        <v>2589.6000000000004</v>
      </c>
      <c r="U62" s="135">
        <f t="shared" si="44"/>
        <v>1.3000000000000003</v>
      </c>
      <c r="V62" s="135">
        <f t="shared" si="45"/>
        <v>215.80000000000004</v>
      </c>
      <c r="W62" s="28"/>
      <c r="X62" s="135">
        <f t="shared" si="41"/>
        <v>2589.6000000000004</v>
      </c>
      <c r="Y62" s="135">
        <f t="shared" si="42"/>
        <v>0</v>
      </c>
      <c r="Z62" s="136">
        <f t="shared" si="46"/>
        <v>1</v>
      </c>
    </row>
    <row r="63" spans="1:26" s="32" customFormat="1" ht="12" x14ac:dyDescent="0.3">
      <c r="A63" s="94"/>
      <c r="B63" s="95"/>
      <c r="C63" s="130" t="str">
        <f>'3. Staff Loading'!C63</f>
        <v xml:space="preserve">BenefitsCal UCD Research Analyst </v>
      </c>
      <c r="D63" s="131" t="str">
        <f>'3. Staff Loading'!D63</f>
        <v>N</v>
      </c>
      <c r="E63" s="43">
        <v>46</v>
      </c>
      <c r="F63" s="43">
        <v>40</v>
      </c>
      <c r="G63" s="43">
        <v>44</v>
      </c>
      <c r="H63" s="43">
        <v>42</v>
      </c>
      <c r="I63" s="43">
        <v>40</v>
      </c>
      <c r="J63" s="43">
        <v>46</v>
      </c>
      <c r="K63" s="43">
        <v>40</v>
      </c>
      <c r="L63" s="43">
        <v>42</v>
      </c>
      <c r="M63" s="43">
        <v>38</v>
      </c>
      <c r="N63" s="43">
        <v>40</v>
      </c>
      <c r="O63" s="43">
        <v>42</v>
      </c>
      <c r="P63" s="43">
        <v>38</v>
      </c>
      <c r="Q63" s="101">
        <f t="shared" si="39"/>
        <v>498</v>
      </c>
      <c r="U63" s="135">
        <f t="shared" si="44"/>
        <v>0.25</v>
      </c>
      <c r="V63" s="135">
        <f t="shared" si="45"/>
        <v>41.5</v>
      </c>
      <c r="W63" s="28"/>
      <c r="X63" s="135">
        <f t="shared" si="41"/>
        <v>0</v>
      </c>
      <c r="Y63" s="135">
        <f t="shared" si="42"/>
        <v>498</v>
      </c>
      <c r="Z63" s="136">
        <f t="shared" si="46"/>
        <v>0</v>
      </c>
    </row>
    <row r="64" spans="1:26" s="32" customFormat="1" ht="12.5" thickBot="1" x14ac:dyDescent="0.35">
      <c r="A64" s="66"/>
      <c r="B64" s="67" t="s">
        <v>50</v>
      </c>
      <c r="C64" s="68"/>
      <c r="D64" s="120"/>
      <c r="E64" s="71">
        <f>SUM(E56:E63)</f>
        <v>635.53599999999994</v>
      </c>
      <c r="F64" s="71">
        <f t="shared" ref="F64:Q64" si="47">SUM(F56:F63)</f>
        <v>552.64</v>
      </c>
      <c r="G64" s="71">
        <f t="shared" si="47"/>
        <v>607.904</v>
      </c>
      <c r="H64" s="71">
        <f t="shared" si="47"/>
        <v>580.27199999999993</v>
      </c>
      <c r="I64" s="71">
        <f t="shared" si="47"/>
        <v>552.64</v>
      </c>
      <c r="J64" s="71">
        <f t="shared" si="47"/>
        <v>635.53599999999994</v>
      </c>
      <c r="K64" s="71">
        <f t="shared" si="47"/>
        <v>552.64</v>
      </c>
      <c r="L64" s="71">
        <f t="shared" si="47"/>
        <v>580.27199999999993</v>
      </c>
      <c r="M64" s="71">
        <f t="shared" si="47"/>
        <v>525.00800000000004</v>
      </c>
      <c r="N64" s="71">
        <f t="shared" si="47"/>
        <v>552.64</v>
      </c>
      <c r="O64" s="71">
        <f t="shared" si="47"/>
        <v>580.27199999999993</v>
      </c>
      <c r="P64" s="71">
        <f t="shared" si="47"/>
        <v>525.00800000000004</v>
      </c>
      <c r="Q64" s="71">
        <f t="shared" si="47"/>
        <v>6880.3680000000004</v>
      </c>
      <c r="R64" s="28"/>
      <c r="S64" s="28"/>
      <c r="T64" s="28"/>
      <c r="U64" s="73">
        <f>SUM(U56:U63)</f>
        <v>3.4540000000000002</v>
      </c>
      <c r="V64" s="73">
        <f>SUM(V56:V63)</f>
        <v>573.36400000000003</v>
      </c>
      <c r="X64" s="69">
        <f>SUM(X56:X63)</f>
        <v>2589.6000000000004</v>
      </c>
      <c r="Y64" s="69">
        <f>SUM(Y56:Y63)</f>
        <v>4290.768</v>
      </c>
      <c r="Z64" s="106">
        <f>X64/(X64+Y64)</f>
        <v>0.37637521713954836</v>
      </c>
    </row>
    <row r="65" spans="1:26" s="32" customFormat="1" ht="12" x14ac:dyDescent="0.3">
      <c r="A65" s="94">
        <v>2.5</v>
      </c>
      <c r="B65" s="99" t="s">
        <v>51</v>
      </c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ref="Q65:Q69" si="48">SUM(E65:P65)</f>
        <v>0</v>
      </c>
      <c r="R65" s="28"/>
      <c r="S65" s="28"/>
      <c r="T65" s="28"/>
      <c r="U65" s="135">
        <f>V65/$S$7</f>
        <v>0</v>
      </c>
      <c r="V65" s="135">
        <f>Q65/12</f>
        <v>0</v>
      </c>
      <c r="W65" s="28"/>
      <c r="X65" s="135">
        <f>IF($D65="Y",$Q65,0)</f>
        <v>0</v>
      </c>
      <c r="Y65" s="135">
        <f>IF($D65="N",$Q65,0)</f>
        <v>0</v>
      </c>
      <c r="Z65" s="136" t="e">
        <f>X65/(Y65+X65)</f>
        <v>#DIV/0!</v>
      </c>
    </row>
    <row r="66" spans="1:26" s="32" customFormat="1" ht="12" x14ac:dyDescent="0.3">
      <c r="A66" s="94"/>
      <c r="B66" s="95"/>
      <c r="C66" s="130" t="str">
        <f>'3. Staff Loading'!C66</f>
        <v>BenefitsCal SR Tester Onshore</v>
      </c>
      <c r="D66" s="131" t="str">
        <f>'3. Staff Loading'!D66</f>
        <v>N</v>
      </c>
      <c r="E66" s="43">
        <v>36.800000000000004</v>
      </c>
      <c r="F66" s="43">
        <v>32</v>
      </c>
      <c r="G66" s="43">
        <v>35.200000000000003</v>
      </c>
      <c r="H66" s="43">
        <v>33.6</v>
      </c>
      <c r="I66" s="43">
        <v>32</v>
      </c>
      <c r="J66" s="43">
        <v>36.800000000000004</v>
      </c>
      <c r="K66" s="43">
        <v>32</v>
      </c>
      <c r="L66" s="43">
        <v>33.6</v>
      </c>
      <c r="M66" s="43">
        <v>30.400000000000002</v>
      </c>
      <c r="N66" s="43">
        <v>32</v>
      </c>
      <c r="O66" s="43">
        <v>33.6</v>
      </c>
      <c r="P66" s="43">
        <v>30.400000000000002</v>
      </c>
      <c r="Q66" s="101">
        <f t="shared" si="48"/>
        <v>398.40000000000003</v>
      </c>
      <c r="R66" s="28"/>
      <c r="S66" s="28"/>
      <c r="T66" s="28"/>
      <c r="U66" s="135">
        <f t="shared" ref="U66:U69" si="49">V66/$S$7</f>
        <v>0.2</v>
      </c>
      <c r="V66" s="135">
        <f>Q66/12</f>
        <v>33.200000000000003</v>
      </c>
      <c r="W66" s="28"/>
      <c r="X66" s="135">
        <f t="shared" ref="X66:X69" si="50">IF($D66="Y",$Q66,0)</f>
        <v>0</v>
      </c>
      <c r="Y66" s="135">
        <f t="shared" ref="Y66:Y69" si="51">IF($D66="N",$Q66,0)</f>
        <v>398.40000000000003</v>
      </c>
      <c r="Z66" s="136">
        <f t="shared" ref="Z66:Z69" si="52">X66/(Y66+X66)</f>
        <v>0</v>
      </c>
    </row>
    <row r="67" spans="1:26" s="32" customFormat="1" ht="12" x14ac:dyDescent="0.3">
      <c r="A67" s="94"/>
      <c r="B67" s="95"/>
      <c r="C67" s="130" t="str">
        <f>'3. Staff Loading'!C67</f>
        <v>BenefitsCal Test Manager</v>
      </c>
      <c r="D67" s="131" t="str">
        <f>'3. Staff Loading'!D67</f>
        <v>N</v>
      </c>
      <c r="E67" s="43">
        <v>46</v>
      </c>
      <c r="F67" s="43">
        <v>40</v>
      </c>
      <c r="G67" s="43">
        <v>44</v>
      </c>
      <c r="H67" s="43">
        <v>42</v>
      </c>
      <c r="I67" s="43">
        <v>40</v>
      </c>
      <c r="J67" s="43">
        <v>46</v>
      </c>
      <c r="K67" s="43">
        <v>40</v>
      </c>
      <c r="L67" s="43">
        <v>42</v>
      </c>
      <c r="M67" s="43">
        <v>38</v>
      </c>
      <c r="N67" s="43">
        <v>40</v>
      </c>
      <c r="O67" s="43">
        <v>42</v>
      </c>
      <c r="P67" s="43">
        <v>38</v>
      </c>
      <c r="Q67" s="101">
        <f t="shared" si="48"/>
        <v>498</v>
      </c>
      <c r="U67" s="135">
        <f t="shared" si="49"/>
        <v>0.25</v>
      </c>
      <c r="V67" s="135">
        <f>Q67/12</f>
        <v>41.5</v>
      </c>
      <c r="W67" s="28"/>
      <c r="X67" s="135">
        <f t="shared" si="50"/>
        <v>0</v>
      </c>
      <c r="Y67" s="135">
        <f t="shared" si="51"/>
        <v>498</v>
      </c>
      <c r="Z67" s="136">
        <f t="shared" si="52"/>
        <v>0</v>
      </c>
    </row>
    <row r="68" spans="1:26" s="32" customFormat="1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48"/>
        <v>0</v>
      </c>
      <c r="U68" s="135">
        <f t="shared" si="49"/>
        <v>0</v>
      </c>
      <c r="V68" s="135">
        <f>Q68/12</f>
        <v>0</v>
      </c>
      <c r="W68" s="28"/>
      <c r="X68" s="135">
        <f t="shared" si="50"/>
        <v>0</v>
      </c>
      <c r="Y68" s="135">
        <f t="shared" si="51"/>
        <v>0</v>
      </c>
      <c r="Z68" s="136" t="e">
        <f t="shared" si="52"/>
        <v>#DIV/0!</v>
      </c>
    </row>
    <row r="69" spans="1:26" s="32" customFormat="1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48"/>
        <v>0</v>
      </c>
      <c r="U69" s="135">
        <f t="shared" si="49"/>
        <v>0</v>
      </c>
      <c r="V69" s="135">
        <f>Q69/12</f>
        <v>0</v>
      </c>
      <c r="W69" s="28"/>
      <c r="X69" s="135">
        <f t="shared" si="50"/>
        <v>0</v>
      </c>
      <c r="Y69" s="135">
        <f t="shared" si="51"/>
        <v>0</v>
      </c>
      <c r="Z69" s="136" t="e">
        <f t="shared" si="52"/>
        <v>#DIV/0!</v>
      </c>
    </row>
    <row r="70" spans="1:26" s="32" customFormat="1" ht="12.5" thickBot="1" x14ac:dyDescent="0.35">
      <c r="A70" s="66"/>
      <c r="B70" s="67" t="s">
        <v>52</v>
      </c>
      <c r="C70" s="68"/>
      <c r="D70" s="120"/>
      <c r="E70" s="71">
        <f>SUM(E65:E69)</f>
        <v>82.800000000000011</v>
      </c>
      <c r="F70" s="71">
        <f t="shared" ref="F70:Q70" si="53">SUM(F65:F69)</f>
        <v>72</v>
      </c>
      <c r="G70" s="71">
        <f t="shared" si="53"/>
        <v>79.2</v>
      </c>
      <c r="H70" s="71">
        <f t="shared" si="53"/>
        <v>75.599999999999994</v>
      </c>
      <c r="I70" s="71">
        <f t="shared" si="53"/>
        <v>72</v>
      </c>
      <c r="J70" s="71">
        <f t="shared" si="53"/>
        <v>82.800000000000011</v>
      </c>
      <c r="K70" s="71">
        <f t="shared" si="53"/>
        <v>72</v>
      </c>
      <c r="L70" s="71">
        <f t="shared" si="53"/>
        <v>75.599999999999994</v>
      </c>
      <c r="M70" s="71">
        <f t="shared" si="53"/>
        <v>68.400000000000006</v>
      </c>
      <c r="N70" s="71">
        <f t="shared" si="53"/>
        <v>72</v>
      </c>
      <c r="O70" s="71">
        <f t="shared" si="53"/>
        <v>75.599999999999994</v>
      </c>
      <c r="P70" s="71">
        <f t="shared" si="53"/>
        <v>68.400000000000006</v>
      </c>
      <c r="Q70" s="71">
        <f t="shared" si="53"/>
        <v>896.40000000000009</v>
      </c>
      <c r="R70" s="28"/>
      <c r="S70" s="28"/>
      <c r="T70" s="28"/>
      <c r="U70" s="73">
        <f>SUM(U65:U69)</f>
        <v>0.45</v>
      </c>
      <c r="V70" s="73">
        <f>SUM(V65:V69)</f>
        <v>74.7</v>
      </c>
      <c r="X70" s="69">
        <f>SUM(X65:X69)</f>
        <v>0</v>
      </c>
      <c r="Y70" s="69">
        <f>SUM(Y65:Y69)</f>
        <v>896.40000000000009</v>
      </c>
      <c r="Z70" s="106">
        <f>X70/(X70+Y70)</f>
        <v>0</v>
      </c>
    </row>
    <row r="71" spans="1:26" s="32" customFormat="1" ht="12" x14ac:dyDescent="0.3">
      <c r="A71" s="94">
        <v>2.6</v>
      </c>
      <c r="B71" s="99" t="s">
        <v>53</v>
      </c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R71" s="28"/>
      <c r="S71" s="28"/>
      <c r="T71" s="28"/>
      <c r="U71" s="135">
        <f>V71/$S$7</f>
        <v>0</v>
      </c>
      <c r="V71" s="135">
        <f>Q71/12</f>
        <v>0</v>
      </c>
      <c r="X71" s="135">
        <f>IF($D71="Y",$Q71,0)</f>
        <v>0</v>
      </c>
      <c r="Y71" s="135">
        <f>IF($D71="N",$Q71,0)</f>
        <v>0</v>
      </c>
      <c r="Z71" s="136" t="e">
        <f>X71/(Y71+X71)</f>
        <v>#DIV/0!</v>
      </c>
    </row>
    <row r="72" spans="1:26" ht="12" x14ac:dyDescent="0.3">
      <c r="A72" s="94"/>
      <c r="B72" s="95"/>
      <c r="C72" s="130">
        <f>'3. Staff Loading'!C72</f>
        <v>0</v>
      </c>
      <c r="D72" s="131">
        <f>'3. Staff Loading'!D72</f>
        <v>0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101">
        <f t="shared" si="17"/>
        <v>0</v>
      </c>
      <c r="U72" s="135">
        <f t="shared" ref="U72:U75" si="54">V72/$S$7</f>
        <v>0</v>
      </c>
      <c r="V72" s="135">
        <f>Q72/12</f>
        <v>0</v>
      </c>
      <c r="X72" s="135">
        <f t="shared" ref="X72:X75" si="55">IF($D72="Y",$Q72,0)</f>
        <v>0</v>
      </c>
      <c r="Y72" s="135">
        <f t="shared" ref="Y72:Y75" si="56">IF($D72="N",$Q72,0)</f>
        <v>0</v>
      </c>
      <c r="Z72" s="136" t="e">
        <f t="shared" ref="Z72:Z75" si="57">X72/(Y72+X72)</f>
        <v>#DIV/0!</v>
      </c>
    </row>
    <row r="73" spans="1:26" ht="12" x14ac:dyDescent="0.3">
      <c r="A73" s="94"/>
      <c r="B73" s="95"/>
      <c r="C73" s="130" t="str">
        <f>'3. Staff Loading'!C73</f>
        <v>BenefitsCal Business Analyst Sr</v>
      </c>
      <c r="D73" s="131" t="str">
        <f>'3. Staff Loading'!D73</f>
        <v>N</v>
      </c>
      <c r="E73" s="43">
        <v>92</v>
      </c>
      <c r="F73" s="43">
        <v>80</v>
      </c>
      <c r="G73" s="43">
        <v>88</v>
      </c>
      <c r="H73" s="43">
        <v>84</v>
      </c>
      <c r="I73" s="43">
        <v>80</v>
      </c>
      <c r="J73" s="43">
        <v>92</v>
      </c>
      <c r="K73" s="43">
        <v>80</v>
      </c>
      <c r="L73" s="43">
        <v>84</v>
      </c>
      <c r="M73" s="43">
        <v>76</v>
      </c>
      <c r="N73" s="43">
        <v>80</v>
      </c>
      <c r="O73" s="43">
        <v>84</v>
      </c>
      <c r="P73" s="43">
        <v>76</v>
      </c>
      <c r="Q73" s="101">
        <f t="shared" si="17"/>
        <v>996</v>
      </c>
      <c r="U73" s="135">
        <f t="shared" si="54"/>
        <v>0.5</v>
      </c>
      <c r="V73" s="135">
        <f>Q73/12</f>
        <v>83</v>
      </c>
      <c r="X73" s="135">
        <f t="shared" si="55"/>
        <v>0</v>
      </c>
      <c r="Y73" s="135">
        <f t="shared" si="56"/>
        <v>996</v>
      </c>
      <c r="Z73" s="136">
        <f t="shared" si="57"/>
        <v>0</v>
      </c>
    </row>
    <row r="74" spans="1:26" ht="12" x14ac:dyDescent="0.3">
      <c r="A74" s="94"/>
      <c r="B74" s="95"/>
      <c r="C74" s="130" t="str">
        <f>'3. Staff Loading'!C74</f>
        <v>BenefitsCal Public Communications Lead</v>
      </c>
      <c r="D74" s="131" t="str">
        <f>'3. Staff Loading'!D74</f>
        <v>N</v>
      </c>
      <c r="E74" s="43">
        <v>27.599999999999998</v>
      </c>
      <c r="F74" s="43">
        <v>24</v>
      </c>
      <c r="G74" s="43">
        <v>26.4</v>
      </c>
      <c r="H74" s="43">
        <v>25.2</v>
      </c>
      <c r="I74" s="43">
        <v>24</v>
      </c>
      <c r="J74" s="43">
        <v>27.599999999999998</v>
      </c>
      <c r="K74" s="43">
        <v>24</v>
      </c>
      <c r="L74" s="43">
        <v>25.2</v>
      </c>
      <c r="M74" s="43">
        <v>22.8</v>
      </c>
      <c r="N74" s="43">
        <v>24</v>
      </c>
      <c r="O74" s="43">
        <v>25.2</v>
      </c>
      <c r="P74" s="43">
        <v>22.8</v>
      </c>
      <c r="Q74" s="101">
        <f t="shared" si="17"/>
        <v>298.8</v>
      </c>
      <c r="R74" s="32"/>
      <c r="S74" s="32"/>
      <c r="T74" s="32"/>
      <c r="U74" s="135">
        <f t="shared" si="54"/>
        <v>0.15000000000000002</v>
      </c>
      <c r="V74" s="135">
        <f>Q74/12</f>
        <v>24.900000000000002</v>
      </c>
      <c r="X74" s="135">
        <f t="shared" si="55"/>
        <v>0</v>
      </c>
      <c r="Y74" s="135">
        <f t="shared" si="56"/>
        <v>298.8</v>
      </c>
      <c r="Z74" s="136">
        <f t="shared" si="57"/>
        <v>0</v>
      </c>
    </row>
    <row r="75" spans="1:26" ht="12" x14ac:dyDescent="0.3">
      <c r="A75" s="94"/>
      <c r="B75" s="95"/>
      <c r="C75" s="130">
        <f>'3. Staff Loading'!C75</f>
        <v>0</v>
      </c>
      <c r="D75" s="131">
        <f>'3. Staff Loading'!D75</f>
        <v>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101">
        <f t="shared" si="17"/>
        <v>0</v>
      </c>
      <c r="R75" s="32"/>
      <c r="S75" s="32"/>
      <c r="T75" s="32"/>
      <c r="U75" s="135">
        <f t="shared" si="54"/>
        <v>0</v>
      </c>
      <c r="V75" s="135">
        <f>Q75/12</f>
        <v>0</v>
      </c>
      <c r="X75" s="135">
        <f t="shared" si="55"/>
        <v>0</v>
      </c>
      <c r="Y75" s="135">
        <f t="shared" si="56"/>
        <v>0</v>
      </c>
      <c r="Z75" s="136" t="e">
        <f t="shared" si="57"/>
        <v>#DIV/0!</v>
      </c>
    </row>
    <row r="76" spans="1:26" s="32" customFormat="1" ht="12" thickBot="1" x14ac:dyDescent="0.3">
      <c r="A76" s="66"/>
      <c r="B76" s="67" t="s">
        <v>55</v>
      </c>
      <c r="C76" s="68"/>
      <c r="D76" s="120"/>
      <c r="E76" s="71">
        <f>SUM(E71:E75)</f>
        <v>119.6</v>
      </c>
      <c r="F76" s="71">
        <f t="shared" ref="F76:Q76" si="58">SUM(F71:F75)</f>
        <v>104</v>
      </c>
      <c r="G76" s="71">
        <f t="shared" si="58"/>
        <v>114.4</v>
      </c>
      <c r="H76" s="71">
        <f t="shared" si="58"/>
        <v>109.2</v>
      </c>
      <c r="I76" s="71">
        <f t="shared" si="58"/>
        <v>104</v>
      </c>
      <c r="J76" s="71">
        <f t="shared" si="58"/>
        <v>119.6</v>
      </c>
      <c r="K76" s="71">
        <f t="shared" si="58"/>
        <v>104</v>
      </c>
      <c r="L76" s="71">
        <f t="shared" si="58"/>
        <v>109.2</v>
      </c>
      <c r="M76" s="71">
        <f t="shared" si="58"/>
        <v>98.8</v>
      </c>
      <c r="N76" s="71">
        <f t="shared" si="58"/>
        <v>104</v>
      </c>
      <c r="O76" s="71">
        <f t="shared" si="58"/>
        <v>109.2</v>
      </c>
      <c r="P76" s="71">
        <f t="shared" si="58"/>
        <v>98.8</v>
      </c>
      <c r="Q76" s="71">
        <f t="shared" si="58"/>
        <v>1294.8</v>
      </c>
      <c r="U76" s="73">
        <f>SUM(U71:U75)</f>
        <v>0.65</v>
      </c>
      <c r="V76" s="73">
        <f>SUM(V71:V75)</f>
        <v>107.9</v>
      </c>
      <c r="X76" s="69">
        <f>SUM(X71:X75)</f>
        <v>0</v>
      </c>
      <c r="Y76" s="69">
        <f>SUM(Y71:Y75)</f>
        <v>1294.8</v>
      </c>
      <c r="Z76" s="106">
        <f>X76/(X76+Y76)</f>
        <v>0</v>
      </c>
    </row>
    <row r="77" spans="1:26" s="32" customFormat="1" ht="12" x14ac:dyDescent="0.3">
      <c r="A77" s="94">
        <v>2.7</v>
      </c>
      <c r="B77" s="99" t="s">
        <v>56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si="17"/>
        <v>0</v>
      </c>
      <c r="R77" s="28"/>
      <c r="S77" s="28"/>
      <c r="T77" s="28"/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2" x14ac:dyDescent="0.3">
      <c r="A78" s="94"/>
      <c r="B78" s="95"/>
      <c r="C78" s="130" t="str">
        <f>'3. Staff Loading'!C78</f>
        <v>BenefitsCal Business Analyst</v>
      </c>
      <c r="D78" s="131" t="str">
        <f>'3. Staff Loading'!D78</f>
        <v>N</v>
      </c>
      <c r="E78" s="43">
        <v>92</v>
      </c>
      <c r="F78" s="43">
        <v>80</v>
      </c>
      <c r="G78" s="43">
        <v>88</v>
      </c>
      <c r="H78" s="43">
        <v>84</v>
      </c>
      <c r="I78" s="43">
        <v>80</v>
      </c>
      <c r="J78" s="43">
        <v>92</v>
      </c>
      <c r="K78" s="43">
        <v>80</v>
      </c>
      <c r="L78" s="43">
        <v>84</v>
      </c>
      <c r="M78" s="43">
        <v>76</v>
      </c>
      <c r="N78" s="43">
        <v>80</v>
      </c>
      <c r="O78" s="43">
        <v>84</v>
      </c>
      <c r="P78" s="43">
        <v>76</v>
      </c>
      <c r="Q78" s="101">
        <f t="shared" si="17"/>
        <v>996</v>
      </c>
      <c r="U78" s="135">
        <f t="shared" ref="U78:U81" si="59">V78/$S$7</f>
        <v>0.5</v>
      </c>
      <c r="V78" s="135">
        <f>Q78/12</f>
        <v>83</v>
      </c>
      <c r="X78" s="135">
        <f t="shared" ref="X78:X81" si="60">IF($D78="Y",$Q78,0)</f>
        <v>0</v>
      </c>
      <c r="Y78" s="135">
        <f t="shared" ref="Y78:Y81" si="61">IF($D78="N",$Q78,0)</f>
        <v>996</v>
      </c>
      <c r="Z78" s="136">
        <f t="shared" ref="Z78:Z81" si="62">X78/(Y78+X78)</f>
        <v>0</v>
      </c>
    </row>
    <row r="79" spans="1:26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17"/>
        <v>0</v>
      </c>
      <c r="U79" s="135">
        <f t="shared" si="59"/>
        <v>0</v>
      </c>
      <c r="V79" s="135">
        <f>Q79/12</f>
        <v>0</v>
      </c>
      <c r="X79" s="135">
        <f t="shared" si="60"/>
        <v>0</v>
      </c>
      <c r="Y79" s="135">
        <f t="shared" si="61"/>
        <v>0</v>
      </c>
      <c r="Z79" s="136" t="e">
        <f t="shared" si="62"/>
        <v>#DIV/0!</v>
      </c>
    </row>
    <row r="80" spans="1:26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17"/>
        <v>0</v>
      </c>
      <c r="U80" s="135">
        <f t="shared" si="59"/>
        <v>0</v>
      </c>
      <c r="V80" s="135">
        <f>Q80/12</f>
        <v>0</v>
      </c>
      <c r="X80" s="135">
        <f t="shared" si="60"/>
        <v>0</v>
      </c>
      <c r="Y80" s="135">
        <f t="shared" si="61"/>
        <v>0</v>
      </c>
      <c r="Z80" s="136" t="e">
        <f t="shared" si="62"/>
        <v>#DIV/0!</v>
      </c>
    </row>
    <row r="81" spans="1:26" ht="12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17"/>
        <v>0</v>
      </c>
      <c r="U81" s="135">
        <f t="shared" si="59"/>
        <v>0</v>
      </c>
      <c r="V81" s="135">
        <f>Q81/12</f>
        <v>0</v>
      </c>
      <c r="X81" s="135">
        <f t="shared" si="60"/>
        <v>0</v>
      </c>
      <c r="Y81" s="135">
        <f t="shared" si="61"/>
        <v>0</v>
      </c>
      <c r="Z81" s="136" t="e">
        <f t="shared" si="62"/>
        <v>#DIV/0!</v>
      </c>
    </row>
    <row r="82" spans="1:26" s="32" customFormat="1" ht="12.5" thickBot="1" x14ac:dyDescent="0.35">
      <c r="A82" s="66"/>
      <c r="B82" s="67" t="s">
        <v>57</v>
      </c>
      <c r="C82" s="68"/>
      <c r="D82" s="120"/>
      <c r="E82" s="71">
        <f>SUM(E77:E81)</f>
        <v>92</v>
      </c>
      <c r="F82" s="71">
        <f t="shared" ref="F82:Q82" si="63">SUM(F77:F81)</f>
        <v>80</v>
      </c>
      <c r="G82" s="71">
        <f t="shared" si="63"/>
        <v>88</v>
      </c>
      <c r="H82" s="71">
        <f t="shared" si="63"/>
        <v>84</v>
      </c>
      <c r="I82" s="71">
        <f t="shared" si="63"/>
        <v>80</v>
      </c>
      <c r="J82" s="71">
        <f t="shared" si="63"/>
        <v>92</v>
      </c>
      <c r="K82" s="71">
        <f t="shared" si="63"/>
        <v>80</v>
      </c>
      <c r="L82" s="71">
        <f t="shared" si="63"/>
        <v>84</v>
      </c>
      <c r="M82" s="71">
        <f t="shared" si="63"/>
        <v>76</v>
      </c>
      <c r="N82" s="71">
        <f t="shared" si="63"/>
        <v>80</v>
      </c>
      <c r="O82" s="71">
        <f t="shared" si="63"/>
        <v>84</v>
      </c>
      <c r="P82" s="71">
        <f t="shared" si="63"/>
        <v>76</v>
      </c>
      <c r="Q82" s="71">
        <f t="shared" si="63"/>
        <v>996</v>
      </c>
      <c r="R82" s="28"/>
      <c r="S82" s="28"/>
      <c r="T82" s="28"/>
      <c r="U82" s="73">
        <f>SUM(U77:U81)</f>
        <v>0.5</v>
      </c>
      <c r="V82" s="73">
        <f>SUM(V77:V81)</f>
        <v>83</v>
      </c>
      <c r="X82" s="69">
        <f>SUM(X77:X81)</f>
        <v>0</v>
      </c>
      <c r="Y82" s="69">
        <f>SUM(Y77:Y81)</f>
        <v>996</v>
      </c>
      <c r="Z82" s="106">
        <f>X82/(X82+Y82)</f>
        <v>0</v>
      </c>
    </row>
    <row r="83" spans="1:26" s="32" customFormat="1" ht="10.15" customHeight="1" thickBot="1" x14ac:dyDescent="0.35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28"/>
      <c r="S83" s="28"/>
      <c r="T83" s="28"/>
      <c r="U83" s="116"/>
      <c r="V83" s="116"/>
      <c r="X83" s="116"/>
      <c r="Y83" s="116"/>
      <c r="Z83" s="110"/>
    </row>
    <row r="84" spans="1:26" s="32" customFormat="1" ht="13" thickBot="1" x14ac:dyDescent="0.3">
      <c r="A84" s="89"/>
      <c r="B84" s="90" t="s">
        <v>58</v>
      </c>
      <c r="C84" s="91"/>
      <c r="D84" s="123"/>
      <c r="E84" s="92">
        <f t="shared" ref="E84:Q84" si="64">SUM(E36,E44,E55,E64,E70,E76,E82)</f>
        <v>2898.7360000000003</v>
      </c>
      <c r="F84" s="92">
        <f t="shared" si="64"/>
        <v>2520.64</v>
      </c>
      <c r="G84" s="92">
        <f t="shared" si="64"/>
        <v>2772.7039999999997</v>
      </c>
      <c r="H84" s="92">
        <f t="shared" si="64"/>
        <v>2646.6719999999996</v>
      </c>
      <c r="I84" s="92">
        <f t="shared" si="64"/>
        <v>2520.64</v>
      </c>
      <c r="J84" s="92">
        <f t="shared" si="64"/>
        <v>2898.7360000000003</v>
      </c>
      <c r="K84" s="92">
        <f t="shared" si="64"/>
        <v>2520.64</v>
      </c>
      <c r="L84" s="92">
        <f t="shared" si="64"/>
        <v>2646.6719999999996</v>
      </c>
      <c r="M84" s="92">
        <f t="shared" si="64"/>
        <v>2394.6080000000002</v>
      </c>
      <c r="N84" s="92">
        <f t="shared" si="64"/>
        <v>2520.64</v>
      </c>
      <c r="O84" s="92">
        <f t="shared" si="64"/>
        <v>2646.6719999999996</v>
      </c>
      <c r="P84" s="92">
        <f t="shared" si="64"/>
        <v>2394.6080000000002</v>
      </c>
      <c r="Q84" s="92">
        <f t="shared" si="64"/>
        <v>31381.968000000004</v>
      </c>
      <c r="U84" s="92">
        <f>SUM(U36,U44,U55,U64,U70,U76,U82)</f>
        <v>15.754</v>
      </c>
      <c r="V84" s="92">
        <f>SUM(V36,V44,V55,V64,V70,V76,V82)</f>
        <v>2615.1639999999998</v>
      </c>
      <c r="X84" s="92">
        <f>SUM(X36,X44,X55,X64,X70,X76,X82)</f>
        <v>9362.4000000000015</v>
      </c>
      <c r="Y84" s="92">
        <f>SUM(Y36,Y44,Y55,Y64,Y70,Y76,Y82)</f>
        <v>22019.567999999999</v>
      </c>
      <c r="Z84" s="111">
        <f>X84/(X84+Y84)</f>
        <v>0.29833693030341507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3</v>
      </c>
      <c r="B86" s="83" t="s">
        <v>59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3.1</v>
      </c>
      <c r="B87" s="99" t="s">
        <v>59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5">SUM(E87:P87)</f>
        <v>0</v>
      </c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ht="12" x14ac:dyDescent="0.3">
      <c r="A88" s="94"/>
      <c r="B88" s="95"/>
      <c r="C88" s="130" t="str">
        <f>'3. Staff Loading'!C88</f>
        <v>BenefitsCal Tier 3 Support Analyst</v>
      </c>
      <c r="D88" s="131" t="str">
        <f>'3. Staff Loading'!D88</f>
        <v>N</v>
      </c>
      <c r="E88" s="43">
        <v>184</v>
      </c>
      <c r="F88" s="43">
        <v>160</v>
      </c>
      <c r="G88" s="43">
        <v>176</v>
      </c>
      <c r="H88" s="43">
        <v>168</v>
      </c>
      <c r="I88" s="43">
        <v>160</v>
      </c>
      <c r="J88" s="43">
        <v>184</v>
      </c>
      <c r="K88" s="43">
        <v>160</v>
      </c>
      <c r="L88" s="43">
        <v>168</v>
      </c>
      <c r="M88" s="43">
        <v>152</v>
      </c>
      <c r="N88" s="43">
        <v>160</v>
      </c>
      <c r="O88" s="43">
        <v>168</v>
      </c>
      <c r="P88" s="43">
        <v>152</v>
      </c>
      <c r="Q88" s="101">
        <f t="shared" si="65"/>
        <v>1992</v>
      </c>
      <c r="U88" s="135">
        <f t="shared" ref="U88:U91" si="66">V88/$S$7</f>
        <v>1</v>
      </c>
      <c r="V88" s="135">
        <f>Q88/12</f>
        <v>166</v>
      </c>
      <c r="X88" s="135">
        <f t="shared" ref="X88:X91" si="67">IF($D88="Y",$Q88,0)</f>
        <v>0</v>
      </c>
      <c r="Y88" s="135">
        <f t="shared" ref="Y88:Y91" si="68">IF($D88="N",$Q88,0)</f>
        <v>1992</v>
      </c>
      <c r="Z88" s="136">
        <f t="shared" ref="Z88:Z91" si="69">X88/(Y88+X88)</f>
        <v>0</v>
      </c>
    </row>
    <row r="89" spans="1:26" s="32" customFormat="1" ht="12" x14ac:dyDescent="0.3">
      <c r="A89" s="94"/>
      <c r="B89" s="95"/>
      <c r="C89" s="130" t="str">
        <f>'3. Staff Loading'!C89</f>
        <v>BenefitsCal Tier 3 Support Developer</v>
      </c>
      <c r="D89" s="131" t="str">
        <f>'3. Staff Loading'!D89</f>
        <v>N</v>
      </c>
      <c r="E89" s="43">
        <v>184</v>
      </c>
      <c r="F89" s="43">
        <v>160</v>
      </c>
      <c r="G89" s="43">
        <v>176</v>
      </c>
      <c r="H89" s="43">
        <v>168</v>
      </c>
      <c r="I89" s="43">
        <v>160</v>
      </c>
      <c r="J89" s="43">
        <v>184</v>
      </c>
      <c r="K89" s="43">
        <v>160</v>
      </c>
      <c r="L89" s="43">
        <v>168</v>
      </c>
      <c r="M89" s="43">
        <v>152</v>
      </c>
      <c r="N89" s="43">
        <v>160</v>
      </c>
      <c r="O89" s="43">
        <v>168</v>
      </c>
      <c r="P89" s="43">
        <v>152</v>
      </c>
      <c r="Q89" s="101">
        <f t="shared" si="65"/>
        <v>1992</v>
      </c>
      <c r="R89" s="28"/>
      <c r="S89" s="28"/>
      <c r="T89" s="28"/>
      <c r="U89" s="135">
        <f t="shared" si="66"/>
        <v>1</v>
      </c>
      <c r="V89" s="135">
        <f>Q89/12</f>
        <v>166</v>
      </c>
      <c r="X89" s="135">
        <f t="shared" si="67"/>
        <v>0</v>
      </c>
      <c r="Y89" s="135">
        <f t="shared" si="68"/>
        <v>1992</v>
      </c>
      <c r="Z89" s="136">
        <f t="shared" si="69"/>
        <v>0</v>
      </c>
    </row>
    <row r="90" spans="1:26" s="32" customFormat="1" ht="12" x14ac:dyDescent="0.3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5"/>
        <v>0</v>
      </c>
      <c r="R90" s="28"/>
      <c r="S90" s="28"/>
      <c r="T90" s="28"/>
      <c r="U90" s="135">
        <f t="shared" si="66"/>
        <v>0</v>
      </c>
      <c r="V90" s="135">
        <f>Q90/12</f>
        <v>0</v>
      </c>
      <c r="X90" s="135">
        <f t="shared" si="67"/>
        <v>0</v>
      </c>
      <c r="Y90" s="135">
        <f t="shared" si="68"/>
        <v>0</v>
      </c>
      <c r="Z90" s="136" t="e">
        <f t="shared" si="69"/>
        <v>#DIV/0!</v>
      </c>
    </row>
    <row r="91" spans="1:26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5"/>
        <v>0</v>
      </c>
      <c r="U91" s="135">
        <f t="shared" si="66"/>
        <v>0</v>
      </c>
      <c r="V91" s="135">
        <f>Q91/12</f>
        <v>0</v>
      </c>
      <c r="X91" s="135">
        <f t="shared" si="67"/>
        <v>0</v>
      </c>
      <c r="Y91" s="135">
        <f t="shared" si="68"/>
        <v>0</v>
      </c>
      <c r="Z91" s="136" t="e">
        <f t="shared" si="69"/>
        <v>#DIV/0!</v>
      </c>
    </row>
    <row r="92" spans="1:26" s="31" customFormat="1" ht="13.5" thickBot="1" x14ac:dyDescent="0.35">
      <c r="A92" s="66"/>
      <c r="B92" s="67" t="s">
        <v>61</v>
      </c>
      <c r="C92" s="68"/>
      <c r="D92" s="120"/>
      <c r="E92" s="71">
        <f>SUM(E87:E91)</f>
        <v>368</v>
      </c>
      <c r="F92" s="71">
        <f t="shared" ref="F92:Q92" si="70">SUM(F87:F91)</f>
        <v>320</v>
      </c>
      <c r="G92" s="71">
        <f t="shared" si="70"/>
        <v>352</v>
      </c>
      <c r="H92" s="71">
        <f t="shared" si="70"/>
        <v>336</v>
      </c>
      <c r="I92" s="71">
        <f t="shared" si="70"/>
        <v>320</v>
      </c>
      <c r="J92" s="71">
        <f t="shared" si="70"/>
        <v>368</v>
      </c>
      <c r="K92" s="71">
        <f t="shared" si="70"/>
        <v>320</v>
      </c>
      <c r="L92" s="71">
        <f t="shared" si="70"/>
        <v>336</v>
      </c>
      <c r="M92" s="71">
        <f t="shared" si="70"/>
        <v>304</v>
      </c>
      <c r="N92" s="71">
        <f t="shared" si="70"/>
        <v>320</v>
      </c>
      <c r="O92" s="71">
        <f t="shared" si="70"/>
        <v>336</v>
      </c>
      <c r="P92" s="71">
        <f t="shared" si="70"/>
        <v>304</v>
      </c>
      <c r="Q92" s="71">
        <f t="shared" si="70"/>
        <v>3984</v>
      </c>
      <c r="R92" s="28"/>
      <c r="S92" s="28"/>
      <c r="T92" s="28"/>
      <c r="U92" s="73">
        <f>SUM(U87:U91)</f>
        <v>2</v>
      </c>
      <c r="V92" s="73">
        <f>SUM(V87:V91)</f>
        <v>332</v>
      </c>
      <c r="X92" s="69">
        <f>SUM(X87:X91)</f>
        <v>0</v>
      </c>
      <c r="Y92" s="69">
        <f>SUM(Y87:Y91)</f>
        <v>3984</v>
      </c>
      <c r="Z92" s="106">
        <f>X92/(X92+Y92)</f>
        <v>0</v>
      </c>
    </row>
    <row r="93" spans="1:26" ht="10.15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32"/>
      <c r="S93" s="32"/>
      <c r="T93" s="32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61</v>
      </c>
      <c r="C94" s="91"/>
      <c r="D94" s="123"/>
      <c r="E94" s="92">
        <f t="shared" ref="E94:Q94" si="71">SUM(E92,)</f>
        <v>368</v>
      </c>
      <c r="F94" s="92">
        <f t="shared" si="71"/>
        <v>320</v>
      </c>
      <c r="G94" s="92">
        <f t="shared" si="71"/>
        <v>352</v>
      </c>
      <c r="H94" s="92">
        <f t="shared" si="71"/>
        <v>336</v>
      </c>
      <c r="I94" s="92">
        <f t="shared" si="71"/>
        <v>320</v>
      </c>
      <c r="J94" s="92">
        <f t="shared" si="71"/>
        <v>368</v>
      </c>
      <c r="K94" s="92">
        <f t="shared" si="71"/>
        <v>320</v>
      </c>
      <c r="L94" s="92">
        <f t="shared" si="71"/>
        <v>336</v>
      </c>
      <c r="M94" s="92">
        <f t="shared" si="71"/>
        <v>304</v>
      </c>
      <c r="N94" s="92">
        <f t="shared" si="71"/>
        <v>320</v>
      </c>
      <c r="O94" s="92">
        <f t="shared" si="71"/>
        <v>336</v>
      </c>
      <c r="P94" s="92">
        <f t="shared" si="71"/>
        <v>304</v>
      </c>
      <c r="Q94" s="92">
        <f t="shared" si="71"/>
        <v>3984</v>
      </c>
      <c r="U94" s="92">
        <f>SUM(U92,)</f>
        <v>2</v>
      </c>
      <c r="V94" s="92">
        <f>SUM(V92,)</f>
        <v>332</v>
      </c>
      <c r="X94" s="92">
        <f>SUM(X92,)</f>
        <v>0</v>
      </c>
      <c r="Y94" s="92">
        <f>SUM(Y92,)</f>
        <v>3984</v>
      </c>
      <c r="Z94" s="111">
        <f>SUM(Z92,)</f>
        <v>0</v>
      </c>
    </row>
    <row r="95" spans="1:26" ht="12" x14ac:dyDescent="0.3">
      <c r="A95" s="38"/>
      <c r="B95" s="44"/>
      <c r="C95" s="45"/>
      <c r="D95" s="125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32"/>
      <c r="S95" s="32"/>
      <c r="T95" s="32"/>
      <c r="U95" s="46"/>
      <c r="V95" s="46"/>
      <c r="X95" s="46"/>
      <c r="Y95" s="46"/>
      <c r="Z95" s="114"/>
    </row>
    <row r="96" spans="1:26" ht="13" x14ac:dyDescent="0.3">
      <c r="A96" s="75">
        <v>4</v>
      </c>
      <c r="B96" s="83" t="s">
        <v>63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R96" s="32"/>
      <c r="S96" s="32"/>
      <c r="T96" s="32"/>
      <c r="U96" s="77"/>
      <c r="V96" s="77"/>
      <c r="X96" s="77"/>
      <c r="Y96" s="77"/>
      <c r="Z96" s="109"/>
    </row>
    <row r="97" spans="1:26" ht="12" x14ac:dyDescent="0.3">
      <c r="A97" s="94">
        <v>4.0999999999999996</v>
      </c>
      <c r="B97" s="95" t="s">
        <v>63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2">SUM(E97:P97)</f>
        <v>0</v>
      </c>
      <c r="R97" s="32"/>
      <c r="S97" s="32"/>
      <c r="T97" s="32"/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x14ac:dyDescent="0.25">
      <c r="A98" s="94"/>
      <c r="B98" s="95"/>
      <c r="C98" s="130" t="str">
        <f>'3. Staff Loading'!C98</f>
        <v>BenefitsCal Communications/Marketing Analyst</v>
      </c>
      <c r="D98" s="131" t="str">
        <f>'3. Staff Loading'!D98</f>
        <v>N</v>
      </c>
      <c r="E98" s="43">
        <v>184</v>
      </c>
      <c r="F98" s="43">
        <v>160</v>
      </c>
      <c r="G98" s="43">
        <v>176</v>
      </c>
      <c r="H98" s="43">
        <v>168</v>
      </c>
      <c r="I98" s="43">
        <v>160</v>
      </c>
      <c r="J98" s="43">
        <v>184</v>
      </c>
      <c r="K98" s="43">
        <v>160</v>
      </c>
      <c r="L98" s="43">
        <v>168</v>
      </c>
      <c r="M98" s="43">
        <v>152</v>
      </c>
      <c r="N98" s="43">
        <v>160</v>
      </c>
      <c r="O98" s="43">
        <v>168</v>
      </c>
      <c r="P98" s="43">
        <v>152</v>
      </c>
      <c r="Q98" s="101">
        <f t="shared" si="72"/>
        <v>1992</v>
      </c>
      <c r="U98" s="135">
        <f t="shared" ref="U98:U101" si="73">V98/$S$7</f>
        <v>1</v>
      </c>
      <c r="V98" s="135">
        <f>Q98/12</f>
        <v>166</v>
      </c>
      <c r="X98" s="135">
        <f t="shared" ref="X98:X101" si="74">IF($D98="Y",$Q98,0)</f>
        <v>0</v>
      </c>
      <c r="Y98" s="135">
        <f t="shared" ref="Y98:Y101" si="75">IF($D98="N",$Q98,0)</f>
        <v>1992</v>
      </c>
      <c r="Z98" s="136">
        <f t="shared" ref="Z98:Z101" si="76">X98/(Y98+X98)</f>
        <v>0</v>
      </c>
    </row>
    <row r="99" spans="1:26" ht="14.25" customHeight="1" x14ac:dyDescent="0.3">
      <c r="A99" s="94"/>
      <c r="B99" s="95"/>
      <c r="C99" s="130" t="str">
        <f>'3. Staff Loading'!C99</f>
        <v>BenefitsCal CX Insights Analyst</v>
      </c>
      <c r="D99" s="131" t="str">
        <f>'3. Staff Loading'!D99</f>
        <v>N</v>
      </c>
      <c r="E99" s="43">
        <v>368</v>
      </c>
      <c r="F99" s="43">
        <v>320</v>
      </c>
      <c r="G99" s="43">
        <v>352</v>
      </c>
      <c r="H99" s="43">
        <v>336</v>
      </c>
      <c r="I99" s="43">
        <v>320</v>
      </c>
      <c r="J99" s="43">
        <v>368</v>
      </c>
      <c r="K99" s="43">
        <v>320</v>
      </c>
      <c r="L99" s="43">
        <v>336</v>
      </c>
      <c r="M99" s="43">
        <v>304</v>
      </c>
      <c r="N99" s="43">
        <v>320</v>
      </c>
      <c r="O99" s="43">
        <v>336</v>
      </c>
      <c r="P99" s="43">
        <v>304</v>
      </c>
      <c r="Q99" s="101">
        <f t="shared" si="72"/>
        <v>3984</v>
      </c>
      <c r="R99" s="32"/>
      <c r="S99" s="32"/>
      <c r="T99" s="32"/>
      <c r="U99" s="135">
        <f t="shared" si="73"/>
        <v>2</v>
      </c>
      <c r="V99" s="135">
        <f>Q99/12</f>
        <v>332</v>
      </c>
      <c r="X99" s="135">
        <f t="shared" si="74"/>
        <v>0</v>
      </c>
      <c r="Y99" s="135">
        <f t="shared" si="75"/>
        <v>3984</v>
      </c>
      <c r="Z99" s="136">
        <f t="shared" si="76"/>
        <v>0</v>
      </c>
    </row>
    <row r="100" spans="1:26" s="32" customFormat="1" x14ac:dyDescent="0.25">
      <c r="A100" s="94"/>
      <c r="B100" s="95"/>
      <c r="C100" s="130" t="str">
        <f>'3. Staff Loading'!C100</f>
        <v>BenefitsCal Public Communications Lead</v>
      </c>
      <c r="D100" s="131" t="str">
        <f>'3. Staff Loading'!D100</f>
        <v>N</v>
      </c>
      <c r="E100" s="43">
        <v>156.4</v>
      </c>
      <c r="F100" s="43">
        <v>136</v>
      </c>
      <c r="G100" s="43">
        <v>149.6</v>
      </c>
      <c r="H100" s="43">
        <v>142.79999999999998</v>
      </c>
      <c r="I100" s="43">
        <v>136</v>
      </c>
      <c r="J100" s="43">
        <v>156.4</v>
      </c>
      <c r="K100" s="43">
        <v>136</v>
      </c>
      <c r="L100" s="43">
        <v>142.79999999999998</v>
      </c>
      <c r="M100" s="43">
        <v>129.19999999999999</v>
      </c>
      <c r="N100" s="43">
        <v>136</v>
      </c>
      <c r="O100" s="43">
        <v>142.79999999999998</v>
      </c>
      <c r="P100" s="43">
        <v>129.19999999999999</v>
      </c>
      <c r="Q100" s="101">
        <f t="shared" si="72"/>
        <v>1693.2</v>
      </c>
      <c r="U100" s="135">
        <f t="shared" si="73"/>
        <v>0.85</v>
      </c>
      <c r="V100" s="135">
        <f>Q100/12</f>
        <v>141.1</v>
      </c>
      <c r="X100" s="135">
        <f t="shared" si="74"/>
        <v>0</v>
      </c>
      <c r="Y100" s="135">
        <f t="shared" si="75"/>
        <v>1693.2</v>
      </c>
      <c r="Z100" s="136">
        <f t="shared" si="76"/>
        <v>0</v>
      </c>
    </row>
    <row r="101" spans="1:26" ht="14.25" customHeight="1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2"/>
        <v>0</v>
      </c>
      <c r="R101" s="32"/>
      <c r="S101" s="32"/>
      <c r="T101" s="32"/>
      <c r="U101" s="135">
        <f t="shared" si="73"/>
        <v>0</v>
      </c>
      <c r="V101" s="135">
        <f>Q101/12</f>
        <v>0</v>
      </c>
      <c r="X101" s="135">
        <f t="shared" si="74"/>
        <v>0</v>
      </c>
      <c r="Y101" s="135">
        <f t="shared" si="75"/>
        <v>0</v>
      </c>
      <c r="Z101" s="136" t="e">
        <f t="shared" si="76"/>
        <v>#DIV/0!</v>
      </c>
    </row>
    <row r="102" spans="1:26" s="31" customFormat="1" ht="13.5" thickBot="1" x14ac:dyDescent="0.35">
      <c r="A102" s="66"/>
      <c r="B102" s="67" t="s">
        <v>66</v>
      </c>
      <c r="C102" s="68"/>
      <c r="D102" s="120"/>
      <c r="E102" s="71">
        <f>SUM(E97:E101)</f>
        <v>708.4</v>
      </c>
      <c r="F102" s="71">
        <f t="shared" ref="F102:Q102" si="77">SUM(F97:F101)</f>
        <v>616</v>
      </c>
      <c r="G102" s="71">
        <f t="shared" si="77"/>
        <v>677.6</v>
      </c>
      <c r="H102" s="71">
        <f t="shared" si="77"/>
        <v>646.79999999999995</v>
      </c>
      <c r="I102" s="71">
        <f t="shared" si="77"/>
        <v>616</v>
      </c>
      <c r="J102" s="71">
        <f t="shared" si="77"/>
        <v>708.4</v>
      </c>
      <c r="K102" s="71">
        <f t="shared" si="77"/>
        <v>616</v>
      </c>
      <c r="L102" s="71">
        <f t="shared" si="77"/>
        <v>646.79999999999995</v>
      </c>
      <c r="M102" s="71">
        <f t="shared" si="77"/>
        <v>585.20000000000005</v>
      </c>
      <c r="N102" s="71">
        <f t="shared" si="77"/>
        <v>616</v>
      </c>
      <c r="O102" s="71">
        <f t="shared" si="77"/>
        <v>646.79999999999995</v>
      </c>
      <c r="P102" s="71">
        <f t="shared" si="77"/>
        <v>585.20000000000005</v>
      </c>
      <c r="Q102" s="71">
        <f t="shared" si="77"/>
        <v>7669.2</v>
      </c>
      <c r="R102" s="28"/>
      <c r="S102" s="28"/>
      <c r="T102" s="28"/>
      <c r="U102" s="73">
        <f>SUM(U97:U101)</f>
        <v>3.85</v>
      </c>
      <c r="V102" s="73">
        <f>SUM(V97:V101)</f>
        <v>639.1</v>
      </c>
      <c r="X102" s="69">
        <f>SUM(X97:X101)</f>
        <v>0</v>
      </c>
      <c r="Y102" s="69">
        <f>SUM(Y97:Y101)</f>
        <v>7669.2</v>
      </c>
      <c r="Z102" s="106">
        <f>X102/(X102+Y102)</f>
        <v>0</v>
      </c>
    </row>
    <row r="103" spans="1:26" ht="10.15" customHeight="1" x14ac:dyDescent="0.3">
      <c r="A103" s="38"/>
      <c r="B103" s="39"/>
      <c r="C103" s="40"/>
      <c r="D103" s="119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U103" s="41"/>
      <c r="V103" s="41"/>
      <c r="X103" s="41"/>
      <c r="Y103" s="41"/>
      <c r="Z103" s="105"/>
    </row>
    <row r="104" spans="1:26" ht="13.5" thickBot="1" x14ac:dyDescent="0.35">
      <c r="A104" s="89"/>
      <c r="B104" s="90" t="s">
        <v>66</v>
      </c>
      <c r="C104" s="91"/>
      <c r="D104" s="123"/>
      <c r="E104" s="92">
        <f t="shared" ref="E104:Q104" si="78">SUM(E102,)</f>
        <v>708.4</v>
      </c>
      <c r="F104" s="92">
        <f t="shared" si="78"/>
        <v>616</v>
      </c>
      <c r="G104" s="92">
        <f t="shared" si="78"/>
        <v>677.6</v>
      </c>
      <c r="H104" s="92">
        <f t="shared" si="78"/>
        <v>646.79999999999995</v>
      </c>
      <c r="I104" s="92">
        <f t="shared" si="78"/>
        <v>616</v>
      </c>
      <c r="J104" s="92">
        <f t="shared" si="78"/>
        <v>708.4</v>
      </c>
      <c r="K104" s="92">
        <f t="shared" si="78"/>
        <v>616</v>
      </c>
      <c r="L104" s="92">
        <f t="shared" si="78"/>
        <v>646.79999999999995</v>
      </c>
      <c r="M104" s="92">
        <f t="shared" si="78"/>
        <v>585.20000000000005</v>
      </c>
      <c r="N104" s="92">
        <f t="shared" si="78"/>
        <v>616</v>
      </c>
      <c r="O104" s="92">
        <f t="shared" si="78"/>
        <v>646.79999999999995</v>
      </c>
      <c r="P104" s="92">
        <f t="shared" si="78"/>
        <v>585.20000000000005</v>
      </c>
      <c r="Q104" s="92">
        <f t="shared" si="78"/>
        <v>7669.2</v>
      </c>
      <c r="U104" s="92">
        <f>SUM(U102,)</f>
        <v>3.85</v>
      </c>
      <c r="V104" s="92">
        <f>SUM(V102,)</f>
        <v>639.1</v>
      </c>
      <c r="X104" s="92">
        <f>SUM(X102,)</f>
        <v>0</v>
      </c>
      <c r="Y104" s="92">
        <f>SUM(Y102,)</f>
        <v>7669.2</v>
      </c>
      <c r="Z104" s="111">
        <f>X104/(X104+Y104)</f>
        <v>0</v>
      </c>
    </row>
    <row r="105" spans="1:26" ht="12" x14ac:dyDescent="0.3">
      <c r="A105" s="49"/>
      <c r="B105" s="39"/>
      <c r="C105" s="40"/>
      <c r="D105" s="126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U105" s="40"/>
      <c r="V105" s="40"/>
      <c r="X105" s="40"/>
      <c r="Y105" s="40"/>
      <c r="Z105" s="105"/>
    </row>
    <row r="106" spans="1:26" ht="13" x14ac:dyDescent="0.3">
      <c r="A106" s="75">
        <v>5</v>
      </c>
      <c r="B106" s="83" t="s">
        <v>67</v>
      </c>
      <c r="C106" s="77"/>
      <c r="D106" s="118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78"/>
      <c r="U106" s="77"/>
      <c r="V106" s="77"/>
      <c r="X106" s="77"/>
      <c r="Y106" s="77"/>
      <c r="Z106" s="109"/>
    </row>
    <row r="107" spans="1:26" ht="12" x14ac:dyDescent="0.3">
      <c r="A107" s="94">
        <v>5.0999999999999996</v>
      </c>
      <c r="B107" s="95" t="s">
        <v>68</v>
      </c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ref="Q107:Q111" si="79">SUM(E107:P107)</f>
        <v>0</v>
      </c>
      <c r="U107" s="135">
        <f>V107/$S$7</f>
        <v>0</v>
      </c>
      <c r="V107" s="135">
        <f>Q107/12</f>
        <v>0</v>
      </c>
      <c r="X107" s="135">
        <f>IF($D107="Y",$Q107,0)</f>
        <v>0</v>
      </c>
      <c r="Y107" s="135">
        <f>IF($D107="N",$Q107,0)</f>
        <v>0</v>
      </c>
      <c r="Z107" s="136" t="e">
        <f>X107/(Y107+X107)</f>
        <v>#DIV/0!</v>
      </c>
    </row>
    <row r="108" spans="1:26" s="32" customFormat="1" ht="12" x14ac:dyDescent="0.3">
      <c r="A108" s="94"/>
      <c r="B108" s="95"/>
      <c r="C108" s="130" t="str">
        <f>'3. Staff Loading'!C108</f>
        <v>BenefitsCal Security Manager</v>
      </c>
      <c r="D108" s="131" t="str">
        <f>'3. Staff Loading'!D108</f>
        <v>N</v>
      </c>
      <c r="E108" s="43">
        <v>184</v>
      </c>
      <c r="F108" s="43">
        <v>160</v>
      </c>
      <c r="G108" s="43">
        <v>176</v>
      </c>
      <c r="H108" s="43">
        <v>168</v>
      </c>
      <c r="I108" s="43">
        <v>160</v>
      </c>
      <c r="J108" s="43">
        <v>184</v>
      </c>
      <c r="K108" s="43">
        <v>160</v>
      </c>
      <c r="L108" s="43">
        <v>168</v>
      </c>
      <c r="M108" s="43">
        <v>152</v>
      </c>
      <c r="N108" s="43">
        <v>160</v>
      </c>
      <c r="O108" s="43">
        <v>168</v>
      </c>
      <c r="P108" s="43">
        <v>152</v>
      </c>
      <c r="Q108" s="101">
        <f t="shared" si="79"/>
        <v>1992</v>
      </c>
      <c r="R108" s="28"/>
      <c r="S108" s="28"/>
      <c r="T108" s="28"/>
      <c r="U108" s="135">
        <f t="shared" ref="U108:U111" si="80">V108/$S$7</f>
        <v>1</v>
      </c>
      <c r="V108" s="135">
        <f>Q108/12</f>
        <v>166</v>
      </c>
      <c r="X108" s="135">
        <f t="shared" ref="X108:X111" si="81">IF($D108="Y",$Q108,0)</f>
        <v>0</v>
      </c>
      <c r="Y108" s="135">
        <f t="shared" ref="Y108:Y111" si="82">IF($D108="N",$Q108,0)</f>
        <v>1992</v>
      </c>
      <c r="Z108" s="136">
        <f t="shared" ref="Z108:Z111" si="83">X108/(Y108+X108)</f>
        <v>0</v>
      </c>
    </row>
    <row r="109" spans="1:26" ht="12" x14ac:dyDescent="0.3">
      <c r="A109" s="94"/>
      <c r="B109" s="95"/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si="79"/>
        <v>0</v>
      </c>
      <c r="U109" s="135">
        <f t="shared" si="80"/>
        <v>0</v>
      </c>
      <c r="V109" s="135">
        <f>Q109/12</f>
        <v>0</v>
      </c>
      <c r="X109" s="135">
        <f t="shared" si="81"/>
        <v>0</v>
      </c>
      <c r="Y109" s="135">
        <f t="shared" si="82"/>
        <v>0</v>
      </c>
      <c r="Z109" s="136" t="e">
        <f t="shared" si="83"/>
        <v>#DIV/0!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79"/>
        <v>0</v>
      </c>
      <c r="R110" s="28"/>
      <c r="S110" s="28"/>
      <c r="T110" s="28"/>
      <c r="U110" s="135">
        <f t="shared" si="80"/>
        <v>0</v>
      </c>
      <c r="V110" s="135">
        <f>Q110/12</f>
        <v>0</v>
      </c>
      <c r="X110" s="135">
        <f t="shared" si="81"/>
        <v>0</v>
      </c>
      <c r="Y110" s="135">
        <f t="shared" si="82"/>
        <v>0</v>
      </c>
      <c r="Z110" s="136" t="e">
        <f t="shared" si="83"/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79"/>
        <v>0</v>
      </c>
      <c r="U111" s="135">
        <f t="shared" si="80"/>
        <v>0</v>
      </c>
      <c r="V111" s="135">
        <f>Q111/12</f>
        <v>0</v>
      </c>
      <c r="X111" s="135">
        <f t="shared" si="81"/>
        <v>0</v>
      </c>
      <c r="Y111" s="135">
        <f t="shared" si="82"/>
        <v>0</v>
      </c>
      <c r="Z111" s="136" t="e">
        <f t="shared" si="83"/>
        <v>#DIV/0!</v>
      </c>
    </row>
    <row r="112" spans="1:26" ht="12.5" thickBot="1" x14ac:dyDescent="0.35">
      <c r="A112" s="66"/>
      <c r="B112" s="67" t="s">
        <v>138</v>
      </c>
      <c r="C112" s="68"/>
      <c r="D112" s="120"/>
      <c r="E112" s="71">
        <f>SUM(E107:E111)</f>
        <v>184</v>
      </c>
      <c r="F112" s="71">
        <f t="shared" ref="F112:Q112" si="84">SUM(F107:F111)</f>
        <v>160</v>
      </c>
      <c r="G112" s="71">
        <f t="shared" si="84"/>
        <v>176</v>
      </c>
      <c r="H112" s="71">
        <f t="shared" si="84"/>
        <v>168</v>
      </c>
      <c r="I112" s="71">
        <f t="shared" si="84"/>
        <v>160</v>
      </c>
      <c r="J112" s="71">
        <f t="shared" si="84"/>
        <v>184</v>
      </c>
      <c r="K112" s="71">
        <f t="shared" si="84"/>
        <v>160</v>
      </c>
      <c r="L112" s="71">
        <f t="shared" si="84"/>
        <v>168</v>
      </c>
      <c r="M112" s="71">
        <f t="shared" si="84"/>
        <v>152</v>
      </c>
      <c r="N112" s="71">
        <f t="shared" si="84"/>
        <v>160</v>
      </c>
      <c r="O112" s="71">
        <f t="shared" si="84"/>
        <v>168</v>
      </c>
      <c r="P112" s="71">
        <f t="shared" si="84"/>
        <v>152</v>
      </c>
      <c r="Q112" s="71">
        <f t="shared" si="84"/>
        <v>1992</v>
      </c>
      <c r="U112" s="73">
        <f>SUM(U107:U111)</f>
        <v>1</v>
      </c>
      <c r="V112" s="73">
        <f>SUM(V107:V111)</f>
        <v>166</v>
      </c>
      <c r="X112" s="69">
        <f>SUM(X107:X111)</f>
        <v>0</v>
      </c>
      <c r="Y112" s="69">
        <f>SUM(Y107:Y111)</f>
        <v>1992</v>
      </c>
      <c r="Z112" s="106">
        <f>X112/(X112+Y112)</f>
        <v>0</v>
      </c>
    </row>
    <row r="113" spans="1:26" ht="12" x14ac:dyDescent="0.3">
      <c r="A113" s="94">
        <v>5.2</v>
      </c>
      <c r="B113" s="95" t="s">
        <v>71</v>
      </c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ref="Q113:Q117" si="85">SUM(E113:P113)</f>
        <v>0</v>
      </c>
      <c r="R113" s="32"/>
      <c r="S113" s="32"/>
      <c r="T113" s="32"/>
      <c r="U113" s="135">
        <f>V113/$S$7</f>
        <v>0</v>
      </c>
      <c r="V113" s="135">
        <f>Q113/12</f>
        <v>0</v>
      </c>
      <c r="X113" s="135">
        <f>IF($D113="Y",$Q113,0)</f>
        <v>0</v>
      </c>
      <c r="Y113" s="135">
        <f>IF($D113="N",$Q113,0)</f>
        <v>0</v>
      </c>
      <c r="Z113" s="136" t="e">
        <f>X113/(Y113+X113)</f>
        <v>#DIV/0!</v>
      </c>
    </row>
    <row r="114" spans="1:26" s="32" customFormat="1" x14ac:dyDescent="0.25">
      <c r="A114" s="94"/>
      <c r="B114" s="95"/>
      <c r="C114" s="130" t="str">
        <f>'3. Staff Loading'!C114</f>
        <v>BenefitsCal Compliance Analyst</v>
      </c>
      <c r="D114" s="131" t="str">
        <f>'3. Staff Loading'!D114</f>
        <v>N</v>
      </c>
      <c r="E114" s="43">
        <v>92</v>
      </c>
      <c r="F114" s="43">
        <v>80</v>
      </c>
      <c r="G114" s="43">
        <v>88</v>
      </c>
      <c r="H114" s="43">
        <v>84</v>
      </c>
      <c r="I114" s="43">
        <v>80</v>
      </c>
      <c r="J114" s="43">
        <v>92</v>
      </c>
      <c r="K114" s="43">
        <v>80</v>
      </c>
      <c r="L114" s="43">
        <v>84</v>
      </c>
      <c r="M114" s="43">
        <v>76</v>
      </c>
      <c r="N114" s="43">
        <v>80</v>
      </c>
      <c r="O114" s="43">
        <v>84</v>
      </c>
      <c r="P114" s="43">
        <v>76</v>
      </c>
      <c r="Q114" s="101">
        <f t="shared" si="85"/>
        <v>996</v>
      </c>
      <c r="U114" s="135">
        <f t="shared" ref="U114:U117" si="86">V114/$S$7</f>
        <v>0.5</v>
      </c>
      <c r="V114" s="135">
        <f>Q114/12</f>
        <v>83</v>
      </c>
      <c r="X114" s="135">
        <f t="shared" ref="X114:X117" si="87">IF($D114="Y",$Q114,0)</f>
        <v>0</v>
      </c>
      <c r="Y114" s="135">
        <f t="shared" ref="Y114:Y117" si="88">IF($D114="N",$Q114,0)</f>
        <v>996</v>
      </c>
      <c r="Z114" s="136">
        <f t="shared" ref="Z114:Z117" si="89">X114/(Y114+X114)</f>
        <v>0</v>
      </c>
    </row>
    <row r="115" spans="1:26" s="32" customFormat="1" x14ac:dyDescent="0.25">
      <c r="A115" s="94"/>
      <c r="B115" s="95"/>
      <c r="C115" s="130" t="str">
        <f>'3. Staff Loading'!C115</f>
        <v>BenefitsCal Security Analyst</v>
      </c>
      <c r="D115" s="131" t="str">
        <f>'3. Staff Loading'!D115</f>
        <v>N</v>
      </c>
      <c r="E115" s="43">
        <v>128.79999999999998</v>
      </c>
      <c r="F115" s="43">
        <v>112</v>
      </c>
      <c r="G115" s="43">
        <v>123.19999999999999</v>
      </c>
      <c r="H115" s="43">
        <v>117.6</v>
      </c>
      <c r="I115" s="43">
        <v>112</v>
      </c>
      <c r="J115" s="43">
        <v>128.79999999999998</v>
      </c>
      <c r="K115" s="43">
        <v>112</v>
      </c>
      <c r="L115" s="43">
        <v>117.6</v>
      </c>
      <c r="M115" s="43">
        <v>106.39999999999999</v>
      </c>
      <c r="N115" s="43">
        <v>112</v>
      </c>
      <c r="O115" s="43">
        <v>117.6</v>
      </c>
      <c r="P115" s="43">
        <v>106.39999999999999</v>
      </c>
      <c r="Q115" s="101">
        <f t="shared" si="85"/>
        <v>1394.4</v>
      </c>
      <c r="U115" s="135">
        <f t="shared" si="86"/>
        <v>0.70000000000000007</v>
      </c>
      <c r="V115" s="135">
        <f>Q115/12</f>
        <v>116.2</v>
      </c>
      <c r="X115" s="135">
        <f t="shared" si="87"/>
        <v>0</v>
      </c>
      <c r="Y115" s="135">
        <f t="shared" si="88"/>
        <v>1394.4</v>
      </c>
      <c r="Z115" s="136">
        <f t="shared" si="89"/>
        <v>0</v>
      </c>
    </row>
    <row r="116" spans="1:26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85"/>
        <v>0</v>
      </c>
      <c r="U116" s="135">
        <f t="shared" si="86"/>
        <v>0</v>
      </c>
      <c r="V116" s="135">
        <f>Q116/12</f>
        <v>0</v>
      </c>
      <c r="X116" s="135">
        <f t="shared" si="87"/>
        <v>0</v>
      </c>
      <c r="Y116" s="135">
        <f t="shared" si="88"/>
        <v>0</v>
      </c>
      <c r="Z116" s="136" t="e">
        <f t="shared" si="89"/>
        <v>#DIV/0!</v>
      </c>
    </row>
    <row r="117" spans="1:26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85"/>
        <v>0</v>
      </c>
      <c r="U117" s="135">
        <f t="shared" si="86"/>
        <v>0</v>
      </c>
      <c r="V117" s="135">
        <f>Q117/12</f>
        <v>0</v>
      </c>
      <c r="X117" s="135">
        <f t="shared" si="87"/>
        <v>0</v>
      </c>
      <c r="Y117" s="135">
        <f t="shared" si="88"/>
        <v>0</v>
      </c>
      <c r="Z117" s="136" t="e">
        <f t="shared" si="89"/>
        <v>#DIV/0!</v>
      </c>
    </row>
    <row r="118" spans="1:26" ht="12.5" thickBot="1" x14ac:dyDescent="0.35">
      <c r="A118" s="66"/>
      <c r="B118" s="67" t="s">
        <v>74</v>
      </c>
      <c r="C118" s="68"/>
      <c r="D118" s="120"/>
      <c r="E118" s="71">
        <f>SUM(E113:E117)</f>
        <v>220.79999999999998</v>
      </c>
      <c r="F118" s="71">
        <f t="shared" ref="F118:Q118" si="90">SUM(F113:F117)</f>
        <v>192</v>
      </c>
      <c r="G118" s="71">
        <f t="shared" si="90"/>
        <v>211.2</v>
      </c>
      <c r="H118" s="71">
        <f t="shared" si="90"/>
        <v>201.6</v>
      </c>
      <c r="I118" s="71">
        <f t="shared" si="90"/>
        <v>192</v>
      </c>
      <c r="J118" s="71">
        <f t="shared" si="90"/>
        <v>220.79999999999998</v>
      </c>
      <c r="K118" s="71">
        <f t="shared" si="90"/>
        <v>192</v>
      </c>
      <c r="L118" s="71">
        <f t="shared" si="90"/>
        <v>201.6</v>
      </c>
      <c r="M118" s="71">
        <f t="shared" si="90"/>
        <v>182.39999999999998</v>
      </c>
      <c r="N118" s="71">
        <f t="shared" si="90"/>
        <v>192</v>
      </c>
      <c r="O118" s="71">
        <f t="shared" si="90"/>
        <v>201.6</v>
      </c>
      <c r="P118" s="71">
        <f t="shared" si="90"/>
        <v>182.39999999999998</v>
      </c>
      <c r="Q118" s="71">
        <f t="shared" si="90"/>
        <v>2390.4</v>
      </c>
      <c r="U118" s="73">
        <f>SUM(U113:U117)</f>
        <v>1.2000000000000002</v>
      </c>
      <c r="V118" s="73">
        <f>SUM(V113:V117)</f>
        <v>199.2</v>
      </c>
      <c r="X118" s="69">
        <f>SUM(X113:X117)</f>
        <v>0</v>
      </c>
      <c r="Y118" s="69">
        <f>SUM(Y113:Y117)</f>
        <v>2390.4</v>
      </c>
      <c r="Z118" s="106">
        <f>X118/(X118+Y118)</f>
        <v>0</v>
      </c>
    </row>
    <row r="119" spans="1:26" ht="12" x14ac:dyDescent="0.3">
      <c r="A119" s="94">
        <v>5.3</v>
      </c>
      <c r="B119" s="95" t="s">
        <v>75</v>
      </c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ref="Q119:Q123" si="91">SUM(E119:P119)</f>
        <v>0</v>
      </c>
      <c r="U119" s="135">
        <f>V119/$S$7</f>
        <v>0</v>
      </c>
      <c r="V119" s="135">
        <f>Q119/12</f>
        <v>0</v>
      </c>
      <c r="X119" s="135">
        <f>IF($D119="Y",$Q119,0)</f>
        <v>0</v>
      </c>
      <c r="Y119" s="135">
        <f>IF($D119="N",$Q119,0)</f>
        <v>0</v>
      </c>
      <c r="Z119" s="136" t="e">
        <f>X119/(Y119+X119)</f>
        <v>#DIV/0!</v>
      </c>
    </row>
    <row r="120" spans="1:26" s="32" customFormat="1" ht="12" x14ac:dyDescent="0.3">
      <c r="A120" s="94"/>
      <c r="B120" s="95"/>
      <c r="C120" s="130" t="str">
        <f>'3. Staff Loading'!C120</f>
        <v>BenefitsCal Security Analyst</v>
      </c>
      <c r="D120" s="131" t="str">
        <f>'3. Staff Loading'!D120</f>
        <v>N</v>
      </c>
      <c r="E120" s="43">
        <v>147.20000000000002</v>
      </c>
      <c r="F120" s="43">
        <v>128</v>
      </c>
      <c r="G120" s="43">
        <v>140.80000000000001</v>
      </c>
      <c r="H120" s="43">
        <v>134.4</v>
      </c>
      <c r="I120" s="43">
        <v>128</v>
      </c>
      <c r="J120" s="43">
        <v>147.20000000000002</v>
      </c>
      <c r="K120" s="43">
        <v>128</v>
      </c>
      <c r="L120" s="43">
        <v>134.4</v>
      </c>
      <c r="M120" s="43">
        <v>121.60000000000001</v>
      </c>
      <c r="N120" s="43">
        <v>128</v>
      </c>
      <c r="O120" s="43">
        <v>134.4</v>
      </c>
      <c r="P120" s="43">
        <v>121.60000000000001</v>
      </c>
      <c r="Q120" s="101">
        <f t="shared" si="91"/>
        <v>1593.6000000000001</v>
      </c>
      <c r="R120" s="33"/>
      <c r="S120" s="33"/>
      <c r="T120" s="33"/>
      <c r="U120" s="135">
        <f t="shared" ref="U120:U123" si="92">V120/$S$7</f>
        <v>0.8</v>
      </c>
      <c r="V120" s="135">
        <f>Q120/12</f>
        <v>132.80000000000001</v>
      </c>
      <c r="X120" s="135">
        <f t="shared" ref="X120:X123" si="93">IF($D120="Y",$Q120,0)</f>
        <v>0</v>
      </c>
      <c r="Y120" s="135">
        <f t="shared" ref="Y120:Y123" si="94">IF($D120="N",$Q120,0)</f>
        <v>1593.6000000000001</v>
      </c>
      <c r="Z120" s="136">
        <f t="shared" ref="Z120:Z123" si="95">X120/(Y120+X120)</f>
        <v>0</v>
      </c>
    </row>
    <row r="121" spans="1:26" ht="12" x14ac:dyDescent="0.3">
      <c r="A121" s="94"/>
      <c r="B121" s="95"/>
      <c r="C121" s="130">
        <f>'3. Staff Loading'!C121</f>
        <v>0</v>
      </c>
      <c r="D121" s="131">
        <f>'3. Staff Loading'!D121</f>
        <v>0</v>
      </c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101">
        <f t="shared" si="91"/>
        <v>0</v>
      </c>
      <c r="U121" s="135">
        <f t="shared" si="92"/>
        <v>0</v>
      </c>
      <c r="V121" s="135">
        <f>Q121/12</f>
        <v>0</v>
      </c>
      <c r="X121" s="135">
        <f t="shared" si="93"/>
        <v>0</v>
      </c>
      <c r="Y121" s="135">
        <f t="shared" si="94"/>
        <v>0</v>
      </c>
      <c r="Z121" s="136" t="e">
        <f t="shared" si="95"/>
        <v>#DIV/0!</v>
      </c>
    </row>
    <row r="122" spans="1:26" s="32" customFormat="1" ht="12" x14ac:dyDescent="0.3">
      <c r="A122" s="94"/>
      <c r="B122" s="95"/>
      <c r="C122" s="130">
        <f>'3. Staff Loading'!C122</f>
        <v>0</v>
      </c>
      <c r="D122" s="131">
        <f>'3. Staff Loading'!D122</f>
        <v>0</v>
      </c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101">
        <f t="shared" si="91"/>
        <v>0</v>
      </c>
      <c r="R122" s="28"/>
      <c r="S122" s="28"/>
      <c r="T122" s="28"/>
      <c r="U122" s="135">
        <f t="shared" si="92"/>
        <v>0</v>
      </c>
      <c r="V122" s="135">
        <f>Q122/12</f>
        <v>0</v>
      </c>
      <c r="X122" s="135">
        <f t="shared" si="93"/>
        <v>0</v>
      </c>
      <c r="Y122" s="135">
        <f t="shared" si="94"/>
        <v>0</v>
      </c>
      <c r="Z122" s="136" t="e">
        <f t="shared" si="95"/>
        <v>#DIV/0!</v>
      </c>
    </row>
    <row r="123" spans="1:26" ht="12" x14ac:dyDescent="0.3">
      <c r="A123" s="94"/>
      <c r="B123" s="95"/>
      <c r="C123" s="130">
        <f>'3. Staff Loading'!C123</f>
        <v>0</v>
      </c>
      <c r="D123" s="131">
        <f>'3. Staff Loading'!D123</f>
        <v>0</v>
      </c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101">
        <f t="shared" si="91"/>
        <v>0</v>
      </c>
      <c r="U123" s="135">
        <f t="shared" si="92"/>
        <v>0</v>
      </c>
      <c r="V123" s="135">
        <f>Q123/12</f>
        <v>0</v>
      </c>
      <c r="X123" s="135">
        <f t="shared" si="93"/>
        <v>0</v>
      </c>
      <c r="Y123" s="135">
        <f t="shared" si="94"/>
        <v>0</v>
      </c>
      <c r="Z123" s="136" t="e">
        <f t="shared" si="95"/>
        <v>#DIV/0!</v>
      </c>
    </row>
    <row r="124" spans="1:26" ht="12.5" thickBot="1" x14ac:dyDescent="0.35">
      <c r="A124" s="66"/>
      <c r="B124" s="67" t="s">
        <v>76</v>
      </c>
      <c r="C124" s="68"/>
      <c r="D124" s="120"/>
      <c r="E124" s="71">
        <f>SUM(E119:E123)</f>
        <v>147.20000000000002</v>
      </c>
      <c r="F124" s="71">
        <f t="shared" ref="F124:Q124" si="96">SUM(F119:F123)</f>
        <v>128</v>
      </c>
      <c r="G124" s="71">
        <f t="shared" si="96"/>
        <v>140.80000000000001</v>
      </c>
      <c r="H124" s="71">
        <f t="shared" si="96"/>
        <v>134.4</v>
      </c>
      <c r="I124" s="71">
        <f t="shared" si="96"/>
        <v>128</v>
      </c>
      <c r="J124" s="71">
        <f t="shared" si="96"/>
        <v>147.20000000000002</v>
      </c>
      <c r="K124" s="71">
        <f t="shared" si="96"/>
        <v>128</v>
      </c>
      <c r="L124" s="71">
        <f t="shared" si="96"/>
        <v>134.4</v>
      </c>
      <c r="M124" s="71">
        <f t="shared" si="96"/>
        <v>121.60000000000001</v>
      </c>
      <c r="N124" s="71">
        <f t="shared" si="96"/>
        <v>128</v>
      </c>
      <c r="O124" s="71">
        <f t="shared" si="96"/>
        <v>134.4</v>
      </c>
      <c r="P124" s="71">
        <f t="shared" si="96"/>
        <v>121.60000000000001</v>
      </c>
      <c r="Q124" s="71">
        <f t="shared" si="96"/>
        <v>1593.6000000000001</v>
      </c>
      <c r="U124" s="73">
        <f>SUM(U119:U123)</f>
        <v>0.8</v>
      </c>
      <c r="V124" s="73">
        <f>SUM(V119:V123)</f>
        <v>132.80000000000001</v>
      </c>
      <c r="X124" s="69">
        <f>SUM(X119:X123)</f>
        <v>0</v>
      </c>
      <c r="Y124" s="69">
        <f>SUM(Y119:Y123)</f>
        <v>1593.6000000000001</v>
      </c>
      <c r="Z124" s="106">
        <f>X124/(X124+Y124)</f>
        <v>0</v>
      </c>
    </row>
    <row r="125" spans="1:26" ht="12" x14ac:dyDescent="0.3">
      <c r="A125" s="94">
        <v>5.4</v>
      </c>
      <c r="B125" s="95" t="s">
        <v>77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97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2" x14ac:dyDescent="0.3">
      <c r="A126" s="94"/>
      <c r="B126" s="95"/>
      <c r="C126" s="130" t="str">
        <f>'3. Staff Loading'!C126</f>
        <v>BenefitsCal Compliance Analyst</v>
      </c>
      <c r="D126" s="131" t="str">
        <f>'3. Staff Loading'!D126</f>
        <v>N</v>
      </c>
      <c r="E126" s="43">
        <v>92</v>
      </c>
      <c r="F126" s="43">
        <v>80</v>
      </c>
      <c r="G126" s="43">
        <v>88</v>
      </c>
      <c r="H126" s="43">
        <v>84</v>
      </c>
      <c r="I126" s="43">
        <v>80</v>
      </c>
      <c r="J126" s="43">
        <v>92</v>
      </c>
      <c r="K126" s="43">
        <v>80</v>
      </c>
      <c r="L126" s="43">
        <v>84</v>
      </c>
      <c r="M126" s="43">
        <v>76</v>
      </c>
      <c r="N126" s="43">
        <v>80</v>
      </c>
      <c r="O126" s="43">
        <v>84</v>
      </c>
      <c r="P126" s="43">
        <v>76</v>
      </c>
      <c r="Q126" s="101">
        <f t="shared" si="97"/>
        <v>996</v>
      </c>
      <c r="R126" s="28"/>
      <c r="S126" s="28"/>
      <c r="T126" s="28"/>
      <c r="U126" s="135">
        <f t="shared" ref="U126:U129" si="98">V126/$S$7</f>
        <v>0.5</v>
      </c>
      <c r="V126" s="135">
        <f>Q126/12</f>
        <v>83</v>
      </c>
      <c r="X126" s="135">
        <f t="shared" ref="X126:X129" si="99">IF($D126="Y",$Q126,0)</f>
        <v>0</v>
      </c>
      <c r="Y126" s="135">
        <f t="shared" ref="Y126:Y129" si="100">IF($D126="N",$Q126,0)</f>
        <v>996</v>
      </c>
      <c r="Z126" s="136">
        <f t="shared" ref="Z126:Z129" si="101">X126/(Y126+X126)</f>
        <v>0</v>
      </c>
    </row>
    <row r="127" spans="1:26" s="32" customFormat="1" ht="12" x14ac:dyDescent="0.3">
      <c r="A127" s="94"/>
      <c r="B127" s="95"/>
      <c r="C127" s="130" t="str">
        <f>'3. Staff Loading'!C127</f>
        <v>BenefitsCal Security Analyst</v>
      </c>
      <c r="D127" s="131" t="str">
        <f>'3. Staff Loading'!D127</f>
        <v>N</v>
      </c>
      <c r="E127" s="43">
        <v>92</v>
      </c>
      <c r="F127" s="43">
        <v>80</v>
      </c>
      <c r="G127" s="43">
        <v>88</v>
      </c>
      <c r="H127" s="43">
        <v>84</v>
      </c>
      <c r="I127" s="43">
        <v>80</v>
      </c>
      <c r="J127" s="43">
        <v>92</v>
      </c>
      <c r="K127" s="43">
        <v>80</v>
      </c>
      <c r="L127" s="43">
        <v>84</v>
      </c>
      <c r="M127" s="43">
        <v>76</v>
      </c>
      <c r="N127" s="43">
        <v>80</v>
      </c>
      <c r="O127" s="43">
        <v>84</v>
      </c>
      <c r="P127" s="43">
        <v>76</v>
      </c>
      <c r="Q127" s="101">
        <f t="shared" si="97"/>
        <v>996</v>
      </c>
      <c r="R127" s="28"/>
      <c r="S127" s="28"/>
      <c r="T127" s="28"/>
      <c r="U127" s="135">
        <f t="shared" si="98"/>
        <v>0.5</v>
      </c>
      <c r="V127" s="135">
        <f>Q127/12</f>
        <v>83</v>
      </c>
      <c r="X127" s="135">
        <f t="shared" si="99"/>
        <v>0</v>
      </c>
      <c r="Y127" s="135">
        <f t="shared" si="100"/>
        <v>996</v>
      </c>
      <c r="Z127" s="136">
        <f t="shared" si="101"/>
        <v>0</v>
      </c>
    </row>
    <row r="128" spans="1:26" s="32" customFormat="1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97"/>
        <v>0</v>
      </c>
      <c r="R128" s="28"/>
      <c r="S128" s="28"/>
      <c r="T128" s="28"/>
      <c r="U128" s="135">
        <f t="shared" si="98"/>
        <v>0</v>
      </c>
      <c r="V128" s="135">
        <f>Q128/12</f>
        <v>0</v>
      </c>
      <c r="X128" s="135">
        <f t="shared" si="99"/>
        <v>0</v>
      </c>
      <c r="Y128" s="135">
        <f t="shared" si="100"/>
        <v>0</v>
      </c>
      <c r="Z128" s="136" t="e">
        <f t="shared" si="101"/>
        <v>#DIV/0!</v>
      </c>
    </row>
    <row r="129" spans="1:26" ht="14.25" customHeight="1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97"/>
        <v>0</v>
      </c>
      <c r="U129" s="135">
        <f t="shared" si="98"/>
        <v>0</v>
      </c>
      <c r="V129" s="135">
        <f>Q129/12</f>
        <v>0</v>
      </c>
      <c r="X129" s="135">
        <f t="shared" si="99"/>
        <v>0</v>
      </c>
      <c r="Y129" s="135">
        <f t="shared" si="100"/>
        <v>0</v>
      </c>
      <c r="Z129" s="136" t="e">
        <f t="shared" si="101"/>
        <v>#DIV/0!</v>
      </c>
    </row>
    <row r="130" spans="1:26" s="31" customFormat="1" ht="13.5" thickBot="1" x14ac:dyDescent="0.35">
      <c r="A130" s="66"/>
      <c r="B130" s="67" t="s">
        <v>78</v>
      </c>
      <c r="C130" s="68"/>
      <c r="D130" s="120"/>
      <c r="E130" s="71">
        <f>SUM(E125:E129)</f>
        <v>184</v>
      </c>
      <c r="F130" s="71">
        <f t="shared" ref="F130:Q130" si="102">SUM(F125:F129)</f>
        <v>160</v>
      </c>
      <c r="G130" s="71">
        <f t="shared" si="102"/>
        <v>176</v>
      </c>
      <c r="H130" s="71">
        <f t="shared" si="102"/>
        <v>168</v>
      </c>
      <c r="I130" s="71">
        <f t="shared" si="102"/>
        <v>160</v>
      </c>
      <c r="J130" s="71">
        <f t="shared" si="102"/>
        <v>184</v>
      </c>
      <c r="K130" s="71">
        <f t="shared" si="102"/>
        <v>160</v>
      </c>
      <c r="L130" s="71">
        <f t="shared" si="102"/>
        <v>168</v>
      </c>
      <c r="M130" s="71">
        <f t="shared" si="102"/>
        <v>152</v>
      </c>
      <c r="N130" s="71">
        <f t="shared" si="102"/>
        <v>160</v>
      </c>
      <c r="O130" s="71">
        <f t="shared" si="102"/>
        <v>168</v>
      </c>
      <c r="P130" s="71">
        <f t="shared" si="102"/>
        <v>152</v>
      </c>
      <c r="Q130" s="71">
        <f t="shared" si="102"/>
        <v>1992</v>
      </c>
      <c r="R130" s="28"/>
      <c r="S130" s="28"/>
      <c r="T130" s="28"/>
      <c r="U130" s="73">
        <f>SUM(U125:U129)</f>
        <v>1</v>
      </c>
      <c r="V130" s="73">
        <f>SUM(V125:V129)</f>
        <v>166</v>
      </c>
      <c r="X130" s="69">
        <f>SUM(X125:X129)</f>
        <v>0</v>
      </c>
      <c r="Y130" s="69">
        <f>SUM(Y125:Y129)</f>
        <v>1992</v>
      </c>
      <c r="Z130" s="106">
        <f>X130/(X130+Y130)</f>
        <v>0</v>
      </c>
    </row>
    <row r="131" spans="1:26" ht="10.15" customHeight="1" x14ac:dyDescent="0.3">
      <c r="A131" s="38"/>
      <c r="B131" s="39"/>
      <c r="C131" s="47"/>
      <c r="D131" s="119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U131" s="41"/>
      <c r="V131" s="41"/>
      <c r="X131" s="41"/>
      <c r="Y131" s="41"/>
      <c r="Z131" s="105"/>
    </row>
    <row r="132" spans="1:26" ht="13.5" thickBot="1" x14ac:dyDescent="0.35">
      <c r="A132" s="89"/>
      <c r="B132" s="90" t="s">
        <v>70</v>
      </c>
      <c r="C132" s="91"/>
      <c r="D132" s="123"/>
      <c r="E132" s="92">
        <f t="shared" ref="E132:Q132" si="103">SUM(E112,E118,E124,E130)</f>
        <v>736</v>
      </c>
      <c r="F132" s="92">
        <f t="shared" si="103"/>
        <v>640</v>
      </c>
      <c r="G132" s="92">
        <f t="shared" si="103"/>
        <v>704</v>
      </c>
      <c r="H132" s="92">
        <f t="shared" si="103"/>
        <v>672</v>
      </c>
      <c r="I132" s="92">
        <f t="shared" si="103"/>
        <v>640</v>
      </c>
      <c r="J132" s="92">
        <f t="shared" si="103"/>
        <v>736</v>
      </c>
      <c r="K132" s="92">
        <f t="shared" si="103"/>
        <v>640</v>
      </c>
      <c r="L132" s="92">
        <f t="shared" si="103"/>
        <v>672</v>
      </c>
      <c r="M132" s="92">
        <f t="shared" si="103"/>
        <v>608</v>
      </c>
      <c r="N132" s="92">
        <f t="shared" si="103"/>
        <v>640</v>
      </c>
      <c r="O132" s="92">
        <f t="shared" si="103"/>
        <v>672</v>
      </c>
      <c r="P132" s="92">
        <f t="shared" si="103"/>
        <v>608</v>
      </c>
      <c r="Q132" s="92">
        <f t="shared" si="103"/>
        <v>7968</v>
      </c>
      <c r="U132" s="92">
        <f>SUM(U112,U118,U124,U130)</f>
        <v>4</v>
      </c>
      <c r="V132" s="92">
        <f>SUM(V112,V118,V124,V130)</f>
        <v>664</v>
      </c>
      <c r="X132" s="92">
        <f>SUM(X112,X118,X124,X130)</f>
        <v>0</v>
      </c>
      <c r="Y132" s="92">
        <f>SUM(Y112,Y118,Y124,Y130)</f>
        <v>7968</v>
      </c>
      <c r="Z132" s="111">
        <f>X132/(X132+Y132)</f>
        <v>0</v>
      </c>
    </row>
    <row r="133" spans="1:26" ht="12" x14ac:dyDescent="0.3">
      <c r="A133" s="49"/>
      <c r="B133" s="39"/>
      <c r="C133" s="40"/>
      <c r="D133" s="126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U133" s="40"/>
      <c r="V133" s="40"/>
      <c r="X133" s="40"/>
      <c r="Y133" s="40"/>
      <c r="Z133" s="105"/>
    </row>
    <row r="134" spans="1:26" ht="13" x14ac:dyDescent="0.3">
      <c r="A134" s="75">
        <v>6</v>
      </c>
      <c r="B134" s="93" t="s">
        <v>79</v>
      </c>
      <c r="C134" s="77"/>
      <c r="D134" s="118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78"/>
      <c r="U134" s="77"/>
      <c r="V134" s="77"/>
      <c r="X134" s="77"/>
      <c r="Y134" s="77"/>
      <c r="Z134" s="109"/>
    </row>
    <row r="135" spans="1:26" ht="12" x14ac:dyDescent="0.3">
      <c r="A135" s="94">
        <v>6.1</v>
      </c>
      <c r="B135" s="99" t="s">
        <v>80</v>
      </c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ref="Q135:Q139" si="104">SUM(E135:P135)</f>
        <v>0</v>
      </c>
      <c r="U135" s="135">
        <f>V135/$S$7</f>
        <v>0</v>
      </c>
      <c r="V135" s="135">
        <f>Q135/12</f>
        <v>0</v>
      </c>
      <c r="X135" s="135">
        <f>IF($D135="Y",$Q135,0)</f>
        <v>0</v>
      </c>
      <c r="Y135" s="135">
        <f>IF($D135="N",$Q135,0)</f>
        <v>0</v>
      </c>
      <c r="Z135" s="136" t="e">
        <f>X135/(Y135+X135)</f>
        <v>#DIV/0!</v>
      </c>
    </row>
    <row r="136" spans="1:26" s="32" customFormat="1" ht="12" x14ac:dyDescent="0.3">
      <c r="A136" s="94"/>
      <c r="B136" s="95"/>
      <c r="C136" s="130">
        <f>'3. Staff Loading'!C136</f>
        <v>0</v>
      </c>
      <c r="D136" s="131">
        <f>'3. Staff Loading'!D136</f>
        <v>0</v>
      </c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101">
        <f t="shared" si="104"/>
        <v>0</v>
      </c>
      <c r="R136" s="28"/>
      <c r="S136" s="28"/>
      <c r="T136" s="28"/>
      <c r="U136" s="135">
        <f t="shared" ref="U136:U139" si="105">V136/$S$7</f>
        <v>0</v>
      </c>
      <c r="V136" s="135">
        <f>Q136/12</f>
        <v>0</v>
      </c>
      <c r="X136" s="135">
        <f t="shared" ref="X136:X139" si="106">IF($D136="Y",$Q136,0)</f>
        <v>0</v>
      </c>
      <c r="Y136" s="135">
        <f t="shared" ref="Y136:Y139" si="107">IF($D136="N",$Q136,0)</f>
        <v>0</v>
      </c>
      <c r="Z136" s="136" t="e">
        <f t="shared" ref="Z136:Z139" si="108">X136/(Y136+X136)</f>
        <v>#DIV/0!</v>
      </c>
    </row>
    <row r="137" spans="1:26" ht="12" x14ac:dyDescent="0.3">
      <c r="A137" s="94"/>
      <c r="B137" s="95"/>
      <c r="C137" s="130" t="str">
        <f>'3. Staff Loading'!C137</f>
        <v>BenefitsCal Product Manager</v>
      </c>
      <c r="D137" s="131" t="str">
        <f>'3. Staff Loading'!D137</f>
        <v>N</v>
      </c>
      <c r="E137" s="43">
        <v>128.79999999999998</v>
      </c>
      <c r="F137" s="43">
        <v>112</v>
      </c>
      <c r="G137" s="43">
        <v>123.19999999999999</v>
      </c>
      <c r="H137" s="43">
        <v>117.6</v>
      </c>
      <c r="I137" s="43">
        <v>112</v>
      </c>
      <c r="J137" s="43">
        <v>128.79999999999998</v>
      </c>
      <c r="K137" s="43">
        <v>112</v>
      </c>
      <c r="L137" s="43">
        <v>117.6</v>
      </c>
      <c r="M137" s="43">
        <v>106.39999999999999</v>
      </c>
      <c r="N137" s="43">
        <v>112</v>
      </c>
      <c r="O137" s="43">
        <v>117.6</v>
      </c>
      <c r="P137" s="43">
        <v>106.39999999999999</v>
      </c>
      <c r="Q137" s="101">
        <f t="shared" si="104"/>
        <v>1394.4</v>
      </c>
      <c r="U137" s="135">
        <f t="shared" si="105"/>
        <v>0.70000000000000007</v>
      </c>
      <c r="V137" s="135">
        <f>Q137/12</f>
        <v>116.2</v>
      </c>
      <c r="X137" s="135">
        <f t="shared" si="106"/>
        <v>0</v>
      </c>
      <c r="Y137" s="135">
        <f t="shared" si="107"/>
        <v>1394.4</v>
      </c>
      <c r="Z137" s="136">
        <f t="shared" si="108"/>
        <v>0</v>
      </c>
    </row>
    <row r="138" spans="1:26" ht="12" x14ac:dyDescent="0.3">
      <c r="A138" s="94"/>
      <c r="B138" s="95"/>
      <c r="C138" s="130" t="str">
        <f>'3. Staff Loading'!C138</f>
        <v>BenefitsCal Project Manager Sr</v>
      </c>
      <c r="D138" s="131" t="str">
        <f>'3. Staff Loading'!D138</f>
        <v>N</v>
      </c>
      <c r="E138" s="43">
        <v>46</v>
      </c>
      <c r="F138" s="43">
        <v>40</v>
      </c>
      <c r="G138" s="43">
        <v>44</v>
      </c>
      <c r="H138" s="43">
        <v>42</v>
      </c>
      <c r="I138" s="43">
        <v>40</v>
      </c>
      <c r="J138" s="43">
        <v>46</v>
      </c>
      <c r="K138" s="43">
        <v>40</v>
      </c>
      <c r="L138" s="43">
        <v>42</v>
      </c>
      <c r="M138" s="43">
        <v>38</v>
      </c>
      <c r="N138" s="43">
        <v>40</v>
      </c>
      <c r="O138" s="43">
        <v>42</v>
      </c>
      <c r="P138" s="43">
        <v>38</v>
      </c>
      <c r="Q138" s="101">
        <f t="shared" si="104"/>
        <v>498</v>
      </c>
      <c r="U138" s="135">
        <f t="shared" si="105"/>
        <v>0.25</v>
      </c>
      <c r="V138" s="135">
        <f>Q138/12</f>
        <v>41.5</v>
      </c>
      <c r="X138" s="135">
        <f t="shared" si="106"/>
        <v>0</v>
      </c>
      <c r="Y138" s="135">
        <f t="shared" si="107"/>
        <v>498</v>
      </c>
      <c r="Z138" s="136">
        <f t="shared" si="108"/>
        <v>0</v>
      </c>
    </row>
    <row r="139" spans="1:26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04"/>
        <v>0</v>
      </c>
      <c r="U139" s="135">
        <f t="shared" si="105"/>
        <v>0</v>
      </c>
      <c r="V139" s="135">
        <f>Q139/12</f>
        <v>0</v>
      </c>
      <c r="X139" s="135">
        <f t="shared" si="106"/>
        <v>0</v>
      </c>
      <c r="Y139" s="135">
        <f t="shared" si="107"/>
        <v>0</v>
      </c>
      <c r="Z139" s="136" t="e">
        <f t="shared" si="108"/>
        <v>#DIV/0!</v>
      </c>
    </row>
    <row r="140" spans="1:26" ht="12.5" thickBot="1" x14ac:dyDescent="0.35">
      <c r="A140" s="66"/>
      <c r="B140" s="67" t="s">
        <v>82</v>
      </c>
      <c r="C140" s="68"/>
      <c r="D140" s="120"/>
      <c r="E140" s="71">
        <f>SUM(E135:E139)</f>
        <v>174.79999999999998</v>
      </c>
      <c r="F140" s="71">
        <f t="shared" ref="F140:Q140" si="109">SUM(F135:F139)</f>
        <v>152</v>
      </c>
      <c r="G140" s="71">
        <f t="shared" si="109"/>
        <v>167.2</v>
      </c>
      <c r="H140" s="71">
        <f t="shared" si="109"/>
        <v>159.6</v>
      </c>
      <c r="I140" s="71">
        <f t="shared" si="109"/>
        <v>152</v>
      </c>
      <c r="J140" s="71">
        <f t="shared" si="109"/>
        <v>174.79999999999998</v>
      </c>
      <c r="K140" s="71">
        <f t="shared" si="109"/>
        <v>152</v>
      </c>
      <c r="L140" s="71">
        <f t="shared" si="109"/>
        <v>159.6</v>
      </c>
      <c r="M140" s="71">
        <f t="shared" si="109"/>
        <v>144.39999999999998</v>
      </c>
      <c r="N140" s="71">
        <f t="shared" si="109"/>
        <v>152</v>
      </c>
      <c r="O140" s="71">
        <f t="shared" si="109"/>
        <v>159.6</v>
      </c>
      <c r="P140" s="71">
        <f t="shared" si="109"/>
        <v>144.39999999999998</v>
      </c>
      <c r="Q140" s="71">
        <f t="shared" si="109"/>
        <v>1892.4</v>
      </c>
      <c r="U140" s="73">
        <f>SUM(U135:U139)</f>
        <v>0.95000000000000007</v>
      </c>
      <c r="V140" s="73">
        <f>SUM(V135:V139)</f>
        <v>157.69999999999999</v>
      </c>
      <c r="X140" s="69">
        <f>SUM(X135:X139)</f>
        <v>0</v>
      </c>
      <c r="Y140" s="69">
        <f>SUM(Y135:Y139)</f>
        <v>1892.4</v>
      </c>
      <c r="Z140" s="106">
        <f>X140/(X140+Y140)</f>
        <v>0</v>
      </c>
    </row>
    <row r="141" spans="1:26" ht="12" x14ac:dyDescent="0.3">
      <c r="A141" s="94">
        <v>6.2</v>
      </c>
      <c r="B141" s="99" t="s">
        <v>83</v>
      </c>
      <c r="C141" s="130" t="str">
        <f>'3. Staff Loading'!C141</f>
        <v>BenefitsCal Application Architect</v>
      </c>
      <c r="D141" s="131" t="str">
        <f>'3. Staff Loading'!D141</f>
        <v>N</v>
      </c>
      <c r="E141" s="43">
        <v>64.399999999999991</v>
      </c>
      <c r="F141" s="43">
        <v>56</v>
      </c>
      <c r="G141" s="43">
        <v>61.599999999999994</v>
      </c>
      <c r="H141" s="43">
        <v>58.8</v>
      </c>
      <c r="I141" s="43">
        <v>56</v>
      </c>
      <c r="J141" s="43">
        <v>64.399999999999991</v>
      </c>
      <c r="K141" s="43">
        <v>56</v>
      </c>
      <c r="L141" s="43">
        <v>58.8</v>
      </c>
      <c r="M141" s="43">
        <v>53.199999999999996</v>
      </c>
      <c r="N141" s="43">
        <v>56</v>
      </c>
      <c r="O141" s="43">
        <v>58.8</v>
      </c>
      <c r="P141" s="43">
        <v>53.199999999999996</v>
      </c>
      <c r="Q141" s="101">
        <f t="shared" ref="Q141:Q145" si="110">SUM(E141:P141)</f>
        <v>697.2</v>
      </c>
      <c r="U141" s="135">
        <f>V141/$S$7</f>
        <v>0.35000000000000003</v>
      </c>
      <c r="V141" s="135">
        <f>Q141/12</f>
        <v>58.1</v>
      </c>
      <c r="X141" s="135">
        <f>IF($D141="Y",$Q141,0)</f>
        <v>0</v>
      </c>
      <c r="Y141" s="135">
        <f>IF($D141="N",$Q141,0)</f>
        <v>697.2</v>
      </c>
      <c r="Z141" s="136">
        <f>X141/(Y141+X141)</f>
        <v>0</v>
      </c>
    </row>
    <row r="142" spans="1:26" s="32" customFormat="1" ht="12" x14ac:dyDescent="0.3">
      <c r="A142" s="94"/>
      <c r="B142" s="95"/>
      <c r="C142" s="130" t="str">
        <f>'3. Staff Loading'!C142</f>
        <v>BenefitsCal Application Developer Offshore</v>
      </c>
      <c r="D142" s="131" t="str">
        <f>'3. Staff Loading'!D142</f>
        <v>Y</v>
      </c>
      <c r="E142" s="43">
        <v>92</v>
      </c>
      <c r="F142" s="43">
        <v>80</v>
      </c>
      <c r="G142" s="43">
        <v>88</v>
      </c>
      <c r="H142" s="43">
        <v>84</v>
      </c>
      <c r="I142" s="43">
        <v>80</v>
      </c>
      <c r="J142" s="43">
        <v>92</v>
      </c>
      <c r="K142" s="43">
        <v>80</v>
      </c>
      <c r="L142" s="43">
        <v>84</v>
      </c>
      <c r="M142" s="43">
        <v>76</v>
      </c>
      <c r="N142" s="43">
        <v>80</v>
      </c>
      <c r="O142" s="43">
        <v>84</v>
      </c>
      <c r="P142" s="43">
        <v>76</v>
      </c>
      <c r="Q142" s="101">
        <f t="shared" si="110"/>
        <v>996</v>
      </c>
      <c r="R142" s="28"/>
      <c r="S142" s="28"/>
      <c r="T142" s="28"/>
      <c r="U142" s="135">
        <f t="shared" ref="U142:U145" si="111">V142/$S$7</f>
        <v>0.5</v>
      </c>
      <c r="V142" s="135">
        <f>Q142/12</f>
        <v>83</v>
      </c>
      <c r="X142" s="135">
        <f t="shared" ref="X142:X145" si="112">IF($D142="Y",$Q142,0)</f>
        <v>996</v>
      </c>
      <c r="Y142" s="135">
        <f t="shared" ref="Y142:Y145" si="113">IF($D142="N",$Q142,0)</f>
        <v>0</v>
      </c>
      <c r="Z142" s="136">
        <f t="shared" ref="Z142:Z145" si="114">X142/(Y142+X142)</f>
        <v>1</v>
      </c>
    </row>
    <row r="143" spans="1:26" ht="12" x14ac:dyDescent="0.3">
      <c r="A143" s="94"/>
      <c r="B143" s="95"/>
      <c r="C143" s="130" t="str">
        <f>'3. Staff Loading'!C143</f>
        <v>BenefitsCal Application Developer SR</v>
      </c>
      <c r="D143" s="131" t="str">
        <f>'3. Staff Loading'!D143</f>
        <v>N</v>
      </c>
      <c r="E143" s="43">
        <v>27.599999999999998</v>
      </c>
      <c r="F143" s="43">
        <v>24</v>
      </c>
      <c r="G143" s="43">
        <v>26.4</v>
      </c>
      <c r="H143" s="43">
        <v>25.2</v>
      </c>
      <c r="I143" s="43">
        <v>24</v>
      </c>
      <c r="J143" s="43">
        <v>27.599999999999998</v>
      </c>
      <c r="K143" s="43">
        <v>24</v>
      </c>
      <c r="L143" s="43">
        <v>25.2</v>
      </c>
      <c r="M143" s="43">
        <v>22.8</v>
      </c>
      <c r="N143" s="43">
        <v>24</v>
      </c>
      <c r="O143" s="43">
        <v>25.2</v>
      </c>
      <c r="P143" s="43">
        <v>22.8</v>
      </c>
      <c r="Q143" s="101">
        <f t="shared" si="110"/>
        <v>298.8</v>
      </c>
      <c r="U143" s="135">
        <f t="shared" si="111"/>
        <v>0.15000000000000002</v>
      </c>
      <c r="V143" s="135">
        <f>Q143/12</f>
        <v>24.900000000000002</v>
      </c>
      <c r="X143" s="135">
        <f t="shared" si="112"/>
        <v>0</v>
      </c>
      <c r="Y143" s="135">
        <f t="shared" si="113"/>
        <v>298.8</v>
      </c>
      <c r="Z143" s="136">
        <f t="shared" si="114"/>
        <v>0</v>
      </c>
    </row>
    <row r="144" spans="1:26" s="32" customFormat="1" ht="12" x14ac:dyDescent="0.3">
      <c r="A144" s="94"/>
      <c r="B144" s="95"/>
      <c r="C144" s="130" t="str">
        <f>'3. Staff Loading'!C144</f>
        <v>BenefitsCal Business Analyst</v>
      </c>
      <c r="D144" s="131" t="str">
        <f>'3. Staff Loading'!D144</f>
        <v>N</v>
      </c>
      <c r="E144" s="43">
        <v>92</v>
      </c>
      <c r="F144" s="43">
        <v>80</v>
      </c>
      <c r="G144" s="43">
        <v>88</v>
      </c>
      <c r="H144" s="43">
        <v>84</v>
      </c>
      <c r="I144" s="43">
        <v>80</v>
      </c>
      <c r="J144" s="43">
        <v>92</v>
      </c>
      <c r="K144" s="43">
        <v>80</v>
      </c>
      <c r="L144" s="43">
        <v>84</v>
      </c>
      <c r="M144" s="43">
        <v>76</v>
      </c>
      <c r="N144" s="43">
        <v>80</v>
      </c>
      <c r="O144" s="43">
        <v>84</v>
      </c>
      <c r="P144" s="43">
        <v>76</v>
      </c>
      <c r="Q144" s="101">
        <f t="shared" si="110"/>
        <v>996</v>
      </c>
      <c r="R144" s="28"/>
      <c r="S144" s="28"/>
      <c r="T144" s="28"/>
      <c r="U144" s="135">
        <f t="shared" si="111"/>
        <v>0.5</v>
      </c>
      <c r="V144" s="135">
        <f>Q144/12</f>
        <v>83</v>
      </c>
      <c r="X144" s="135">
        <f t="shared" si="112"/>
        <v>0</v>
      </c>
      <c r="Y144" s="135">
        <f t="shared" si="113"/>
        <v>996</v>
      </c>
      <c r="Z144" s="136">
        <f t="shared" si="114"/>
        <v>0</v>
      </c>
    </row>
    <row r="145" spans="1:26" ht="12" x14ac:dyDescent="0.3">
      <c r="A145" s="94"/>
      <c r="B145" s="95"/>
      <c r="C145" s="130" t="str">
        <f>'3. Staff Loading'!C145</f>
        <v>BenefitsCal Project Manager Sr</v>
      </c>
      <c r="D145" s="131" t="str">
        <f>'3. Staff Loading'!D145</f>
        <v>N</v>
      </c>
      <c r="E145" s="43">
        <v>46</v>
      </c>
      <c r="F145" s="43">
        <v>40</v>
      </c>
      <c r="G145" s="43">
        <v>44</v>
      </c>
      <c r="H145" s="43">
        <v>42</v>
      </c>
      <c r="I145" s="43">
        <v>40</v>
      </c>
      <c r="J145" s="43">
        <v>46</v>
      </c>
      <c r="K145" s="43">
        <v>40</v>
      </c>
      <c r="L145" s="43">
        <v>42</v>
      </c>
      <c r="M145" s="43">
        <v>38</v>
      </c>
      <c r="N145" s="43">
        <v>40</v>
      </c>
      <c r="O145" s="43">
        <v>42</v>
      </c>
      <c r="P145" s="43">
        <v>38</v>
      </c>
      <c r="Q145" s="101">
        <f t="shared" si="110"/>
        <v>498</v>
      </c>
      <c r="U145" s="135">
        <f t="shared" si="111"/>
        <v>0.25</v>
      </c>
      <c r="V145" s="135">
        <f>Q145/12</f>
        <v>41.5</v>
      </c>
      <c r="X145" s="135">
        <f t="shared" si="112"/>
        <v>0</v>
      </c>
      <c r="Y145" s="135">
        <f t="shared" si="113"/>
        <v>498</v>
      </c>
      <c r="Z145" s="136">
        <f t="shared" si="114"/>
        <v>0</v>
      </c>
    </row>
    <row r="146" spans="1:26" ht="12.5" thickBot="1" x14ac:dyDescent="0.35">
      <c r="A146" s="66"/>
      <c r="B146" s="67" t="s">
        <v>86</v>
      </c>
      <c r="C146" s="68"/>
      <c r="D146" s="120"/>
      <c r="E146" s="71">
        <f>SUM(E141:E145)</f>
        <v>322</v>
      </c>
      <c r="F146" s="71">
        <f t="shared" ref="F146:Q146" si="115">SUM(F141:F145)</f>
        <v>280</v>
      </c>
      <c r="G146" s="71">
        <f t="shared" si="115"/>
        <v>308</v>
      </c>
      <c r="H146" s="71">
        <f t="shared" si="115"/>
        <v>294</v>
      </c>
      <c r="I146" s="71">
        <f t="shared" si="115"/>
        <v>280</v>
      </c>
      <c r="J146" s="71">
        <f t="shared" si="115"/>
        <v>322</v>
      </c>
      <c r="K146" s="71">
        <f t="shared" si="115"/>
        <v>280</v>
      </c>
      <c r="L146" s="71">
        <f t="shared" si="115"/>
        <v>294</v>
      </c>
      <c r="M146" s="71">
        <f t="shared" si="115"/>
        <v>266</v>
      </c>
      <c r="N146" s="71">
        <f t="shared" si="115"/>
        <v>280</v>
      </c>
      <c r="O146" s="71">
        <f t="shared" si="115"/>
        <v>294</v>
      </c>
      <c r="P146" s="71">
        <f t="shared" si="115"/>
        <v>266</v>
      </c>
      <c r="Q146" s="71">
        <f t="shared" si="115"/>
        <v>3486</v>
      </c>
      <c r="U146" s="73">
        <f>SUM(U141:U145)</f>
        <v>1.75</v>
      </c>
      <c r="V146" s="73">
        <f>SUM(V141:V145)</f>
        <v>290.5</v>
      </c>
      <c r="X146" s="69">
        <f>SUM(X141:X145)</f>
        <v>996</v>
      </c>
      <c r="Y146" s="69">
        <f>SUM(Y141:Y145)</f>
        <v>2490</v>
      </c>
      <c r="Z146" s="106">
        <f>X146/(X146+Y146)</f>
        <v>0.2857142857142857</v>
      </c>
    </row>
    <row r="147" spans="1:26" ht="12" x14ac:dyDescent="0.3">
      <c r="A147" s="94">
        <v>6.3</v>
      </c>
      <c r="B147" s="99" t="s">
        <v>87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6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2" x14ac:dyDescent="0.3">
      <c r="A148" s="94"/>
      <c r="B148" s="95"/>
      <c r="C148" s="130" t="str">
        <f>'3. Staff Loading'!C148</f>
        <v>BenefitsCal Application Developer Offshore</v>
      </c>
      <c r="D148" s="131" t="str">
        <f>'3. Staff Loading'!D148</f>
        <v>Y</v>
      </c>
      <c r="E148" s="43">
        <v>92</v>
      </c>
      <c r="F148" s="43">
        <v>80</v>
      </c>
      <c r="G148" s="43">
        <v>88</v>
      </c>
      <c r="H148" s="43">
        <v>84</v>
      </c>
      <c r="I148" s="43">
        <v>80</v>
      </c>
      <c r="J148" s="43">
        <v>92</v>
      </c>
      <c r="K148" s="43">
        <v>80</v>
      </c>
      <c r="L148" s="43">
        <v>84</v>
      </c>
      <c r="M148" s="43">
        <v>76</v>
      </c>
      <c r="N148" s="43">
        <v>80</v>
      </c>
      <c r="O148" s="43">
        <v>84</v>
      </c>
      <c r="P148" s="43">
        <v>76</v>
      </c>
      <c r="Q148" s="101">
        <f t="shared" si="116"/>
        <v>996</v>
      </c>
      <c r="R148" s="28"/>
      <c r="S148" s="28"/>
      <c r="T148" s="28"/>
      <c r="U148" s="135">
        <f t="shared" ref="U148:U151" si="117">V148/$S$7</f>
        <v>0.5</v>
      </c>
      <c r="V148" s="135">
        <f>Q148/12</f>
        <v>83</v>
      </c>
      <c r="X148" s="135">
        <f t="shared" ref="X148:X151" si="118">IF($D148="Y",$Q148,0)</f>
        <v>996</v>
      </c>
      <c r="Y148" s="135">
        <f t="shared" ref="Y148:Y151" si="119">IF($D148="N",$Q148,0)</f>
        <v>0</v>
      </c>
      <c r="Z148" s="136">
        <f t="shared" ref="Z148:Z151" si="120">X148/(Y148+X148)</f>
        <v>1</v>
      </c>
    </row>
    <row r="149" spans="1:26" s="32" customFormat="1" ht="12" x14ac:dyDescent="0.3">
      <c r="A149" s="94"/>
      <c r="B149" s="95"/>
      <c r="C149" s="130" t="str">
        <f>'3. Staff Loading'!C149</f>
        <v>BenefitsCal Application Developer Onshore</v>
      </c>
      <c r="D149" s="131" t="str">
        <f>'3. Staff Loading'!D149</f>
        <v>N</v>
      </c>
      <c r="E149" s="43">
        <v>36.800000000000004</v>
      </c>
      <c r="F149" s="43">
        <v>32</v>
      </c>
      <c r="G149" s="43">
        <v>35.200000000000003</v>
      </c>
      <c r="H149" s="43">
        <v>33.6</v>
      </c>
      <c r="I149" s="43">
        <v>32</v>
      </c>
      <c r="J149" s="43">
        <v>36.800000000000004</v>
      </c>
      <c r="K149" s="43">
        <v>32</v>
      </c>
      <c r="L149" s="43">
        <v>33.6</v>
      </c>
      <c r="M149" s="43">
        <v>30.400000000000002</v>
      </c>
      <c r="N149" s="43">
        <v>32</v>
      </c>
      <c r="O149" s="43">
        <v>33.6</v>
      </c>
      <c r="P149" s="43">
        <v>30.400000000000002</v>
      </c>
      <c r="Q149" s="101">
        <f t="shared" si="116"/>
        <v>398.40000000000003</v>
      </c>
      <c r="R149" s="28"/>
      <c r="S149" s="28"/>
      <c r="T149" s="28"/>
      <c r="U149" s="135">
        <f t="shared" si="117"/>
        <v>0.2</v>
      </c>
      <c r="V149" s="135">
        <f>Q149/12</f>
        <v>33.200000000000003</v>
      </c>
      <c r="X149" s="135">
        <f t="shared" si="118"/>
        <v>0</v>
      </c>
      <c r="Y149" s="135">
        <f t="shared" si="119"/>
        <v>398.40000000000003</v>
      </c>
      <c r="Z149" s="136">
        <f t="shared" si="120"/>
        <v>0</v>
      </c>
    </row>
    <row r="150" spans="1:26" s="32" customFormat="1" ht="12" x14ac:dyDescent="0.3">
      <c r="A150" s="94"/>
      <c r="B150" s="95"/>
      <c r="C150" s="130" t="str">
        <f>'3. Staff Loading'!C150</f>
        <v>BenefitsCal Business Analyst Sr</v>
      </c>
      <c r="D150" s="131" t="str">
        <f>'3. Staff Loading'!D150</f>
        <v>N</v>
      </c>
      <c r="E150" s="43">
        <v>55.199999999999996</v>
      </c>
      <c r="F150" s="43">
        <v>48</v>
      </c>
      <c r="G150" s="43">
        <v>52.8</v>
      </c>
      <c r="H150" s="43">
        <v>50.4</v>
      </c>
      <c r="I150" s="43">
        <v>48</v>
      </c>
      <c r="J150" s="43">
        <v>55.199999999999996</v>
      </c>
      <c r="K150" s="43">
        <v>48</v>
      </c>
      <c r="L150" s="43">
        <v>50.4</v>
      </c>
      <c r="M150" s="43">
        <v>45.6</v>
      </c>
      <c r="N150" s="43">
        <v>48</v>
      </c>
      <c r="O150" s="43">
        <v>50.4</v>
      </c>
      <c r="P150" s="43">
        <v>45.6</v>
      </c>
      <c r="Q150" s="101">
        <f t="shared" si="116"/>
        <v>597.6</v>
      </c>
      <c r="R150" s="28"/>
      <c r="S150" s="28"/>
      <c r="T150" s="28"/>
      <c r="U150" s="135">
        <f t="shared" si="117"/>
        <v>0.30000000000000004</v>
      </c>
      <c r="V150" s="135">
        <f>Q150/12</f>
        <v>49.800000000000004</v>
      </c>
      <c r="X150" s="135">
        <f t="shared" si="118"/>
        <v>0</v>
      </c>
      <c r="Y150" s="135">
        <f t="shared" si="119"/>
        <v>597.6</v>
      </c>
      <c r="Z150" s="136">
        <f t="shared" si="120"/>
        <v>0</v>
      </c>
    </row>
    <row r="151" spans="1:26" ht="14.25" customHeight="1" x14ac:dyDescent="0.3">
      <c r="A151" s="94"/>
      <c r="B151" s="95"/>
      <c r="C151" s="130" t="str">
        <f>'3. Staff Loading'!C151</f>
        <v>BenefitsCal Tester Offshore</v>
      </c>
      <c r="D151" s="131" t="str">
        <f>'3. Staff Loading'!D151</f>
        <v>Y</v>
      </c>
      <c r="E151" s="43">
        <v>55.199999999999996</v>
      </c>
      <c r="F151" s="43">
        <v>48</v>
      </c>
      <c r="G151" s="43">
        <v>52.8</v>
      </c>
      <c r="H151" s="43">
        <v>50.4</v>
      </c>
      <c r="I151" s="43">
        <v>48</v>
      </c>
      <c r="J151" s="43">
        <v>55.199999999999996</v>
      </c>
      <c r="K151" s="43">
        <v>48</v>
      </c>
      <c r="L151" s="43">
        <v>50.4</v>
      </c>
      <c r="M151" s="43">
        <v>45.6</v>
      </c>
      <c r="N151" s="43">
        <v>48</v>
      </c>
      <c r="O151" s="43">
        <v>50.4</v>
      </c>
      <c r="P151" s="43">
        <v>45.6</v>
      </c>
      <c r="Q151" s="101">
        <f t="shared" si="116"/>
        <v>597.6</v>
      </c>
      <c r="U151" s="135">
        <f t="shared" si="117"/>
        <v>0.30000000000000004</v>
      </c>
      <c r="V151" s="135">
        <f>Q151/12</f>
        <v>49.800000000000004</v>
      </c>
      <c r="X151" s="135">
        <f t="shared" si="118"/>
        <v>597.6</v>
      </c>
      <c r="Y151" s="135">
        <f t="shared" si="119"/>
        <v>0</v>
      </c>
      <c r="Z151" s="136">
        <f t="shared" si="120"/>
        <v>1</v>
      </c>
    </row>
    <row r="152" spans="1:26" s="31" customFormat="1" ht="13.5" thickBot="1" x14ac:dyDescent="0.35">
      <c r="A152" s="66"/>
      <c r="B152" s="67" t="s">
        <v>88</v>
      </c>
      <c r="C152" s="68"/>
      <c r="D152" s="120"/>
      <c r="E152" s="71">
        <f>SUM(E147:E151)</f>
        <v>239.2</v>
      </c>
      <c r="F152" s="71">
        <f t="shared" ref="F152:Q152" si="121">SUM(F147:F151)</f>
        <v>208</v>
      </c>
      <c r="G152" s="71">
        <f t="shared" si="121"/>
        <v>228.8</v>
      </c>
      <c r="H152" s="71">
        <f t="shared" si="121"/>
        <v>218.4</v>
      </c>
      <c r="I152" s="71">
        <f t="shared" si="121"/>
        <v>208</v>
      </c>
      <c r="J152" s="71">
        <f t="shared" si="121"/>
        <v>239.2</v>
      </c>
      <c r="K152" s="71">
        <f t="shared" si="121"/>
        <v>208</v>
      </c>
      <c r="L152" s="71">
        <f t="shared" si="121"/>
        <v>218.4</v>
      </c>
      <c r="M152" s="71">
        <f t="shared" si="121"/>
        <v>197.6</v>
      </c>
      <c r="N152" s="71">
        <f t="shared" si="121"/>
        <v>208</v>
      </c>
      <c r="O152" s="71">
        <f t="shared" si="121"/>
        <v>218.4</v>
      </c>
      <c r="P152" s="71">
        <f t="shared" si="121"/>
        <v>197.6</v>
      </c>
      <c r="Q152" s="71">
        <f t="shared" si="121"/>
        <v>2589.6</v>
      </c>
      <c r="R152" s="28"/>
      <c r="S152" s="28"/>
      <c r="T152" s="28"/>
      <c r="U152" s="73">
        <f>SUM(U147:U151)</f>
        <v>1.3</v>
      </c>
      <c r="V152" s="73">
        <f>SUM(V147:V151)</f>
        <v>215.8</v>
      </c>
      <c r="X152" s="69">
        <f>SUM(X147:X151)</f>
        <v>1593.6</v>
      </c>
      <c r="Y152" s="69">
        <f>SUM(Y147:Y151)</f>
        <v>996</v>
      </c>
      <c r="Z152" s="106">
        <f>X152/(X152+Y152)</f>
        <v>0.61538461538461542</v>
      </c>
    </row>
    <row r="153" spans="1:26" ht="10.15" customHeight="1" x14ac:dyDescent="0.3">
      <c r="A153" s="38"/>
      <c r="B153" s="39"/>
      <c r="C153" s="47"/>
      <c r="D153" s="119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U153" s="41"/>
      <c r="V153" s="41"/>
      <c r="X153" s="41"/>
      <c r="Y153" s="41"/>
      <c r="Z153" s="105"/>
    </row>
    <row r="154" spans="1:26" ht="13.5" thickBot="1" x14ac:dyDescent="0.35">
      <c r="A154" s="89"/>
      <c r="B154" s="149" t="s">
        <v>89</v>
      </c>
      <c r="C154" s="150"/>
      <c r="D154" s="123"/>
      <c r="E154" s="92">
        <f t="shared" ref="E154:Q154" si="122">SUM(E140,E146,E152)</f>
        <v>736</v>
      </c>
      <c r="F154" s="92">
        <f t="shared" si="122"/>
        <v>640</v>
      </c>
      <c r="G154" s="92">
        <f t="shared" si="122"/>
        <v>704</v>
      </c>
      <c r="H154" s="92">
        <f t="shared" si="122"/>
        <v>672</v>
      </c>
      <c r="I154" s="92">
        <f t="shared" si="122"/>
        <v>640</v>
      </c>
      <c r="J154" s="92">
        <f t="shared" si="122"/>
        <v>736</v>
      </c>
      <c r="K154" s="92">
        <f t="shared" si="122"/>
        <v>640</v>
      </c>
      <c r="L154" s="92">
        <f t="shared" si="122"/>
        <v>672</v>
      </c>
      <c r="M154" s="92">
        <f t="shared" si="122"/>
        <v>608</v>
      </c>
      <c r="N154" s="92">
        <f t="shared" si="122"/>
        <v>640</v>
      </c>
      <c r="O154" s="92">
        <f t="shared" si="122"/>
        <v>672</v>
      </c>
      <c r="P154" s="92">
        <f t="shared" si="122"/>
        <v>608</v>
      </c>
      <c r="Q154" s="92">
        <f t="shared" si="122"/>
        <v>7968</v>
      </c>
      <c r="U154" s="92">
        <f>SUM(U140,U146,U152)</f>
        <v>4</v>
      </c>
      <c r="V154" s="92">
        <f>SUM(V140,V146,V152)</f>
        <v>664</v>
      </c>
      <c r="X154" s="92">
        <f>SUM(X140,X146,X152)</f>
        <v>2589.6</v>
      </c>
      <c r="Y154" s="92">
        <f>SUM(Y140,Y146,Y152)</f>
        <v>5378.4</v>
      </c>
      <c r="Z154" s="111">
        <f>X154/(X154+Y154)</f>
        <v>0.32500000000000001</v>
      </c>
    </row>
    <row r="155" spans="1:26" ht="12" x14ac:dyDescent="0.3">
      <c r="A155" s="49"/>
      <c r="B155" s="39"/>
      <c r="C155" s="40"/>
      <c r="D155" s="126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U155" s="40"/>
      <c r="V155" s="40"/>
      <c r="X155" s="40"/>
      <c r="Y155" s="40"/>
      <c r="Z155" s="105"/>
    </row>
    <row r="156" spans="1:26" ht="13" x14ac:dyDescent="0.3">
      <c r="A156" s="75">
        <v>7</v>
      </c>
      <c r="B156" s="84" t="s">
        <v>90</v>
      </c>
      <c r="C156" s="77"/>
      <c r="D156" s="118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78"/>
      <c r="U156" s="77"/>
      <c r="V156" s="77"/>
      <c r="X156" s="77"/>
      <c r="Y156" s="77"/>
      <c r="Z156" s="109"/>
    </row>
    <row r="157" spans="1:26" ht="12" x14ac:dyDescent="0.3">
      <c r="A157" s="100">
        <v>7.1</v>
      </c>
      <c r="B157" s="95" t="s">
        <v>91</v>
      </c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ref="Q157:Q161" si="123">SUM(E157:P157)</f>
        <v>0</v>
      </c>
      <c r="U157" s="135">
        <f>V157/$S$7</f>
        <v>0</v>
      </c>
      <c r="V157" s="135">
        <f>Q157/12</f>
        <v>0</v>
      </c>
      <c r="X157" s="135">
        <f>IF($D157="Y",$Q157,0)</f>
        <v>0</v>
      </c>
      <c r="Y157" s="135">
        <f>IF($D157="N",$Q157,0)</f>
        <v>0</v>
      </c>
      <c r="Z157" s="136" t="e">
        <f>X157/(Y157+X157)</f>
        <v>#DIV/0!</v>
      </c>
    </row>
    <row r="158" spans="1:26" s="32" customFormat="1" ht="12" x14ac:dyDescent="0.3">
      <c r="A158" s="94"/>
      <c r="B158" s="95"/>
      <c r="C158" s="130" t="str">
        <f>'3. Staff Loading'!C158</f>
        <v>BenefitsCal Product Manager</v>
      </c>
      <c r="D158" s="131" t="str">
        <f>'3. Staff Loading'!D158</f>
        <v>N</v>
      </c>
      <c r="E158" s="43">
        <v>55.199999999999996</v>
      </c>
      <c r="F158" s="43">
        <v>48</v>
      </c>
      <c r="G158" s="43">
        <v>52.8</v>
      </c>
      <c r="H158" s="43">
        <v>50.4</v>
      </c>
      <c r="I158" s="43">
        <v>48</v>
      </c>
      <c r="J158" s="43">
        <v>55.199999999999996</v>
      </c>
      <c r="K158" s="43">
        <v>48</v>
      </c>
      <c r="L158" s="43">
        <v>50.4</v>
      </c>
      <c r="M158" s="43">
        <v>45.6</v>
      </c>
      <c r="N158" s="43">
        <v>48</v>
      </c>
      <c r="O158" s="43">
        <v>50.4</v>
      </c>
      <c r="P158" s="43">
        <v>45.6</v>
      </c>
      <c r="Q158" s="101">
        <f t="shared" si="123"/>
        <v>597.6</v>
      </c>
      <c r="R158" s="29"/>
      <c r="S158" s="29"/>
      <c r="T158" s="29"/>
      <c r="U158" s="135">
        <f t="shared" ref="U158:U161" si="124">V158/$S$7</f>
        <v>0.30000000000000004</v>
      </c>
      <c r="V158" s="135">
        <f>Q158/12</f>
        <v>49.800000000000004</v>
      </c>
      <c r="X158" s="135">
        <f t="shared" ref="X158:X161" si="125">IF($D158="Y",$Q158,0)</f>
        <v>0</v>
      </c>
      <c r="Y158" s="135">
        <f t="shared" ref="Y158:Y161" si="126">IF($D158="N",$Q158,0)</f>
        <v>597.6</v>
      </c>
      <c r="Z158" s="136">
        <f t="shared" ref="Z158:Z161" si="127">X158/(Y158+X158)</f>
        <v>0</v>
      </c>
    </row>
    <row r="159" spans="1:26" s="32" customFormat="1" ht="12" x14ac:dyDescent="0.3">
      <c r="A159" s="94"/>
      <c r="B159" s="95"/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si="123"/>
        <v>0</v>
      </c>
      <c r="R159" s="29"/>
      <c r="S159" s="29"/>
      <c r="T159" s="29"/>
      <c r="U159" s="135">
        <f t="shared" si="124"/>
        <v>0</v>
      </c>
      <c r="V159" s="135">
        <f>Q159/12</f>
        <v>0</v>
      </c>
      <c r="X159" s="135">
        <f t="shared" si="125"/>
        <v>0</v>
      </c>
      <c r="Y159" s="135">
        <f t="shared" si="126"/>
        <v>0</v>
      </c>
      <c r="Z159" s="136" t="e">
        <f t="shared" si="127"/>
        <v>#DIV/0!</v>
      </c>
    </row>
    <row r="160" spans="1:26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3"/>
        <v>0</v>
      </c>
      <c r="R160" s="29"/>
      <c r="S160" s="29"/>
      <c r="T160" s="29"/>
      <c r="U160" s="135">
        <f t="shared" si="124"/>
        <v>0</v>
      </c>
      <c r="V160" s="135">
        <f>Q160/12</f>
        <v>0</v>
      </c>
      <c r="X160" s="135">
        <f t="shared" si="125"/>
        <v>0</v>
      </c>
      <c r="Y160" s="135">
        <f t="shared" si="126"/>
        <v>0</v>
      </c>
      <c r="Z160" s="136" t="e">
        <f t="shared" si="127"/>
        <v>#DIV/0!</v>
      </c>
    </row>
    <row r="161" spans="1:26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3"/>
        <v>0</v>
      </c>
      <c r="R161" s="29"/>
      <c r="S161" s="29"/>
      <c r="T161" s="29"/>
      <c r="U161" s="135">
        <f t="shared" si="124"/>
        <v>0</v>
      </c>
      <c r="V161" s="135">
        <f>Q161/12</f>
        <v>0</v>
      </c>
      <c r="X161" s="135">
        <f t="shared" si="125"/>
        <v>0</v>
      </c>
      <c r="Y161" s="135">
        <f t="shared" si="126"/>
        <v>0</v>
      </c>
      <c r="Z161" s="136" t="e">
        <f t="shared" si="127"/>
        <v>#DIV/0!</v>
      </c>
    </row>
    <row r="162" spans="1:26" ht="12.5" thickBot="1" x14ac:dyDescent="0.35">
      <c r="A162" s="66"/>
      <c r="B162" s="67" t="s">
        <v>92</v>
      </c>
      <c r="C162" s="68"/>
      <c r="D162" s="120"/>
      <c r="E162" s="71">
        <f>SUM(E157:E161)</f>
        <v>55.199999999999996</v>
      </c>
      <c r="F162" s="71">
        <f t="shared" ref="F162:Q162" si="128">SUM(F157:F161)</f>
        <v>48</v>
      </c>
      <c r="G162" s="71">
        <f t="shared" si="128"/>
        <v>52.8</v>
      </c>
      <c r="H162" s="71">
        <f t="shared" si="128"/>
        <v>50.4</v>
      </c>
      <c r="I162" s="71">
        <f t="shared" si="128"/>
        <v>48</v>
      </c>
      <c r="J162" s="71">
        <f t="shared" si="128"/>
        <v>55.199999999999996</v>
      </c>
      <c r="K162" s="71">
        <f t="shared" si="128"/>
        <v>48</v>
      </c>
      <c r="L162" s="71">
        <f t="shared" si="128"/>
        <v>50.4</v>
      </c>
      <c r="M162" s="71">
        <f t="shared" si="128"/>
        <v>45.6</v>
      </c>
      <c r="N162" s="71">
        <f t="shared" si="128"/>
        <v>48</v>
      </c>
      <c r="O162" s="71">
        <f t="shared" si="128"/>
        <v>50.4</v>
      </c>
      <c r="P162" s="71">
        <f t="shared" si="128"/>
        <v>45.6</v>
      </c>
      <c r="Q162" s="71">
        <f t="shared" si="128"/>
        <v>597.6</v>
      </c>
      <c r="R162" s="29"/>
      <c r="S162" s="29"/>
      <c r="T162" s="29"/>
      <c r="U162" s="73">
        <f>SUM(U157:U161)</f>
        <v>0.30000000000000004</v>
      </c>
      <c r="V162" s="73">
        <f>SUM(V157:V161)</f>
        <v>49.800000000000004</v>
      </c>
      <c r="X162" s="69">
        <f>SUM(X157:X161)</f>
        <v>0</v>
      </c>
      <c r="Y162" s="69">
        <f>SUM(Y157:Y161)</f>
        <v>597.6</v>
      </c>
      <c r="Z162" s="106">
        <f>X162/(X162+Y162)</f>
        <v>0</v>
      </c>
    </row>
    <row r="163" spans="1:26" ht="12" x14ac:dyDescent="0.3">
      <c r="A163" s="100">
        <v>7.2</v>
      </c>
      <c r="B163" s="95" t="s">
        <v>93</v>
      </c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ref="Q163:Q167" si="129">SUM(E163:P163)</f>
        <v>0</v>
      </c>
      <c r="R163" s="29"/>
      <c r="S163" s="29"/>
      <c r="T163" s="29"/>
      <c r="U163" s="135">
        <f>V163/$S$7</f>
        <v>0</v>
      </c>
      <c r="V163" s="135">
        <f>Q163/12</f>
        <v>0</v>
      </c>
      <c r="X163" s="135">
        <f>IF($D163="Y",$Q163,0)</f>
        <v>0</v>
      </c>
      <c r="Y163" s="135">
        <f>IF($D163="N",$Q163,0)</f>
        <v>0</v>
      </c>
      <c r="Z163" s="136" t="e">
        <f>X163/(Y163+X163)</f>
        <v>#DIV/0!</v>
      </c>
    </row>
    <row r="164" spans="1:26" s="32" customFormat="1" ht="12" x14ac:dyDescent="0.3">
      <c r="A164" s="94"/>
      <c r="B164" s="95"/>
      <c r="C164" s="130" t="str">
        <f>'3. Staff Loading'!C164</f>
        <v>BenefitsCal Application Architect</v>
      </c>
      <c r="D164" s="131" t="str">
        <f>'3. Staff Loading'!D164</f>
        <v>N</v>
      </c>
      <c r="E164" s="43">
        <v>18.400000000000002</v>
      </c>
      <c r="F164" s="43">
        <v>16</v>
      </c>
      <c r="G164" s="43">
        <v>17.600000000000001</v>
      </c>
      <c r="H164" s="43">
        <v>16.8</v>
      </c>
      <c r="I164" s="43">
        <v>16</v>
      </c>
      <c r="J164" s="43">
        <v>18.400000000000002</v>
      </c>
      <c r="K164" s="43">
        <v>16</v>
      </c>
      <c r="L164" s="43">
        <v>16.8</v>
      </c>
      <c r="M164" s="43">
        <v>15.200000000000001</v>
      </c>
      <c r="N164" s="43">
        <v>16</v>
      </c>
      <c r="O164" s="43">
        <v>16.8</v>
      </c>
      <c r="P164" s="43">
        <v>15.200000000000001</v>
      </c>
      <c r="Q164" s="101">
        <f t="shared" si="129"/>
        <v>199.20000000000002</v>
      </c>
      <c r="R164" s="29"/>
      <c r="S164" s="29"/>
      <c r="T164" s="29"/>
      <c r="U164" s="135">
        <f t="shared" ref="U164:U167" si="130">V164/$S$7</f>
        <v>0.1</v>
      </c>
      <c r="V164" s="135">
        <f>Q164/12</f>
        <v>16.600000000000001</v>
      </c>
      <c r="X164" s="135">
        <f t="shared" ref="X164:X167" si="131">IF($D164="Y",$Q164,0)</f>
        <v>0</v>
      </c>
      <c r="Y164" s="135">
        <f t="shared" ref="Y164:Y167" si="132">IF($D164="N",$Q164,0)</f>
        <v>199.20000000000002</v>
      </c>
      <c r="Z164" s="136">
        <f t="shared" ref="Z164:Z167" si="133">X164/(Y164+X164)</f>
        <v>0</v>
      </c>
    </row>
    <row r="165" spans="1:26" ht="12" x14ac:dyDescent="0.3">
      <c r="A165" s="94"/>
      <c r="B165" s="95"/>
      <c r="C165" s="130" t="str">
        <f>'3. Staff Loading'!C165</f>
        <v>BenefitsCal User Centered Design Lead</v>
      </c>
      <c r="D165" s="131" t="str">
        <f>'3. Staff Loading'!D165</f>
        <v>N</v>
      </c>
      <c r="E165" s="43">
        <v>18.400000000000002</v>
      </c>
      <c r="F165" s="43">
        <v>16</v>
      </c>
      <c r="G165" s="43">
        <v>17.600000000000001</v>
      </c>
      <c r="H165" s="43">
        <v>16.8</v>
      </c>
      <c r="I165" s="43">
        <v>16</v>
      </c>
      <c r="J165" s="43">
        <v>18.400000000000002</v>
      </c>
      <c r="K165" s="43">
        <v>16</v>
      </c>
      <c r="L165" s="43">
        <v>16.8</v>
      </c>
      <c r="M165" s="43">
        <v>15.200000000000001</v>
      </c>
      <c r="N165" s="43">
        <v>16</v>
      </c>
      <c r="O165" s="43">
        <v>16.8</v>
      </c>
      <c r="P165" s="43">
        <v>15.200000000000001</v>
      </c>
      <c r="Q165" s="101">
        <f t="shared" si="129"/>
        <v>199.20000000000002</v>
      </c>
      <c r="R165" s="29"/>
      <c r="S165" s="29"/>
      <c r="T165" s="29"/>
      <c r="U165" s="135">
        <f t="shared" si="130"/>
        <v>0.1</v>
      </c>
      <c r="V165" s="135">
        <f>Q165/12</f>
        <v>16.600000000000001</v>
      </c>
      <c r="X165" s="135">
        <f t="shared" si="131"/>
        <v>0</v>
      </c>
      <c r="Y165" s="135">
        <f t="shared" si="132"/>
        <v>199.20000000000002</v>
      </c>
      <c r="Z165" s="136">
        <f t="shared" si="133"/>
        <v>0</v>
      </c>
    </row>
    <row r="166" spans="1:26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29"/>
        <v>0</v>
      </c>
      <c r="R166" s="29"/>
      <c r="S166" s="29"/>
      <c r="T166" s="29"/>
      <c r="U166" s="135">
        <f t="shared" si="130"/>
        <v>0</v>
      </c>
      <c r="V166" s="135">
        <f>Q166/12</f>
        <v>0</v>
      </c>
      <c r="X166" s="135">
        <f t="shared" si="131"/>
        <v>0</v>
      </c>
      <c r="Y166" s="135">
        <f t="shared" si="132"/>
        <v>0</v>
      </c>
      <c r="Z166" s="136" t="e">
        <f t="shared" si="133"/>
        <v>#DIV/0!</v>
      </c>
    </row>
    <row r="167" spans="1:26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29"/>
        <v>0</v>
      </c>
      <c r="R167" s="29"/>
      <c r="S167" s="29"/>
      <c r="T167" s="29"/>
      <c r="U167" s="135">
        <f t="shared" si="130"/>
        <v>0</v>
      </c>
      <c r="V167" s="135">
        <f>Q167/12</f>
        <v>0</v>
      </c>
      <c r="X167" s="135">
        <f t="shared" si="131"/>
        <v>0</v>
      </c>
      <c r="Y167" s="135">
        <f t="shared" si="132"/>
        <v>0</v>
      </c>
      <c r="Z167" s="136" t="e">
        <f t="shared" si="133"/>
        <v>#DIV/0!</v>
      </c>
    </row>
    <row r="168" spans="1:26" ht="12.5" thickBot="1" x14ac:dyDescent="0.35">
      <c r="A168" s="66"/>
      <c r="B168" s="67" t="s">
        <v>94</v>
      </c>
      <c r="C168" s="68"/>
      <c r="D168" s="120"/>
      <c r="E168" s="71">
        <f>SUM(E163:E167)</f>
        <v>36.800000000000004</v>
      </c>
      <c r="F168" s="71">
        <f t="shared" ref="F168:Q168" si="134">SUM(F163:F167)</f>
        <v>32</v>
      </c>
      <c r="G168" s="71">
        <f t="shared" si="134"/>
        <v>35.200000000000003</v>
      </c>
      <c r="H168" s="71">
        <f t="shared" si="134"/>
        <v>33.6</v>
      </c>
      <c r="I168" s="71">
        <f t="shared" si="134"/>
        <v>32</v>
      </c>
      <c r="J168" s="71">
        <f t="shared" si="134"/>
        <v>36.800000000000004</v>
      </c>
      <c r="K168" s="71">
        <f t="shared" si="134"/>
        <v>32</v>
      </c>
      <c r="L168" s="71">
        <f t="shared" si="134"/>
        <v>33.6</v>
      </c>
      <c r="M168" s="71">
        <f t="shared" si="134"/>
        <v>30.400000000000002</v>
      </c>
      <c r="N168" s="71">
        <f t="shared" si="134"/>
        <v>32</v>
      </c>
      <c r="O168" s="71">
        <f t="shared" si="134"/>
        <v>33.6</v>
      </c>
      <c r="P168" s="71">
        <f t="shared" si="134"/>
        <v>30.400000000000002</v>
      </c>
      <c r="Q168" s="71">
        <f t="shared" si="134"/>
        <v>398.40000000000003</v>
      </c>
      <c r="R168" s="29"/>
      <c r="S168" s="29"/>
      <c r="T168" s="29"/>
      <c r="U168" s="73">
        <f>SUM(U163:U167)</f>
        <v>0.2</v>
      </c>
      <c r="V168" s="73">
        <f>SUM(V163:V167)</f>
        <v>33.200000000000003</v>
      </c>
      <c r="X168" s="69">
        <f>SUM(X163:X167)</f>
        <v>0</v>
      </c>
      <c r="Y168" s="69">
        <f>SUM(Y163:Y167)</f>
        <v>398.40000000000003</v>
      </c>
      <c r="Z168" s="106">
        <f>X168/(X168+Y168)</f>
        <v>0</v>
      </c>
    </row>
    <row r="169" spans="1:26" ht="12" x14ac:dyDescent="0.3">
      <c r="A169" s="100">
        <v>7.3</v>
      </c>
      <c r="B169" s="95" t="s">
        <v>95</v>
      </c>
      <c r="C169" s="130" t="str">
        <f>'3. Staff Loading'!C169</f>
        <v>BenefitsCal Application Architect</v>
      </c>
      <c r="D169" s="131" t="str">
        <f>'3. Staff Loading'!D169</f>
        <v>N</v>
      </c>
      <c r="E169" s="43">
        <v>18.400000000000002</v>
      </c>
      <c r="F169" s="43">
        <v>16</v>
      </c>
      <c r="G169" s="43">
        <v>17.600000000000001</v>
      </c>
      <c r="H169" s="43">
        <v>16.8</v>
      </c>
      <c r="I169" s="43">
        <v>16</v>
      </c>
      <c r="J169" s="43">
        <v>18.400000000000002</v>
      </c>
      <c r="K169" s="43">
        <v>16</v>
      </c>
      <c r="L169" s="43">
        <v>16.8</v>
      </c>
      <c r="M169" s="43">
        <v>15.200000000000001</v>
      </c>
      <c r="N169" s="43">
        <v>16</v>
      </c>
      <c r="O169" s="43">
        <v>16.8</v>
      </c>
      <c r="P169" s="43">
        <v>15.200000000000001</v>
      </c>
      <c r="Q169" s="101">
        <f t="shared" ref="Q169:Q173" si="135">SUM(E169:P169)</f>
        <v>199.20000000000002</v>
      </c>
      <c r="R169" s="29"/>
      <c r="S169" s="29"/>
      <c r="T169" s="29"/>
      <c r="U169" s="135">
        <f>V169/$S$7</f>
        <v>0.1</v>
      </c>
      <c r="V169" s="135">
        <f>Q169/12</f>
        <v>16.600000000000001</v>
      </c>
      <c r="X169" s="135">
        <f>IF($D169="Y",$Q169,0)</f>
        <v>0</v>
      </c>
      <c r="Y169" s="135">
        <f>IF($D169="N",$Q169,0)</f>
        <v>199.20000000000002</v>
      </c>
      <c r="Z169" s="136">
        <f>X169/(Y169+X169)</f>
        <v>0</v>
      </c>
    </row>
    <row r="170" spans="1:26" s="32" customFormat="1" ht="12" x14ac:dyDescent="0.3">
      <c r="A170" s="94"/>
      <c r="B170" s="95"/>
      <c r="C170" s="130" t="str">
        <f>'3. Staff Loading'!C170</f>
        <v>BenefitsCal Application Developer SR</v>
      </c>
      <c r="D170" s="131" t="str">
        <f>'3. Staff Loading'!D170</f>
        <v>N</v>
      </c>
      <c r="E170" s="43">
        <v>18.400000000000002</v>
      </c>
      <c r="F170" s="43">
        <v>16</v>
      </c>
      <c r="G170" s="43">
        <v>17.600000000000001</v>
      </c>
      <c r="H170" s="43">
        <v>16.8</v>
      </c>
      <c r="I170" s="43">
        <v>16</v>
      </c>
      <c r="J170" s="43">
        <v>18.400000000000002</v>
      </c>
      <c r="K170" s="43">
        <v>16</v>
      </c>
      <c r="L170" s="43">
        <v>16.8</v>
      </c>
      <c r="M170" s="43">
        <v>15.200000000000001</v>
      </c>
      <c r="N170" s="43">
        <v>16</v>
      </c>
      <c r="O170" s="43">
        <v>16.8</v>
      </c>
      <c r="P170" s="43">
        <v>15.200000000000001</v>
      </c>
      <c r="Q170" s="101">
        <f t="shared" si="135"/>
        <v>199.20000000000002</v>
      </c>
      <c r="R170" s="29"/>
      <c r="S170" s="29"/>
      <c r="T170" s="29"/>
      <c r="U170" s="135">
        <f t="shared" ref="U170:U173" si="136">V170/$S$7</f>
        <v>0.1</v>
      </c>
      <c r="V170" s="135">
        <f>Q170/12</f>
        <v>16.600000000000001</v>
      </c>
      <c r="X170" s="135">
        <f t="shared" ref="X170:X173" si="137">IF($D170="Y",$Q170,0)</f>
        <v>0</v>
      </c>
      <c r="Y170" s="135">
        <f t="shared" ref="Y170:Y173" si="138">IF($D170="N",$Q170,0)</f>
        <v>199.20000000000002</v>
      </c>
      <c r="Z170" s="136">
        <f t="shared" ref="Z170:Z173" si="139">X170/(Y170+X170)</f>
        <v>0</v>
      </c>
    </row>
    <row r="171" spans="1:26" s="32" customFormat="1" ht="12" x14ac:dyDescent="0.3">
      <c r="A171" s="94"/>
      <c r="B171" s="95"/>
      <c r="C171" s="130" t="str">
        <f>'3. Staff Loading'!C171</f>
        <v>BenefitsCal Business Analyst Sr</v>
      </c>
      <c r="D171" s="131" t="str">
        <f>'3. Staff Loading'!D171</f>
        <v>N</v>
      </c>
      <c r="E171" s="43">
        <v>18.400000000000002</v>
      </c>
      <c r="F171" s="43">
        <v>16</v>
      </c>
      <c r="G171" s="43">
        <v>17.600000000000001</v>
      </c>
      <c r="H171" s="43">
        <v>16.8</v>
      </c>
      <c r="I171" s="43">
        <v>16</v>
      </c>
      <c r="J171" s="43">
        <v>18.400000000000002</v>
      </c>
      <c r="K171" s="43">
        <v>16</v>
      </c>
      <c r="L171" s="43">
        <v>16.8</v>
      </c>
      <c r="M171" s="43">
        <v>15.200000000000001</v>
      </c>
      <c r="N171" s="43">
        <v>16</v>
      </c>
      <c r="O171" s="43">
        <v>16.8</v>
      </c>
      <c r="P171" s="43">
        <v>15.200000000000001</v>
      </c>
      <c r="Q171" s="101">
        <f t="shared" si="135"/>
        <v>199.20000000000002</v>
      </c>
      <c r="R171" s="29"/>
      <c r="S171" s="29"/>
      <c r="T171" s="29"/>
      <c r="U171" s="135">
        <f t="shared" si="136"/>
        <v>0.1</v>
      </c>
      <c r="V171" s="135">
        <f>Q171/12</f>
        <v>16.600000000000001</v>
      </c>
      <c r="X171" s="135">
        <f t="shared" si="137"/>
        <v>0</v>
      </c>
      <c r="Y171" s="135">
        <f t="shared" si="138"/>
        <v>199.20000000000002</v>
      </c>
      <c r="Z171" s="136">
        <f t="shared" si="139"/>
        <v>0</v>
      </c>
    </row>
    <row r="172" spans="1:26" ht="12" x14ac:dyDescent="0.3">
      <c r="A172" s="94"/>
      <c r="B172" s="95"/>
      <c r="C172" s="130" t="str">
        <f>'3. Staff Loading'!C172</f>
        <v>BenefitsCal SR Tester Onshore</v>
      </c>
      <c r="D172" s="131" t="str">
        <f>'3. Staff Loading'!D172</f>
        <v>N</v>
      </c>
      <c r="E172" s="43">
        <v>18.400000000000002</v>
      </c>
      <c r="F172" s="43">
        <v>16</v>
      </c>
      <c r="G172" s="43">
        <v>17.600000000000001</v>
      </c>
      <c r="H172" s="43">
        <v>16.8</v>
      </c>
      <c r="I172" s="43">
        <v>16</v>
      </c>
      <c r="J172" s="43">
        <v>18.400000000000002</v>
      </c>
      <c r="K172" s="43">
        <v>16</v>
      </c>
      <c r="L172" s="43">
        <v>16.8</v>
      </c>
      <c r="M172" s="43">
        <v>15.200000000000001</v>
      </c>
      <c r="N172" s="43">
        <v>16</v>
      </c>
      <c r="O172" s="43">
        <v>16.8</v>
      </c>
      <c r="P172" s="43">
        <v>15.200000000000001</v>
      </c>
      <c r="Q172" s="101">
        <f t="shared" si="135"/>
        <v>199.20000000000002</v>
      </c>
      <c r="R172" s="29"/>
      <c r="S172" s="29"/>
      <c r="T172" s="29"/>
      <c r="U172" s="135">
        <f t="shared" si="136"/>
        <v>0.1</v>
      </c>
      <c r="V172" s="135">
        <f>Q172/12</f>
        <v>16.600000000000001</v>
      </c>
      <c r="X172" s="135">
        <f t="shared" si="137"/>
        <v>0</v>
      </c>
      <c r="Y172" s="135">
        <f t="shared" si="138"/>
        <v>199.20000000000002</v>
      </c>
      <c r="Z172" s="136">
        <f t="shared" si="139"/>
        <v>0</v>
      </c>
    </row>
    <row r="173" spans="1:26" ht="12" x14ac:dyDescent="0.3">
      <c r="A173" s="94"/>
      <c r="B173" s="95"/>
      <c r="C173" s="130" t="str">
        <f>'3. Staff Loading'!C173</f>
        <v>BenefitsCal User Centered Design Lead</v>
      </c>
      <c r="D173" s="131" t="str">
        <f>'3. Staff Loading'!D173</f>
        <v>N</v>
      </c>
      <c r="E173" s="43">
        <v>18.400000000000002</v>
      </c>
      <c r="F173" s="43">
        <v>16</v>
      </c>
      <c r="G173" s="43">
        <v>17.600000000000001</v>
      </c>
      <c r="H173" s="43">
        <v>16.8</v>
      </c>
      <c r="I173" s="43">
        <v>16</v>
      </c>
      <c r="J173" s="43">
        <v>18.400000000000002</v>
      </c>
      <c r="K173" s="43">
        <v>16</v>
      </c>
      <c r="L173" s="43">
        <v>16.8</v>
      </c>
      <c r="M173" s="43">
        <v>15.200000000000001</v>
      </c>
      <c r="N173" s="43">
        <v>16</v>
      </c>
      <c r="O173" s="43">
        <v>16.8</v>
      </c>
      <c r="P173" s="43">
        <v>15.200000000000001</v>
      </c>
      <c r="Q173" s="101">
        <f t="shared" si="135"/>
        <v>199.20000000000002</v>
      </c>
      <c r="R173" s="29"/>
      <c r="S173" s="29"/>
      <c r="T173" s="29"/>
      <c r="U173" s="135">
        <f t="shared" si="136"/>
        <v>0.1</v>
      </c>
      <c r="V173" s="135">
        <f>Q173/12</f>
        <v>16.600000000000001</v>
      </c>
      <c r="X173" s="135">
        <f t="shared" si="137"/>
        <v>0</v>
      </c>
      <c r="Y173" s="135">
        <f t="shared" si="138"/>
        <v>199.20000000000002</v>
      </c>
      <c r="Z173" s="136">
        <f t="shared" si="139"/>
        <v>0</v>
      </c>
    </row>
    <row r="174" spans="1:26" ht="12.5" thickBot="1" x14ac:dyDescent="0.35">
      <c r="A174" s="66"/>
      <c r="B174" s="67" t="s">
        <v>96</v>
      </c>
      <c r="C174" s="68"/>
      <c r="D174" s="120"/>
      <c r="E174" s="71">
        <f>SUM(E169:E173)</f>
        <v>92.000000000000014</v>
      </c>
      <c r="F174" s="71">
        <f t="shared" ref="F174:Q174" si="140">SUM(F169:F173)</f>
        <v>80</v>
      </c>
      <c r="G174" s="71">
        <f t="shared" si="140"/>
        <v>88</v>
      </c>
      <c r="H174" s="71">
        <f t="shared" si="140"/>
        <v>84</v>
      </c>
      <c r="I174" s="71">
        <f t="shared" si="140"/>
        <v>80</v>
      </c>
      <c r="J174" s="71">
        <f t="shared" si="140"/>
        <v>92.000000000000014</v>
      </c>
      <c r="K174" s="71">
        <f t="shared" si="140"/>
        <v>80</v>
      </c>
      <c r="L174" s="71">
        <f t="shared" si="140"/>
        <v>84</v>
      </c>
      <c r="M174" s="71">
        <f t="shared" si="140"/>
        <v>76</v>
      </c>
      <c r="N174" s="71">
        <f t="shared" si="140"/>
        <v>80</v>
      </c>
      <c r="O174" s="71">
        <f t="shared" si="140"/>
        <v>84</v>
      </c>
      <c r="P174" s="71">
        <f t="shared" si="140"/>
        <v>76</v>
      </c>
      <c r="Q174" s="71">
        <f t="shared" si="140"/>
        <v>996.00000000000011</v>
      </c>
      <c r="R174" s="29"/>
      <c r="S174" s="29"/>
      <c r="T174" s="29"/>
      <c r="U174" s="73">
        <f>SUM(U169:U173)</f>
        <v>0.5</v>
      </c>
      <c r="V174" s="73">
        <f>SUM(V169:V173)</f>
        <v>83</v>
      </c>
      <c r="X174" s="69">
        <f>SUM(X169:X173)</f>
        <v>0</v>
      </c>
      <c r="Y174" s="69">
        <f>SUM(Y169:Y173)</f>
        <v>996.00000000000011</v>
      </c>
      <c r="Z174" s="106">
        <f>X174/(X174+Y174)</f>
        <v>0</v>
      </c>
    </row>
    <row r="175" spans="1:26" ht="12" x14ac:dyDescent="0.3">
      <c r="A175" s="94">
        <v>7.4</v>
      </c>
      <c r="B175" s="95" t="s">
        <v>97</v>
      </c>
      <c r="C175" s="130" t="str">
        <f>'3. Staff Loading'!C175</f>
        <v>BenefitsCal Application Developer Onshore</v>
      </c>
      <c r="D175" s="131" t="str">
        <f>'3. Staff Loading'!D175</f>
        <v>N</v>
      </c>
      <c r="E175" s="43">
        <v>184</v>
      </c>
      <c r="F175" s="43">
        <v>160</v>
      </c>
      <c r="G175" s="43">
        <v>176</v>
      </c>
      <c r="H175" s="43">
        <v>168</v>
      </c>
      <c r="I175" s="43">
        <v>160</v>
      </c>
      <c r="J175" s="43">
        <v>184</v>
      </c>
      <c r="K175" s="43">
        <v>160</v>
      </c>
      <c r="L175" s="43">
        <v>168</v>
      </c>
      <c r="M175" s="43">
        <v>152</v>
      </c>
      <c r="N175" s="43">
        <v>160</v>
      </c>
      <c r="O175" s="43">
        <v>168</v>
      </c>
      <c r="P175" s="43">
        <v>152</v>
      </c>
      <c r="Q175" s="101">
        <f t="shared" ref="Q175:Q179" si="141">SUM(E175:P175)</f>
        <v>1992</v>
      </c>
      <c r="R175" s="29"/>
      <c r="S175" s="29"/>
      <c r="T175" s="29"/>
      <c r="U175" s="135">
        <f>V175/$S$7</f>
        <v>1</v>
      </c>
      <c r="V175" s="135">
        <f>Q175/12</f>
        <v>166</v>
      </c>
      <c r="X175" s="135">
        <f>IF($D175="Y",$Q175,0)</f>
        <v>0</v>
      </c>
      <c r="Y175" s="135">
        <f>IF($D175="N",$Q175,0)</f>
        <v>1992</v>
      </c>
      <c r="Z175" s="136">
        <f>X175/(Y175+X175)</f>
        <v>0</v>
      </c>
    </row>
    <row r="176" spans="1:26" s="32" customFormat="1" ht="12" x14ac:dyDescent="0.3">
      <c r="A176" s="94"/>
      <c r="B176" s="95"/>
      <c r="C176" s="130" t="str">
        <f>'3. Staff Loading'!C176</f>
        <v>BenefitsCal Application Developer SR</v>
      </c>
      <c r="D176" s="131" t="str">
        <f>'3. Staff Loading'!D176</f>
        <v>N</v>
      </c>
      <c r="E176" s="43">
        <v>27.599999999999998</v>
      </c>
      <c r="F176" s="43">
        <v>24</v>
      </c>
      <c r="G176" s="43">
        <v>26.4</v>
      </c>
      <c r="H176" s="43">
        <v>25.2</v>
      </c>
      <c r="I176" s="43">
        <v>24</v>
      </c>
      <c r="J176" s="43">
        <v>27.599999999999998</v>
      </c>
      <c r="K176" s="43">
        <v>24</v>
      </c>
      <c r="L176" s="43">
        <v>25.2</v>
      </c>
      <c r="M176" s="43">
        <v>22.8</v>
      </c>
      <c r="N176" s="43">
        <v>24</v>
      </c>
      <c r="O176" s="43">
        <v>25.2</v>
      </c>
      <c r="P176" s="43">
        <v>22.8</v>
      </c>
      <c r="Q176" s="101">
        <f t="shared" si="141"/>
        <v>298.8</v>
      </c>
      <c r="R176" s="29"/>
      <c r="S176" s="29"/>
      <c r="T176" s="29"/>
      <c r="U176" s="135">
        <f t="shared" ref="U176:U179" si="142">V176/$S$7</f>
        <v>0.15000000000000002</v>
      </c>
      <c r="V176" s="135">
        <f>Q176/12</f>
        <v>24.900000000000002</v>
      </c>
      <c r="X176" s="135">
        <f t="shared" ref="X176:X179" si="143">IF($D176="Y",$Q176,0)</f>
        <v>0</v>
      </c>
      <c r="Y176" s="135">
        <f t="shared" ref="Y176:Y179" si="144">IF($D176="N",$Q176,0)</f>
        <v>298.8</v>
      </c>
      <c r="Z176" s="136">
        <f t="shared" ref="Z176:Z179" si="145">X176/(Y176+X176)</f>
        <v>0</v>
      </c>
    </row>
    <row r="177" spans="1:26" s="32" customFormat="1" ht="12" x14ac:dyDescent="0.3">
      <c r="A177" s="94"/>
      <c r="B177" s="95"/>
      <c r="C177" s="130" t="str">
        <f>'3. Staff Loading'!C177</f>
        <v>BenefitsCal Business Analyst Sr</v>
      </c>
      <c r="D177" s="131" t="str">
        <f>'3. Staff Loading'!D177</f>
        <v>N</v>
      </c>
      <c r="E177" s="43">
        <v>18.400000000000002</v>
      </c>
      <c r="F177" s="43">
        <v>16</v>
      </c>
      <c r="G177" s="43">
        <v>17.600000000000001</v>
      </c>
      <c r="H177" s="43">
        <v>16.8</v>
      </c>
      <c r="I177" s="43">
        <v>16</v>
      </c>
      <c r="J177" s="43">
        <v>18.400000000000002</v>
      </c>
      <c r="K177" s="43">
        <v>16</v>
      </c>
      <c r="L177" s="43">
        <v>16.8</v>
      </c>
      <c r="M177" s="43">
        <v>15.200000000000001</v>
      </c>
      <c r="N177" s="43">
        <v>16</v>
      </c>
      <c r="O177" s="43">
        <v>16.8</v>
      </c>
      <c r="P177" s="43">
        <v>15.200000000000001</v>
      </c>
      <c r="Q177" s="101">
        <f t="shared" si="141"/>
        <v>199.20000000000002</v>
      </c>
      <c r="R177" s="29"/>
      <c r="S177" s="29"/>
      <c r="T177" s="29"/>
      <c r="U177" s="135">
        <f t="shared" si="142"/>
        <v>0.1</v>
      </c>
      <c r="V177" s="135">
        <f>Q177/12</f>
        <v>16.600000000000001</v>
      </c>
      <c r="X177" s="135">
        <f t="shared" si="143"/>
        <v>0</v>
      </c>
      <c r="Y177" s="135">
        <f t="shared" si="144"/>
        <v>199.20000000000002</v>
      </c>
      <c r="Z177" s="136">
        <f t="shared" si="145"/>
        <v>0</v>
      </c>
    </row>
    <row r="178" spans="1:26" s="32" customFormat="1" ht="12" x14ac:dyDescent="0.3">
      <c r="A178" s="94"/>
      <c r="B178" s="95"/>
      <c r="C178" s="130" t="str">
        <f>'3. Staff Loading'!C178</f>
        <v>BenefitsCal SR Tester Onshore</v>
      </c>
      <c r="D178" s="131" t="str">
        <f>'3. Staff Loading'!D178</f>
        <v>N</v>
      </c>
      <c r="E178" s="43">
        <v>18.400000000000002</v>
      </c>
      <c r="F178" s="43">
        <v>16</v>
      </c>
      <c r="G178" s="43">
        <v>17.600000000000001</v>
      </c>
      <c r="H178" s="43">
        <v>16.8</v>
      </c>
      <c r="I178" s="43">
        <v>16</v>
      </c>
      <c r="J178" s="43">
        <v>18.400000000000002</v>
      </c>
      <c r="K178" s="43">
        <v>16</v>
      </c>
      <c r="L178" s="43">
        <v>16.8</v>
      </c>
      <c r="M178" s="43">
        <v>15.200000000000001</v>
      </c>
      <c r="N178" s="43">
        <v>16</v>
      </c>
      <c r="O178" s="43">
        <v>16.8</v>
      </c>
      <c r="P178" s="43">
        <v>15.200000000000001</v>
      </c>
      <c r="Q178" s="101">
        <f t="shared" si="141"/>
        <v>199.20000000000002</v>
      </c>
      <c r="R178" s="29"/>
      <c r="S178" s="29"/>
      <c r="T178" s="29"/>
      <c r="U178" s="135">
        <f t="shared" si="142"/>
        <v>0.1</v>
      </c>
      <c r="V178" s="135">
        <f>Q178/12</f>
        <v>16.600000000000001</v>
      </c>
      <c r="X178" s="135">
        <f t="shared" si="143"/>
        <v>0</v>
      </c>
      <c r="Y178" s="135">
        <f t="shared" si="144"/>
        <v>199.20000000000002</v>
      </c>
      <c r="Z178" s="136">
        <f t="shared" si="145"/>
        <v>0</v>
      </c>
    </row>
    <row r="179" spans="1:26" ht="10.15" customHeight="1" x14ac:dyDescent="0.3">
      <c r="A179" s="94"/>
      <c r="B179" s="95"/>
      <c r="C179" s="130" t="str">
        <f>'3. Staff Loading'!C179</f>
        <v>BenefitsCal User Centered Design Lead</v>
      </c>
      <c r="D179" s="131" t="str">
        <f>'3. Staff Loading'!D179</f>
        <v>N</v>
      </c>
      <c r="E179" s="43">
        <v>9.2000000000000011</v>
      </c>
      <c r="F179" s="43">
        <v>8</v>
      </c>
      <c r="G179" s="43">
        <v>8.8000000000000007</v>
      </c>
      <c r="H179" s="43">
        <v>8.4</v>
      </c>
      <c r="I179" s="43">
        <v>8</v>
      </c>
      <c r="J179" s="43">
        <v>9.2000000000000011</v>
      </c>
      <c r="K179" s="43">
        <v>8</v>
      </c>
      <c r="L179" s="43">
        <v>8.4</v>
      </c>
      <c r="M179" s="43">
        <v>7.6000000000000005</v>
      </c>
      <c r="N179" s="43">
        <v>8</v>
      </c>
      <c r="O179" s="43">
        <v>8.4</v>
      </c>
      <c r="P179" s="43">
        <v>7.6000000000000005</v>
      </c>
      <c r="Q179" s="101">
        <f t="shared" si="141"/>
        <v>99.600000000000009</v>
      </c>
      <c r="R179" s="29"/>
      <c r="S179" s="29"/>
      <c r="T179" s="29"/>
      <c r="U179" s="135">
        <f t="shared" si="142"/>
        <v>0.05</v>
      </c>
      <c r="V179" s="135">
        <f>Q179/12</f>
        <v>8.3000000000000007</v>
      </c>
      <c r="X179" s="135">
        <f t="shared" si="143"/>
        <v>0</v>
      </c>
      <c r="Y179" s="135">
        <f t="shared" si="144"/>
        <v>99.600000000000009</v>
      </c>
      <c r="Z179" s="136">
        <f t="shared" si="145"/>
        <v>0</v>
      </c>
    </row>
    <row r="180" spans="1:26" s="31" customFormat="1" ht="13.5" thickBot="1" x14ac:dyDescent="0.35">
      <c r="A180" s="66"/>
      <c r="B180" s="67" t="s">
        <v>98</v>
      </c>
      <c r="C180" s="68"/>
      <c r="D180" s="120"/>
      <c r="E180" s="71">
        <f>SUM(E175:E179)</f>
        <v>257.60000000000002</v>
      </c>
      <c r="F180" s="71">
        <f t="shared" ref="F180:Q180" si="146">SUM(F175:F179)</f>
        <v>224</v>
      </c>
      <c r="G180" s="71">
        <f t="shared" si="146"/>
        <v>246.4</v>
      </c>
      <c r="H180" s="71">
        <f t="shared" si="146"/>
        <v>235.20000000000002</v>
      </c>
      <c r="I180" s="71">
        <f t="shared" si="146"/>
        <v>224</v>
      </c>
      <c r="J180" s="71">
        <f t="shared" si="146"/>
        <v>257.60000000000002</v>
      </c>
      <c r="K180" s="71">
        <f t="shared" si="146"/>
        <v>224</v>
      </c>
      <c r="L180" s="71">
        <f t="shared" si="146"/>
        <v>235.20000000000002</v>
      </c>
      <c r="M180" s="71">
        <f t="shared" si="146"/>
        <v>212.79999999999998</v>
      </c>
      <c r="N180" s="71">
        <f t="shared" si="146"/>
        <v>224</v>
      </c>
      <c r="O180" s="71">
        <f t="shared" si="146"/>
        <v>235.20000000000002</v>
      </c>
      <c r="P180" s="71">
        <f t="shared" si="146"/>
        <v>212.79999999999998</v>
      </c>
      <c r="Q180" s="71">
        <f t="shared" si="146"/>
        <v>2788.7999999999997</v>
      </c>
      <c r="R180" s="29"/>
      <c r="S180" s="29"/>
      <c r="T180" s="29"/>
      <c r="U180" s="73">
        <f>SUM(U175:U179)</f>
        <v>1.4000000000000001</v>
      </c>
      <c r="V180" s="73">
        <f>SUM(V175:V179)</f>
        <v>232.4</v>
      </c>
      <c r="X180" s="69">
        <f>SUM(X175:X179)</f>
        <v>0</v>
      </c>
      <c r="Y180" s="69">
        <f>SUM(Y175:Y179)</f>
        <v>2788.7999999999997</v>
      </c>
      <c r="Z180" s="106">
        <f>X180/(X180+Y180)</f>
        <v>0</v>
      </c>
    </row>
    <row r="181" spans="1:26" ht="10.15" customHeight="1" x14ac:dyDescent="0.3">
      <c r="A181" s="38"/>
      <c r="B181" s="39"/>
      <c r="C181" s="47"/>
      <c r="D181" s="119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29"/>
      <c r="S181" s="29"/>
      <c r="T181" s="29"/>
      <c r="U181" s="41"/>
      <c r="V181" s="41"/>
      <c r="X181" s="41"/>
      <c r="Y181" s="41"/>
      <c r="Z181" s="105"/>
    </row>
    <row r="182" spans="1:26" ht="13.5" thickBot="1" x14ac:dyDescent="0.35">
      <c r="A182" s="89"/>
      <c r="B182" s="90" t="s">
        <v>99</v>
      </c>
      <c r="C182" s="91"/>
      <c r="D182" s="123"/>
      <c r="E182" s="92">
        <f t="shared" ref="E182:Q182" si="147">SUM(E162,E168,E174,E180)</f>
        <v>441.6</v>
      </c>
      <c r="F182" s="92">
        <f t="shared" si="147"/>
        <v>384</v>
      </c>
      <c r="G182" s="92">
        <f t="shared" si="147"/>
        <v>422.4</v>
      </c>
      <c r="H182" s="92">
        <f t="shared" si="147"/>
        <v>403.20000000000005</v>
      </c>
      <c r="I182" s="92">
        <f t="shared" si="147"/>
        <v>384</v>
      </c>
      <c r="J182" s="92">
        <f t="shared" si="147"/>
        <v>441.6</v>
      </c>
      <c r="K182" s="92">
        <f t="shared" si="147"/>
        <v>384</v>
      </c>
      <c r="L182" s="92">
        <f t="shared" si="147"/>
        <v>403.20000000000005</v>
      </c>
      <c r="M182" s="92">
        <f t="shared" si="147"/>
        <v>364.79999999999995</v>
      </c>
      <c r="N182" s="92">
        <f t="shared" si="147"/>
        <v>384</v>
      </c>
      <c r="O182" s="92">
        <f t="shared" si="147"/>
        <v>403.20000000000005</v>
      </c>
      <c r="P182" s="92">
        <f t="shared" si="147"/>
        <v>364.79999999999995</v>
      </c>
      <c r="Q182" s="92">
        <f t="shared" si="147"/>
        <v>4780.7999999999993</v>
      </c>
      <c r="R182" s="29"/>
      <c r="S182" s="29"/>
      <c r="T182" s="29"/>
      <c r="U182" s="92">
        <f>SUM(U162,U168,U174,U180)</f>
        <v>2.4000000000000004</v>
      </c>
      <c r="V182" s="92">
        <f>SUM(V162,V168,V174,V180)</f>
        <v>398.4</v>
      </c>
      <c r="X182" s="92">
        <f>SUM(X162,X168,X174,X180)</f>
        <v>0</v>
      </c>
      <c r="Y182" s="92">
        <f>SUM(Y162,Y168,Y174,Y180)</f>
        <v>4780.7999999999993</v>
      </c>
      <c r="Z182" s="111">
        <f>X182/(X182+Y182)</f>
        <v>0</v>
      </c>
    </row>
    <row r="183" spans="1:26" ht="12" x14ac:dyDescent="0.3">
      <c r="A183" s="49"/>
      <c r="B183" s="39"/>
      <c r="C183" s="40"/>
      <c r="D183" s="126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29"/>
      <c r="S183" s="29"/>
      <c r="T183" s="29"/>
      <c r="U183" s="40"/>
      <c r="V183" s="40"/>
      <c r="X183" s="40"/>
      <c r="Y183" s="40"/>
      <c r="Z183" s="105"/>
    </row>
    <row r="184" spans="1:26" ht="13" x14ac:dyDescent="0.3">
      <c r="A184" s="75">
        <v>8</v>
      </c>
      <c r="B184" s="84" t="s">
        <v>100</v>
      </c>
      <c r="C184" s="77"/>
      <c r="D184" s="118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78"/>
      <c r="R184" s="29"/>
      <c r="S184" s="29"/>
      <c r="T184" s="29"/>
      <c r="U184" s="77"/>
      <c r="V184" s="77"/>
      <c r="X184" s="77"/>
      <c r="Y184" s="77"/>
      <c r="Z184" s="109"/>
    </row>
    <row r="185" spans="1:26" ht="12" x14ac:dyDescent="0.3">
      <c r="A185" s="94">
        <v>8.1</v>
      </c>
      <c r="B185" s="95" t="s">
        <v>139</v>
      </c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ref="Q185:Q189" si="148">SUM(E185:P185)</f>
        <v>0</v>
      </c>
      <c r="R185" s="29"/>
      <c r="S185" s="29"/>
      <c r="T185" s="29"/>
      <c r="U185" s="135">
        <f>V185/$S$7</f>
        <v>0</v>
      </c>
      <c r="V185" s="135">
        <f>Q185/12</f>
        <v>0</v>
      </c>
      <c r="X185" s="135">
        <f>IF($D185="Y",$Q185,0)</f>
        <v>0</v>
      </c>
      <c r="Y185" s="135">
        <f>IF($D185="N",$Q185,0)</f>
        <v>0</v>
      </c>
      <c r="Z185" s="136" t="e">
        <f>X185/(Y185+X185)</f>
        <v>#DIV/0!</v>
      </c>
    </row>
    <row r="186" spans="1:26" s="32" customFormat="1" ht="12" x14ac:dyDescent="0.3">
      <c r="A186" s="94"/>
      <c r="B186" s="95"/>
      <c r="C186" s="130" t="str">
        <f>'3. Staff Loading'!C186</f>
        <v>BenefitsCal Cloud Technical Lead</v>
      </c>
      <c r="D186" s="131" t="str">
        <f>'3. Staff Loading'!D186</f>
        <v>N</v>
      </c>
      <c r="E186" s="43">
        <v>184</v>
      </c>
      <c r="F186" s="43">
        <v>160</v>
      </c>
      <c r="G186" s="43">
        <v>176</v>
      </c>
      <c r="H186" s="43">
        <v>168</v>
      </c>
      <c r="I186" s="43">
        <v>160</v>
      </c>
      <c r="J186" s="43">
        <v>184</v>
      </c>
      <c r="K186" s="43">
        <v>160</v>
      </c>
      <c r="L186" s="43">
        <v>168</v>
      </c>
      <c r="M186" s="43">
        <v>152</v>
      </c>
      <c r="N186" s="43">
        <v>160</v>
      </c>
      <c r="O186" s="43">
        <v>168</v>
      </c>
      <c r="P186" s="43">
        <v>152</v>
      </c>
      <c r="Q186" s="101">
        <f t="shared" si="148"/>
        <v>1992</v>
      </c>
      <c r="R186" s="29"/>
      <c r="S186" s="29"/>
      <c r="T186" s="29"/>
      <c r="U186" s="135">
        <f t="shared" ref="U186:U189" si="149">V186/$S$7</f>
        <v>1</v>
      </c>
      <c r="V186" s="135">
        <f>Q186/12</f>
        <v>166</v>
      </c>
      <c r="X186" s="135">
        <f t="shared" ref="X186:X189" si="150">IF($D186="Y",$Q186,0)</f>
        <v>0</v>
      </c>
      <c r="Y186" s="135">
        <f t="shared" ref="Y186:Y189" si="151">IF($D186="N",$Q186,0)</f>
        <v>1992</v>
      </c>
      <c r="Z186" s="136">
        <f t="shared" ref="Z186:Z189" si="152">X186/(Y186+X186)</f>
        <v>0</v>
      </c>
    </row>
    <row r="187" spans="1:26" s="32" customFormat="1" ht="12" x14ac:dyDescent="0.3">
      <c r="A187" s="94"/>
      <c r="B187" s="95"/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si="148"/>
        <v>0</v>
      </c>
      <c r="R187" s="29"/>
      <c r="S187" s="29"/>
      <c r="T187" s="29"/>
      <c r="U187" s="135">
        <f t="shared" si="149"/>
        <v>0</v>
      </c>
      <c r="V187" s="135">
        <f>Q187/12</f>
        <v>0</v>
      </c>
      <c r="X187" s="135">
        <f t="shared" si="150"/>
        <v>0</v>
      </c>
      <c r="Y187" s="135">
        <f t="shared" si="151"/>
        <v>0</v>
      </c>
      <c r="Z187" s="136" t="e">
        <f t="shared" si="152"/>
        <v>#DIV/0!</v>
      </c>
    </row>
    <row r="188" spans="1:26" ht="12" x14ac:dyDescent="0.3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48"/>
        <v>0</v>
      </c>
      <c r="R188" s="29"/>
      <c r="S188" s="29"/>
      <c r="T188" s="29"/>
      <c r="U188" s="135">
        <f t="shared" si="149"/>
        <v>0</v>
      </c>
      <c r="V188" s="135">
        <f>Q188/12</f>
        <v>0</v>
      </c>
      <c r="X188" s="135">
        <f t="shared" si="150"/>
        <v>0</v>
      </c>
      <c r="Y188" s="135">
        <f t="shared" si="151"/>
        <v>0</v>
      </c>
      <c r="Z188" s="136" t="e">
        <f t="shared" si="152"/>
        <v>#DIV/0!</v>
      </c>
    </row>
    <row r="189" spans="1:26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48"/>
        <v>0</v>
      </c>
      <c r="R189" s="29"/>
      <c r="S189" s="29"/>
      <c r="T189" s="29"/>
      <c r="U189" s="135">
        <f t="shared" si="149"/>
        <v>0</v>
      </c>
      <c r="V189" s="135">
        <f>Q189/12</f>
        <v>0</v>
      </c>
      <c r="X189" s="135">
        <f t="shared" si="150"/>
        <v>0</v>
      </c>
      <c r="Y189" s="135">
        <f t="shared" si="151"/>
        <v>0</v>
      </c>
      <c r="Z189" s="136" t="e">
        <f t="shared" si="152"/>
        <v>#DIV/0!</v>
      </c>
    </row>
    <row r="190" spans="1:26" ht="12.5" thickBot="1" x14ac:dyDescent="0.35">
      <c r="A190" s="66"/>
      <c r="B190" s="67" t="s">
        <v>103</v>
      </c>
      <c r="C190" s="68"/>
      <c r="D190" s="120"/>
      <c r="E190" s="71">
        <f>SUM(E185:E189)</f>
        <v>184</v>
      </c>
      <c r="F190" s="71">
        <f t="shared" ref="F190:Q190" si="153">SUM(F185:F189)</f>
        <v>160</v>
      </c>
      <c r="G190" s="71">
        <f t="shared" si="153"/>
        <v>176</v>
      </c>
      <c r="H190" s="71">
        <f t="shared" si="153"/>
        <v>168</v>
      </c>
      <c r="I190" s="71">
        <f t="shared" si="153"/>
        <v>160</v>
      </c>
      <c r="J190" s="71">
        <f t="shared" si="153"/>
        <v>184</v>
      </c>
      <c r="K190" s="71">
        <f t="shared" si="153"/>
        <v>160</v>
      </c>
      <c r="L190" s="71">
        <f t="shared" si="153"/>
        <v>168</v>
      </c>
      <c r="M190" s="71">
        <f t="shared" si="153"/>
        <v>152</v>
      </c>
      <c r="N190" s="71">
        <f t="shared" si="153"/>
        <v>160</v>
      </c>
      <c r="O190" s="71">
        <f t="shared" si="153"/>
        <v>168</v>
      </c>
      <c r="P190" s="71">
        <f t="shared" si="153"/>
        <v>152</v>
      </c>
      <c r="Q190" s="71">
        <f t="shared" si="153"/>
        <v>1992</v>
      </c>
      <c r="R190" s="29"/>
      <c r="S190" s="29"/>
      <c r="T190" s="29"/>
      <c r="U190" s="73">
        <f>SUM(U185:U189)</f>
        <v>1</v>
      </c>
      <c r="V190" s="73">
        <f>SUM(V185:V189)</f>
        <v>166</v>
      </c>
      <c r="X190" s="69">
        <f>SUM(X185:X189)</f>
        <v>0</v>
      </c>
      <c r="Y190" s="69">
        <f>SUM(Y185:Y189)</f>
        <v>1992</v>
      </c>
      <c r="Z190" s="106">
        <f>X190/(X190+Y190)</f>
        <v>0</v>
      </c>
    </row>
    <row r="191" spans="1:26" ht="12" x14ac:dyDescent="0.3">
      <c r="A191" s="94">
        <v>8.1999999999999993</v>
      </c>
      <c r="B191" s="95" t="s">
        <v>104</v>
      </c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ref="Q191:Q195" si="154">SUM(E191:P191)</f>
        <v>0</v>
      </c>
      <c r="R191" s="29"/>
      <c r="S191" s="29"/>
      <c r="T191" s="29"/>
      <c r="U191" s="135">
        <f>V191/$S$7</f>
        <v>0</v>
      </c>
      <c r="V191" s="135">
        <f>Q191/12</f>
        <v>0</v>
      </c>
      <c r="X191" s="135">
        <f>IF($D191="Y",$Q191,0)</f>
        <v>0</v>
      </c>
      <c r="Y191" s="135">
        <f>IF($D191="N",$Q191,0)</f>
        <v>0</v>
      </c>
      <c r="Z191" s="136" t="e">
        <f>X191/(Y191+X191)</f>
        <v>#DIV/0!</v>
      </c>
    </row>
    <row r="192" spans="1:26" s="32" customFormat="1" ht="12" x14ac:dyDescent="0.3">
      <c r="A192" s="94"/>
      <c r="B192" s="95"/>
      <c r="C192" s="130" t="str">
        <f>'3. Staff Loading'!C192</f>
        <v>BenefitsCal Cloud Engineer</v>
      </c>
      <c r="D192" s="131" t="str">
        <f>'3. Staff Loading'!D192</f>
        <v>N</v>
      </c>
      <c r="E192" s="43">
        <v>184</v>
      </c>
      <c r="F192" s="43">
        <v>160</v>
      </c>
      <c r="G192" s="43">
        <v>176</v>
      </c>
      <c r="H192" s="43">
        <v>168</v>
      </c>
      <c r="I192" s="43">
        <v>160</v>
      </c>
      <c r="J192" s="43">
        <v>184</v>
      </c>
      <c r="K192" s="43">
        <v>160</v>
      </c>
      <c r="L192" s="43">
        <v>168</v>
      </c>
      <c r="M192" s="43">
        <v>152</v>
      </c>
      <c r="N192" s="43">
        <v>160</v>
      </c>
      <c r="O192" s="43">
        <v>168</v>
      </c>
      <c r="P192" s="43">
        <v>152</v>
      </c>
      <c r="Q192" s="101">
        <f t="shared" si="154"/>
        <v>1992</v>
      </c>
      <c r="R192" s="29"/>
      <c r="S192" s="29"/>
      <c r="T192" s="29"/>
      <c r="U192" s="135">
        <f t="shared" ref="U192:U195" si="155">V192/$S$7</f>
        <v>1</v>
      </c>
      <c r="V192" s="135">
        <f>Q192/12</f>
        <v>166</v>
      </c>
      <c r="X192" s="135">
        <f t="shared" ref="X192:X195" si="156">IF($D192="Y",$Q192,0)</f>
        <v>0</v>
      </c>
      <c r="Y192" s="135">
        <f t="shared" ref="Y192:Y195" si="157">IF($D192="N",$Q192,0)</f>
        <v>1992</v>
      </c>
      <c r="Z192" s="136">
        <f t="shared" ref="Z192:Z195" si="158">X192/(Y192+X192)</f>
        <v>0</v>
      </c>
    </row>
    <row r="193" spans="1:26" ht="12" x14ac:dyDescent="0.3">
      <c r="A193" s="94"/>
      <c r="B193" s="95"/>
      <c r="C193" s="130" t="str">
        <f>'3. Staff Loading'!C193</f>
        <v>BenefitsCal NOC/SOC Engineer</v>
      </c>
      <c r="D193" s="131" t="str">
        <f>'3. Staff Loading'!D193</f>
        <v>N</v>
      </c>
      <c r="E193" s="43">
        <v>92</v>
      </c>
      <c r="F193" s="43">
        <v>80</v>
      </c>
      <c r="G193" s="43">
        <v>88</v>
      </c>
      <c r="H193" s="43">
        <v>84</v>
      </c>
      <c r="I193" s="43">
        <v>80</v>
      </c>
      <c r="J193" s="43">
        <v>92</v>
      </c>
      <c r="K193" s="43">
        <v>80</v>
      </c>
      <c r="L193" s="43">
        <v>84</v>
      </c>
      <c r="M193" s="43">
        <v>76</v>
      </c>
      <c r="N193" s="43">
        <v>80</v>
      </c>
      <c r="O193" s="43">
        <v>84</v>
      </c>
      <c r="P193" s="43">
        <v>76</v>
      </c>
      <c r="Q193" s="101">
        <f t="shared" si="154"/>
        <v>996</v>
      </c>
      <c r="R193" s="29"/>
      <c r="S193" s="29"/>
      <c r="T193" s="29"/>
      <c r="U193" s="135">
        <f t="shared" si="155"/>
        <v>0.5</v>
      </c>
      <c r="V193" s="135">
        <f>Q193/12</f>
        <v>83</v>
      </c>
      <c r="X193" s="135">
        <f t="shared" si="156"/>
        <v>0</v>
      </c>
      <c r="Y193" s="135">
        <f t="shared" si="157"/>
        <v>996</v>
      </c>
      <c r="Z193" s="136">
        <f t="shared" si="158"/>
        <v>0</v>
      </c>
    </row>
    <row r="194" spans="1:26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54"/>
        <v>0</v>
      </c>
      <c r="R194" s="29"/>
      <c r="S194" s="29"/>
      <c r="T194" s="29"/>
      <c r="U194" s="135">
        <f t="shared" si="155"/>
        <v>0</v>
      </c>
      <c r="V194" s="135">
        <f>Q194/12</f>
        <v>0</v>
      </c>
      <c r="X194" s="135">
        <f t="shared" si="156"/>
        <v>0</v>
      </c>
      <c r="Y194" s="135">
        <f t="shared" si="157"/>
        <v>0</v>
      </c>
      <c r="Z194" s="136" t="e">
        <f t="shared" si="158"/>
        <v>#DIV/0!</v>
      </c>
    </row>
    <row r="195" spans="1:26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54"/>
        <v>0</v>
      </c>
      <c r="R195" s="29"/>
      <c r="S195" s="29"/>
      <c r="T195" s="29"/>
      <c r="U195" s="135">
        <f t="shared" si="155"/>
        <v>0</v>
      </c>
      <c r="V195" s="135">
        <f>Q195/12</f>
        <v>0</v>
      </c>
      <c r="X195" s="135">
        <f t="shared" si="156"/>
        <v>0</v>
      </c>
      <c r="Y195" s="135">
        <f t="shared" si="157"/>
        <v>0</v>
      </c>
      <c r="Z195" s="136" t="e">
        <f t="shared" si="158"/>
        <v>#DIV/0!</v>
      </c>
    </row>
    <row r="196" spans="1:26" ht="12.5" thickBot="1" x14ac:dyDescent="0.35">
      <c r="A196" s="66"/>
      <c r="B196" s="67" t="s">
        <v>107</v>
      </c>
      <c r="C196" s="68"/>
      <c r="D196" s="120"/>
      <c r="E196" s="71">
        <f>SUM(E191:E195)</f>
        <v>276</v>
      </c>
      <c r="F196" s="71">
        <f t="shared" ref="F196:Q196" si="159">SUM(F191:F195)</f>
        <v>240</v>
      </c>
      <c r="G196" s="71">
        <f t="shared" si="159"/>
        <v>264</v>
      </c>
      <c r="H196" s="71">
        <f t="shared" si="159"/>
        <v>252</v>
      </c>
      <c r="I196" s="71">
        <f t="shared" si="159"/>
        <v>240</v>
      </c>
      <c r="J196" s="71">
        <f t="shared" si="159"/>
        <v>276</v>
      </c>
      <c r="K196" s="71">
        <f t="shared" si="159"/>
        <v>240</v>
      </c>
      <c r="L196" s="71">
        <f t="shared" si="159"/>
        <v>252</v>
      </c>
      <c r="M196" s="71">
        <f t="shared" si="159"/>
        <v>228</v>
      </c>
      <c r="N196" s="71">
        <f t="shared" si="159"/>
        <v>240</v>
      </c>
      <c r="O196" s="71">
        <f t="shared" si="159"/>
        <v>252</v>
      </c>
      <c r="P196" s="71">
        <f t="shared" si="159"/>
        <v>228</v>
      </c>
      <c r="Q196" s="71">
        <f t="shared" si="159"/>
        <v>2988</v>
      </c>
      <c r="R196" s="29"/>
      <c r="S196" s="29"/>
      <c r="T196" s="29"/>
      <c r="U196" s="73">
        <f>SUM(U191:U195)</f>
        <v>1.5</v>
      </c>
      <c r="V196" s="73">
        <f>SUM(V191:V195)</f>
        <v>249</v>
      </c>
      <c r="X196" s="69">
        <f>SUM(X191:X195)</f>
        <v>0</v>
      </c>
      <c r="Y196" s="69">
        <f>SUM(Y191:Y195)</f>
        <v>2988</v>
      </c>
      <c r="Z196" s="106">
        <f>X196/(X196+Y196)</f>
        <v>0</v>
      </c>
    </row>
    <row r="197" spans="1:26" ht="12" x14ac:dyDescent="0.3">
      <c r="A197" s="94">
        <v>8.3000000000000007</v>
      </c>
      <c r="B197" s="95" t="s">
        <v>108</v>
      </c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ref="Q197:Q201" si="160">SUM(E197:P197)</f>
        <v>0</v>
      </c>
      <c r="R197" s="29"/>
      <c r="S197" s="29"/>
      <c r="T197" s="29"/>
      <c r="U197" s="135">
        <f>V197/$S$7</f>
        <v>0</v>
      </c>
      <c r="V197" s="135">
        <f>Q197/12</f>
        <v>0</v>
      </c>
      <c r="X197" s="135">
        <f>IF($D197="Y",$Q197,0)</f>
        <v>0</v>
      </c>
      <c r="Y197" s="135">
        <f>IF($D197="N",$Q197,0)</f>
        <v>0</v>
      </c>
      <c r="Z197" s="136" t="e">
        <f>X197/(Y197+X197)</f>
        <v>#DIV/0!</v>
      </c>
    </row>
    <row r="198" spans="1:26" s="32" customFormat="1" ht="12" x14ac:dyDescent="0.3">
      <c r="A198" s="94"/>
      <c r="B198" s="95"/>
      <c r="C198" s="130" t="str">
        <f>'3. Staff Loading'!C198</f>
        <v>BenefitsCal Cloud Engineer</v>
      </c>
      <c r="D198" s="131" t="str">
        <f>'3. Staff Loading'!D198</f>
        <v>N</v>
      </c>
      <c r="E198" s="43">
        <v>55.199999999999996</v>
      </c>
      <c r="F198" s="43">
        <v>48</v>
      </c>
      <c r="G198" s="43">
        <v>52.8</v>
      </c>
      <c r="H198" s="43">
        <v>50.4</v>
      </c>
      <c r="I198" s="43">
        <v>48</v>
      </c>
      <c r="J198" s="43">
        <v>55.199999999999996</v>
      </c>
      <c r="K198" s="43">
        <v>48</v>
      </c>
      <c r="L198" s="43">
        <v>50.4</v>
      </c>
      <c r="M198" s="43">
        <v>45.6</v>
      </c>
      <c r="N198" s="43">
        <v>48</v>
      </c>
      <c r="O198" s="43">
        <v>50.4</v>
      </c>
      <c r="P198" s="43">
        <v>45.6</v>
      </c>
      <c r="Q198" s="101">
        <f t="shared" si="160"/>
        <v>597.6</v>
      </c>
      <c r="R198" s="29"/>
      <c r="S198" s="29"/>
      <c r="T198" s="29"/>
      <c r="U198" s="135">
        <f t="shared" ref="U198:U201" si="161">V198/$S$7</f>
        <v>0.30000000000000004</v>
      </c>
      <c r="V198" s="135">
        <f>Q198/12</f>
        <v>49.800000000000004</v>
      </c>
      <c r="X198" s="135">
        <f t="shared" ref="X198:X201" si="162">IF($D198="Y",$Q198,0)</f>
        <v>0</v>
      </c>
      <c r="Y198" s="135">
        <f t="shared" ref="Y198:Y201" si="163">IF($D198="N",$Q198,0)</f>
        <v>597.6</v>
      </c>
      <c r="Z198" s="136">
        <f t="shared" ref="Z198:Z201" si="164">X198/(Y198+X198)</f>
        <v>0</v>
      </c>
    </row>
    <row r="199" spans="1:26" s="32" customFormat="1" ht="12" x14ac:dyDescent="0.3">
      <c r="A199" s="94"/>
      <c r="B199" s="95"/>
      <c r="C199" s="130" t="str">
        <f>'3. Staff Loading'!C199</f>
        <v>BenefitsCal NOC/SOC Engineer</v>
      </c>
      <c r="D199" s="131" t="str">
        <f>'3. Staff Loading'!D199</f>
        <v>N</v>
      </c>
      <c r="E199" s="43">
        <v>27.599999999999998</v>
      </c>
      <c r="F199" s="43">
        <v>24</v>
      </c>
      <c r="G199" s="43">
        <v>26.4</v>
      </c>
      <c r="H199" s="43">
        <v>25.2</v>
      </c>
      <c r="I199" s="43">
        <v>24</v>
      </c>
      <c r="J199" s="43">
        <v>27.599999999999998</v>
      </c>
      <c r="K199" s="43">
        <v>24</v>
      </c>
      <c r="L199" s="43">
        <v>25.2</v>
      </c>
      <c r="M199" s="43">
        <v>22.8</v>
      </c>
      <c r="N199" s="43">
        <v>24</v>
      </c>
      <c r="O199" s="43">
        <v>25.2</v>
      </c>
      <c r="P199" s="43">
        <v>22.8</v>
      </c>
      <c r="Q199" s="101">
        <f t="shared" si="160"/>
        <v>298.8</v>
      </c>
      <c r="R199" s="29"/>
      <c r="S199" s="29"/>
      <c r="T199" s="29"/>
      <c r="U199" s="135">
        <f t="shared" si="161"/>
        <v>0.15000000000000002</v>
      </c>
      <c r="V199" s="135">
        <f>Q199/12</f>
        <v>24.900000000000002</v>
      </c>
      <c r="X199" s="135">
        <f t="shared" si="162"/>
        <v>0</v>
      </c>
      <c r="Y199" s="135">
        <f t="shared" si="163"/>
        <v>298.8</v>
      </c>
      <c r="Z199" s="136">
        <f t="shared" si="164"/>
        <v>0</v>
      </c>
    </row>
    <row r="200" spans="1:26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0"/>
        <v>0</v>
      </c>
      <c r="R200" s="29"/>
      <c r="S200" s="29"/>
      <c r="T200" s="29"/>
      <c r="U200" s="135">
        <f t="shared" si="161"/>
        <v>0</v>
      </c>
      <c r="V200" s="135">
        <f>Q200/12</f>
        <v>0</v>
      </c>
      <c r="X200" s="135">
        <f t="shared" si="162"/>
        <v>0</v>
      </c>
      <c r="Y200" s="135">
        <f t="shared" si="163"/>
        <v>0</v>
      </c>
      <c r="Z200" s="136" t="e">
        <f t="shared" si="164"/>
        <v>#DIV/0!</v>
      </c>
    </row>
    <row r="201" spans="1:26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0"/>
        <v>0</v>
      </c>
      <c r="R201" s="29"/>
      <c r="S201" s="29"/>
      <c r="T201" s="29"/>
      <c r="U201" s="135">
        <f t="shared" si="161"/>
        <v>0</v>
      </c>
      <c r="V201" s="135">
        <f>Q201/12</f>
        <v>0</v>
      </c>
      <c r="X201" s="135">
        <f t="shared" si="162"/>
        <v>0</v>
      </c>
      <c r="Y201" s="135">
        <f t="shared" si="163"/>
        <v>0</v>
      </c>
      <c r="Z201" s="136" t="e">
        <f t="shared" si="164"/>
        <v>#DIV/0!</v>
      </c>
    </row>
    <row r="202" spans="1:26" ht="12.5" thickBot="1" x14ac:dyDescent="0.35">
      <c r="A202" s="66"/>
      <c r="B202" s="67" t="s">
        <v>109</v>
      </c>
      <c r="C202" s="68"/>
      <c r="D202" s="120"/>
      <c r="E202" s="71">
        <f>SUM(E197:E201)</f>
        <v>82.8</v>
      </c>
      <c r="F202" s="71">
        <f t="shared" ref="F202:Q202" si="165">SUM(F197:F201)</f>
        <v>72</v>
      </c>
      <c r="G202" s="71">
        <f t="shared" si="165"/>
        <v>79.199999999999989</v>
      </c>
      <c r="H202" s="71">
        <f t="shared" si="165"/>
        <v>75.599999999999994</v>
      </c>
      <c r="I202" s="71">
        <f t="shared" si="165"/>
        <v>72</v>
      </c>
      <c r="J202" s="71">
        <f t="shared" si="165"/>
        <v>82.8</v>
      </c>
      <c r="K202" s="71">
        <f t="shared" si="165"/>
        <v>72</v>
      </c>
      <c r="L202" s="71">
        <f t="shared" si="165"/>
        <v>75.599999999999994</v>
      </c>
      <c r="M202" s="71">
        <f t="shared" si="165"/>
        <v>68.400000000000006</v>
      </c>
      <c r="N202" s="71">
        <f t="shared" si="165"/>
        <v>72</v>
      </c>
      <c r="O202" s="71">
        <f t="shared" si="165"/>
        <v>75.599999999999994</v>
      </c>
      <c r="P202" s="71">
        <f t="shared" si="165"/>
        <v>68.400000000000006</v>
      </c>
      <c r="Q202" s="71">
        <f t="shared" si="165"/>
        <v>896.40000000000009</v>
      </c>
      <c r="R202" s="29"/>
      <c r="S202" s="29"/>
      <c r="T202" s="29"/>
      <c r="U202" s="73">
        <f>SUM(U197:U201)</f>
        <v>0.45000000000000007</v>
      </c>
      <c r="V202" s="73">
        <f>SUM(V197:V201)</f>
        <v>74.7</v>
      </c>
      <c r="X202" s="69">
        <f>SUM(X197:X201)</f>
        <v>0</v>
      </c>
      <c r="Y202" s="69">
        <f>SUM(Y197:Y201)</f>
        <v>896.40000000000009</v>
      </c>
      <c r="Z202" s="106">
        <f>X202/(X202+Y202)</f>
        <v>0</v>
      </c>
    </row>
    <row r="203" spans="1:26" ht="12" x14ac:dyDescent="0.3">
      <c r="A203" s="94">
        <v>8.4</v>
      </c>
      <c r="B203" s="95" t="s">
        <v>110</v>
      </c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ref="Q203:Q207" si="166">SUM(E203:P203)</f>
        <v>0</v>
      </c>
      <c r="R203" s="29"/>
      <c r="S203" s="29"/>
      <c r="T203" s="29"/>
      <c r="U203" s="135">
        <f>V203/$S$7</f>
        <v>0</v>
      </c>
      <c r="V203" s="135">
        <f>Q203/12</f>
        <v>0</v>
      </c>
      <c r="X203" s="135">
        <f>IF($D203="Y",$Q203,0)</f>
        <v>0</v>
      </c>
      <c r="Y203" s="135">
        <f>IF($D203="N",$Q203,0)</f>
        <v>0</v>
      </c>
      <c r="Z203" s="136" t="e">
        <f>X203/(Y203+X203)</f>
        <v>#DIV/0!</v>
      </c>
    </row>
    <row r="204" spans="1:26" s="32" customFormat="1" ht="12" x14ac:dyDescent="0.3">
      <c r="A204" s="94"/>
      <c r="B204" s="95"/>
      <c r="C204" s="130" t="str">
        <f>'3. Staff Loading'!C204</f>
        <v>BenefitsCal Cloud Engineer</v>
      </c>
      <c r="D204" s="131" t="str">
        <f>'3. Staff Loading'!D204</f>
        <v>N</v>
      </c>
      <c r="E204" s="43">
        <v>92</v>
      </c>
      <c r="F204" s="43">
        <v>80</v>
      </c>
      <c r="G204" s="43">
        <v>88</v>
      </c>
      <c r="H204" s="43">
        <v>84</v>
      </c>
      <c r="I204" s="43">
        <v>80</v>
      </c>
      <c r="J204" s="43">
        <v>92</v>
      </c>
      <c r="K204" s="43">
        <v>80</v>
      </c>
      <c r="L204" s="43">
        <v>84</v>
      </c>
      <c r="M204" s="43">
        <v>76</v>
      </c>
      <c r="N204" s="43">
        <v>80</v>
      </c>
      <c r="O204" s="43">
        <v>84</v>
      </c>
      <c r="P204" s="43">
        <v>76</v>
      </c>
      <c r="Q204" s="101">
        <f t="shared" si="166"/>
        <v>996</v>
      </c>
      <c r="R204" s="29"/>
      <c r="S204" s="29"/>
      <c r="T204" s="29"/>
      <c r="U204" s="135">
        <f t="shared" ref="U204:U207" si="167">V204/$S$7</f>
        <v>0.5</v>
      </c>
      <c r="V204" s="135">
        <f>Q204/12</f>
        <v>83</v>
      </c>
      <c r="X204" s="135">
        <f t="shared" ref="X204:X207" si="168">IF($D204="Y",$Q204,0)</f>
        <v>0</v>
      </c>
      <c r="Y204" s="135">
        <f t="shared" ref="Y204:Y207" si="169">IF($D204="N",$Q204,0)</f>
        <v>996</v>
      </c>
      <c r="Z204" s="136">
        <f t="shared" ref="Z204:Z207" si="170">X204/(Y204+X204)</f>
        <v>0</v>
      </c>
    </row>
    <row r="205" spans="1:26" s="32" customFormat="1" ht="12" x14ac:dyDescent="0.3">
      <c r="A205" s="94"/>
      <c r="B205" s="95"/>
      <c r="C205" s="130" t="str">
        <f>'3. Staff Loading'!C205</f>
        <v>BenefitsCal NOC/SOC Engineer</v>
      </c>
      <c r="D205" s="131" t="str">
        <f>'3. Staff Loading'!D205</f>
        <v>N</v>
      </c>
      <c r="E205" s="43">
        <v>46</v>
      </c>
      <c r="F205" s="43">
        <v>40</v>
      </c>
      <c r="G205" s="43">
        <v>44</v>
      </c>
      <c r="H205" s="43">
        <v>42</v>
      </c>
      <c r="I205" s="43">
        <v>40</v>
      </c>
      <c r="J205" s="43">
        <v>46</v>
      </c>
      <c r="K205" s="43">
        <v>40</v>
      </c>
      <c r="L205" s="43">
        <v>42</v>
      </c>
      <c r="M205" s="43">
        <v>38</v>
      </c>
      <c r="N205" s="43">
        <v>40</v>
      </c>
      <c r="O205" s="43">
        <v>42</v>
      </c>
      <c r="P205" s="43">
        <v>38</v>
      </c>
      <c r="Q205" s="101">
        <f t="shared" si="166"/>
        <v>498</v>
      </c>
      <c r="R205" s="29"/>
      <c r="S205" s="29"/>
      <c r="T205" s="29"/>
      <c r="U205" s="135">
        <f t="shared" si="167"/>
        <v>0.25</v>
      </c>
      <c r="V205" s="135">
        <f>Q205/12</f>
        <v>41.5</v>
      </c>
      <c r="X205" s="135">
        <f t="shared" si="168"/>
        <v>0</v>
      </c>
      <c r="Y205" s="135">
        <f t="shared" si="169"/>
        <v>498</v>
      </c>
      <c r="Z205" s="136">
        <f t="shared" si="170"/>
        <v>0</v>
      </c>
    </row>
    <row r="206" spans="1:26" ht="12" x14ac:dyDescent="0.3">
      <c r="A206" s="94"/>
      <c r="B206" s="95"/>
      <c r="C206" s="130">
        <f>'3. Staff Loading'!C206</f>
        <v>0</v>
      </c>
      <c r="D206" s="131">
        <f>'3. Staff Loading'!D206</f>
        <v>0</v>
      </c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101">
        <f t="shared" si="166"/>
        <v>0</v>
      </c>
      <c r="R206" s="29"/>
      <c r="S206" s="29"/>
      <c r="T206" s="29"/>
      <c r="U206" s="135">
        <f t="shared" si="167"/>
        <v>0</v>
      </c>
      <c r="V206" s="135">
        <f>Q206/12</f>
        <v>0</v>
      </c>
      <c r="X206" s="135">
        <f t="shared" si="168"/>
        <v>0</v>
      </c>
      <c r="Y206" s="135">
        <f t="shared" si="169"/>
        <v>0</v>
      </c>
      <c r="Z206" s="136" t="e">
        <f t="shared" si="170"/>
        <v>#DIV/0!</v>
      </c>
    </row>
    <row r="207" spans="1:26" ht="12" x14ac:dyDescent="0.3">
      <c r="A207" s="94"/>
      <c r="B207" s="95"/>
      <c r="C207" s="130">
        <f>'3. Staff Loading'!C207</f>
        <v>0</v>
      </c>
      <c r="D207" s="131">
        <f>'3. Staff Loading'!D207</f>
        <v>0</v>
      </c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101">
        <f t="shared" si="166"/>
        <v>0</v>
      </c>
      <c r="R207" s="29"/>
      <c r="S207" s="29"/>
      <c r="T207" s="29"/>
      <c r="U207" s="135">
        <f t="shared" si="167"/>
        <v>0</v>
      </c>
      <c r="V207" s="135">
        <f>Q207/12</f>
        <v>0</v>
      </c>
      <c r="X207" s="135">
        <f t="shared" si="168"/>
        <v>0</v>
      </c>
      <c r="Y207" s="135">
        <f t="shared" si="169"/>
        <v>0</v>
      </c>
      <c r="Z207" s="136" t="e">
        <f t="shared" si="170"/>
        <v>#DIV/0!</v>
      </c>
    </row>
    <row r="208" spans="1:26" ht="12.5" thickBot="1" x14ac:dyDescent="0.35">
      <c r="A208" s="66"/>
      <c r="B208" s="67" t="s">
        <v>111</v>
      </c>
      <c r="C208" s="68"/>
      <c r="D208" s="120"/>
      <c r="E208" s="71">
        <f>SUM(E203:E207)</f>
        <v>138</v>
      </c>
      <c r="F208" s="71">
        <f t="shared" ref="F208:Q208" si="171">SUM(F203:F207)</f>
        <v>120</v>
      </c>
      <c r="G208" s="71">
        <f t="shared" si="171"/>
        <v>132</v>
      </c>
      <c r="H208" s="71">
        <f t="shared" si="171"/>
        <v>126</v>
      </c>
      <c r="I208" s="71">
        <f t="shared" si="171"/>
        <v>120</v>
      </c>
      <c r="J208" s="71">
        <f t="shared" si="171"/>
        <v>138</v>
      </c>
      <c r="K208" s="71">
        <f t="shared" si="171"/>
        <v>120</v>
      </c>
      <c r="L208" s="71">
        <f t="shared" si="171"/>
        <v>126</v>
      </c>
      <c r="M208" s="71">
        <f t="shared" si="171"/>
        <v>114</v>
      </c>
      <c r="N208" s="71">
        <f t="shared" si="171"/>
        <v>120</v>
      </c>
      <c r="O208" s="71">
        <f t="shared" si="171"/>
        <v>126</v>
      </c>
      <c r="P208" s="71">
        <f t="shared" si="171"/>
        <v>114</v>
      </c>
      <c r="Q208" s="71">
        <f t="shared" si="171"/>
        <v>1494</v>
      </c>
      <c r="R208" s="29"/>
      <c r="S208" s="29"/>
      <c r="T208" s="29"/>
      <c r="U208" s="73">
        <f>SUM(U203:U207)</f>
        <v>0.75</v>
      </c>
      <c r="V208" s="73">
        <f>SUM(V203:V207)</f>
        <v>124.5</v>
      </c>
      <c r="X208" s="69">
        <f>SUM(X203:X207)</f>
        <v>0</v>
      </c>
      <c r="Y208" s="69">
        <f>SUM(Y203:Y207)</f>
        <v>1494</v>
      </c>
      <c r="Z208" s="106">
        <f>X208/(X208+Y208)</f>
        <v>0</v>
      </c>
    </row>
    <row r="209" spans="1:26" ht="12" x14ac:dyDescent="0.3">
      <c r="A209" s="94">
        <v>8.5</v>
      </c>
      <c r="B209" s="95" t="s">
        <v>112</v>
      </c>
      <c r="C209" s="130">
        <f>'3. Staff Loading'!C209</f>
        <v>0</v>
      </c>
      <c r="D209" s="131">
        <f>'3. Staff Loading'!D209</f>
        <v>0</v>
      </c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101">
        <f t="shared" ref="Q209:Q213" si="172">SUM(E209:P209)</f>
        <v>0</v>
      </c>
      <c r="R209" s="29"/>
      <c r="S209" s="29"/>
      <c r="T209" s="29"/>
      <c r="U209" s="135">
        <f>V209/$S$7</f>
        <v>0</v>
      </c>
      <c r="V209" s="135">
        <f>Q209/12</f>
        <v>0</v>
      </c>
      <c r="X209" s="135">
        <f>IF($D209="Y",$Q209,0)</f>
        <v>0</v>
      </c>
      <c r="Y209" s="135">
        <f>IF($D209="N",$Q209,0)</f>
        <v>0</v>
      </c>
      <c r="Z209" s="136" t="e">
        <f>X209/(Y209+X209)</f>
        <v>#DIV/0!</v>
      </c>
    </row>
    <row r="210" spans="1:26" s="32" customFormat="1" ht="12" x14ac:dyDescent="0.3">
      <c r="A210" s="94"/>
      <c r="B210" s="95"/>
      <c r="C210" s="130" t="str">
        <f>'3. Staff Loading'!C210</f>
        <v>BenefitsCal Cloud Engineer</v>
      </c>
      <c r="D210" s="131" t="str">
        <f>'3. Staff Loading'!D210</f>
        <v>N</v>
      </c>
      <c r="E210" s="43">
        <v>36.800000000000004</v>
      </c>
      <c r="F210" s="43">
        <v>32</v>
      </c>
      <c r="G210" s="43">
        <v>35.200000000000003</v>
      </c>
      <c r="H210" s="43">
        <v>33.6</v>
      </c>
      <c r="I210" s="43">
        <v>32</v>
      </c>
      <c r="J210" s="43">
        <v>36.800000000000004</v>
      </c>
      <c r="K210" s="43">
        <v>32</v>
      </c>
      <c r="L210" s="43">
        <v>33.6</v>
      </c>
      <c r="M210" s="43">
        <v>30.400000000000002</v>
      </c>
      <c r="N210" s="43">
        <v>32</v>
      </c>
      <c r="O210" s="43">
        <v>33.6</v>
      </c>
      <c r="P210" s="43">
        <v>30.400000000000002</v>
      </c>
      <c r="Q210" s="101">
        <f t="shared" si="172"/>
        <v>398.40000000000003</v>
      </c>
      <c r="R210" s="29"/>
      <c r="S210" s="29"/>
      <c r="T210" s="29"/>
      <c r="U210" s="135">
        <f t="shared" ref="U210:U213" si="173">V210/$S$7</f>
        <v>0.2</v>
      </c>
      <c r="V210" s="135">
        <f>Q210/12</f>
        <v>33.200000000000003</v>
      </c>
      <c r="X210" s="135">
        <f t="shared" ref="X210:X213" si="174">IF($D210="Y",$Q210,0)</f>
        <v>0</v>
      </c>
      <c r="Y210" s="135">
        <f t="shared" ref="Y210:Y213" si="175">IF($D210="N",$Q210,0)</f>
        <v>398.40000000000003</v>
      </c>
      <c r="Z210" s="136">
        <f t="shared" ref="Z210:Z213" si="176">X210/(Y210+X210)</f>
        <v>0</v>
      </c>
    </row>
    <row r="211" spans="1:26" s="32" customFormat="1" ht="12" x14ac:dyDescent="0.3">
      <c r="A211" s="94"/>
      <c r="B211" s="95"/>
      <c r="C211" s="130" t="str">
        <f>'3. Staff Loading'!C211</f>
        <v>BenefitsCal NOC/SOC Engineer</v>
      </c>
      <c r="D211" s="131" t="str">
        <f>'3. Staff Loading'!D211</f>
        <v>N</v>
      </c>
      <c r="E211" s="43">
        <v>18.400000000000002</v>
      </c>
      <c r="F211" s="43">
        <v>16</v>
      </c>
      <c r="G211" s="43">
        <v>17.600000000000001</v>
      </c>
      <c r="H211" s="43">
        <v>16.8</v>
      </c>
      <c r="I211" s="43">
        <v>16</v>
      </c>
      <c r="J211" s="43">
        <v>18.400000000000002</v>
      </c>
      <c r="K211" s="43">
        <v>16</v>
      </c>
      <c r="L211" s="43">
        <v>16.8</v>
      </c>
      <c r="M211" s="43">
        <v>15.200000000000001</v>
      </c>
      <c r="N211" s="43">
        <v>16</v>
      </c>
      <c r="O211" s="43">
        <v>16.8</v>
      </c>
      <c r="P211" s="43">
        <v>15.200000000000001</v>
      </c>
      <c r="Q211" s="101">
        <f t="shared" si="172"/>
        <v>199.20000000000002</v>
      </c>
      <c r="R211" s="29"/>
      <c r="S211" s="29"/>
      <c r="T211" s="29"/>
      <c r="U211" s="135">
        <f t="shared" si="173"/>
        <v>0.1</v>
      </c>
      <c r="V211" s="135">
        <f>Q211/12</f>
        <v>16.600000000000001</v>
      </c>
      <c r="X211" s="135">
        <f t="shared" si="174"/>
        <v>0</v>
      </c>
      <c r="Y211" s="135">
        <f t="shared" si="175"/>
        <v>199.20000000000002</v>
      </c>
      <c r="Z211" s="136">
        <f t="shared" si="176"/>
        <v>0</v>
      </c>
    </row>
    <row r="212" spans="1:26" s="32" customFormat="1" ht="12" x14ac:dyDescent="0.3">
      <c r="A212" s="94"/>
      <c r="B212" s="95"/>
      <c r="C212" s="130">
        <f>'3. Staff Loading'!C212</f>
        <v>0</v>
      </c>
      <c r="D212" s="131">
        <f>'3. Staff Loading'!D212</f>
        <v>0</v>
      </c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101">
        <f t="shared" si="172"/>
        <v>0</v>
      </c>
      <c r="R212" s="29"/>
      <c r="S212" s="29"/>
      <c r="T212" s="29"/>
      <c r="U212" s="135">
        <f t="shared" si="173"/>
        <v>0</v>
      </c>
      <c r="V212" s="135">
        <f>Q212/12</f>
        <v>0</v>
      </c>
      <c r="X212" s="135">
        <f t="shared" si="174"/>
        <v>0</v>
      </c>
      <c r="Y212" s="135">
        <f t="shared" si="175"/>
        <v>0</v>
      </c>
      <c r="Z212" s="136" t="e">
        <f t="shared" si="176"/>
        <v>#DIV/0!</v>
      </c>
    </row>
    <row r="213" spans="1:26" ht="12" x14ac:dyDescent="0.3">
      <c r="A213" s="94"/>
      <c r="B213" s="95"/>
      <c r="C213" s="130">
        <f>'3. Staff Loading'!C213</f>
        <v>0</v>
      </c>
      <c r="D213" s="131">
        <f>'3. Staff Loading'!D213</f>
        <v>0</v>
      </c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101">
        <f t="shared" si="172"/>
        <v>0</v>
      </c>
      <c r="R213" s="29"/>
      <c r="S213" s="29"/>
      <c r="T213" s="29"/>
      <c r="U213" s="135">
        <f t="shared" si="173"/>
        <v>0</v>
      </c>
      <c r="V213" s="135">
        <f>Q213/12</f>
        <v>0</v>
      </c>
      <c r="X213" s="135">
        <f t="shared" si="174"/>
        <v>0</v>
      </c>
      <c r="Y213" s="135">
        <f t="shared" si="175"/>
        <v>0</v>
      </c>
      <c r="Z213" s="136" t="e">
        <f t="shared" si="176"/>
        <v>#DIV/0!</v>
      </c>
    </row>
    <row r="214" spans="1:26" s="35" customFormat="1" ht="13.5" thickBot="1" x14ac:dyDescent="0.35">
      <c r="A214" s="66"/>
      <c r="B214" s="67" t="s">
        <v>113</v>
      </c>
      <c r="C214" s="68"/>
      <c r="D214" s="120"/>
      <c r="E214" s="71">
        <f>SUM(E209:E213)</f>
        <v>55.2</v>
      </c>
      <c r="F214" s="71">
        <f t="shared" ref="F214:Q214" si="177">SUM(F209:F213)</f>
        <v>48</v>
      </c>
      <c r="G214" s="71">
        <f t="shared" si="177"/>
        <v>52.800000000000004</v>
      </c>
      <c r="H214" s="71">
        <f t="shared" si="177"/>
        <v>50.400000000000006</v>
      </c>
      <c r="I214" s="71">
        <f t="shared" si="177"/>
        <v>48</v>
      </c>
      <c r="J214" s="71">
        <f t="shared" si="177"/>
        <v>55.2</v>
      </c>
      <c r="K214" s="71">
        <f t="shared" si="177"/>
        <v>48</v>
      </c>
      <c r="L214" s="71">
        <f t="shared" si="177"/>
        <v>50.400000000000006</v>
      </c>
      <c r="M214" s="71">
        <f t="shared" si="177"/>
        <v>45.6</v>
      </c>
      <c r="N214" s="71">
        <f t="shared" si="177"/>
        <v>48</v>
      </c>
      <c r="O214" s="71">
        <f t="shared" si="177"/>
        <v>50.400000000000006</v>
      </c>
      <c r="P214" s="71">
        <f t="shared" si="177"/>
        <v>45.6</v>
      </c>
      <c r="Q214" s="71">
        <f t="shared" si="177"/>
        <v>597.6</v>
      </c>
      <c r="R214" s="29"/>
      <c r="S214" s="29"/>
      <c r="T214" s="29"/>
      <c r="U214" s="73">
        <f>SUM(U209:U213)</f>
        <v>0.30000000000000004</v>
      </c>
      <c r="V214" s="73">
        <f>SUM(V209:V213)</f>
        <v>49.800000000000004</v>
      </c>
      <c r="X214" s="69">
        <f>SUM(X209:X213)</f>
        <v>0</v>
      </c>
      <c r="Y214" s="69">
        <f>SUM(Y209:Y213)</f>
        <v>597.6</v>
      </c>
      <c r="Z214" s="106">
        <f>X214/(X214+Y214)</f>
        <v>0</v>
      </c>
    </row>
    <row r="215" spans="1:26" ht="10.15" customHeight="1" x14ac:dyDescent="0.3">
      <c r="A215" s="38"/>
      <c r="B215" s="39"/>
      <c r="C215" s="47"/>
      <c r="D215" s="119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29"/>
      <c r="S215" s="29"/>
      <c r="T215" s="29"/>
      <c r="U215" s="41"/>
      <c r="V215" s="41"/>
      <c r="X215" s="41"/>
      <c r="Y215" s="41"/>
      <c r="Z215" s="105"/>
    </row>
    <row r="216" spans="1:26" ht="13.5" thickBot="1" x14ac:dyDescent="0.35">
      <c r="A216" s="89"/>
      <c r="B216" s="90" t="s">
        <v>114</v>
      </c>
      <c r="C216" s="91"/>
      <c r="D216" s="123"/>
      <c r="E216" s="92">
        <f>SUM(E190,E196,E202,E214,E208)</f>
        <v>736</v>
      </c>
      <c r="F216" s="92">
        <f t="shared" ref="F216:Q216" si="178">SUM(F190,F196,F202,F214,F208)</f>
        <v>640</v>
      </c>
      <c r="G216" s="92">
        <f t="shared" si="178"/>
        <v>704</v>
      </c>
      <c r="H216" s="92">
        <f t="shared" si="178"/>
        <v>672</v>
      </c>
      <c r="I216" s="92">
        <f t="shared" si="178"/>
        <v>640</v>
      </c>
      <c r="J216" s="92">
        <f t="shared" si="178"/>
        <v>736</v>
      </c>
      <c r="K216" s="92">
        <f t="shared" si="178"/>
        <v>640</v>
      </c>
      <c r="L216" s="92">
        <f t="shared" si="178"/>
        <v>672</v>
      </c>
      <c r="M216" s="92">
        <f t="shared" si="178"/>
        <v>608</v>
      </c>
      <c r="N216" s="92">
        <f t="shared" si="178"/>
        <v>640</v>
      </c>
      <c r="O216" s="92">
        <f t="shared" si="178"/>
        <v>672</v>
      </c>
      <c r="P216" s="92">
        <f t="shared" si="178"/>
        <v>608</v>
      </c>
      <c r="Q216" s="92">
        <f t="shared" si="178"/>
        <v>7968</v>
      </c>
      <c r="R216" s="29"/>
      <c r="S216" s="29"/>
      <c r="T216" s="29"/>
      <c r="U216" s="92">
        <f t="shared" ref="U216:V216" si="179">SUM(U190,U196,U202,U214,U208)</f>
        <v>4</v>
      </c>
      <c r="V216" s="92">
        <f t="shared" si="179"/>
        <v>664</v>
      </c>
      <c r="X216" s="92">
        <f t="shared" ref="X216:Y216" si="180">SUM(X190,X196,X202,X214,X208)</f>
        <v>0</v>
      </c>
      <c r="Y216" s="92">
        <f t="shared" si="180"/>
        <v>7968</v>
      </c>
      <c r="Z216" s="111">
        <f>X216/(X216+Y216)</f>
        <v>0</v>
      </c>
    </row>
    <row r="217" spans="1:26" ht="12" x14ac:dyDescent="0.3">
      <c r="A217" s="49"/>
      <c r="B217" s="39"/>
      <c r="C217" s="50"/>
      <c r="D217" s="126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29"/>
      <c r="S217" s="29"/>
      <c r="T217" s="29"/>
      <c r="U217" s="40"/>
      <c r="V217" s="40"/>
      <c r="X217" s="40"/>
      <c r="Y217" s="40"/>
      <c r="Z217" s="105"/>
    </row>
    <row r="218" spans="1:26" ht="13" x14ac:dyDescent="0.3">
      <c r="A218" s="85"/>
      <c r="B218" s="86" t="s">
        <v>115</v>
      </c>
      <c r="C218" s="87"/>
      <c r="D218" s="127"/>
      <c r="E218" s="88">
        <f t="shared" ref="E218:Q218" si="181">SUM(E28,E84,E94,E154,E132,E104,E216,E182)</f>
        <v>7360.7360000000008</v>
      </c>
      <c r="F218" s="88">
        <f t="shared" si="181"/>
        <v>6400.6399999999994</v>
      </c>
      <c r="G218" s="88">
        <f t="shared" si="181"/>
        <v>7040.7039999999997</v>
      </c>
      <c r="H218" s="88">
        <f t="shared" si="181"/>
        <v>6720.6719999999996</v>
      </c>
      <c r="I218" s="88">
        <f t="shared" si="181"/>
        <v>6400.6399999999994</v>
      </c>
      <c r="J218" s="88">
        <f t="shared" si="181"/>
        <v>7360.7360000000008</v>
      </c>
      <c r="K218" s="88">
        <f t="shared" si="181"/>
        <v>6400.6399999999994</v>
      </c>
      <c r="L218" s="88">
        <f t="shared" si="181"/>
        <v>6720.6719999999996</v>
      </c>
      <c r="M218" s="88">
        <f t="shared" si="181"/>
        <v>6080.6080000000002</v>
      </c>
      <c r="N218" s="88">
        <f t="shared" si="181"/>
        <v>6400.6399999999994</v>
      </c>
      <c r="O218" s="88">
        <f t="shared" si="181"/>
        <v>6720.6719999999996</v>
      </c>
      <c r="P218" s="88">
        <f t="shared" si="181"/>
        <v>6080.6080000000002</v>
      </c>
      <c r="Q218" s="88">
        <f t="shared" si="181"/>
        <v>79687.968000000008</v>
      </c>
      <c r="R218" s="29"/>
      <c r="S218" s="29"/>
      <c r="T218" s="29"/>
      <c r="U218" s="88">
        <f>SUM(U28,U84,U94,U154,U132,U104,U216,U182)</f>
        <v>40.003999999999998</v>
      </c>
      <c r="V218" s="88">
        <f>SUM(V28,V84,V94,V154,V132,V104,V216,V182)</f>
        <v>6640.6639999999998</v>
      </c>
      <c r="X218" s="88">
        <f>SUM(X28,X84,X94,X154,X132,X104,X216,X182)</f>
        <v>11952.000000000002</v>
      </c>
      <c r="Y218" s="88">
        <f>SUM(Y28,Y84,Y94,Y154,Y132,Y104,Y216,Y182)</f>
        <v>67735.967999999993</v>
      </c>
      <c r="Z218" s="141">
        <f>X218/(X218+Y218)</f>
        <v>0.14998500149985006</v>
      </c>
    </row>
    <row r="219" spans="1:26" ht="12" x14ac:dyDescent="0.3">
      <c r="A219" s="51"/>
      <c r="B219" s="52"/>
      <c r="C219" s="53"/>
      <c r="D219" s="53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29"/>
      <c r="S219" s="29"/>
      <c r="T219" s="29"/>
      <c r="U219" s="30"/>
      <c r="V219" s="30"/>
      <c r="X219" s="30"/>
      <c r="Y219" s="30"/>
    </row>
    <row r="220" spans="1:26" ht="14.25" customHeight="1" x14ac:dyDescent="0.3">
      <c r="A220" s="51"/>
      <c r="B220" s="52"/>
      <c r="C220" s="53"/>
      <c r="D220" s="53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201" t="s">
        <v>116</v>
      </c>
      <c r="Q220" s="202"/>
      <c r="R220" s="29"/>
      <c r="S220" s="29"/>
      <c r="T220" s="29"/>
      <c r="U220" s="30"/>
      <c r="V220" s="30"/>
      <c r="X220" s="30"/>
      <c r="Y220" s="30"/>
    </row>
    <row r="221" spans="1:26" x14ac:dyDescent="0.3">
      <c r="U221" s="34"/>
      <c r="V221" s="34"/>
      <c r="X221" s="34"/>
      <c r="Y221" s="34"/>
    </row>
    <row r="222" spans="1:26" ht="13" x14ac:dyDescent="0.3">
      <c r="A222" s="10"/>
      <c r="B222" s="164" t="s">
        <v>3</v>
      </c>
      <c r="C222" s="165"/>
      <c r="D222" s="166"/>
    </row>
    <row r="223" spans="1:26" ht="12.5" x14ac:dyDescent="0.3">
      <c r="A223" s="12">
        <v>1</v>
      </c>
      <c r="B223" s="187"/>
      <c r="C223" s="188"/>
      <c r="D223" s="199"/>
    </row>
    <row r="224" spans="1:26" ht="12.5" x14ac:dyDescent="0.3">
      <c r="A224" s="13">
        <v>2</v>
      </c>
      <c r="B224" s="185"/>
      <c r="C224" s="186"/>
      <c r="D224" s="200"/>
    </row>
    <row r="225" spans="1:4" ht="12.5" x14ac:dyDescent="0.3">
      <c r="A225" s="13">
        <v>3</v>
      </c>
      <c r="B225" s="185"/>
      <c r="C225" s="186"/>
      <c r="D225" s="200"/>
    </row>
    <row r="226" spans="1:4" ht="12.5" x14ac:dyDescent="0.3">
      <c r="A226" s="13">
        <v>4</v>
      </c>
      <c r="B226" s="185"/>
      <c r="C226" s="186"/>
      <c r="D226" s="200"/>
    </row>
    <row r="227" spans="1:4" ht="12.5" x14ac:dyDescent="0.3">
      <c r="A227" s="13">
        <v>5</v>
      </c>
      <c r="B227" s="185"/>
      <c r="C227" s="186"/>
      <c r="D227" s="200"/>
    </row>
    <row r="228" spans="1:4" ht="12.5" x14ac:dyDescent="0.3">
      <c r="A228" s="13">
        <v>6</v>
      </c>
      <c r="B228" s="185"/>
      <c r="C228" s="186"/>
      <c r="D228" s="200"/>
    </row>
    <row r="229" spans="1:4" ht="12.5" x14ac:dyDescent="0.3">
      <c r="A229" s="13">
        <v>7</v>
      </c>
      <c r="B229" s="187"/>
      <c r="C229" s="188"/>
      <c r="D229" s="199"/>
    </row>
    <row r="230" spans="1:4" ht="12.5" x14ac:dyDescent="0.3">
      <c r="A230" s="13">
        <v>8</v>
      </c>
      <c r="B230" s="185"/>
      <c r="C230" s="186"/>
      <c r="D230" s="200"/>
    </row>
    <row r="231" spans="1:4" ht="12.5" x14ac:dyDescent="0.3">
      <c r="A231" s="13">
        <v>9</v>
      </c>
      <c r="B231" s="185"/>
      <c r="C231" s="186"/>
      <c r="D231" s="200"/>
    </row>
    <row r="232" spans="1:4" ht="12.5" x14ac:dyDescent="0.3">
      <c r="A232" s="13">
        <v>10</v>
      </c>
      <c r="B232" s="185"/>
      <c r="C232" s="186"/>
      <c r="D232" s="200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20:Q220"/>
    <mergeCell ref="B222:D222"/>
    <mergeCell ref="B223:D223"/>
    <mergeCell ref="Q5:Q6"/>
    <mergeCell ref="U5:U7"/>
    <mergeCell ref="V5:V7"/>
    <mergeCell ref="X5:X7"/>
    <mergeCell ref="B230:D230"/>
    <mergeCell ref="B231:D231"/>
    <mergeCell ref="B232:D232"/>
    <mergeCell ref="B224:D224"/>
    <mergeCell ref="B225:D225"/>
    <mergeCell ref="B226:D226"/>
    <mergeCell ref="B227:D227"/>
    <mergeCell ref="B228:D228"/>
    <mergeCell ref="B229:D22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64:Q215 U64:V215 X64:Y215 U217:V217 X217:Y217 X14:Y39 U14:V39 Q14:Q39 X44:Y47 U44:V47 Q44:Q47 X55:Y58 U55:V58 Q55:Q58" formula="1"/>
    <ignoredError sqref="Z9:Z19 Z21:Z26 Z28 Z31:Z35 Z65:Z69 Z71:Z75 Z77:Z82 Z84 Z87:Z92 Z94 Z97:Z102 Z104 Z107:Z111 Z113:Z117 Z119:Z123 Z125:Z130 Z132 Z135:Z139 Z141:Z145 Z147:Z152 Z154 Z157:Z161 Z163:Z167 Z169:Z173 Z175:Z180 Z182 Z185:Z189 Z191:Z195 Z197:Z201 Z203:Z207 Z209:Z214 Z216 Z37:Z39 Z45:Z47 Z56:Z58" evalError="1"/>
    <ignoredError sqref="Z20 Z36 Z44 Z55 Z64 Z70 Z76 Z112 Z118 Z124 Z140 Z146 Z162 Z168 Z174 Z190 Z196 Z202 Z208" evalError="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67A14-EB40-48D7-A9DA-B5107442E1EC}">
  <dimension ref="A1:Z232"/>
  <sheetViews>
    <sheetView zoomScale="90" zoomScaleNormal="90" zoomScaleSheetLayoutView="100" workbookViewId="0">
      <pane xSplit="3" ySplit="7" topLeftCell="P204" activePane="bottomRight" state="frozen"/>
      <selection pane="topRight"/>
      <selection pane="bottomLeft"/>
      <selection pane="bottomRight"/>
    </sheetView>
  </sheetViews>
  <sheetFormatPr defaultColWidth="9.26953125" defaultRowHeight="11.5" x14ac:dyDescent="0.3"/>
  <cols>
    <col min="1" max="1" width="6.54296875" style="27" customWidth="1"/>
    <col min="2" max="2" width="35.7265625" style="28" customWidth="1"/>
    <col min="3" max="3" width="20.7265625" style="34" customWidth="1"/>
    <col min="4" max="4" width="12.7265625" style="34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54296875" style="28" customWidth="1"/>
    <col min="24" max="25" width="10.7265625" style="28" customWidth="1"/>
    <col min="26" max="26" width="10.7265625" style="107" customWidth="1"/>
    <col min="27" max="16384" width="9.26953125" style="28"/>
  </cols>
  <sheetData>
    <row r="1" spans="1:26" ht="17.5" x14ac:dyDescent="0.35">
      <c r="A1" s="170" t="s">
        <v>149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150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9</v>
      </c>
    </row>
    <row r="4" spans="1:26" ht="20.149999999999999" customHeight="1" x14ac:dyDescent="0.3">
      <c r="B4" s="27"/>
      <c r="C4" s="27"/>
      <c r="D4" s="182" t="s">
        <v>6</v>
      </c>
      <c r="E4" s="174" t="s">
        <v>7</v>
      </c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5"/>
      <c r="Q4" s="146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76" t="s">
        <v>10</v>
      </c>
      <c r="B5" s="176" t="s">
        <v>11</v>
      </c>
      <c r="C5" s="176" t="s">
        <v>12</v>
      </c>
      <c r="D5" s="18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92" t="s">
        <v>151</v>
      </c>
      <c r="S5" s="168"/>
      <c r="U5" s="176" t="s">
        <v>13</v>
      </c>
      <c r="V5" s="176" t="s">
        <v>14</v>
      </c>
      <c r="X5" s="176" t="s">
        <v>15</v>
      </c>
      <c r="Y5" s="176" t="s">
        <v>16</v>
      </c>
      <c r="Z5" s="189" t="s">
        <v>127</v>
      </c>
    </row>
    <row r="6" spans="1:26" ht="16.149999999999999" customHeight="1" x14ac:dyDescent="0.3">
      <c r="A6" s="177"/>
      <c r="B6" s="177"/>
      <c r="C6" s="177"/>
      <c r="D6" s="183"/>
      <c r="E6" s="55">
        <v>47178</v>
      </c>
      <c r="F6" s="55">
        <v>47209</v>
      </c>
      <c r="G6" s="55">
        <v>47239</v>
      </c>
      <c r="H6" s="55">
        <v>47270</v>
      </c>
      <c r="I6" s="55">
        <v>47300</v>
      </c>
      <c r="J6" s="55">
        <v>47331</v>
      </c>
      <c r="K6" s="55">
        <v>47362</v>
      </c>
      <c r="L6" s="55">
        <v>47392</v>
      </c>
      <c r="M6" s="55">
        <v>47423</v>
      </c>
      <c r="N6" s="55">
        <v>47453</v>
      </c>
      <c r="O6" s="55">
        <v>47484</v>
      </c>
      <c r="P6" s="55">
        <v>47515</v>
      </c>
      <c r="Q6" s="193"/>
      <c r="S6" s="169"/>
      <c r="U6" s="177"/>
      <c r="V6" s="177"/>
      <c r="X6" s="177"/>
      <c r="Y6" s="177"/>
      <c r="Z6" s="190"/>
    </row>
    <row r="7" spans="1:26" ht="20.25" customHeight="1" x14ac:dyDescent="0.3">
      <c r="A7" s="178"/>
      <c r="B7" s="178"/>
      <c r="C7" s="178"/>
      <c r="D7" s="184"/>
      <c r="E7" s="37">
        <v>176</v>
      </c>
      <c r="F7" s="37">
        <v>168</v>
      </c>
      <c r="G7" s="37">
        <v>176</v>
      </c>
      <c r="H7" s="37">
        <v>168</v>
      </c>
      <c r="I7" s="37">
        <v>168</v>
      </c>
      <c r="J7" s="37">
        <v>184</v>
      </c>
      <c r="K7" s="37">
        <v>152</v>
      </c>
      <c r="L7" s="37">
        <v>176</v>
      </c>
      <c r="M7" s="37">
        <v>152</v>
      </c>
      <c r="N7" s="37">
        <v>160</v>
      </c>
      <c r="O7" s="37">
        <v>168</v>
      </c>
      <c r="P7" s="37">
        <v>152</v>
      </c>
      <c r="Q7" s="103">
        <f>SUM(E7:P7)</f>
        <v>2000</v>
      </c>
      <c r="S7" s="104">
        <f>AVERAGE(E7:P7)</f>
        <v>166.66666666666666</v>
      </c>
      <c r="U7" s="178"/>
      <c r="V7" s="178"/>
      <c r="X7" s="178"/>
      <c r="Y7" s="178"/>
      <c r="Z7" s="191"/>
    </row>
    <row r="8" spans="1:26" s="31" customFormat="1" ht="13.5" customHeight="1" x14ac:dyDescent="0.25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18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2" x14ac:dyDescent="0.3">
      <c r="A10" s="94"/>
      <c r="B10" s="95"/>
      <c r="C10" s="130" t="str">
        <f>'3. Staff Loading'!C10</f>
        <v xml:space="preserve">BenefitsCal Project Management Office Lead </v>
      </c>
      <c r="D10" s="131" t="str">
        <f>'3. Staff Loading'!D10</f>
        <v>N</v>
      </c>
      <c r="E10" s="43">
        <v>176</v>
      </c>
      <c r="F10" s="43">
        <v>168</v>
      </c>
      <c r="G10" s="43">
        <v>176</v>
      </c>
      <c r="H10" s="43">
        <v>168</v>
      </c>
      <c r="I10" s="43">
        <v>168</v>
      </c>
      <c r="J10" s="43">
        <v>184</v>
      </c>
      <c r="K10" s="43">
        <v>152</v>
      </c>
      <c r="L10" s="43">
        <v>176</v>
      </c>
      <c r="M10" s="43">
        <v>152</v>
      </c>
      <c r="N10" s="43">
        <v>160</v>
      </c>
      <c r="O10" s="43">
        <v>168</v>
      </c>
      <c r="P10" s="43">
        <v>152</v>
      </c>
      <c r="Q10" s="101">
        <f t="shared" ref="Q10:Q25" si="0">SUM(E10:P10)</f>
        <v>2000</v>
      </c>
      <c r="U10" s="135">
        <f t="shared" ref="U10:U13" si="1">V10/$S$7</f>
        <v>1</v>
      </c>
      <c r="V10" s="135">
        <f>Q10/12</f>
        <v>166.66666666666666</v>
      </c>
      <c r="X10" s="135">
        <f t="shared" ref="X10:X13" si="2">IF($D10="Y",$Q10,0)</f>
        <v>0</v>
      </c>
      <c r="Y10" s="135">
        <f t="shared" ref="Y10:Y13" si="3">IF($D10="N",$Q10,0)</f>
        <v>2000</v>
      </c>
      <c r="Z10" s="136">
        <f t="shared" ref="Z10:Z14" si="4">X10/(Y10+X10)</f>
        <v>0</v>
      </c>
    </row>
    <row r="11" spans="1:26" ht="12" x14ac:dyDescent="0.3">
      <c r="A11" s="94"/>
      <c r="B11" s="95"/>
      <c r="C11" s="130" t="str">
        <f>'3. Staff Loading'!C11</f>
        <v>BenefitsCal Project Manager (Key)</v>
      </c>
      <c r="D11" s="131" t="str">
        <f>'3. Staff Loading'!D11</f>
        <v>N</v>
      </c>
      <c r="E11" s="43">
        <v>176</v>
      </c>
      <c r="F11" s="43">
        <v>168</v>
      </c>
      <c r="G11" s="43">
        <v>176</v>
      </c>
      <c r="H11" s="43">
        <v>168</v>
      </c>
      <c r="I11" s="43">
        <v>168</v>
      </c>
      <c r="J11" s="43">
        <v>184</v>
      </c>
      <c r="K11" s="43">
        <v>152</v>
      </c>
      <c r="L11" s="43">
        <v>176</v>
      </c>
      <c r="M11" s="43">
        <v>152</v>
      </c>
      <c r="N11" s="43">
        <v>160</v>
      </c>
      <c r="O11" s="43">
        <v>168</v>
      </c>
      <c r="P11" s="43">
        <v>152</v>
      </c>
      <c r="Q11" s="101">
        <f t="shared" si="0"/>
        <v>2000</v>
      </c>
      <c r="U11" s="135">
        <f t="shared" si="1"/>
        <v>1</v>
      </c>
      <c r="V11" s="135">
        <f>Q11/12</f>
        <v>166.66666666666666</v>
      </c>
      <c r="X11" s="135">
        <f t="shared" si="2"/>
        <v>0</v>
      </c>
      <c r="Y11" s="135">
        <f t="shared" si="3"/>
        <v>2000</v>
      </c>
      <c r="Z11" s="136">
        <f t="shared" si="4"/>
        <v>0</v>
      </c>
    </row>
    <row r="12" spans="1:26" ht="12" x14ac:dyDescent="0.3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2" x14ac:dyDescent="0.3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2" thickBot="1" x14ac:dyDescent="0.3">
      <c r="A14" s="66"/>
      <c r="B14" s="67" t="s">
        <v>23</v>
      </c>
      <c r="C14" s="68"/>
      <c r="D14" s="120"/>
      <c r="E14" s="71">
        <f>SUM(E9:E13)</f>
        <v>352</v>
      </c>
      <c r="F14" s="71">
        <f t="shared" ref="F14:Q14" si="5">SUM(F9:F13)</f>
        <v>336</v>
      </c>
      <c r="G14" s="71">
        <f t="shared" si="5"/>
        <v>352</v>
      </c>
      <c r="H14" s="71">
        <f t="shared" si="5"/>
        <v>336</v>
      </c>
      <c r="I14" s="71">
        <f t="shared" si="5"/>
        <v>336</v>
      </c>
      <c r="J14" s="71">
        <f t="shared" si="5"/>
        <v>368</v>
      </c>
      <c r="K14" s="71">
        <f t="shared" si="5"/>
        <v>304</v>
      </c>
      <c r="L14" s="71">
        <f t="shared" si="5"/>
        <v>352</v>
      </c>
      <c r="M14" s="71">
        <f t="shared" si="5"/>
        <v>304</v>
      </c>
      <c r="N14" s="71">
        <f t="shared" si="5"/>
        <v>320</v>
      </c>
      <c r="O14" s="71">
        <f t="shared" si="5"/>
        <v>336</v>
      </c>
      <c r="P14" s="71">
        <f t="shared" si="5"/>
        <v>304</v>
      </c>
      <c r="Q14" s="71">
        <f t="shared" si="5"/>
        <v>4000</v>
      </c>
      <c r="U14" s="69">
        <f>SUM(U9:U13)</f>
        <v>2</v>
      </c>
      <c r="V14" s="69">
        <f>SUM(V9:V13)</f>
        <v>333.33333333333331</v>
      </c>
      <c r="X14" s="69">
        <f>SUM(X9:X13)</f>
        <v>0</v>
      </c>
      <c r="Y14" s="69">
        <f>SUM(Y9:Y13)</f>
        <v>4000</v>
      </c>
      <c r="Z14" s="106">
        <f t="shared" si="4"/>
        <v>0</v>
      </c>
    </row>
    <row r="15" spans="1:26" ht="14.25" customHeight="1" x14ac:dyDescent="0.3">
      <c r="A15" s="96">
        <v>1.2</v>
      </c>
      <c r="B15" s="97" t="s">
        <v>24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 x14ac:dyDescent="0.3">
      <c r="A16" s="94"/>
      <c r="B16" s="98"/>
      <c r="C16" s="130" t="str">
        <f>'3. Staff Loading'!C16</f>
        <v>BenefitsCal Project Manager Sr</v>
      </c>
      <c r="D16" s="131" t="str">
        <f>'3. Staff Loading'!D16</f>
        <v>N</v>
      </c>
      <c r="E16" s="43">
        <v>88</v>
      </c>
      <c r="F16" s="43">
        <v>84</v>
      </c>
      <c r="G16" s="43">
        <v>88</v>
      </c>
      <c r="H16" s="43">
        <v>84</v>
      </c>
      <c r="I16" s="43">
        <v>84</v>
      </c>
      <c r="J16" s="43">
        <v>92</v>
      </c>
      <c r="K16" s="43">
        <v>76</v>
      </c>
      <c r="L16" s="43">
        <v>88</v>
      </c>
      <c r="M16" s="43">
        <v>76</v>
      </c>
      <c r="N16" s="43">
        <v>80</v>
      </c>
      <c r="O16" s="43">
        <v>84</v>
      </c>
      <c r="P16" s="43">
        <v>76</v>
      </c>
      <c r="Q16" s="102">
        <f t="shared" si="0"/>
        <v>1000</v>
      </c>
      <c r="U16" s="135">
        <f t="shared" ref="U16:U19" si="6">V16/$S$7</f>
        <v>0.5</v>
      </c>
      <c r="V16" s="135">
        <f>Q16/12</f>
        <v>83.333333333333329</v>
      </c>
      <c r="X16" s="135">
        <f t="shared" ref="X16:X19" si="7">IF($D16="Y",$Q16,0)</f>
        <v>0</v>
      </c>
      <c r="Y16" s="135">
        <f t="shared" ref="Y16:Y19" si="8">IF($D16="N",$Q16,0)</f>
        <v>1000</v>
      </c>
      <c r="Z16" s="136">
        <f t="shared" ref="Z16:Z19" si="9">X16/(Y16+X16)</f>
        <v>0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26</v>
      </c>
      <c r="C20" s="72"/>
      <c r="D20" s="122"/>
      <c r="E20" s="71">
        <f>SUM(E15:E19)</f>
        <v>88</v>
      </c>
      <c r="F20" s="71">
        <f t="shared" ref="F20:Q20" si="10">SUM(F15:F19)</f>
        <v>84</v>
      </c>
      <c r="G20" s="71">
        <f t="shared" si="10"/>
        <v>88</v>
      </c>
      <c r="H20" s="71">
        <f t="shared" si="10"/>
        <v>84</v>
      </c>
      <c r="I20" s="71">
        <f t="shared" si="10"/>
        <v>84</v>
      </c>
      <c r="J20" s="71">
        <f t="shared" si="10"/>
        <v>92</v>
      </c>
      <c r="K20" s="71">
        <f t="shared" si="10"/>
        <v>76</v>
      </c>
      <c r="L20" s="71">
        <f t="shared" si="10"/>
        <v>88</v>
      </c>
      <c r="M20" s="71">
        <f t="shared" si="10"/>
        <v>76</v>
      </c>
      <c r="N20" s="71">
        <f t="shared" si="10"/>
        <v>80</v>
      </c>
      <c r="O20" s="71">
        <f t="shared" si="10"/>
        <v>84</v>
      </c>
      <c r="P20" s="71">
        <f t="shared" si="10"/>
        <v>76</v>
      </c>
      <c r="Q20" s="71">
        <f t="shared" si="10"/>
        <v>1000</v>
      </c>
      <c r="U20" s="73">
        <f>SUM(U15:U19)</f>
        <v>0.5</v>
      </c>
      <c r="V20" s="73">
        <f>SUM(V15:V19)</f>
        <v>83.333333333333329</v>
      </c>
      <c r="X20" s="69">
        <f>SUM(X15:X19)</f>
        <v>0</v>
      </c>
      <c r="Y20" s="69">
        <f>SUM(Y15:Y19)</f>
        <v>1000</v>
      </c>
      <c r="Z20" s="106">
        <f>X20/(X20+Y20)</f>
        <v>0</v>
      </c>
    </row>
    <row r="21" spans="1:26" ht="12" x14ac:dyDescent="0.3">
      <c r="A21" s="96">
        <v>1.3</v>
      </c>
      <c r="B21" s="97" t="s">
        <v>27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2" x14ac:dyDescent="0.3">
      <c r="A22" s="94"/>
      <c r="B22" s="98"/>
      <c r="C22" s="130" t="str">
        <f>'3. Staff Loading'!C22</f>
        <v>BenefitsCal Acct Business Office Analyst</v>
      </c>
      <c r="D22" s="131" t="str">
        <f>'3. Staff Loading'!D22</f>
        <v>N</v>
      </c>
      <c r="E22" s="43">
        <v>176</v>
      </c>
      <c r="F22" s="43">
        <v>168</v>
      </c>
      <c r="G22" s="43">
        <v>176</v>
      </c>
      <c r="H22" s="43">
        <v>168</v>
      </c>
      <c r="I22" s="43">
        <v>168</v>
      </c>
      <c r="J22" s="43">
        <v>184</v>
      </c>
      <c r="K22" s="43">
        <v>152</v>
      </c>
      <c r="L22" s="43">
        <v>176</v>
      </c>
      <c r="M22" s="43">
        <v>152</v>
      </c>
      <c r="N22" s="43">
        <v>160</v>
      </c>
      <c r="O22" s="43">
        <v>168</v>
      </c>
      <c r="P22" s="43">
        <v>152</v>
      </c>
      <c r="Q22" s="102">
        <f t="shared" si="0"/>
        <v>2000</v>
      </c>
      <c r="U22" s="135">
        <f t="shared" ref="U22:U25" si="11">V22/$S$7</f>
        <v>1</v>
      </c>
      <c r="V22" s="135">
        <f>Q22/12</f>
        <v>166.66666666666666</v>
      </c>
      <c r="X22" s="135">
        <f t="shared" ref="X22:X25" si="12">IF($D22="Y",$Q22,0)</f>
        <v>0</v>
      </c>
      <c r="Y22" s="135">
        <f t="shared" ref="Y22:Y25" si="13">IF($D22="N",$Q22,0)</f>
        <v>2000</v>
      </c>
      <c r="Z22" s="136">
        <f t="shared" ref="Z22:Z25" si="14">X22/(Y22+X22)</f>
        <v>0</v>
      </c>
    </row>
    <row r="23" spans="1:26" ht="12" x14ac:dyDescent="0.3">
      <c r="A23" s="94"/>
      <c r="B23" s="98"/>
      <c r="C23" s="130" t="str">
        <f>'3. Staff Loading'!C23</f>
        <v>BenefitsCal Project Manager</v>
      </c>
      <c r="D23" s="131" t="str">
        <f>'3. Staff Loading'!D23</f>
        <v>N</v>
      </c>
      <c r="E23" s="43">
        <v>88</v>
      </c>
      <c r="F23" s="43">
        <v>84</v>
      </c>
      <c r="G23" s="43">
        <v>88</v>
      </c>
      <c r="H23" s="43">
        <v>84</v>
      </c>
      <c r="I23" s="43">
        <v>84</v>
      </c>
      <c r="J23" s="43">
        <v>92</v>
      </c>
      <c r="K23" s="43">
        <v>76</v>
      </c>
      <c r="L23" s="43">
        <v>88</v>
      </c>
      <c r="M23" s="43">
        <v>76</v>
      </c>
      <c r="N23" s="43">
        <v>80</v>
      </c>
      <c r="O23" s="43">
        <v>84</v>
      </c>
      <c r="P23" s="43">
        <v>76</v>
      </c>
      <c r="Q23" s="102">
        <f t="shared" si="0"/>
        <v>1000</v>
      </c>
      <c r="U23" s="135">
        <f t="shared" si="11"/>
        <v>0.5</v>
      </c>
      <c r="V23" s="135">
        <f>Q23/12</f>
        <v>83.333333333333329</v>
      </c>
      <c r="X23" s="135">
        <f t="shared" si="12"/>
        <v>0</v>
      </c>
      <c r="Y23" s="135">
        <f t="shared" si="13"/>
        <v>1000</v>
      </c>
      <c r="Z23" s="136">
        <f t="shared" si="14"/>
        <v>0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29</v>
      </c>
      <c r="C26" s="72"/>
      <c r="D26" s="122"/>
      <c r="E26" s="71">
        <f>SUM(E21:E25)</f>
        <v>264</v>
      </c>
      <c r="F26" s="71">
        <f t="shared" ref="F26:Q26" si="15">SUM(F21:F25)</f>
        <v>252</v>
      </c>
      <c r="G26" s="71">
        <f t="shared" si="15"/>
        <v>264</v>
      </c>
      <c r="H26" s="71">
        <f t="shared" si="15"/>
        <v>252</v>
      </c>
      <c r="I26" s="71">
        <f t="shared" si="15"/>
        <v>252</v>
      </c>
      <c r="J26" s="71">
        <f t="shared" si="15"/>
        <v>276</v>
      </c>
      <c r="K26" s="71">
        <f t="shared" si="15"/>
        <v>228</v>
      </c>
      <c r="L26" s="71">
        <f t="shared" si="15"/>
        <v>264</v>
      </c>
      <c r="M26" s="71">
        <f t="shared" si="15"/>
        <v>228</v>
      </c>
      <c r="N26" s="71">
        <f t="shared" si="15"/>
        <v>240</v>
      </c>
      <c r="O26" s="71">
        <f t="shared" si="15"/>
        <v>252</v>
      </c>
      <c r="P26" s="71">
        <f t="shared" si="15"/>
        <v>228</v>
      </c>
      <c r="Q26" s="71">
        <f t="shared" si="15"/>
        <v>3000</v>
      </c>
      <c r="U26" s="73">
        <f>SUM(U21:U25)</f>
        <v>1.5</v>
      </c>
      <c r="V26" s="73">
        <f>SUM(V21:V25)</f>
        <v>250</v>
      </c>
      <c r="X26" s="69">
        <f>SUM(X21:X25)</f>
        <v>0</v>
      </c>
      <c r="Y26" s="69">
        <f>SUM(Y21:Y25)</f>
        <v>3000</v>
      </c>
      <c r="Z26" s="106">
        <f>X26/(X26+Y26)</f>
        <v>0</v>
      </c>
    </row>
    <row r="27" spans="1:26" ht="10.15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23</v>
      </c>
      <c r="C28" s="91"/>
      <c r="D28" s="123"/>
      <c r="E28" s="92">
        <f t="shared" ref="E28:Q28" si="16">SUM(E14,E20,E26)</f>
        <v>704</v>
      </c>
      <c r="F28" s="92">
        <f t="shared" si="16"/>
        <v>672</v>
      </c>
      <c r="G28" s="92">
        <f t="shared" si="16"/>
        <v>704</v>
      </c>
      <c r="H28" s="92">
        <f t="shared" si="16"/>
        <v>672</v>
      </c>
      <c r="I28" s="92">
        <f t="shared" si="16"/>
        <v>672</v>
      </c>
      <c r="J28" s="92">
        <f t="shared" si="16"/>
        <v>736</v>
      </c>
      <c r="K28" s="92">
        <f t="shared" si="16"/>
        <v>608</v>
      </c>
      <c r="L28" s="92">
        <f t="shared" si="16"/>
        <v>704</v>
      </c>
      <c r="M28" s="92">
        <f t="shared" si="16"/>
        <v>608</v>
      </c>
      <c r="N28" s="92">
        <f t="shared" si="16"/>
        <v>640</v>
      </c>
      <c r="O28" s="92">
        <f t="shared" si="16"/>
        <v>672</v>
      </c>
      <c r="P28" s="92">
        <f t="shared" si="16"/>
        <v>608</v>
      </c>
      <c r="Q28" s="92">
        <f t="shared" si="16"/>
        <v>8000</v>
      </c>
      <c r="U28" s="92">
        <f>SUM(U14,U20,U26)</f>
        <v>4</v>
      </c>
      <c r="V28" s="92">
        <f>SUM(V14,V20,V26)</f>
        <v>666.66666666666663</v>
      </c>
      <c r="X28" s="92">
        <f>SUM(X14,X20,X26)</f>
        <v>0</v>
      </c>
      <c r="Y28" s="92">
        <f>SUM(Y14,Y20,Y26)</f>
        <v>8000</v>
      </c>
      <c r="Z28" s="111">
        <f>X28/(X28+Y28)</f>
        <v>0</v>
      </c>
    </row>
    <row r="29" spans="1:26" ht="10.15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30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31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8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2" x14ac:dyDescent="0.3">
      <c r="A32" s="94"/>
      <c r="B32" s="95"/>
      <c r="C32" s="130" t="str">
        <f>'3. Staff Loading'!C32</f>
        <v>BenefitsCal Application Manager</v>
      </c>
      <c r="D32" s="131" t="str">
        <f>'3. Staff Loading'!D32</f>
        <v>N</v>
      </c>
      <c r="E32" s="43">
        <v>176</v>
      </c>
      <c r="F32" s="43">
        <v>168</v>
      </c>
      <c r="G32" s="43">
        <v>176</v>
      </c>
      <c r="H32" s="43">
        <v>168</v>
      </c>
      <c r="I32" s="43">
        <v>168</v>
      </c>
      <c r="J32" s="43">
        <v>184</v>
      </c>
      <c r="K32" s="43">
        <v>152</v>
      </c>
      <c r="L32" s="43">
        <v>176</v>
      </c>
      <c r="M32" s="43">
        <v>152</v>
      </c>
      <c r="N32" s="43">
        <v>160</v>
      </c>
      <c r="O32" s="43">
        <v>168</v>
      </c>
      <c r="P32" s="43">
        <v>152</v>
      </c>
      <c r="Q32" s="101">
        <f t="shared" si="17"/>
        <v>2000</v>
      </c>
      <c r="U32" s="135">
        <f t="shared" ref="U32:U35" si="18">V32/$S$7</f>
        <v>1</v>
      </c>
      <c r="V32" s="135">
        <f>Q32/12</f>
        <v>166.66666666666666</v>
      </c>
      <c r="X32" s="135">
        <f t="shared" ref="X32:X35" si="19">IF($D32="Y",$Q32,0)</f>
        <v>0</v>
      </c>
      <c r="Y32" s="135">
        <f t="shared" ref="Y32:Y35" si="20">IF($D32="N",$Q32,0)</f>
        <v>2000</v>
      </c>
      <c r="Z32" s="136">
        <f t="shared" ref="Z32:Z35" si="21">X32/(Y32+X32)</f>
        <v>0</v>
      </c>
    </row>
    <row r="33" spans="1:26" ht="12" x14ac:dyDescent="0.3">
      <c r="A33" s="94"/>
      <c r="B33" s="95"/>
      <c r="C33" s="130" t="str">
        <f>'3. Staff Loading'!C33</f>
        <v>BenefitsCal Project Manager</v>
      </c>
      <c r="D33" s="131" t="str">
        <f>'3. Staff Loading'!D33</f>
        <v>N</v>
      </c>
      <c r="E33" s="43">
        <v>88</v>
      </c>
      <c r="F33" s="43">
        <v>84</v>
      </c>
      <c r="G33" s="43">
        <v>88</v>
      </c>
      <c r="H33" s="43">
        <v>84</v>
      </c>
      <c r="I33" s="43">
        <v>84</v>
      </c>
      <c r="J33" s="43">
        <v>92</v>
      </c>
      <c r="K33" s="43">
        <v>76</v>
      </c>
      <c r="L33" s="43">
        <v>88</v>
      </c>
      <c r="M33" s="43">
        <v>76</v>
      </c>
      <c r="N33" s="43">
        <v>80</v>
      </c>
      <c r="O33" s="43">
        <v>84</v>
      </c>
      <c r="P33" s="43">
        <v>76</v>
      </c>
      <c r="Q33" s="101">
        <f t="shared" si="17"/>
        <v>1000</v>
      </c>
      <c r="U33" s="135">
        <f t="shared" si="18"/>
        <v>0.5</v>
      </c>
      <c r="V33" s="135">
        <f>Q33/12</f>
        <v>83.333333333333329</v>
      </c>
      <c r="X33" s="135">
        <f t="shared" si="19"/>
        <v>0</v>
      </c>
      <c r="Y33" s="135">
        <f t="shared" si="20"/>
        <v>1000</v>
      </c>
      <c r="Z33" s="136">
        <f t="shared" si="21"/>
        <v>0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135</v>
      </c>
      <c r="C36" s="68"/>
      <c r="D36" s="120"/>
      <c r="E36" s="71">
        <f>SUM(E31:E35)</f>
        <v>264</v>
      </c>
      <c r="F36" s="71">
        <f t="shared" ref="F36:Q36" si="22">SUM(F31:F35)</f>
        <v>252</v>
      </c>
      <c r="G36" s="71">
        <f t="shared" si="22"/>
        <v>264</v>
      </c>
      <c r="H36" s="71">
        <f t="shared" si="22"/>
        <v>252</v>
      </c>
      <c r="I36" s="71">
        <f t="shared" si="22"/>
        <v>252</v>
      </c>
      <c r="J36" s="71">
        <f t="shared" si="22"/>
        <v>276</v>
      </c>
      <c r="K36" s="71">
        <f t="shared" si="22"/>
        <v>228</v>
      </c>
      <c r="L36" s="71">
        <f t="shared" si="22"/>
        <v>264</v>
      </c>
      <c r="M36" s="71">
        <f t="shared" si="22"/>
        <v>228</v>
      </c>
      <c r="N36" s="71">
        <f t="shared" si="22"/>
        <v>240</v>
      </c>
      <c r="O36" s="71">
        <f t="shared" si="22"/>
        <v>252</v>
      </c>
      <c r="P36" s="71">
        <f t="shared" si="22"/>
        <v>228</v>
      </c>
      <c r="Q36" s="71">
        <f t="shared" si="22"/>
        <v>3000</v>
      </c>
      <c r="U36" s="73">
        <f>SUM(U31:U35)</f>
        <v>1.5</v>
      </c>
      <c r="V36" s="73">
        <f>SUM(V31:V35)</f>
        <v>250</v>
      </c>
      <c r="X36" s="69">
        <f>SUM(X31:X35)</f>
        <v>0</v>
      </c>
      <c r="Y36" s="69">
        <f>SUM(Y31:Y35)</f>
        <v>3000</v>
      </c>
      <c r="Z36" s="106">
        <f>X36/(X36+Y36)</f>
        <v>0</v>
      </c>
    </row>
    <row r="37" spans="1:26" ht="12" x14ac:dyDescent="0.3">
      <c r="A37" s="94">
        <v>2.2000000000000002</v>
      </c>
      <c r="B37" s="99" t="s">
        <v>34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2" x14ac:dyDescent="0.3">
      <c r="A38" s="94"/>
      <c r="B38" s="95"/>
      <c r="C38" s="130" t="str">
        <f>'3. Staff Loading'!C38</f>
        <v>BenefitsCal Application Architect</v>
      </c>
      <c r="D38" s="131" t="str">
        <f>'3. Staff Loading'!D38</f>
        <v>N</v>
      </c>
      <c r="E38" s="43">
        <v>44</v>
      </c>
      <c r="F38" s="43">
        <v>42</v>
      </c>
      <c r="G38" s="43">
        <v>44</v>
      </c>
      <c r="H38" s="43">
        <v>42</v>
      </c>
      <c r="I38" s="43">
        <v>42</v>
      </c>
      <c r="J38" s="43">
        <v>46</v>
      </c>
      <c r="K38" s="43">
        <v>38</v>
      </c>
      <c r="L38" s="43">
        <v>44</v>
      </c>
      <c r="M38" s="43">
        <v>38</v>
      </c>
      <c r="N38" s="43">
        <v>40</v>
      </c>
      <c r="O38" s="43">
        <v>42</v>
      </c>
      <c r="P38" s="43">
        <v>38</v>
      </c>
      <c r="Q38" s="101">
        <f t="shared" si="17"/>
        <v>500</v>
      </c>
      <c r="R38" s="32"/>
      <c r="S38" s="32"/>
      <c r="T38" s="32"/>
      <c r="U38" s="135">
        <f t="shared" ref="U38:U40" si="23">V38/$S$7</f>
        <v>0.25</v>
      </c>
      <c r="V38" s="135">
        <f>Q38/12</f>
        <v>41.666666666666664</v>
      </c>
      <c r="X38" s="135">
        <f t="shared" ref="X38:X43" si="24">IF($D38="Y",$Q38,0)</f>
        <v>0</v>
      </c>
      <c r="Y38" s="135">
        <f t="shared" ref="Y38:Y43" si="25">IF($D38="N",$Q38,0)</f>
        <v>500</v>
      </c>
      <c r="Z38" s="136">
        <f t="shared" ref="Z38:Z40" si="26">X38/(Y38+X38)</f>
        <v>0</v>
      </c>
    </row>
    <row r="39" spans="1:26" ht="12" x14ac:dyDescent="0.3">
      <c r="A39" s="94"/>
      <c r="B39" s="95"/>
      <c r="C39" s="130" t="str">
        <f>'3. Staff Loading'!C39</f>
        <v>BenefitsCal Application Developer SR</v>
      </c>
      <c r="D39" s="131" t="str">
        <f>'3. Staff Loading'!D39</f>
        <v>N</v>
      </c>
      <c r="E39" s="43">
        <v>17.600000000000001</v>
      </c>
      <c r="F39" s="43">
        <v>16.8</v>
      </c>
      <c r="G39" s="43">
        <v>17.600000000000001</v>
      </c>
      <c r="H39" s="43">
        <v>16.8</v>
      </c>
      <c r="I39" s="43">
        <v>16.8</v>
      </c>
      <c r="J39" s="43">
        <v>18.400000000000002</v>
      </c>
      <c r="K39" s="43">
        <v>15.200000000000001</v>
      </c>
      <c r="L39" s="43">
        <v>17.600000000000001</v>
      </c>
      <c r="M39" s="43">
        <v>15.200000000000001</v>
      </c>
      <c r="N39" s="43">
        <v>16</v>
      </c>
      <c r="O39" s="43">
        <v>16.8</v>
      </c>
      <c r="P39" s="43">
        <v>15.200000000000001</v>
      </c>
      <c r="Q39" s="101">
        <f t="shared" si="17"/>
        <v>200</v>
      </c>
      <c r="R39" s="32"/>
      <c r="S39" s="32"/>
      <c r="T39" s="32"/>
      <c r="U39" s="135">
        <f t="shared" si="23"/>
        <v>0.10000000000000002</v>
      </c>
      <c r="V39" s="135">
        <f>Q39/12</f>
        <v>16.666666666666668</v>
      </c>
      <c r="X39" s="135">
        <f t="shared" si="24"/>
        <v>0</v>
      </c>
      <c r="Y39" s="135">
        <f t="shared" si="25"/>
        <v>200</v>
      </c>
      <c r="Z39" s="136">
        <f t="shared" si="26"/>
        <v>0</v>
      </c>
    </row>
    <row r="40" spans="1:26" ht="12" x14ac:dyDescent="0.3">
      <c r="A40" s="94"/>
      <c r="B40" s="95"/>
      <c r="C40" s="130" t="str">
        <f>'3. Staff Loading'!C40</f>
        <v>BenefitsCal Business Analyst</v>
      </c>
      <c r="D40" s="131" t="str">
        <f>'3. Staff Loading'!D40</f>
        <v>N</v>
      </c>
      <c r="E40" s="43">
        <v>88</v>
      </c>
      <c r="F40" s="43">
        <v>84</v>
      </c>
      <c r="G40" s="43">
        <v>88</v>
      </c>
      <c r="H40" s="43">
        <v>84</v>
      </c>
      <c r="I40" s="43">
        <v>84</v>
      </c>
      <c r="J40" s="43">
        <v>92</v>
      </c>
      <c r="K40" s="43">
        <v>76</v>
      </c>
      <c r="L40" s="43">
        <v>88</v>
      </c>
      <c r="M40" s="43">
        <v>76</v>
      </c>
      <c r="N40" s="43">
        <v>80</v>
      </c>
      <c r="O40" s="43">
        <v>84</v>
      </c>
      <c r="P40" s="43">
        <v>76</v>
      </c>
      <c r="Q40" s="101">
        <f t="shared" si="17"/>
        <v>1000</v>
      </c>
      <c r="R40" s="32"/>
      <c r="S40" s="32"/>
      <c r="T40" s="32"/>
      <c r="U40" s="135">
        <f t="shared" si="23"/>
        <v>0.5</v>
      </c>
      <c r="V40" s="135">
        <f>Q40/12</f>
        <v>83.333333333333329</v>
      </c>
      <c r="X40" s="135">
        <f t="shared" si="24"/>
        <v>0</v>
      </c>
      <c r="Y40" s="135">
        <f t="shared" si="25"/>
        <v>1000</v>
      </c>
      <c r="Z40" s="136">
        <f t="shared" si="26"/>
        <v>0</v>
      </c>
    </row>
    <row r="41" spans="1:26" ht="12" x14ac:dyDescent="0.3">
      <c r="A41" s="94"/>
      <c r="B41" s="95"/>
      <c r="C41" s="130" t="str">
        <f>'3. Staff Loading'!C41</f>
        <v>BenefitsCal Developer- Analytics/Reporting</v>
      </c>
      <c r="D41" s="131" t="str">
        <f>'3. Staff Loading'!D41</f>
        <v>N</v>
      </c>
      <c r="E41" s="43">
        <v>44</v>
      </c>
      <c r="F41" s="43">
        <v>42</v>
      </c>
      <c r="G41" s="43">
        <v>44</v>
      </c>
      <c r="H41" s="43">
        <v>42</v>
      </c>
      <c r="I41" s="43">
        <v>42</v>
      </c>
      <c r="J41" s="43">
        <v>46</v>
      </c>
      <c r="K41" s="43">
        <v>38</v>
      </c>
      <c r="L41" s="43">
        <v>44</v>
      </c>
      <c r="M41" s="43">
        <v>38</v>
      </c>
      <c r="N41" s="43">
        <v>40</v>
      </c>
      <c r="O41" s="43">
        <v>42</v>
      </c>
      <c r="P41" s="43">
        <v>38</v>
      </c>
      <c r="Q41" s="101">
        <f t="shared" si="17"/>
        <v>500</v>
      </c>
      <c r="R41" s="32"/>
      <c r="S41" s="32"/>
      <c r="T41" s="32"/>
      <c r="U41" s="135">
        <f t="shared" ref="U41:U43" si="27">V41/$S$7</f>
        <v>0.25</v>
      </c>
      <c r="V41" s="135">
        <f t="shared" ref="V41:V43" si="28">Q41/12</f>
        <v>41.666666666666664</v>
      </c>
      <c r="X41" s="135">
        <f t="shared" si="24"/>
        <v>0</v>
      </c>
      <c r="Y41" s="135">
        <f t="shared" si="25"/>
        <v>500</v>
      </c>
      <c r="Z41" s="136">
        <f t="shared" ref="Z41:Z43" si="29">X41/(Y41+X41)</f>
        <v>0</v>
      </c>
    </row>
    <row r="42" spans="1:26" ht="12" x14ac:dyDescent="0.3">
      <c r="A42" s="94"/>
      <c r="B42" s="95"/>
      <c r="C42" s="130" t="str">
        <f>'3. Staff Loading'!C42</f>
        <v xml:space="preserve">BenefitsCal UCD Research Analyst </v>
      </c>
      <c r="D42" s="131" t="str">
        <f>'3. Staff Loading'!D42</f>
        <v>N</v>
      </c>
      <c r="E42" s="43">
        <v>132</v>
      </c>
      <c r="F42" s="43">
        <v>126</v>
      </c>
      <c r="G42" s="43">
        <v>132</v>
      </c>
      <c r="H42" s="43">
        <v>126</v>
      </c>
      <c r="I42" s="43">
        <v>126</v>
      </c>
      <c r="J42" s="43">
        <v>138</v>
      </c>
      <c r="K42" s="43">
        <v>114</v>
      </c>
      <c r="L42" s="43">
        <v>132</v>
      </c>
      <c r="M42" s="43">
        <v>114</v>
      </c>
      <c r="N42" s="43">
        <v>120</v>
      </c>
      <c r="O42" s="43">
        <v>126</v>
      </c>
      <c r="P42" s="43">
        <v>114</v>
      </c>
      <c r="Q42" s="101">
        <f t="shared" si="17"/>
        <v>1500</v>
      </c>
      <c r="R42" s="32"/>
      <c r="S42" s="32"/>
      <c r="T42" s="32"/>
      <c r="U42" s="135">
        <f t="shared" si="27"/>
        <v>0.75</v>
      </c>
      <c r="V42" s="135">
        <f t="shared" si="28"/>
        <v>125</v>
      </c>
      <c r="X42" s="135">
        <f t="shared" si="24"/>
        <v>0</v>
      </c>
      <c r="Y42" s="135">
        <f t="shared" si="25"/>
        <v>1500</v>
      </c>
      <c r="Z42" s="136">
        <f t="shared" si="29"/>
        <v>0</v>
      </c>
    </row>
    <row r="43" spans="1:26" ht="12" x14ac:dyDescent="0.3">
      <c r="A43" s="94"/>
      <c r="B43" s="95"/>
      <c r="C43" s="130" t="str">
        <f>'3. Staff Loading'!C43</f>
        <v>BenefitsCal User Centered Design Lead</v>
      </c>
      <c r="D43" s="131" t="str">
        <f>'3. Staff Loading'!D43</f>
        <v>N</v>
      </c>
      <c r="E43" s="43">
        <v>70.400000000000006</v>
      </c>
      <c r="F43" s="43">
        <v>67.2</v>
      </c>
      <c r="G43" s="43">
        <v>70.400000000000006</v>
      </c>
      <c r="H43" s="43">
        <v>67.2</v>
      </c>
      <c r="I43" s="43">
        <v>67.2</v>
      </c>
      <c r="J43" s="43">
        <v>73.600000000000009</v>
      </c>
      <c r="K43" s="43">
        <v>60.800000000000004</v>
      </c>
      <c r="L43" s="43">
        <v>70.400000000000006</v>
      </c>
      <c r="M43" s="43">
        <v>60.800000000000004</v>
      </c>
      <c r="N43" s="43">
        <v>64</v>
      </c>
      <c r="O43" s="43">
        <v>67.2</v>
      </c>
      <c r="P43" s="43">
        <v>60.800000000000004</v>
      </c>
      <c r="Q43" s="101">
        <f t="shared" si="17"/>
        <v>800</v>
      </c>
      <c r="R43" s="56"/>
      <c r="S43" s="32"/>
      <c r="T43" s="32"/>
      <c r="U43" s="135">
        <f t="shared" si="27"/>
        <v>0.40000000000000008</v>
      </c>
      <c r="V43" s="135">
        <f t="shared" si="28"/>
        <v>66.666666666666671</v>
      </c>
      <c r="X43" s="135">
        <f t="shared" si="24"/>
        <v>0</v>
      </c>
      <c r="Y43" s="135">
        <f t="shared" si="25"/>
        <v>800</v>
      </c>
      <c r="Z43" s="136">
        <f t="shared" si="29"/>
        <v>0</v>
      </c>
    </row>
    <row r="44" spans="1:26" s="32" customFormat="1" ht="12.5" thickBot="1" x14ac:dyDescent="0.35">
      <c r="A44" s="66"/>
      <c r="B44" s="67" t="s">
        <v>41</v>
      </c>
      <c r="C44" s="68"/>
      <c r="D44" s="120"/>
      <c r="E44" s="71">
        <f t="shared" ref="E44:Q44" si="30">SUM(E37:E43)</f>
        <v>396</v>
      </c>
      <c r="F44" s="71">
        <f t="shared" si="30"/>
        <v>378</v>
      </c>
      <c r="G44" s="71">
        <f t="shared" si="30"/>
        <v>396</v>
      </c>
      <c r="H44" s="71">
        <f t="shared" si="30"/>
        <v>378</v>
      </c>
      <c r="I44" s="71">
        <f t="shared" si="30"/>
        <v>378</v>
      </c>
      <c r="J44" s="71">
        <f t="shared" si="30"/>
        <v>414</v>
      </c>
      <c r="K44" s="71">
        <f t="shared" si="30"/>
        <v>342</v>
      </c>
      <c r="L44" s="71">
        <f t="shared" si="30"/>
        <v>396</v>
      </c>
      <c r="M44" s="71">
        <f t="shared" si="30"/>
        <v>342</v>
      </c>
      <c r="N44" s="71">
        <f t="shared" si="30"/>
        <v>360</v>
      </c>
      <c r="O44" s="71">
        <f t="shared" si="30"/>
        <v>378</v>
      </c>
      <c r="P44" s="71">
        <f t="shared" si="30"/>
        <v>342</v>
      </c>
      <c r="Q44" s="71">
        <f t="shared" si="30"/>
        <v>4500</v>
      </c>
      <c r="R44" s="28"/>
      <c r="S44" s="28"/>
      <c r="T44" s="28"/>
      <c r="U44" s="73">
        <f>SUM(U37:U43)</f>
        <v>2.25</v>
      </c>
      <c r="V44" s="73">
        <f>SUM(V37:V43)</f>
        <v>375</v>
      </c>
      <c r="X44" s="69">
        <f>SUM(X37:X43)</f>
        <v>0</v>
      </c>
      <c r="Y44" s="69">
        <f>SUM(Y37:Y43)</f>
        <v>4500</v>
      </c>
      <c r="Z44" s="106">
        <f>X44/(X44+Y44)</f>
        <v>0</v>
      </c>
    </row>
    <row r="45" spans="1:26" ht="12" x14ac:dyDescent="0.3">
      <c r="A45" s="94">
        <v>2.2999999999999998</v>
      </c>
      <c r="B45" s="99" t="s">
        <v>42</v>
      </c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U45" s="135">
        <f>V45/$S$7</f>
        <v>0</v>
      </c>
      <c r="V45" s="135">
        <f>Q45/12</f>
        <v>0</v>
      </c>
      <c r="X45" s="135">
        <f>IF($D45="Y",$Q45,0)</f>
        <v>0</v>
      </c>
      <c r="Y45" s="135">
        <f>IF($D45="N",$Q45,0)</f>
        <v>0</v>
      </c>
      <c r="Z45" s="136" t="e">
        <f>X45/(Y45+X45)</f>
        <v>#DIV/0!</v>
      </c>
    </row>
    <row r="46" spans="1:26" ht="12" x14ac:dyDescent="0.3">
      <c r="A46" s="94"/>
      <c r="B46" s="95"/>
      <c r="C46" s="130" t="str">
        <f>'3. Staff Loading'!C46</f>
        <v>BenefitsCal Application Architect</v>
      </c>
      <c r="D46" s="131" t="str">
        <f>'3. Staff Loading'!D46</f>
        <v>N</v>
      </c>
      <c r="E46" s="43">
        <v>35.200000000000003</v>
      </c>
      <c r="F46" s="43">
        <v>33.6</v>
      </c>
      <c r="G46" s="43">
        <v>35.200000000000003</v>
      </c>
      <c r="H46" s="43">
        <v>33.6</v>
      </c>
      <c r="I46" s="43">
        <v>33.6</v>
      </c>
      <c r="J46" s="43">
        <v>36.800000000000004</v>
      </c>
      <c r="K46" s="43">
        <v>30.400000000000002</v>
      </c>
      <c r="L46" s="43">
        <v>35.200000000000003</v>
      </c>
      <c r="M46" s="43">
        <v>30.400000000000002</v>
      </c>
      <c r="N46" s="43">
        <v>32</v>
      </c>
      <c r="O46" s="43">
        <v>33.6</v>
      </c>
      <c r="P46" s="43">
        <v>30.400000000000002</v>
      </c>
      <c r="Q46" s="101">
        <f t="shared" si="17"/>
        <v>400</v>
      </c>
      <c r="U46" s="135">
        <f t="shared" ref="U46:U48" si="31">V46/$S$7</f>
        <v>0.20000000000000004</v>
      </c>
      <c r="V46" s="135">
        <f>Q46/12</f>
        <v>33.333333333333336</v>
      </c>
      <c r="X46" s="135">
        <f t="shared" ref="X46:X54" si="32">IF($D46="Y",$Q46,0)</f>
        <v>0</v>
      </c>
      <c r="Y46" s="135">
        <f t="shared" ref="Y46:Y54" si="33">IF($D46="N",$Q46,0)</f>
        <v>400</v>
      </c>
      <c r="Z46" s="136">
        <f t="shared" ref="Z46:Z48" si="34">X46/(Y46+X46)</f>
        <v>0</v>
      </c>
    </row>
    <row r="47" spans="1:26" ht="12" x14ac:dyDescent="0.3">
      <c r="A47" s="94"/>
      <c r="B47" s="95"/>
      <c r="C47" s="130" t="str">
        <f>'3. Staff Loading'!C47</f>
        <v>BenefitsCal Application Developer Onshore</v>
      </c>
      <c r="D47" s="131" t="str">
        <f>'3. Staff Loading'!D47</f>
        <v>N</v>
      </c>
      <c r="E47" s="43">
        <v>88</v>
      </c>
      <c r="F47" s="43">
        <v>84</v>
      </c>
      <c r="G47" s="43">
        <v>88</v>
      </c>
      <c r="H47" s="43">
        <v>84</v>
      </c>
      <c r="I47" s="43">
        <v>84</v>
      </c>
      <c r="J47" s="43">
        <v>92</v>
      </c>
      <c r="K47" s="43">
        <v>76</v>
      </c>
      <c r="L47" s="43">
        <v>88</v>
      </c>
      <c r="M47" s="43">
        <v>76</v>
      </c>
      <c r="N47" s="43">
        <v>80</v>
      </c>
      <c r="O47" s="43">
        <v>84</v>
      </c>
      <c r="P47" s="43">
        <v>76</v>
      </c>
      <c r="Q47" s="101">
        <f t="shared" si="17"/>
        <v>1000</v>
      </c>
      <c r="R47" s="32"/>
      <c r="S47" s="32"/>
      <c r="T47" s="32"/>
      <c r="U47" s="135">
        <f t="shared" si="31"/>
        <v>0.5</v>
      </c>
      <c r="V47" s="135">
        <f>Q47/12</f>
        <v>83.333333333333329</v>
      </c>
      <c r="X47" s="135">
        <f t="shared" si="32"/>
        <v>0</v>
      </c>
      <c r="Y47" s="135">
        <f t="shared" si="33"/>
        <v>1000</v>
      </c>
      <c r="Z47" s="136">
        <f t="shared" si="34"/>
        <v>0</v>
      </c>
    </row>
    <row r="48" spans="1:26" ht="12" x14ac:dyDescent="0.3">
      <c r="A48" s="94"/>
      <c r="B48" s="95"/>
      <c r="C48" s="130" t="str">
        <f>'3. Staff Loading'!C48</f>
        <v>BenefitsCal Application Developer SR</v>
      </c>
      <c r="D48" s="131" t="str">
        <f>'3. Staff Loading'!D48</f>
        <v>N</v>
      </c>
      <c r="E48" s="43">
        <v>88</v>
      </c>
      <c r="F48" s="43">
        <v>84</v>
      </c>
      <c r="G48" s="43">
        <v>88</v>
      </c>
      <c r="H48" s="43">
        <v>84</v>
      </c>
      <c r="I48" s="43">
        <v>84</v>
      </c>
      <c r="J48" s="43">
        <v>92</v>
      </c>
      <c r="K48" s="43">
        <v>76</v>
      </c>
      <c r="L48" s="43">
        <v>88</v>
      </c>
      <c r="M48" s="43">
        <v>76</v>
      </c>
      <c r="N48" s="43">
        <v>80</v>
      </c>
      <c r="O48" s="43">
        <v>84</v>
      </c>
      <c r="P48" s="43">
        <v>76</v>
      </c>
      <c r="Q48" s="101">
        <f t="shared" si="17"/>
        <v>1000</v>
      </c>
      <c r="R48" s="32"/>
      <c r="S48" s="32"/>
      <c r="T48" s="32"/>
      <c r="U48" s="135">
        <f t="shared" si="31"/>
        <v>0.5</v>
      </c>
      <c r="V48" s="135">
        <f>Q48/12</f>
        <v>83.333333333333329</v>
      </c>
      <c r="X48" s="135">
        <f t="shared" si="32"/>
        <v>0</v>
      </c>
      <c r="Y48" s="135">
        <f t="shared" si="33"/>
        <v>1000</v>
      </c>
      <c r="Z48" s="136">
        <f t="shared" si="34"/>
        <v>0</v>
      </c>
    </row>
    <row r="49" spans="1:26" ht="12" x14ac:dyDescent="0.3">
      <c r="A49" s="94"/>
      <c r="B49" s="95"/>
      <c r="C49" s="130" t="str">
        <f>'3. Staff Loading'!C49</f>
        <v>BenefitsCal Business Analyst</v>
      </c>
      <c r="D49" s="131" t="str">
        <f>'3. Staff Loading'!D49</f>
        <v>N</v>
      </c>
      <c r="E49" s="43">
        <v>88</v>
      </c>
      <c r="F49" s="43">
        <v>84</v>
      </c>
      <c r="G49" s="43">
        <v>88</v>
      </c>
      <c r="H49" s="43">
        <v>84</v>
      </c>
      <c r="I49" s="43">
        <v>84</v>
      </c>
      <c r="J49" s="43">
        <v>92</v>
      </c>
      <c r="K49" s="43">
        <v>76</v>
      </c>
      <c r="L49" s="43">
        <v>88</v>
      </c>
      <c r="M49" s="43">
        <v>76</v>
      </c>
      <c r="N49" s="43">
        <v>80</v>
      </c>
      <c r="O49" s="43">
        <v>84</v>
      </c>
      <c r="P49" s="43">
        <v>76</v>
      </c>
      <c r="Q49" s="101">
        <f t="shared" si="17"/>
        <v>1000</v>
      </c>
      <c r="R49" s="32"/>
      <c r="S49" s="32"/>
      <c r="T49" s="32"/>
      <c r="U49" s="135">
        <f t="shared" ref="U49:U54" si="35">V49/$S$7</f>
        <v>0.5</v>
      </c>
      <c r="V49" s="135">
        <f t="shared" ref="V49:V54" si="36">Q49/12</f>
        <v>83.333333333333329</v>
      </c>
      <c r="X49" s="135">
        <f t="shared" si="32"/>
        <v>0</v>
      </c>
      <c r="Y49" s="135">
        <f t="shared" si="33"/>
        <v>1000</v>
      </c>
      <c r="Z49" s="136">
        <f t="shared" ref="Z49:Z54" si="37">X49/(Y49+X49)</f>
        <v>0</v>
      </c>
    </row>
    <row r="50" spans="1:26" ht="12" x14ac:dyDescent="0.3">
      <c r="A50" s="94"/>
      <c r="B50" s="95"/>
      <c r="C50" s="130" t="str">
        <f>'3. Staff Loading'!C50</f>
        <v>BenefitsCal Developer- Analytics/Reporting</v>
      </c>
      <c r="D50" s="131" t="str">
        <f>'3. Staff Loading'!D50</f>
        <v>N</v>
      </c>
      <c r="E50" s="43">
        <v>88</v>
      </c>
      <c r="F50" s="43">
        <v>84</v>
      </c>
      <c r="G50" s="43">
        <v>88</v>
      </c>
      <c r="H50" s="43">
        <v>84</v>
      </c>
      <c r="I50" s="43">
        <v>84</v>
      </c>
      <c r="J50" s="43">
        <v>92</v>
      </c>
      <c r="K50" s="43">
        <v>76</v>
      </c>
      <c r="L50" s="43">
        <v>88</v>
      </c>
      <c r="M50" s="43">
        <v>76</v>
      </c>
      <c r="N50" s="43">
        <v>80</v>
      </c>
      <c r="O50" s="43">
        <v>84</v>
      </c>
      <c r="P50" s="43">
        <v>76</v>
      </c>
      <c r="Q50" s="101">
        <f t="shared" si="17"/>
        <v>1000</v>
      </c>
      <c r="R50" s="32"/>
      <c r="S50" s="32"/>
      <c r="T50" s="32"/>
      <c r="U50" s="135">
        <f t="shared" si="35"/>
        <v>0.5</v>
      </c>
      <c r="V50" s="135">
        <f t="shared" si="36"/>
        <v>83.333333333333329</v>
      </c>
      <c r="X50" s="135">
        <f t="shared" si="32"/>
        <v>0</v>
      </c>
      <c r="Y50" s="135">
        <f t="shared" si="33"/>
        <v>1000</v>
      </c>
      <c r="Z50" s="136">
        <f t="shared" si="37"/>
        <v>0</v>
      </c>
    </row>
    <row r="51" spans="1:26" ht="12" x14ac:dyDescent="0.3">
      <c r="A51" s="94"/>
      <c r="B51" s="95"/>
      <c r="C51" s="130" t="str">
        <f>'3. Staff Loading'!C51</f>
        <v>BenefitsCal Tester Offshore</v>
      </c>
      <c r="D51" s="131" t="str">
        <f>'3. Staff Loading'!D51</f>
        <v>Y</v>
      </c>
      <c r="E51" s="43">
        <v>246.39999999999998</v>
      </c>
      <c r="F51" s="43">
        <v>235.2</v>
      </c>
      <c r="G51" s="43">
        <v>246.39999999999998</v>
      </c>
      <c r="H51" s="43">
        <v>235.2</v>
      </c>
      <c r="I51" s="43">
        <v>235.2</v>
      </c>
      <c r="J51" s="43">
        <v>257.59999999999997</v>
      </c>
      <c r="K51" s="43">
        <v>212.79999999999998</v>
      </c>
      <c r="L51" s="43">
        <v>246.39999999999998</v>
      </c>
      <c r="M51" s="43">
        <v>212.79999999999998</v>
      </c>
      <c r="N51" s="43">
        <v>224</v>
      </c>
      <c r="O51" s="43">
        <v>235.2</v>
      </c>
      <c r="P51" s="43">
        <v>212.79999999999998</v>
      </c>
      <c r="Q51" s="101">
        <f t="shared" si="17"/>
        <v>2800</v>
      </c>
      <c r="R51" s="32"/>
      <c r="S51" s="32"/>
      <c r="T51" s="32"/>
      <c r="U51" s="135">
        <f t="shared" si="35"/>
        <v>1.4000000000000001</v>
      </c>
      <c r="V51" s="135">
        <f t="shared" si="36"/>
        <v>233.33333333333334</v>
      </c>
      <c r="X51" s="135">
        <f t="shared" si="32"/>
        <v>2800</v>
      </c>
      <c r="Y51" s="135">
        <f t="shared" si="33"/>
        <v>0</v>
      </c>
      <c r="Z51" s="136">
        <f t="shared" si="37"/>
        <v>1</v>
      </c>
    </row>
    <row r="52" spans="1:26" ht="12" x14ac:dyDescent="0.3">
      <c r="A52" s="94"/>
      <c r="B52" s="95"/>
      <c r="C52" s="130" t="str">
        <f>'3. Staff Loading'!C52</f>
        <v xml:space="preserve">BenefitsCal UCD Research Analyst </v>
      </c>
      <c r="D52" s="131" t="str">
        <f>'3. Staff Loading'!D52</f>
        <v>N</v>
      </c>
      <c r="E52" s="43">
        <v>176</v>
      </c>
      <c r="F52" s="43">
        <v>168</v>
      </c>
      <c r="G52" s="43">
        <v>176</v>
      </c>
      <c r="H52" s="43">
        <v>168</v>
      </c>
      <c r="I52" s="43">
        <v>168</v>
      </c>
      <c r="J52" s="43">
        <v>184</v>
      </c>
      <c r="K52" s="43">
        <v>152</v>
      </c>
      <c r="L52" s="43">
        <v>176</v>
      </c>
      <c r="M52" s="43">
        <v>152</v>
      </c>
      <c r="N52" s="43">
        <v>160</v>
      </c>
      <c r="O52" s="43">
        <v>168</v>
      </c>
      <c r="P52" s="43">
        <v>152</v>
      </c>
      <c r="Q52" s="101">
        <f t="shared" si="17"/>
        <v>2000</v>
      </c>
      <c r="R52" s="32"/>
      <c r="S52" s="32"/>
      <c r="T52" s="32"/>
      <c r="U52" s="135">
        <f t="shared" si="35"/>
        <v>1</v>
      </c>
      <c r="V52" s="135">
        <f t="shared" si="36"/>
        <v>166.66666666666666</v>
      </c>
      <c r="X52" s="135">
        <f t="shared" si="32"/>
        <v>0</v>
      </c>
      <c r="Y52" s="135">
        <f t="shared" si="33"/>
        <v>2000</v>
      </c>
      <c r="Z52" s="136">
        <f t="shared" si="37"/>
        <v>0</v>
      </c>
    </row>
    <row r="53" spans="1:26" ht="12" x14ac:dyDescent="0.3">
      <c r="A53" s="94"/>
      <c r="B53" s="95"/>
      <c r="C53" s="130" t="str">
        <f>'3. Staff Loading'!C53</f>
        <v>BenefitsCal UI/React Developer Offshore</v>
      </c>
      <c r="D53" s="131" t="str">
        <f>'3. Staff Loading'!D53</f>
        <v>Y</v>
      </c>
      <c r="E53" s="43">
        <v>352</v>
      </c>
      <c r="F53" s="43">
        <v>336</v>
      </c>
      <c r="G53" s="43">
        <v>352</v>
      </c>
      <c r="H53" s="43">
        <v>336</v>
      </c>
      <c r="I53" s="43">
        <v>336</v>
      </c>
      <c r="J53" s="43">
        <v>368</v>
      </c>
      <c r="K53" s="43">
        <v>304</v>
      </c>
      <c r="L53" s="43">
        <v>352</v>
      </c>
      <c r="M53" s="43">
        <v>304</v>
      </c>
      <c r="N53" s="43">
        <v>320</v>
      </c>
      <c r="O53" s="43">
        <v>336</v>
      </c>
      <c r="P53" s="43">
        <v>304</v>
      </c>
      <c r="Q53" s="101">
        <f t="shared" si="17"/>
        <v>4000</v>
      </c>
      <c r="R53" s="32"/>
      <c r="S53" s="32"/>
      <c r="T53" s="32"/>
      <c r="U53" s="135">
        <f t="shared" si="35"/>
        <v>2</v>
      </c>
      <c r="V53" s="135">
        <f t="shared" si="36"/>
        <v>333.33333333333331</v>
      </c>
      <c r="X53" s="135">
        <f t="shared" si="32"/>
        <v>4000</v>
      </c>
      <c r="Y53" s="135">
        <f t="shared" si="33"/>
        <v>0</v>
      </c>
      <c r="Z53" s="136">
        <f t="shared" si="37"/>
        <v>1</v>
      </c>
    </row>
    <row r="54" spans="1:26" ht="12" x14ac:dyDescent="0.3">
      <c r="A54" s="94"/>
      <c r="B54" s="95"/>
      <c r="C54" s="130" t="str">
        <f>'3. Staff Loading'!C54</f>
        <v>BenefitsCal User Centered Design Lead</v>
      </c>
      <c r="D54" s="131" t="str">
        <f>'3. Staff Loading'!D54</f>
        <v>N</v>
      </c>
      <c r="E54" s="43">
        <v>61.599999999999994</v>
      </c>
      <c r="F54" s="43">
        <v>58.8</v>
      </c>
      <c r="G54" s="43">
        <v>61.599999999999994</v>
      </c>
      <c r="H54" s="43">
        <v>58.8</v>
      </c>
      <c r="I54" s="43">
        <v>58.8</v>
      </c>
      <c r="J54" s="43">
        <v>64.399999999999991</v>
      </c>
      <c r="K54" s="43">
        <v>53.199999999999996</v>
      </c>
      <c r="L54" s="43">
        <v>61.599999999999994</v>
      </c>
      <c r="M54" s="43">
        <v>53.199999999999996</v>
      </c>
      <c r="N54" s="43">
        <v>56</v>
      </c>
      <c r="O54" s="43">
        <v>58.8</v>
      </c>
      <c r="P54" s="43">
        <v>53.199999999999996</v>
      </c>
      <c r="Q54" s="101">
        <f t="shared" si="17"/>
        <v>700</v>
      </c>
      <c r="R54" s="32"/>
      <c r="S54" s="32"/>
      <c r="T54" s="32"/>
      <c r="U54" s="135">
        <f t="shared" si="35"/>
        <v>0.35000000000000003</v>
      </c>
      <c r="V54" s="135">
        <f t="shared" si="36"/>
        <v>58.333333333333336</v>
      </c>
      <c r="X54" s="135">
        <f t="shared" si="32"/>
        <v>0</v>
      </c>
      <c r="Y54" s="135">
        <f t="shared" si="33"/>
        <v>700</v>
      </c>
      <c r="Z54" s="136">
        <f t="shared" si="37"/>
        <v>0</v>
      </c>
    </row>
    <row r="55" spans="1:26" s="32" customFormat="1" ht="12.5" thickBot="1" x14ac:dyDescent="0.35">
      <c r="A55" s="66"/>
      <c r="B55" s="67" t="s">
        <v>46</v>
      </c>
      <c r="C55" s="68"/>
      <c r="D55" s="120"/>
      <c r="E55" s="71">
        <f>SUM(E45:E54)</f>
        <v>1223.1999999999998</v>
      </c>
      <c r="F55" s="71">
        <f t="shared" ref="F55:Q55" si="38">SUM(F45:F54)</f>
        <v>1167.5999999999999</v>
      </c>
      <c r="G55" s="71">
        <f t="shared" si="38"/>
        <v>1223.1999999999998</v>
      </c>
      <c r="H55" s="71">
        <f t="shared" si="38"/>
        <v>1167.5999999999999</v>
      </c>
      <c r="I55" s="71">
        <f t="shared" si="38"/>
        <v>1167.5999999999999</v>
      </c>
      <c r="J55" s="71">
        <f t="shared" si="38"/>
        <v>1278.8000000000002</v>
      </c>
      <c r="K55" s="71">
        <f t="shared" si="38"/>
        <v>1056.3999999999999</v>
      </c>
      <c r="L55" s="71">
        <f t="shared" si="38"/>
        <v>1223.1999999999998</v>
      </c>
      <c r="M55" s="71">
        <f t="shared" si="38"/>
        <v>1056.3999999999999</v>
      </c>
      <c r="N55" s="71">
        <f t="shared" si="38"/>
        <v>1112</v>
      </c>
      <c r="O55" s="71">
        <f t="shared" si="38"/>
        <v>1167.5999999999999</v>
      </c>
      <c r="P55" s="71">
        <f t="shared" si="38"/>
        <v>1056.3999999999999</v>
      </c>
      <c r="Q55" s="71">
        <f t="shared" si="38"/>
        <v>13900</v>
      </c>
      <c r="R55" s="28"/>
      <c r="S55" s="28"/>
      <c r="T55" s="28"/>
      <c r="U55" s="73">
        <f>SUM(U45:U54)</f>
        <v>6.95</v>
      </c>
      <c r="V55" s="73">
        <f>SUM(V45:V54)</f>
        <v>1158.3333333333333</v>
      </c>
      <c r="X55" s="69">
        <f>SUM(X45:X54)</f>
        <v>6800</v>
      </c>
      <c r="Y55" s="69">
        <f>SUM(Y45:Y54)</f>
        <v>7100</v>
      </c>
      <c r="Z55" s="106">
        <f>X55/(X55+Y55)</f>
        <v>0.48920863309352519</v>
      </c>
    </row>
    <row r="56" spans="1:26" s="32" customFormat="1" ht="12" x14ac:dyDescent="0.3">
      <c r="A56" s="94">
        <v>2.4</v>
      </c>
      <c r="B56" s="99" t="s">
        <v>47</v>
      </c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ref="Q56:Q63" si="39">SUM(E56:P56)</f>
        <v>0</v>
      </c>
      <c r="R56" s="28"/>
      <c r="S56" s="28"/>
      <c r="T56" s="28"/>
      <c r="U56" s="135">
        <f>V56/$S$7</f>
        <v>0</v>
      </c>
      <c r="V56" s="135">
        <f>Q56/12</f>
        <v>0</v>
      </c>
      <c r="W56" s="28"/>
      <c r="X56" s="135">
        <f>IF($D56="Y",$Q56,0)</f>
        <v>0</v>
      </c>
      <c r="Y56" s="135">
        <f>IF($D56="N",$Q56,0)</f>
        <v>0</v>
      </c>
      <c r="Z56" s="136" t="e">
        <f>X56/(Y56+X56)</f>
        <v>#DIV/0!</v>
      </c>
    </row>
    <row r="57" spans="1:26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R57" s="28"/>
      <c r="S57" s="28"/>
      <c r="T57" s="28"/>
      <c r="U57" s="135">
        <f t="shared" ref="U57:U59" si="40">V57/$S$7</f>
        <v>0</v>
      </c>
      <c r="V57" s="135">
        <f>Q57/12</f>
        <v>0</v>
      </c>
      <c r="W57" s="28"/>
      <c r="X57" s="135">
        <f t="shared" ref="X57:X63" si="41">IF($D57="Y",$Q57,0)</f>
        <v>0</v>
      </c>
      <c r="Y57" s="135">
        <f t="shared" ref="Y57:Y63" si="42">IF($D57="N",$Q57,0)</f>
        <v>0</v>
      </c>
      <c r="Z57" s="136" t="e">
        <f t="shared" ref="Z57:Z59" si="43">X57/(Y57+X57)</f>
        <v>#DIV/0!</v>
      </c>
    </row>
    <row r="58" spans="1:26" s="32" customFormat="1" ht="12" x14ac:dyDescent="0.3">
      <c r="A58" s="94"/>
      <c r="B58" s="95"/>
      <c r="C58" s="130" t="str">
        <f>'3. Staff Loading'!C58</f>
        <v>BenefitsCal Application Developer Onshore</v>
      </c>
      <c r="D58" s="131" t="str">
        <f>'3. Staff Loading'!D58</f>
        <v>N</v>
      </c>
      <c r="E58" s="43">
        <v>52.8</v>
      </c>
      <c r="F58" s="43">
        <v>50.4</v>
      </c>
      <c r="G58" s="43">
        <v>52.8</v>
      </c>
      <c r="H58" s="43">
        <v>50.4</v>
      </c>
      <c r="I58" s="43">
        <v>50.4</v>
      </c>
      <c r="J58" s="43">
        <v>55.199999999999996</v>
      </c>
      <c r="K58" s="43">
        <v>45.6</v>
      </c>
      <c r="L58" s="43">
        <v>52.8</v>
      </c>
      <c r="M58" s="43">
        <v>45.6</v>
      </c>
      <c r="N58" s="43">
        <v>48</v>
      </c>
      <c r="O58" s="43">
        <v>50.4</v>
      </c>
      <c r="P58" s="43">
        <v>45.6</v>
      </c>
      <c r="Q58" s="101">
        <f t="shared" si="39"/>
        <v>600.00000000000011</v>
      </c>
      <c r="U58" s="135">
        <f t="shared" si="40"/>
        <v>0.30000000000000004</v>
      </c>
      <c r="V58" s="135">
        <f>Q58/12</f>
        <v>50.000000000000007</v>
      </c>
      <c r="W58" s="28"/>
      <c r="X58" s="135">
        <f t="shared" si="41"/>
        <v>0</v>
      </c>
      <c r="Y58" s="135">
        <f t="shared" si="42"/>
        <v>600.00000000000011</v>
      </c>
      <c r="Z58" s="136">
        <f t="shared" si="43"/>
        <v>0</v>
      </c>
    </row>
    <row r="59" spans="1:26" s="32" customFormat="1" ht="12" x14ac:dyDescent="0.3">
      <c r="A59" s="94"/>
      <c r="B59" s="95"/>
      <c r="C59" s="130" t="str">
        <f>'3. Staff Loading'!C59</f>
        <v>BenefitsCal Developer- Analytics/Reporting</v>
      </c>
      <c r="D59" s="131" t="str">
        <f>'3. Staff Loading'!D59</f>
        <v>N</v>
      </c>
      <c r="E59" s="43">
        <v>44</v>
      </c>
      <c r="F59" s="43">
        <v>42</v>
      </c>
      <c r="G59" s="43">
        <v>44</v>
      </c>
      <c r="H59" s="43">
        <v>42</v>
      </c>
      <c r="I59" s="43">
        <v>42</v>
      </c>
      <c r="J59" s="43">
        <v>46</v>
      </c>
      <c r="K59" s="43">
        <v>38</v>
      </c>
      <c r="L59" s="43">
        <v>44</v>
      </c>
      <c r="M59" s="43">
        <v>38</v>
      </c>
      <c r="N59" s="43">
        <v>40</v>
      </c>
      <c r="O59" s="43">
        <v>42</v>
      </c>
      <c r="P59" s="43">
        <v>38</v>
      </c>
      <c r="Q59" s="101">
        <f t="shared" si="39"/>
        <v>500</v>
      </c>
      <c r="U59" s="135">
        <f t="shared" si="40"/>
        <v>0.25</v>
      </c>
      <c r="V59" s="135">
        <f>Q59/12</f>
        <v>41.666666666666664</v>
      </c>
      <c r="W59" s="28"/>
      <c r="X59" s="135">
        <f t="shared" si="41"/>
        <v>0</v>
      </c>
      <c r="Y59" s="135">
        <f t="shared" si="42"/>
        <v>500</v>
      </c>
      <c r="Z59" s="136">
        <f t="shared" si="43"/>
        <v>0</v>
      </c>
    </row>
    <row r="60" spans="1:26" s="32" customFormat="1" ht="12" x14ac:dyDescent="0.3">
      <c r="A60" s="94"/>
      <c r="B60" s="95"/>
      <c r="C60" s="130" t="str">
        <f>'3. Staff Loading'!C60</f>
        <v>BenefitsCal SR Tester Onshore</v>
      </c>
      <c r="D60" s="131" t="str">
        <f>'3. Staff Loading'!D60</f>
        <v>N</v>
      </c>
      <c r="E60" s="43">
        <v>105.6</v>
      </c>
      <c r="F60" s="43">
        <v>100.8</v>
      </c>
      <c r="G60" s="43">
        <v>105.6</v>
      </c>
      <c r="H60" s="43">
        <v>100.8</v>
      </c>
      <c r="I60" s="43">
        <v>100.8</v>
      </c>
      <c r="J60" s="43">
        <v>110.39999999999999</v>
      </c>
      <c r="K60" s="43">
        <v>91.2</v>
      </c>
      <c r="L60" s="43">
        <v>105.6</v>
      </c>
      <c r="M60" s="43">
        <v>91.2</v>
      </c>
      <c r="N60" s="43">
        <v>96</v>
      </c>
      <c r="O60" s="43">
        <v>100.8</v>
      </c>
      <c r="P60" s="43">
        <v>91.2</v>
      </c>
      <c r="Q60" s="101">
        <f t="shared" si="39"/>
        <v>1200.0000000000002</v>
      </c>
      <c r="U60" s="135">
        <f t="shared" ref="U60:U63" si="44">V60/$S$7</f>
        <v>0.60000000000000009</v>
      </c>
      <c r="V60" s="135">
        <f t="shared" ref="V60:V63" si="45">Q60/12</f>
        <v>100.00000000000001</v>
      </c>
      <c r="W60" s="28"/>
      <c r="X60" s="135">
        <f t="shared" si="41"/>
        <v>0</v>
      </c>
      <c r="Y60" s="135">
        <f t="shared" si="42"/>
        <v>1200.0000000000002</v>
      </c>
      <c r="Z60" s="136">
        <f t="shared" ref="Z60:Z63" si="46">X60/(Y60+X60)</f>
        <v>0</v>
      </c>
    </row>
    <row r="61" spans="1:26" s="32" customFormat="1" ht="12" x14ac:dyDescent="0.3">
      <c r="A61" s="94"/>
      <c r="B61" s="95"/>
      <c r="C61" s="130" t="str">
        <f>'3. Staff Loading'!C61</f>
        <v>BenefitsCal Test Manager</v>
      </c>
      <c r="D61" s="131" t="str">
        <f>'3. Staff Loading'!D61</f>
        <v>N</v>
      </c>
      <c r="E61" s="43">
        <v>132.70400000000001</v>
      </c>
      <c r="F61" s="43">
        <v>126.672</v>
      </c>
      <c r="G61" s="43">
        <v>132.70400000000001</v>
      </c>
      <c r="H61" s="43">
        <v>126.672</v>
      </c>
      <c r="I61" s="43">
        <v>126.672</v>
      </c>
      <c r="J61" s="43">
        <v>138.73599999999999</v>
      </c>
      <c r="K61" s="43">
        <v>114.608</v>
      </c>
      <c r="L61" s="43">
        <v>132.70400000000001</v>
      </c>
      <c r="M61" s="43">
        <v>114.608</v>
      </c>
      <c r="N61" s="43">
        <v>120.64</v>
      </c>
      <c r="O61" s="43">
        <v>126.672</v>
      </c>
      <c r="P61" s="43">
        <v>114.608</v>
      </c>
      <c r="Q61" s="101">
        <f t="shared" si="39"/>
        <v>1508</v>
      </c>
      <c r="U61" s="135">
        <f t="shared" si="44"/>
        <v>0.75400000000000011</v>
      </c>
      <c r="V61" s="135">
        <f t="shared" si="45"/>
        <v>125.66666666666667</v>
      </c>
      <c r="W61" s="28"/>
      <c r="X61" s="135">
        <f t="shared" si="41"/>
        <v>0</v>
      </c>
      <c r="Y61" s="135">
        <f t="shared" si="42"/>
        <v>1508</v>
      </c>
      <c r="Z61" s="136">
        <f t="shared" si="46"/>
        <v>0</v>
      </c>
    </row>
    <row r="62" spans="1:26" s="32" customFormat="1" ht="12" x14ac:dyDescent="0.3">
      <c r="A62" s="94"/>
      <c r="B62" s="95"/>
      <c r="C62" s="130" t="str">
        <f>'3. Staff Loading'!C62</f>
        <v>BenefitsCal Tester Offshore</v>
      </c>
      <c r="D62" s="131" t="str">
        <f>'3. Staff Loading'!D62</f>
        <v>Y</v>
      </c>
      <c r="E62" s="43">
        <v>228.8</v>
      </c>
      <c r="F62" s="43">
        <v>218.4</v>
      </c>
      <c r="G62" s="43">
        <v>228.8</v>
      </c>
      <c r="H62" s="43">
        <v>218.4</v>
      </c>
      <c r="I62" s="43">
        <v>218.4</v>
      </c>
      <c r="J62" s="43">
        <v>239.20000000000002</v>
      </c>
      <c r="K62" s="43">
        <v>197.6</v>
      </c>
      <c r="L62" s="43">
        <v>228.8</v>
      </c>
      <c r="M62" s="43">
        <v>197.6</v>
      </c>
      <c r="N62" s="43">
        <v>208</v>
      </c>
      <c r="O62" s="43">
        <v>218.4</v>
      </c>
      <c r="P62" s="43">
        <v>197.6</v>
      </c>
      <c r="Q62" s="101">
        <f t="shared" si="39"/>
        <v>2600</v>
      </c>
      <c r="U62" s="135">
        <f t="shared" si="44"/>
        <v>1.3</v>
      </c>
      <c r="V62" s="135">
        <f t="shared" si="45"/>
        <v>216.66666666666666</v>
      </c>
      <c r="W62" s="28"/>
      <c r="X62" s="135">
        <f t="shared" si="41"/>
        <v>2600</v>
      </c>
      <c r="Y62" s="135">
        <f t="shared" si="42"/>
        <v>0</v>
      </c>
      <c r="Z62" s="136">
        <f t="shared" si="46"/>
        <v>1</v>
      </c>
    </row>
    <row r="63" spans="1:26" s="32" customFormat="1" ht="12" x14ac:dyDescent="0.3">
      <c r="A63" s="94"/>
      <c r="B63" s="95"/>
      <c r="C63" s="130" t="str">
        <f>'3. Staff Loading'!C63</f>
        <v xml:space="preserve">BenefitsCal UCD Research Analyst </v>
      </c>
      <c r="D63" s="131" t="str">
        <f>'3. Staff Loading'!D63</f>
        <v>N</v>
      </c>
      <c r="E63" s="43">
        <v>44</v>
      </c>
      <c r="F63" s="43">
        <v>42</v>
      </c>
      <c r="G63" s="43">
        <v>44</v>
      </c>
      <c r="H63" s="43">
        <v>42</v>
      </c>
      <c r="I63" s="43">
        <v>42</v>
      </c>
      <c r="J63" s="43">
        <v>46</v>
      </c>
      <c r="K63" s="43">
        <v>38</v>
      </c>
      <c r="L63" s="43">
        <v>44</v>
      </c>
      <c r="M63" s="43">
        <v>38</v>
      </c>
      <c r="N63" s="43">
        <v>40</v>
      </c>
      <c r="O63" s="43">
        <v>42</v>
      </c>
      <c r="P63" s="43">
        <v>38</v>
      </c>
      <c r="Q63" s="101">
        <f t="shared" si="39"/>
        <v>500</v>
      </c>
      <c r="U63" s="135">
        <f t="shared" si="44"/>
        <v>0.25</v>
      </c>
      <c r="V63" s="135">
        <f t="shared" si="45"/>
        <v>41.666666666666664</v>
      </c>
      <c r="W63" s="28"/>
      <c r="X63" s="135">
        <f t="shared" si="41"/>
        <v>0</v>
      </c>
      <c r="Y63" s="135">
        <f t="shared" si="42"/>
        <v>500</v>
      </c>
      <c r="Z63" s="136">
        <f t="shared" si="46"/>
        <v>0</v>
      </c>
    </row>
    <row r="64" spans="1:26" s="32" customFormat="1" ht="12.5" thickBot="1" x14ac:dyDescent="0.35">
      <c r="A64" s="66"/>
      <c r="B64" s="67" t="s">
        <v>50</v>
      </c>
      <c r="C64" s="68"/>
      <c r="D64" s="120"/>
      <c r="E64" s="71">
        <f>SUM(E56:E63)</f>
        <v>607.904</v>
      </c>
      <c r="F64" s="71">
        <f t="shared" ref="F64:Q64" si="47">SUM(F56:F63)</f>
        <v>580.27199999999993</v>
      </c>
      <c r="G64" s="71">
        <f t="shared" si="47"/>
        <v>607.904</v>
      </c>
      <c r="H64" s="71">
        <f t="shared" si="47"/>
        <v>580.27199999999993</v>
      </c>
      <c r="I64" s="71">
        <f t="shared" si="47"/>
        <v>580.27199999999993</v>
      </c>
      <c r="J64" s="71">
        <f t="shared" si="47"/>
        <v>635.53599999999994</v>
      </c>
      <c r="K64" s="71">
        <f t="shared" si="47"/>
        <v>525.00800000000004</v>
      </c>
      <c r="L64" s="71">
        <f t="shared" si="47"/>
        <v>607.904</v>
      </c>
      <c r="M64" s="71">
        <f t="shared" si="47"/>
        <v>525.00800000000004</v>
      </c>
      <c r="N64" s="71">
        <f t="shared" si="47"/>
        <v>552.64</v>
      </c>
      <c r="O64" s="71">
        <f t="shared" si="47"/>
        <v>580.27199999999993</v>
      </c>
      <c r="P64" s="71">
        <f t="shared" si="47"/>
        <v>525.00800000000004</v>
      </c>
      <c r="Q64" s="71">
        <f t="shared" si="47"/>
        <v>6908</v>
      </c>
      <c r="R64" s="28"/>
      <c r="S64" s="28"/>
      <c r="T64" s="28"/>
      <c r="U64" s="73">
        <f>SUM(U56:U63)</f>
        <v>3.4540000000000006</v>
      </c>
      <c r="V64" s="73">
        <f>SUM(V56:V63)</f>
        <v>575.66666666666663</v>
      </c>
      <c r="X64" s="69">
        <f>SUM(X56:X63)</f>
        <v>2600</v>
      </c>
      <c r="Y64" s="69">
        <f>SUM(Y56:Y63)</f>
        <v>4308</v>
      </c>
      <c r="Z64" s="106">
        <f>X64/(X64+Y64)</f>
        <v>0.37637521713954836</v>
      </c>
    </row>
    <row r="65" spans="1:26" s="32" customFormat="1" ht="12" x14ac:dyDescent="0.3">
      <c r="A65" s="94">
        <v>2.5</v>
      </c>
      <c r="B65" s="99" t="s">
        <v>51</v>
      </c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ref="Q65:Q69" si="48">SUM(E65:P65)</f>
        <v>0</v>
      </c>
      <c r="R65" s="28"/>
      <c r="S65" s="28"/>
      <c r="T65" s="28"/>
      <c r="U65" s="135">
        <f>V65/$S$7</f>
        <v>0</v>
      </c>
      <c r="V65" s="135">
        <f>Q65/12</f>
        <v>0</v>
      </c>
      <c r="W65" s="28"/>
      <c r="X65" s="135">
        <f>IF($D65="Y",$Q65,0)</f>
        <v>0</v>
      </c>
      <c r="Y65" s="135">
        <f>IF($D65="N",$Q65,0)</f>
        <v>0</v>
      </c>
      <c r="Z65" s="136" t="e">
        <f>X65/(Y65+X65)</f>
        <v>#DIV/0!</v>
      </c>
    </row>
    <row r="66" spans="1:26" s="32" customFormat="1" ht="12" x14ac:dyDescent="0.3">
      <c r="A66" s="94"/>
      <c r="B66" s="95"/>
      <c r="C66" s="130" t="str">
        <f>'3. Staff Loading'!C66</f>
        <v>BenefitsCal SR Tester Onshore</v>
      </c>
      <c r="D66" s="131" t="str">
        <f>'3. Staff Loading'!D66</f>
        <v>N</v>
      </c>
      <c r="E66" s="43">
        <v>35.200000000000003</v>
      </c>
      <c r="F66" s="43">
        <v>33.6</v>
      </c>
      <c r="G66" s="43">
        <v>35.200000000000003</v>
      </c>
      <c r="H66" s="43">
        <v>33.6</v>
      </c>
      <c r="I66" s="43">
        <v>33.6</v>
      </c>
      <c r="J66" s="43">
        <v>36.800000000000004</v>
      </c>
      <c r="K66" s="43">
        <v>30.400000000000002</v>
      </c>
      <c r="L66" s="43">
        <v>35.200000000000003</v>
      </c>
      <c r="M66" s="43">
        <v>30.400000000000002</v>
      </c>
      <c r="N66" s="43">
        <v>32</v>
      </c>
      <c r="O66" s="43">
        <v>33.6</v>
      </c>
      <c r="P66" s="43">
        <v>30.400000000000002</v>
      </c>
      <c r="Q66" s="101">
        <f t="shared" si="48"/>
        <v>400</v>
      </c>
      <c r="R66" s="28"/>
      <c r="S66" s="28"/>
      <c r="T66" s="28"/>
      <c r="U66" s="135">
        <f t="shared" ref="U66:U69" si="49">V66/$S$7</f>
        <v>0.20000000000000004</v>
      </c>
      <c r="V66" s="135">
        <f>Q66/12</f>
        <v>33.333333333333336</v>
      </c>
      <c r="W66" s="28"/>
      <c r="X66" s="135">
        <f t="shared" ref="X66:X69" si="50">IF($D66="Y",$Q66,0)</f>
        <v>0</v>
      </c>
      <c r="Y66" s="135">
        <f t="shared" ref="Y66:Y69" si="51">IF($D66="N",$Q66,0)</f>
        <v>400</v>
      </c>
      <c r="Z66" s="136">
        <f t="shared" ref="Z66:Z69" si="52">X66/(Y66+X66)</f>
        <v>0</v>
      </c>
    </row>
    <row r="67" spans="1:26" s="32" customFormat="1" ht="12" x14ac:dyDescent="0.3">
      <c r="A67" s="94"/>
      <c r="B67" s="95"/>
      <c r="C67" s="130" t="str">
        <f>'3. Staff Loading'!C67</f>
        <v>BenefitsCal Test Manager</v>
      </c>
      <c r="D67" s="131" t="str">
        <f>'3. Staff Loading'!D67</f>
        <v>N</v>
      </c>
      <c r="E67" s="43">
        <v>44</v>
      </c>
      <c r="F67" s="43">
        <v>42</v>
      </c>
      <c r="G67" s="43">
        <v>44</v>
      </c>
      <c r="H67" s="43">
        <v>42</v>
      </c>
      <c r="I67" s="43">
        <v>42</v>
      </c>
      <c r="J67" s="43">
        <v>46</v>
      </c>
      <c r="K67" s="43">
        <v>38</v>
      </c>
      <c r="L67" s="43">
        <v>44</v>
      </c>
      <c r="M67" s="43">
        <v>38</v>
      </c>
      <c r="N67" s="43">
        <v>40</v>
      </c>
      <c r="O67" s="43">
        <v>42</v>
      </c>
      <c r="P67" s="43">
        <v>38</v>
      </c>
      <c r="Q67" s="101">
        <f t="shared" si="48"/>
        <v>500</v>
      </c>
      <c r="U67" s="135">
        <f t="shared" si="49"/>
        <v>0.25</v>
      </c>
      <c r="V67" s="135">
        <f>Q67/12</f>
        <v>41.666666666666664</v>
      </c>
      <c r="W67" s="28"/>
      <c r="X67" s="135">
        <f t="shared" si="50"/>
        <v>0</v>
      </c>
      <c r="Y67" s="135">
        <f t="shared" si="51"/>
        <v>500</v>
      </c>
      <c r="Z67" s="136">
        <f t="shared" si="52"/>
        <v>0</v>
      </c>
    </row>
    <row r="68" spans="1:26" s="32" customFormat="1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48"/>
        <v>0</v>
      </c>
      <c r="U68" s="135">
        <f t="shared" si="49"/>
        <v>0</v>
      </c>
      <c r="V68" s="135">
        <f>Q68/12</f>
        <v>0</v>
      </c>
      <c r="W68" s="28"/>
      <c r="X68" s="135">
        <f t="shared" si="50"/>
        <v>0</v>
      </c>
      <c r="Y68" s="135">
        <f t="shared" si="51"/>
        <v>0</v>
      </c>
      <c r="Z68" s="136" t="e">
        <f t="shared" si="52"/>
        <v>#DIV/0!</v>
      </c>
    </row>
    <row r="69" spans="1:26" s="32" customFormat="1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48"/>
        <v>0</v>
      </c>
      <c r="U69" s="135">
        <f t="shared" si="49"/>
        <v>0</v>
      </c>
      <c r="V69" s="135">
        <f>Q69/12</f>
        <v>0</v>
      </c>
      <c r="W69" s="28"/>
      <c r="X69" s="135">
        <f t="shared" si="50"/>
        <v>0</v>
      </c>
      <c r="Y69" s="135">
        <f t="shared" si="51"/>
        <v>0</v>
      </c>
      <c r="Z69" s="136" t="e">
        <f t="shared" si="52"/>
        <v>#DIV/0!</v>
      </c>
    </row>
    <row r="70" spans="1:26" s="32" customFormat="1" ht="12.5" thickBot="1" x14ac:dyDescent="0.35">
      <c r="A70" s="66"/>
      <c r="B70" s="67" t="s">
        <v>52</v>
      </c>
      <c r="C70" s="68"/>
      <c r="D70" s="120"/>
      <c r="E70" s="71">
        <f>SUM(E65:E69)</f>
        <v>79.2</v>
      </c>
      <c r="F70" s="71">
        <f t="shared" ref="F70:Q70" si="53">SUM(F65:F69)</f>
        <v>75.599999999999994</v>
      </c>
      <c r="G70" s="71">
        <f t="shared" si="53"/>
        <v>79.2</v>
      </c>
      <c r="H70" s="71">
        <f t="shared" si="53"/>
        <v>75.599999999999994</v>
      </c>
      <c r="I70" s="71">
        <f t="shared" si="53"/>
        <v>75.599999999999994</v>
      </c>
      <c r="J70" s="71">
        <f t="shared" si="53"/>
        <v>82.800000000000011</v>
      </c>
      <c r="K70" s="71">
        <f t="shared" si="53"/>
        <v>68.400000000000006</v>
      </c>
      <c r="L70" s="71">
        <f t="shared" si="53"/>
        <v>79.2</v>
      </c>
      <c r="M70" s="71">
        <f t="shared" si="53"/>
        <v>68.400000000000006</v>
      </c>
      <c r="N70" s="71">
        <f t="shared" si="53"/>
        <v>72</v>
      </c>
      <c r="O70" s="71">
        <f t="shared" si="53"/>
        <v>75.599999999999994</v>
      </c>
      <c r="P70" s="71">
        <f t="shared" si="53"/>
        <v>68.400000000000006</v>
      </c>
      <c r="Q70" s="71">
        <f t="shared" si="53"/>
        <v>900</v>
      </c>
      <c r="R70" s="28"/>
      <c r="S70" s="28"/>
      <c r="T70" s="28"/>
      <c r="U70" s="73">
        <f>SUM(U65:U69)</f>
        <v>0.45000000000000007</v>
      </c>
      <c r="V70" s="73">
        <f>SUM(V65:V69)</f>
        <v>75</v>
      </c>
      <c r="X70" s="69">
        <f>SUM(X65:X69)</f>
        <v>0</v>
      </c>
      <c r="Y70" s="69">
        <f>SUM(Y65:Y69)</f>
        <v>900</v>
      </c>
      <c r="Z70" s="106">
        <f>X70/(X70+Y70)</f>
        <v>0</v>
      </c>
    </row>
    <row r="71" spans="1:26" s="32" customFormat="1" ht="12" x14ac:dyDescent="0.3">
      <c r="A71" s="94">
        <v>2.6</v>
      </c>
      <c r="B71" s="99" t="s">
        <v>53</v>
      </c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R71" s="28"/>
      <c r="S71" s="28"/>
      <c r="T71" s="28"/>
      <c r="U71" s="135">
        <f>V71/$S$7</f>
        <v>0</v>
      </c>
      <c r="V71" s="135">
        <f>Q71/12</f>
        <v>0</v>
      </c>
      <c r="X71" s="135">
        <f>IF($D71="Y",$Q71,0)</f>
        <v>0</v>
      </c>
      <c r="Y71" s="135">
        <f>IF($D71="N",$Q71,0)</f>
        <v>0</v>
      </c>
      <c r="Z71" s="136" t="e">
        <f>X71/(Y71+X71)</f>
        <v>#DIV/0!</v>
      </c>
    </row>
    <row r="72" spans="1:26" ht="12" x14ac:dyDescent="0.3">
      <c r="A72" s="94"/>
      <c r="B72" s="95"/>
      <c r="C72" s="130">
        <f>'3. Staff Loading'!C72</f>
        <v>0</v>
      </c>
      <c r="D72" s="131">
        <f>'3. Staff Loading'!D72</f>
        <v>0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101">
        <f t="shared" si="17"/>
        <v>0</v>
      </c>
      <c r="U72" s="135">
        <f t="shared" ref="U72:U75" si="54">V72/$S$7</f>
        <v>0</v>
      </c>
      <c r="V72" s="135">
        <f>Q72/12</f>
        <v>0</v>
      </c>
      <c r="X72" s="135">
        <f t="shared" ref="X72:X75" si="55">IF($D72="Y",$Q72,0)</f>
        <v>0</v>
      </c>
      <c r="Y72" s="135">
        <f t="shared" ref="Y72:Y75" si="56">IF($D72="N",$Q72,0)</f>
        <v>0</v>
      </c>
      <c r="Z72" s="136" t="e">
        <f t="shared" ref="Z72:Z75" si="57">X72/(Y72+X72)</f>
        <v>#DIV/0!</v>
      </c>
    </row>
    <row r="73" spans="1:26" ht="12" x14ac:dyDescent="0.3">
      <c r="A73" s="94"/>
      <c r="B73" s="95"/>
      <c r="C73" s="130" t="str">
        <f>'3. Staff Loading'!C73</f>
        <v>BenefitsCal Business Analyst Sr</v>
      </c>
      <c r="D73" s="131" t="str">
        <f>'3. Staff Loading'!D73</f>
        <v>N</v>
      </c>
      <c r="E73" s="43">
        <v>88</v>
      </c>
      <c r="F73" s="43">
        <v>84</v>
      </c>
      <c r="G73" s="43">
        <v>88</v>
      </c>
      <c r="H73" s="43">
        <v>84</v>
      </c>
      <c r="I73" s="43">
        <v>84</v>
      </c>
      <c r="J73" s="43">
        <v>92</v>
      </c>
      <c r="K73" s="43">
        <v>76</v>
      </c>
      <c r="L73" s="43">
        <v>88</v>
      </c>
      <c r="M73" s="43">
        <v>76</v>
      </c>
      <c r="N73" s="43">
        <v>80</v>
      </c>
      <c r="O73" s="43">
        <v>84</v>
      </c>
      <c r="P73" s="43">
        <v>76</v>
      </c>
      <c r="Q73" s="101">
        <f t="shared" si="17"/>
        <v>1000</v>
      </c>
      <c r="U73" s="135">
        <f t="shared" si="54"/>
        <v>0.5</v>
      </c>
      <c r="V73" s="135">
        <f>Q73/12</f>
        <v>83.333333333333329</v>
      </c>
      <c r="X73" s="135">
        <f t="shared" si="55"/>
        <v>0</v>
      </c>
      <c r="Y73" s="135">
        <f t="shared" si="56"/>
        <v>1000</v>
      </c>
      <c r="Z73" s="136">
        <f t="shared" si="57"/>
        <v>0</v>
      </c>
    </row>
    <row r="74" spans="1:26" ht="12" x14ac:dyDescent="0.3">
      <c r="A74" s="94"/>
      <c r="B74" s="95"/>
      <c r="C74" s="130" t="str">
        <f>'3. Staff Loading'!C74</f>
        <v>BenefitsCal Public Communications Lead</v>
      </c>
      <c r="D74" s="131" t="str">
        <f>'3. Staff Loading'!D74</f>
        <v>N</v>
      </c>
      <c r="E74" s="43">
        <v>26.4</v>
      </c>
      <c r="F74" s="43">
        <v>25.2</v>
      </c>
      <c r="G74" s="43">
        <v>26.4</v>
      </c>
      <c r="H74" s="43">
        <v>25.2</v>
      </c>
      <c r="I74" s="43">
        <v>25.2</v>
      </c>
      <c r="J74" s="43">
        <v>27.599999999999998</v>
      </c>
      <c r="K74" s="43">
        <v>22.8</v>
      </c>
      <c r="L74" s="43">
        <v>26.4</v>
      </c>
      <c r="M74" s="43">
        <v>22.8</v>
      </c>
      <c r="N74" s="43">
        <v>24</v>
      </c>
      <c r="O74" s="43">
        <v>25.2</v>
      </c>
      <c r="P74" s="43">
        <v>22.8</v>
      </c>
      <c r="Q74" s="101">
        <f t="shared" si="17"/>
        <v>300.00000000000006</v>
      </c>
      <c r="R74" s="32"/>
      <c r="S74" s="32"/>
      <c r="T74" s="32"/>
      <c r="U74" s="135">
        <f t="shared" si="54"/>
        <v>0.15000000000000002</v>
      </c>
      <c r="V74" s="135">
        <f>Q74/12</f>
        <v>25.000000000000004</v>
      </c>
      <c r="X74" s="135">
        <f t="shared" si="55"/>
        <v>0</v>
      </c>
      <c r="Y74" s="135">
        <f t="shared" si="56"/>
        <v>300.00000000000006</v>
      </c>
      <c r="Z74" s="136">
        <f t="shared" si="57"/>
        <v>0</v>
      </c>
    </row>
    <row r="75" spans="1:26" ht="12" x14ac:dyDescent="0.3">
      <c r="A75" s="94"/>
      <c r="B75" s="95"/>
      <c r="C75" s="130">
        <f>'3. Staff Loading'!C75</f>
        <v>0</v>
      </c>
      <c r="D75" s="131">
        <f>'3. Staff Loading'!D75</f>
        <v>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101">
        <f t="shared" si="17"/>
        <v>0</v>
      </c>
      <c r="R75" s="32"/>
      <c r="S75" s="32"/>
      <c r="T75" s="32"/>
      <c r="U75" s="135">
        <f t="shared" si="54"/>
        <v>0</v>
      </c>
      <c r="V75" s="135">
        <f>Q75/12</f>
        <v>0</v>
      </c>
      <c r="X75" s="135">
        <f t="shared" si="55"/>
        <v>0</v>
      </c>
      <c r="Y75" s="135">
        <f t="shared" si="56"/>
        <v>0</v>
      </c>
      <c r="Z75" s="136" t="e">
        <f t="shared" si="57"/>
        <v>#DIV/0!</v>
      </c>
    </row>
    <row r="76" spans="1:26" s="32" customFormat="1" ht="12" thickBot="1" x14ac:dyDescent="0.3">
      <c r="A76" s="66"/>
      <c r="B76" s="67" t="s">
        <v>55</v>
      </c>
      <c r="C76" s="68"/>
      <c r="D76" s="120"/>
      <c r="E76" s="71">
        <f>SUM(E71:E75)</f>
        <v>114.4</v>
      </c>
      <c r="F76" s="71">
        <f t="shared" ref="F76:Q76" si="58">SUM(F71:F75)</f>
        <v>109.2</v>
      </c>
      <c r="G76" s="71">
        <f t="shared" si="58"/>
        <v>114.4</v>
      </c>
      <c r="H76" s="71">
        <f t="shared" si="58"/>
        <v>109.2</v>
      </c>
      <c r="I76" s="71">
        <f t="shared" si="58"/>
        <v>109.2</v>
      </c>
      <c r="J76" s="71">
        <f t="shared" si="58"/>
        <v>119.6</v>
      </c>
      <c r="K76" s="71">
        <f t="shared" si="58"/>
        <v>98.8</v>
      </c>
      <c r="L76" s="71">
        <f t="shared" si="58"/>
        <v>114.4</v>
      </c>
      <c r="M76" s="71">
        <f t="shared" si="58"/>
        <v>98.8</v>
      </c>
      <c r="N76" s="71">
        <f t="shared" si="58"/>
        <v>104</v>
      </c>
      <c r="O76" s="71">
        <f t="shared" si="58"/>
        <v>109.2</v>
      </c>
      <c r="P76" s="71">
        <f t="shared" si="58"/>
        <v>98.8</v>
      </c>
      <c r="Q76" s="71">
        <f t="shared" si="58"/>
        <v>1300</v>
      </c>
      <c r="U76" s="73">
        <f>SUM(U71:U75)</f>
        <v>0.65</v>
      </c>
      <c r="V76" s="73">
        <f>SUM(V71:V75)</f>
        <v>108.33333333333333</v>
      </c>
      <c r="X76" s="69">
        <f>SUM(X71:X75)</f>
        <v>0</v>
      </c>
      <c r="Y76" s="69">
        <f>SUM(Y71:Y75)</f>
        <v>1300</v>
      </c>
      <c r="Z76" s="106">
        <f>X76/(X76+Y76)</f>
        <v>0</v>
      </c>
    </row>
    <row r="77" spans="1:26" s="32" customFormat="1" ht="12" x14ac:dyDescent="0.3">
      <c r="A77" s="94">
        <v>2.7</v>
      </c>
      <c r="B77" s="99" t="s">
        <v>56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si="17"/>
        <v>0</v>
      </c>
      <c r="R77" s="28"/>
      <c r="S77" s="28"/>
      <c r="T77" s="28"/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2" x14ac:dyDescent="0.3">
      <c r="A78" s="94"/>
      <c r="B78" s="95"/>
      <c r="C78" s="130" t="str">
        <f>'3. Staff Loading'!C78</f>
        <v>BenefitsCal Business Analyst</v>
      </c>
      <c r="D78" s="131" t="str">
        <f>'3. Staff Loading'!D78</f>
        <v>N</v>
      </c>
      <c r="E78" s="43">
        <v>88</v>
      </c>
      <c r="F78" s="43">
        <v>84</v>
      </c>
      <c r="G78" s="43">
        <v>88</v>
      </c>
      <c r="H78" s="43">
        <v>84</v>
      </c>
      <c r="I78" s="43">
        <v>84</v>
      </c>
      <c r="J78" s="43">
        <v>92</v>
      </c>
      <c r="K78" s="43">
        <v>76</v>
      </c>
      <c r="L78" s="43">
        <v>88</v>
      </c>
      <c r="M78" s="43">
        <v>76</v>
      </c>
      <c r="N78" s="43">
        <v>80</v>
      </c>
      <c r="O78" s="43">
        <v>84</v>
      </c>
      <c r="P78" s="43">
        <v>76</v>
      </c>
      <c r="Q78" s="101">
        <f t="shared" si="17"/>
        <v>1000</v>
      </c>
      <c r="U78" s="135">
        <f t="shared" ref="U78:U81" si="59">V78/$S$7</f>
        <v>0.5</v>
      </c>
      <c r="V78" s="135">
        <f>Q78/12</f>
        <v>83.333333333333329</v>
      </c>
      <c r="X78" s="135">
        <f t="shared" ref="X78:X81" si="60">IF($D78="Y",$Q78,0)</f>
        <v>0</v>
      </c>
      <c r="Y78" s="135">
        <f t="shared" ref="Y78:Y81" si="61">IF($D78="N",$Q78,0)</f>
        <v>1000</v>
      </c>
      <c r="Z78" s="136">
        <f t="shared" ref="Z78:Z81" si="62">X78/(Y78+X78)</f>
        <v>0</v>
      </c>
    </row>
    <row r="79" spans="1:26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17"/>
        <v>0</v>
      </c>
      <c r="U79" s="135">
        <f t="shared" si="59"/>
        <v>0</v>
      </c>
      <c r="V79" s="135">
        <f>Q79/12</f>
        <v>0</v>
      </c>
      <c r="X79" s="135">
        <f t="shared" si="60"/>
        <v>0</v>
      </c>
      <c r="Y79" s="135">
        <f t="shared" si="61"/>
        <v>0</v>
      </c>
      <c r="Z79" s="136" t="e">
        <f t="shared" si="62"/>
        <v>#DIV/0!</v>
      </c>
    </row>
    <row r="80" spans="1:26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17"/>
        <v>0</v>
      </c>
      <c r="U80" s="135">
        <f t="shared" si="59"/>
        <v>0</v>
      </c>
      <c r="V80" s="135">
        <f>Q80/12</f>
        <v>0</v>
      </c>
      <c r="X80" s="135">
        <f t="shared" si="60"/>
        <v>0</v>
      </c>
      <c r="Y80" s="135">
        <f t="shared" si="61"/>
        <v>0</v>
      </c>
      <c r="Z80" s="136" t="e">
        <f t="shared" si="62"/>
        <v>#DIV/0!</v>
      </c>
    </row>
    <row r="81" spans="1:26" ht="12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17"/>
        <v>0</v>
      </c>
      <c r="U81" s="135">
        <f t="shared" si="59"/>
        <v>0</v>
      </c>
      <c r="V81" s="135">
        <f>Q81/12</f>
        <v>0</v>
      </c>
      <c r="X81" s="135">
        <f t="shared" si="60"/>
        <v>0</v>
      </c>
      <c r="Y81" s="135">
        <f t="shared" si="61"/>
        <v>0</v>
      </c>
      <c r="Z81" s="136" t="e">
        <f t="shared" si="62"/>
        <v>#DIV/0!</v>
      </c>
    </row>
    <row r="82" spans="1:26" s="32" customFormat="1" ht="12.5" thickBot="1" x14ac:dyDescent="0.35">
      <c r="A82" s="66"/>
      <c r="B82" s="67" t="s">
        <v>57</v>
      </c>
      <c r="C82" s="68"/>
      <c r="D82" s="120"/>
      <c r="E82" s="71">
        <f>SUM(E77:E81)</f>
        <v>88</v>
      </c>
      <c r="F82" s="71">
        <f t="shared" ref="F82:Q82" si="63">SUM(F77:F81)</f>
        <v>84</v>
      </c>
      <c r="G82" s="71">
        <f t="shared" si="63"/>
        <v>88</v>
      </c>
      <c r="H82" s="71">
        <f t="shared" si="63"/>
        <v>84</v>
      </c>
      <c r="I82" s="71">
        <f t="shared" si="63"/>
        <v>84</v>
      </c>
      <c r="J82" s="71">
        <f t="shared" si="63"/>
        <v>92</v>
      </c>
      <c r="K82" s="71">
        <f t="shared" si="63"/>
        <v>76</v>
      </c>
      <c r="L82" s="71">
        <f t="shared" si="63"/>
        <v>88</v>
      </c>
      <c r="M82" s="71">
        <f t="shared" si="63"/>
        <v>76</v>
      </c>
      <c r="N82" s="71">
        <f t="shared" si="63"/>
        <v>80</v>
      </c>
      <c r="O82" s="71">
        <f t="shared" si="63"/>
        <v>84</v>
      </c>
      <c r="P82" s="71">
        <f t="shared" si="63"/>
        <v>76</v>
      </c>
      <c r="Q82" s="71">
        <f t="shared" si="63"/>
        <v>1000</v>
      </c>
      <c r="R82" s="28"/>
      <c r="S82" s="28"/>
      <c r="T82" s="28"/>
      <c r="U82" s="73">
        <f>SUM(U77:U81)</f>
        <v>0.5</v>
      </c>
      <c r="V82" s="73">
        <f>SUM(V77:V81)</f>
        <v>83.333333333333329</v>
      </c>
      <c r="X82" s="69">
        <f>SUM(X77:X81)</f>
        <v>0</v>
      </c>
      <c r="Y82" s="69">
        <f>SUM(Y77:Y81)</f>
        <v>1000</v>
      </c>
      <c r="Z82" s="106">
        <f>X82/(X82+Y82)</f>
        <v>0</v>
      </c>
    </row>
    <row r="83" spans="1:26" s="32" customFormat="1" ht="10.15" customHeight="1" thickBot="1" x14ac:dyDescent="0.35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28"/>
      <c r="S83" s="28"/>
      <c r="T83" s="28"/>
      <c r="U83" s="116"/>
      <c r="V83" s="116"/>
      <c r="X83" s="116"/>
      <c r="Y83" s="116"/>
      <c r="Z83" s="110"/>
    </row>
    <row r="84" spans="1:26" s="32" customFormat="1" ht="13" thickBot="1" x14ac:dyDescent="0.3">
      <c r="A84" s="89"/>
      <c r="B84" s="90" t="s">
        <v>58</v>
      </c>
      <c r="C84" s="91"/>
      <c r="D84" s="123"/>
      <c r="E84" s="92">
        <f t="shared" ref="E84:Q84" si="64">SUM(E36,E44,E55,E64,E70,E76,E82)</f>
        <v>2772.7039999999997</v>
      </c>
      <c r="F84" s="92">
        <f t="shared" si="64"/>
        <v>2646.6719999999996</v>
      </c>
      <c r="G84" s="92">
        <f t="shared" si="64"/>
        <v>2772.7039999999997</v>
      </c>
      <c r="H84" s="92">
        <f t="shared" si="64"/>
        <v>2646.6719999999996</v>
      </c>
      <c r="I84" s="92">
        <f t="shared" si="64"/>
        <v>2646.6719999999996</v>
      </c>
      <c r="J84" s="92">
        <f t="shared" si="64"/>
        <v>2898.7360000000003</v>
      </c>
      <c r="K84" s="92">
        <f t="shared" si="64"/>
        <v>2394.6080000000002</v>
      </c>
      <c r="L84" s="92">
        <f t="shared" si="64"/>
        <v>2772.7039999999997</v>
      </c>
      <c r="M84" s="92">
        <f t="shared" si="64"/>
        <v>2394.6080000000002</v>
      </c>
      <c r="N84" s="92">
        <f t="shared" si="64"/>
        <v>2520.64</v>
      </c>
      <c r="O84" s="92">
        <f t="shared" si="64"/>
        <v>2646.6719999999996</v>
      </c>
      <c r="P84" s="92">
        <f t="shared" si="64"/>
        <v>2394.6080000000002</v>
      </c>
      <c r="Q84" s="92">
        <f t="shared" si="64"/>
        <v>31508</v>
      </c>
      <c r="U84" s="92">
        <f>SUM(U36,U44,U55,U64,U70,U76,U82)</f>
        <v>15.754</v>
      </c>
      <c r="V84" s="92">
        <f>SUM(V36,V44,V55,V64,V70,V76,V82)</f>
        <v>2625.666666666667</v>
      </c>
      <c r="X84" s="92">
        <f>SUM(X36,X44,X55,X64,X70,X76,X82)</f>
        <v>9400</v>
      </c>
      <c r="Y84" s="92">
        <f>SUM(Y36,Y44,Y55,Y64,Y70,Y76,Y82)</f>
        <v>22108</v>
      </c>
      <c r="Z84" s="111">
        <f>X84/(X84+Y84)</f>
        <v>0.29833693030341502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3</v>
      </c>
      <c r="B86" s="83" t="s">
        <v>59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3.1</v>
      </c>
      <c r="B87" s="99" t="s">
        <v>59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5">SUM(E87:P87)</f>
        <v>0</v>
      </c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ht="12" x14ac:dyDescent="0.3">
      <c r="A88" s="94"/>
      <c r="B88" s="95"/>
      <c r="C88" s="130" t="str">
        <f>'3. Staff Loading'!C88</f>
        <v>BenefitsCal Tier 3 Support Analyst</v>
      </c>
      <c r="D88" s="131" t="str">
        <f>'3. Staff Loading'!D88</f>
        <v>N</v>
      </c>
      <c r="E88" s="43">
        <v>176</v>
      </c>
      <c r="F88" s="43">
        <v>168</v>
      </c>
      <c r="G88" s="43">
        <v>176</v>
      </c>
      <c r="H88" s="43">
        <v>168</v>
      </c>
      <c r="I88" s="43">
        <v>168</v>
      </c>
      <c r="J88" s="43">
        <v>184</v>
      </c>
      <c r="K88" s="43">
        <v>152</v>
      </c>
      <c r="L88" s="43">
        <v>176</v>
      </c>
      <c r="M88" s="43">
        <v>152</v>
      </c>
      <c r="N88" s="43">
        <v>160</v>
      </c>
      <c r="O88" s="43">
        <v>168</v>
      </c>
      <c r="P88" s="43">
        <v>152</v>
      </c>
      <c r="Q88" s="101">
        <f t="shared" si="65"/>
        <v>2000</v>
      </c>
      <c r="U88" s="135">
        <f t="shared" ref="U88:U91" si="66">V88/$S$7</f>
        <v>1</v>
      </c>
      <c r="V88" s="135">
        <f>Q88/12</f>
        <v>166.66666666666666</v>
      </c>
      <c r="X88" s="135">
        <f t="shared" ref="X88:X91" si="67">IF($D88="Y",$Q88,0)</f>
        <v>0</v>
      </c>
      <c r="Y88" s="135">
        <f t="shared" ref="Y88:Y91" si="68">IF($D88="N",$Q88,0)</f>
        <v>2000</v>
      </c>
      <c r="Z88" s="136">
        <f t="shared" ref="Z88:Z91" si="69">X88/(Y88+X88)</f>
        <v>0</v>
      </c>
    </row>
    <row r="89" spans="1:26" s="32" customFormat="1" ht="12" x14ac:dyDescent="0.3">
      <c r="A89" s="94"/>
      <c r="B89" s="95"/>
      <c r="C89" s="130" t="str">
        <f>'3. Staff Loading'!C89</f>
        <v>BenefitsCal Tier 3 Support Developer</v>
      </c>
      <c r="D89" s="131" t="str">
        <f>'3. Staff Loading'!D89</f>
        <v>N</v>
      </c>
      <c r="E89" s="43">
        <v>176</v>
      </c>
      <c r="F89" s="43">
        <v>168</v>
      </c>
      <c r="G89" s="43">
        <v>176</v>
      </c>
      <c r="H89" s="43">
        <v>168</v>
      </c>
      <c r="I89" s="43">
        <v>168</v>
      </c>
      <c r="J89" s="43">
        <v>184</v>
      </c>
      <c r="K89" s="43">
        <v>152</v>
      </c>
      <c r="L89" s="43">
        <v>176</v>
      </c>
      <c r="M89" s="43">
        <v>152</v>
      </c>
      <c r="N89" s="43">
        <v>160</v>
      </c>
      <c r="O89" s="43">
        <v>168</v>
      </c>
      <c r="P89" s="43">
        <v>152</v>
      </c>
      <c r="Q89" s="101">
        <f t="shared" si="65"/>
        <v>2000</v>
      </c>
      <c r="R89" s="28"/>
      <c r="S89" s="28"/>
      <c r="T89" s="28"/>
      <c r="U89" s="135">
        <f t="shared" si="66"/>
        <v>1</v>
      </c>
      <c r="V89" s="135">
        <f>Q89/12</f>
        <v>166.66666666666666</v>
      </c>
      <c r="X89" s="135">
        <f t="shared" si="67"/>
        <v>0</v>
      </c>
      <c r="Y89" s="135">
        <f t="shared" si="68"/>
        <v>2000</v>
      </c>
      <c r="Z89" s="136">
        <f t="shared" si="69"/>
        <v>0</v>
      </c>
    </row>
    <row r="90" spans="1:26" s="32" customFormat="1" ht="12" x14ac:dyDescent="0.3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5"/>
        <v>0</v>
      </c>
      <c r="R90" s="28"/>
      <c r="S90" s="28"/>
      <c r="T90" s="28"/>
      <c r="U90" s="135">
        <f t="shared" si="66"/>
        <v>0</v>
      </c>
      <c r="V90" s="135">
        <f>Q90/12</f>
        <v>0</v>
      </c>
      <c r="X90" s="135">
        <f t="shared" si="67"/>
        <v>0</v>
      </c>
      <c r="Y90" s="135">
        <f t="shared" si="68"/>
        <v>0</v>
      </c>
      <c r="Z90" s="136" t="e">
        <f t="shared" si="69"/>
        <v>#DIV/0!</v>
      </c>
    </row>
    <row r="91" spans="1:26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5"/>
        <v>0</v>
      </c>
      <c r="U91" s="135">
        <f t="shared" si="66"/>
        <v>0</v>
      </c>
      <c r="V91" s="135">
        <f>Q91/12</f>
        <v>0</v>
      </c>
      <c r="X91" s="135">
        <f t="shared" si="67"/>
        <v>0</v>
      </c>
      <c r="Y91" s="135">
        <f t="shared" si="68"/>
        <v>0</v>
      </c>
      <c r="Z91" s="136" t="e">
        <f t="shared" si="69"/>
        <v>#DIV/0!</v>
      </c>
    </row>
    <row r="92" spans="1:26" s="31" customFormat="1" ht="13.5" thickBot="1" x14ac:dyDescent="0.35">
      <c r="A92" s="66"/>
      <c r="B92" s="67" t="s">
        <v>61</v>
      </c>
      <c r="C92" s="68"/>
      <c r="D92" s="120"/>
      <c r="E92" s="71">
        <f>SUM(E87:E91)</f>
        <v>352</v>
      </c>
      <c r="F92" s="71">
        <f t="shared" ref="F92:Q92" si="70">SUM(F87:F91)</f>
        <v>336</v>
      </c>
      <c r="G92" s="71">
        <f t="shared" si="70"/>
        <v>352</v>
      </c>
      <c r="H92" s="71">
        <f t="shared" si="70"/>
        <v>336</v>
      </c>
      <c r="I92" s="71">
        <f t="shared" si="70"/>
        <v>336</v>
      </c>
      <c r="J92" s="71">
        <f t="shared" si="70"/>
        <v>368</v>
      </c>
      <c r="K92" s="71">
        <f t="shared" si="70"/>
        <v>304</v>
      </c>
      <c r="L92" s="71">
        <f t="shared" si="70"/>
        <v>352</v>
      </c>
      <c r="M92" s="71">
        <f t="shared" si="70"/>
        <v>304</v>
      </c>
      <c r="N92" s="71">
        <f t="shared" si="70"/>
        <v>320</v>
      </c>
      <c r="O92" s="71">
        <f t="shared" si="70"/>
        <v>336</v>
      </c>
      <c r="P92" s="71">
        <f t="shared" si="70"/>
        <v>304</v>
      </c>
      <c r="Q92" s="71">
        <f t="shared" si="70"/>
        <v>4000</v>
      </c>
      <c r="R92" s="28"/>
      <c r="S92" s="28"/>
      <c r="T92" s="28"/>
      <c r="U92" s="73">
        <f>SUM(U87:U91)</f>
        <v>2</v>
      </c>
      <c r="V92" s="73">
        <f>SUM(V87:V91)</f>
        <v>333.33333333333331</v>
      </c>
      <c r="X92" s="69">
        <f>SUM(X87:X91)</f>
        <v>0</v>
      </c>
      <c r="Y92" s="69">
        <f>SUM(Y87:Y91)</f>
        <v>4000</v>
      </c>
      <c r="Z92" s="106">
        <f>X92/(X92+Y92)</f>
        <v>0</v>
      </c>
    </row>
    <row r="93" spans="1:26" ht="10.15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32"/>
      <c r="S93" s="32"/>
      <c r="T93" s="32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61</v>
      </c>
      <c r="C94" s="91"/>
      <c r="D94" s="123"/>
      <c r="E94" s="92">
        <f t="shared" ref="E94:Q94" si="71">SUM(E92,)</f>
        <v>352</v>
      </c>
      <c r="F94" s="92">
        <f t="shared" si="71"/>
        <v>336</v>
      </c>
      <c r="G94" s="92">
        <f t="shared" si="71"/>
        <v>352</v>
      </c>
      <c r="H94" s="92">
        <f t="shared" si="71"/>
        <v>336</v>
      </c>
      <c r="I94" s="92">
        <f t="shared" si="71"/>
        <v>336</v>
      </c>
      <c r="J94" s="92">
        <f t="shared" si="71"/>
        <v>368</v>
      </c>
      <c r="K94" s="92">
        <f t="shared" si="71"/>
        <v>304</v>
      </c>
      <c r="L94" s="92">
        <f t="shared" si="71"/>
        <v>352</v>
      </c>
      <c r="M94" s="92">
        <f t="shared" si="71"/>
        <v>304</v>
      </c>
      <c r="N94" s="92">
        <f t="shared" si="71"/>
        <v>320</v>
      </c>
      <c r="O94" s="92">
        <f t="shared" si="71"/>
        <v>336</v>
      </c>
      <c r="P94" s="92">
        <f t="shared" si="71"/>
        <v>304</v>
      </c>
      <c r="Q94" s="92">
        <f t="shared" si="71"/>
        <v>4000</v>
      </c>
      <c r="U94" s="92">
        <f>SUM(U92,)</f>
        <v>2</v>
      </c>
      <c r="V94" s="92">
        <f>SUM(V92,)</f>
        <v>333.33333333333331</v>
      </c>
      <c r="X94" s="92">
        <f>SUM(X92,)</f>
        <v>0</v>
      </c>
      <c r="Y94" s="92">
        <f>SUM(Y92,)</f>
        <v>4000</v>
      </c>
      <c r="Z94" s="111">
        <f>SUM(Z92,)</f>
        <v>0</v>
      </c>
    </row>
    <row r="95" spans="1:26" ht="12" x14ac:dyDescent="0.3">
      <c r="A95" s="38"/>
      <c r="B95" s="44"/>
      <c r="C95" s="45"/>
      <c r="D95" s="125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32"/>
      <c r="S95" s="32"/>
      <c r="T95" s="32"/>
      <c r="U95" s="46"/>
      <c r="V95" s="46"/>
      <c r="X95" s="46"/>
      <c r="Y95" s="46"/>
      <c r="Z95" s="114"/>
    </row>
    <row r="96" spans="1:26" ht="13" x14ac:dyDescent="0.3">
      <c r="A96" s="75">
        <v>4</v>
      </c>
      <c r="B96" s="83" t="s">
        <v>63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R96" s="32"/>
      <c r="S96" s="32"/>
      <c r="T96" s="32"/>
      <c r="U96" s="77"/>
      <c r="V96" s="77"/>
      <c r="X96" s="77"/>
      <c r="Y96" s="77"/>
      <c r="Z96" s="109"/>
    </row>
    <row r="97" spans="1:26" ht="12" x14ac:dyDescent="0.3">
      <c r="A97" s="94">
        <v>4.0999999999999996</v>
      </c>
      <c r="B97" s="95" t="s">
        <v>63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2">SUM(E97:P97)</f>
        <v>0</v>
      </c>
      <c r="R97" s="32"/>
      <c r="S97" s="32"/>
      <c r="T97" s="32"/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x14ac:dyDescent="0.25">
      <c r="A98" s="94"/>
      <c r="B98" s="95"/>
      <c r="C98" s="130" t="str">
        <f>'3. Staff Loading'!C98</f>
        <v>BenefitsCal Communications/Marketing Analyst</v>
      </c>
      <c r="D98" s="131" t="str">
        <f>'3. Staff Loading'!D98</f>
        <v>N</v>
      </c>
      <c r="E98" s="43">
        <v>176</v>
      </c>
      <c r="F98" s="43">
        <v>168</v>
      </c>
      <c r="G98" s="43">
        <v>176</v>
      </c>
      <c r="H98" s="43">
        <v>168</v>
      </c>
      <c r="I98" s="43">
        <v>168</v>
      </c>
      <c r="J98" s="43">
        <v>184</v>
      </c>
      <c r="K98" s="43">
        <v>152</v>
      </c>
      <c r="L98" s="43">
        <v>176</v>
      </c>
      <c r="M98" s="43">
        <v>152</v>
      </c>
      <c r="N98" s="43">
        <v>160</v>
      </c>
      <c r="O98" s="43">
        <v>168</v>
      </c>
      <c r="P98" s="43">
        <v>152</v>
      </c>
      <c r="Q98" s="101">
        <f t="shared" si="72"/>
        <v>2000</v>
      </c>
      <c r="U98" s="135">
        <f t="shared" ref="U98:U101" si="73">V98/$S$7</f>
        <v>1</v>
      </c>
      <c r="V98" s="135">
        <f>Q98/12</f>
        <v>166.66666666666666</v>
      </c>
      <c r="X98" s="135">
        <f t="shared" ref="X98:X101" si="74">IF($D98="Y",$Q98,0)</f>
        <v>0</v>
      </c>
      <c r="Y98" s="135">
        <f t="shared" ref="Y98:Y101" si="75">IF($D98="N",$Q98,0)</f>
        <v>2000</v>
      </c>
      <c r="Z98" s="136">
        <f t="shared" ref="Z98:Z101" si="76">X98/(Y98+X98)</f>
        <v>0</v>
      </c>
    </row>
    <row r="99" spans="1:26" ht="14.25" customHeight="1" x14ac:dyDescent="0.3">
      <c r="A99" s="94"/>
      <c r="B99" s="95"/>
      <c r="C99" s="130" t="str">
        <f>'3. Staff Loading'!C99</f>
        <v>BenefitsCal CX Insights Analyst</v>
      </c>
      <c r="D99" s="131" t="str">
        <f>'3. Staff Loading'!D99</f>
        <v>N</v>
      </c>
      <c r="E99" s="43">
        <v>352</v>
      </c>
      <c r="F99" s="43">
        <v>336</v>
      </c>
      <c r="G99" s="43">
        <v>352</v>
      </c>
      <c r="H99" s="43">
        <v>336</v>
      </c>
      <c r="I99" s="43">
        <v>336</v>
      </c>
      <c r="J99" s="43">
        <v>368</v>
      </c>
      <c r="K99" s="43">
        <v>304</v>
      </c>
      <c r="L99" s="43">
        <v>352</v>
      </c>
      <c r="M99" s="43">
        <v>304</v>
      </c>
      <c r="N99" s="43">
        <v>320</v>
      </c>
      <c r="O99" s="43">
        <v>336</v>
      </c>
      <c r="P99" s="43">
        <v>304</v>
      </c>
      <c r="Q99" s="101">
        <f t="shared" si="72"/>
        <v>4000</v>
      </c>
      <c r="R99" s="32"/>
      <c r="S99" s="32"/>
      <c r="T99" s="32"/>
      <c r="U99" s="135">
        <f t="shared" si="73"/>
        <v>2</v>
      </c>
      <c r="V99" s="135">
        <f>Q99/12</f>
        <v>333.33333333333331</v>
      </c>
      <c r="X99" s="135">
        <f t="shared" si="74"/>
        <v>0</v>
      </c>
      <c r="Y99" s="135">
        <f t="shared" si="75"/>
        <v>4000</v>
      </c>
      <c r="Z99" s="136">
        <f t="shared" si="76"/>
        <v>0</v>
      </c>
    </row>
    <row r="100" spans="1:26" s="32" customFormat="1" x14ac:dyDescent="0.25">
      <c r="A100" s="94"/>
      <c r="B100" s="95"/>
      <c r="C100" s="130" t="str">
        <f>'3. Staff Loading'!C100</f>
        <v>BenefitsCal Public Communications Lead</v>
      </c>
      <c r="D100" s="131" t="str">
        <f>'3. Staff Loading'!D100</f>
        <v>N</v>
      </c>
      <c r="E100" s="43">
        <v>149.6</v>
      </c>
      <c r="F100" s="43">
        <v>142.79999999999998</v>
      </c>
      <c r="G100" s="43">
        <v>149.6</v>
      </c>
      <c r="H100" s="43">
        <v>142.79999999999998</v>
      </c>
      <c r="I100" s="43">
        <v>142.79999999999998</v>
      </c>
      <c r="J100" s="43">
        <v>156.4</v>
      </c>
      <c r="K100" s="43">
        <v>129.19999999999999</v>
      </c>
      <c r="L100" s="43">
        <v>149.6</v>
      </c>
      <c r="M100" s="43">
        <v>129.19999999999999</v>
      </c>
      <c r="N100" s="43">
        <v>136</v>
      </c>
      <c r="O100" s="43">
        <v>142.79999999999998</v>
      </c>
      <c r="P100" s="43">
        <v>129.19999999999999</v>
      </c>
      <c r="Q100" s="101">
        <f t="shared" si="72"/>
        <v>1699.9999999999998</v>
      </c>
      <c r="U100" s="135">
        <f t="shared" si="73"/>
        <v>0.85</v>
      </c>
      <c r="V100" s="135">
        <f>Q100/12</f>
        <v>141.66666666666666</v>
      </c>
      <c r="X100" s="135">
        <f t="shared" si="74"/>
        <v>0</v>
      </c>
      <c r="Y100" s="135">
        <f t="shared" si="75"/>
        <v>1699.9999999999998</v>
      </c>
      <c r="Z100" s="136">
        <f t="shared" si="76"/>
        <v>0</v>
      </c>
    </row>
    <row r="101" spans="1:26" ht="14.25" customHeight="1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2"/>
        <v>0</v>
      </c>
      <c r="R101" s="32"/>
      <c r="S101" s="32"/>
      <c r="T101" s="32"/>
      <c r="U101" s="135">
        <f t="shared" si="73"/>
        <v>0</v>
      </c>
      <c r="V101" s="135">
        <f>Q101/12</f>
        <v>0</v>
      </c>
      <c r="X101" s="135">
        <f t="shared" si="74"/>
        <v>0</v>
      </c>
      <c r="Y101" s="135">
        <f t="shared" si="75"/>
        <v>0</v>
      </c>
      <c r="Z101" s="136" t="e">
        <f t="shared" si="76"/>
        <v>#DIV/0!</v>
      </c>
    </row>
    <row r="102" spans="1:26" s="31" customFormat="1" ht="13.5" thickBot="1" x14ac:dyDescent="0.35">
      <c r="A102" s="66"/>
      <c r="B102" s="67" t="s">
        <v>66</v>
      </c>
      <c r="C102" s="68"/>
      <c r="D102" s="120"/>
      <c r="E102" s="71">
        <f>SUM(E97:E101)</f>
        <v>677.6</v>
      </c>
      <c r="F102" s="71">
        <f t="shared" ref="F102:Q102" si="77">SUM(F97:F101)</f>
        <v>646.79999999999995</v>
      </c>
      <c r="G102" s="71">
        <f t="shared" si="77"/>
        <v>677.6</v>
      </c>
      <c r="H102" s="71">
        <f t="shared" si="77"/>
        <v>646.79999999999995</v>
      </c>
      <c r="I102" s="71">
        <f t="shared" si="77"/>
        <v>646.79999999999995</v>
      </c>
      <c r="J102" s="71">
        <f t="shared" si="77"/>
        <v>708.4</v>
      </c>
      <c r="K102" s="71">
        <f t="shared" si="77"/>
        <v>585.20000000000005</v>
      </c>
      <c r="L102" s="71">
        <f t="shared" si="77"/>
        <v>677.6</v>
      </c>
      <c r="M102" s="71">
        <f t="shared" si="77"/>
        <v>585.20000000000005</v>
      </c>
      <c r="N102" s="71">
        <f t="shared" si="77"/>
        <v>616</v>
      </c>
      <c r="O102" s="71">
        <f t="shared" si="77"/>
        <v>646.79999999999995</v>
      </c>
      <c r="P102" s="71">
        <f t="shared" si="77"/>
        <v>585.20000000000005</v>
      </c>
      <c r="Q102" s="71">
        <f t="shared" si="77"/>
        <v>7700</v>
      </c>
      <c r="R102" s="28"/>
      <c r="S102" s="28"/>
      <c r="T102" s="28"/>
      <c r="U102" s="73">
        <f>SUM(U97:U101)</f>
        <v>3.85</v>
      </c>
      <c r="V102" s="73">
        <f>SUM(V97:V101)</f>
        <v>641.66666666666663</v>
      </c>
      <c r="X102" s="69">
        <f>SUM(X97:X101)</f>
        <v>0</v>
      </c>
      <c r="Y102" s="69">
        <f>SUM(Y97:Y101)</f>
        <v>7700</v>
      </c>
      <c r="Z102" s="106">
        <f>X102/(X102+Y102)</f>
        <v>0</v>
      </c>
    </row>
    <row r="103" spans="1:26" ht="10.15" customHeight="1" x14ac:dyDescent="0.3">
      <c r="A103" s="38"/>
      <c r="B103" s="39"/>
      <c r="C103" s="40"/>
      <c r="D103" s="119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U103" s="41"/>
      <c r="V103" s="41"/>
      <c r="X103" s="41"/>
      <c r="Y103" s="41"/>
      <c r="Z103" s="105"/>
    </row>
    <row r="104" spans="1:26" ht="13.5" thickBot="1" x14ac:dyDescent="0.35">
      <c r="A104" s="89"/>
      <c r="B104" s="90" t="s">
        <v>66</v>
      </c>
      <c r="C104" s="91"/>
      <c r="D104" s="123"/>
      <c r="E104" s="92">
        <f t="shared" ref="E104:Q104" si="78">SUM(E102,)</f>
        <v>677.6</v>
      </c>
      <c r="F104" s="92">
        <f t="shared" si="78"/>
        <v>646.79999999999995</v>
      </c>
      <c r="G104" s="92">
        <f t="shared" si="78"/>
        <v>677.6</v>
      </c>
      <c r="H104" s="92">
        <f t="shared" si="78"/>
        <v>646.79999999999995</v>
      </c>
      <c r="I104" s="92">
        <f t="shared" si="78"/>
        <v>646.79999999999995</v>
      </c>
      <c r="J104" s="92">
        <f t="shared" si="78"/>
        <v>708.4</v>
      </c>
      <c r="K104" s="92">
        <f t="shared" si="78"/>
        <v>585.20000000000005</v>
      </c>
      <c r="L104" s="92">
        <f t="shared" si="78"/>
        <v>677.6</v>
      </c>
      <c r="M104" s="92">
        <f t="shared" si="78"/>
        <v>585.20000000000005</v>
      </c>
      <c r="N104" s="92">
        <f t="shared" si="78"/>
        <v>616</v>
      </c>
      <c r="O104" s="92">
        <f t="shared" si="78"/>
        <v>646.79999999999995</v>
      </c>
      <c r="P104" s="92">
        <f t="shared" si="78"/>
        <v>585.20000000000005</v>
      </c>
      <c r="Q104" s="92">
        <f t="shared" si="78"/>
        <v>7700</v>
      </c>
      <c r="U104" s="92">
        <f>SUM(U102,)</f>
        <v>3.85</v>
      </c>
      <c r="V104" s="92">
        <f>SUM(V102,)</f>
        <v>641.66666666666663</v>
      </c>
      <c r="X104" s="92">
        <f>SUM(X102,)</f>
        <v>0</v>
      </c>
      <c r="Y104" s="92">
        <f>SUM(Y102,)</f>
        <v>7700</v>
      </c>
      <c r="Z104" s="111">
        <f>X104/(X104+Y104)</f>
        <v>0</v>
      </c>
    </row>
    <row r="105" spans="1:26" ht="12" x14ac:dyDescent="0.3">
      <c r="A105" s="49"/>
      <c r="B105" s="39"/>
      <c r="C105" s="40"/>
      <c r="D105" s="126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U105" s="40"/>
      <c r="V105" s="40"/>
      <c r="X105" s="40"/>
      <c r="Y105" s="40"/>
      <c r="Z105" s="105"/>
    </row>
    <row r="106" spans="1:26" ht="13" x14ac:dyDescent="0.3">
      <c r="A106" s="75">
        <v>5</v>
      </c>
      <c r="B106" s="83" t="s">
        <v>67</v>
      </c>
      <c r="C106" s="77"/>
      <c r="D106" s="118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78"/>
      <c r="U106" s="77"/>
      <c r="V106" s="77"/>
      <c r="X106" s="77"/>
      <c r="Y106" s="77"/>
      <c r="Z106" s="109"/>
    </row>
    <row r="107" spans="1:26" ht="12" x14ac:dyDescent="0.3">
      <c r="A107" s="94">
        <v>5.0999999999999996</v>
      </c>
      <c r="B107" s="95" t="s">
        <v>68</v>
      </c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ref="Q107:Q111" si="79">SUM(E107:P107)</f>
        <v>0</v>
      </c>
      <c r="U107" s="135">
        <f>V107/$S$7</f>
        <v>0</v>
      </c>
      <c r="V107" s="135">
        <f>Q107/12</f>
        <v>0</v>
      </c>
      <c r="X107" s="135">
        <f>IF($D107="Y",$Q107,0)</f>
        <v>0</v>
      </c>
      <c r="Y107" s="135">
        <f>IF($D107="N",$Q107,0)</f>
        <v>0</v>
      </c>
      <c r="Z107" s="136" t="e">
        <f>X107/(Y107+X107)</f>
        <v>#DIV/0!</v>
      </c>
    </row>
    <row r="108" spans="1:26" s="32" customFormat="1" ht="12" x14ac:dyDescent="0.3">
      <c r="A108" s="94"/>
      <c r="B108" s="95"/>
      <c r="C108" s="130" t="str">
        <f>'3. Staff Loading'!C108</f>
        <v>BenefitsCal Security Manager</v>
      </c>
      <c r="D108" s="131" t="str">
        <f>'3. Staff Loading'!D108</f>
        <v>N</v>
      </c>
      <c r="E108" s="43">
        <v>176</v>
      </c>
      <c r="F108" s="43">
        <v>168</v>
      </c>
      <c r="G108" s="43">
        <v>176</v>
      </c>
      <c r="H108" s="43">
        <v>168</v>
      </c>
      <c r="I108" s="43">
        <v>168</v>
      </c>
      <c r="J108" s="43">
        <v>184</v>
      </c>
      <c r="K108" s="43">
        <v>152</v>
      </c>
      <c r="L108" s="43">
        <v>176</v>
      </c>
      <c r="M108" s="43">
        <v>152</v>
      </c>
      <c r="N108" s="43">
        <v>160</v>
      </c>
      <c r="O108" s="43">
        <v>168</v>
      </c>
      <c r="P108" s="43">
        <v>152</v>
      </c>
      <c r="Q108" s="101">
        <f t="shared" si="79"/>
        <v>2000</v>
      </c>
      <c r="R108" s="28"/>
      <c r="S108" s="28"/>
      <c r="T108" s="28"/>
      <c r="U108" s="135">
        <f t="shared" ref="U108:U111" si="80">V108/$S$7</f>
        <v>1</v>
      </c>
      <c r="V108" s="135">
        <f>Q108/12</f>
        <v>166.66666666666666</v>
      </c>
      <c r="X108" s="135">
        <f t="shared" ref="X108:X111" si="81">IF($D108="Y",$Q108,0)</f>
        <v>0</v>
      </c>
      <c r="Y108" s="135">
        <f t="shared" ref="Y108:Y111" si="82">IF($D108="N",$Q108,0)</f>
        <v>2000</v>
      </c>
      <c r="Z108" s="136">
        <f t="shared" ref="Z108:Z111" si="83">X108/(Y108+X108)</f>
        <v>0</v>
      </c>
    </row>
    <row r="109" spans="1:26" ht="12" x14ac:dyDescent="0.3">
      <c r="A109" s="94"/>
      <c r="B109" s="95"/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si="79"/>
        <v>0</v>
      </c>
      <c r="U109" s="135">
        <f t="shared" si="80"/>
        <v>0</v>
      </c>
      <c r="V109" s="135">
        <f>Q109/12</f>
        <v>0</v>
      </c>
      <c r="X109" s="135">
        <f t="shared" si="81"/>
        <v>0</v>
      </c>
      <c r="Y109" s="135">
        <f t="shared" si="82"/>
        <v>0</v>
      </c>
      <c r="Z109" s="136" t="e">
        <f t="shared" si="83"/>
        <v>#DIV/0!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79"/>
        <v>0</v>
      </c>
      <c r="R110" s="28"/>
      <c r="S110" s="28"/>
      <c r="T110" s="28"/>
      <c r="U110" s="135">
        <f t="shared" si="80"/>
        <v>0</v>
      </c>
      <c r="V110" s="135">
        <f>Q110/12</f>
        <v>0</v>
      </c>
      <c r="X110" s="135">
        <f t="shared" si="81"/>
        <v>0</v>
      </c>
      <c r="Y110" s="135">
        <f t="shared" si="82"/>
        <v>0</v>
      </c>
      <c r="Z110" s="136" t="e">
        <f t="shared" si="83"/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79"/>
        <v>0</v>
      </c>
      <c r="U111" s="135">
        <f t="shared" si="80"/>
        <v>0</v>
      </c>
      <c r="V111" s="135">
        <f>Q111/12</f>
        <v>0</v>
      </c>
      <c r="X111" s="135">
        <f t="shared" si="81"/>
        <v>0</v>
      </c>
      <c r="Y111" s="135">
        <f t="shared" si="82"/>
        <v>0</v>
      </c>
      <c r="Z111" s="136" t="e">
        <f t="shared" si="83"/>
        <v>#DIV/0!</v>
      </c>
    </row>
    <row r="112" spans="1:26" ht="12.5" thickBot="1" x14ac:dyDescent="0.35">
      <c r="A112" s="66"/>
      <c r="B112" s="67" t="s">
        <v>138</v>
      </c>
      <c r="C112" s="68"/>
      <c r="D112" s="120"/>
      <c r="E112" s="71">
        <f>SUM(E107:E111)</f>
        <v>176</v>
      </c>
      <c r="F112" s="71">
        <f t="shared" ref="F112:Q112" si="84">SUM(F107:F111)</f>
        <v>168</v>
      </c>
      <c r="G112" s="71">
        <f t="shared" si="84"/>
        <v>176</v>
      </c>
      <c r="H112" s="71">
        <f t="shared" si="84"/>
        <v>168</v>
      </c>
      <c r="I112" s="71">
        <f t="shared" si="84"/>
        <v>168</v>
      </c>
      <c r="J112" s="71">
        <f t="shared" si="84"/>
        <v>184</v>
      </c>
      <c r="K112" s="71">
        <f t="shared" si="84"/>
        <v>152</v>
      </c>
      <c r="L112" s="71">
        <f t="shared" si="84"/>
        <v>176</v>
      </c>
      <c r="M112" s="71">
        <f t="shared" si="84"/>
        <v>152</v>
      </c>
      <c r="N112" s="71">
        <f t="shared" si="84"/>
        <v>160</v>
      </c>
      <c r="O112" s="71">
        <f t="shared" si="84"/>
        <v>168</v>
      </c>
      <c r="P112" s="71">
        <f t="shared" si="84"/>
        <v>152</v>
      </c>
      <c r="Q112" s="71">
        <f t="shared" si="84"/>
        <v>2000</v>
      </c>
      <c r="U112" s="73">
        <f>SUM(U107:U111)</f>
        <v>1</v>
      </c>
      <c r="V112" s="73">
        <f>SUM(V107:V111)</f>
        <v>166.66666666666666</v>
      </c>
      <c r="X112" s="69">
        <f>SUM(X107:X111)</f>
        <v>0</v>
      </c>
      <c r="Y112" s="69">
        <f>SUM(Y107:Y111)</f>
        <v>2000</v>
      </c>
      <c r="Z112" s="106">
        <f>X112/(X112+Y112)</f>
        <v>0</v>
      </c>
    </row>
    <row r="113" spans="1:26" ht="12" x14ac:dyDescent="0.3">
      <c r="A113" s="94">
        <v>5.2</v>
      </c>
      <c r="B113" s="95" t="s">
        <v>71</v>
      </c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ref="Q113:Q117" si="85">SUM(E113:P113)</f>
        <v>0</v>
      </c>
      <c r="R113" s="32"/>
      <c r="S113" s="32"/>
      <c r="T113" s="32"/>
      <c r="U113" s="135">
        <f>V113/$S$7</f>
        <v>0</v>
      </c>
      <c r="V113" s="135">
        <f>Q113/12</f>
        <v>0</v>
      </c>
      <c r="X113" s="135">
        <f>IF($D113="Y",$Q113,0)</f>
        <v>0</v>
      </c>
      <c r="Y113" s="135">
        <f>IF($D113="N",$Q113,0)</f>
        <v>0</v>
      </c>
      <c r="Z113" s="136" t="e">
        <f>X113/(Y113+X113)</f>
        <v>#DIV/0!</v>
      </c>
    </row>
    <row r="114" spans="1:26" s="32" customFormat="1" x14ac:dyDescent="0.25">
      <c r="A114" s="94"/>
      <c r="B114" s="95"/>
      <c r="C114" s="130" t="str">
        <f>'3. Staff Loading'!C114</f>
        <v>BenefitsCal Compliance Analyst</v>
      </c>
      <c r="D114" s="131" t="str">
        <f>'3. Staff Loading'!D114</f>
        <v>N</v>
      </c>
      <c r="E114" s="43">
        <v>88</v>
      </c>
      <c r="F114" s="43">
        <v>84</v>
      </c>
      <c r="G114" s="43">
        <v>88</v>
      </c>
      <c r="H114" s="43">
        <v>84</v>
      </c>
      <c r="I114" s="43">
        <v>84</v>
      </c>
      <c r="J114" s="43">
        <v>92</v>
      </c>
      <c r="K114" s="43">
        <v>76</v>
      </c>
      <c r="L114" s="43">
        <v>88</v>
      </c>
      <c r="M114" s="43">
        <v>76</v>
      </c>
      <c r="N114" s="43">
        <v>80</v>
      </c>
      <c r="O114" s="43">
        <v>84</v>
      </c>
      <c r="P114" s="43">
        <v>76</v>
      </c>
      <c r="Q114" s="101">
        <f t="shared" si="85"/>
        <v>1000</v>
      </c>
      <c r="U114" s="135">
        <f t="shared" ref="U114:U117" si="86">V114/$S$7</f>
        <v>0.5</v>
      </c>
      <c r="V114" s="135">
        <f>Q114/12</f>
        <v>83.333333333333329</v>
      </c>
      <c r="X114" s="135">
        <f t="shared" ref="X114:X117" si="87">IF($D114="Y",$Q114,0)</f>
        <v>0</v>
      </c>
      <c r="Y114" s="135">
        <f t="shared" ref="Y114:Y117" si="88">IF($D114="N",$Q114,0)</f>
        <v>1000</v>
      </c>
      <c r="Z114" s="136">
        <f t="shared" ref="Z114:Z117" si="89">X114/(Y114+X114)</f>
        <v>0</v>
      </c>
    </row>
    <row r="115" spans="1:26" s="32" customFormat="1" x14ac:dyDescent="0.25">
      <c r="A115" s="94"/>
      <c r="B115" s="95"/>
      <c r="C115" s="130" t="str">
        <f>'3. Staff Loading'!C115</f>
        <v>BenefitsCal Security Analyst</v>
      </c>
      <c r="D115" s="131" t="str">
        <f>'3. Staff Loading'!D115</f>
        <v>N</v>
      </c>
      <c r="E115" s="43">
        <v>123.19999999999999</v>
      </c>
      <c r="F115" s="43">
        <v>117.6</v>
      </c>
      <c r="G115" s="43">
        <v>123.19999999999999</v>
      </c>
      <c r="H115" s="43">
        <v>117.6</v>
      </c>
      <c r="I115" s="43">
        <v>117.6</v>
      </c>
      <c r="J115" s="43">
        <v>128.79999999999998</v>
      </c>
      <c r="K115" s="43">
        <v>106.39999999999999</v>
      </c>
      <c r="L115" s="43">
        <v>123.19999999999999</v>
      </c>
      <c r="M115" s="43">
        <v>106.39999999999999</v>
      </c>
      <c r="N115" s="43">
        <v>112</v>
      </c>
      <c r="O115" s="43">
        <v>117.6</v>
      </c>
      <c r="P115" s="43">
        <v>106.39999999999999</v>
      </c>
      <c r="Q115" s="101">
        <f t="shared" si="85"/>
        <v>1400</v>
      </c>
      <c r="U115" s="135">
        <f t="shared" si="86"/>
        <v>0.70000000000000007</v>
      </c>
      <c r="V115" s="135">
        <f>Q115/12</f>
        <v>116.66666666666667</v>
      </c>
      <c r="X115" s="135">
        <f t="shared" si="87"/>
        <v>0</v>
      </c>
      <c r="Y115" s="135">
        <f t="shared" si="88"/>
        <v>1400</v>
      </c>
      <c r="Z115" s="136">
        <f t="shared" si="89"/>
        <v>0</v>
      </c>
    </row>
    <row r="116" spans="1:26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85"/>
        <v>0</v>
      </c>
      <c r="U116" s="135">
        <f t="shared" si="86"/>
        <v>0</v>
      </c>
      <c r="V116" s="135">
        <f>Q116/12</f>
        <v>0</v>
      </c>
      <c r="X116" s="135">
        <f t="shared" si="87"/>
        <v>0</v>
      </c>
      <c r="Y116" s="135">
        <f t="shared" si="88"/>
        <v>0</v>
      </c>
      <c r="Z116" s="136" t="e">
        <f t="shared" si="89"/>
        <v>#DIV/0!</v>
      </c>
    </row>
    <row r="117" spans="1:26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85"/>
        <v>0</v>
      </c>
      <c r="U117" s="135">
        <f t="shared" si="86"/>
        <v>0</v>
      </c>
      <c r="V117" s="135">
        <f>Q117/12</f>
        <v>0</v>
      </c>
      <c r="X117" s="135">
        <f t="shared" si="87"/>
        <v>0</v>
      </c>
      <c r="Y117" s="135">
        <f t="shared" si="88"/>
        <v>0</v>
      </c>
      <c r="Z117" s="136" t="e">
        <f t="shared" si="89"/>
        <v>#DIV/0!</v>
      </c>
    </row>
    <row r="118" spans="1:26" ht="12.5" thickBot="1" x14ac:dyDescent="0.35">
      <c r="A118" s="66"/>
      <c r="B118" s="67" t="s">
        <v>74</v>
      </c>
      <c r="C118" s="68"/>
      <c r="D118" s="120"/>
      <c r="E118" s="71">
        <f>SUM(E113:E117)</f>
        <v>211.2</v>
      </c>
      <c r="F118" s="71">
        <f t="shared" ref="F118:Q118" si="90">SUM(F113:F117)</f>
        <v>201.6</v>
      </c>
      <c r="G118" s="71">
        <f t="shared" si="90"/>
        <v>211.2</v>
      </c>
      <c r="H118" s="71">
        <f t="shared" si="90"/>
        <v>201.6</v>
      </c>
      <c r="I118" s="71">
        <f t="shared" si="90"/>
        <v>201.6</v>
      </c>
      <c r="J118" s="71">
        <f t="shared" si="90"/>
        <v>220.79999999999998</v>
      </c>
      <c r="K118" s="71">
        <f t="shared" si="90"/>
        <v>182.39999999999998</v>
      </c>
      <c r="L118" s="71">
        <f t="shared" si="90"/>
        <v>211.2</v>
      </c>
      <c r="M118" s="71">
        <f t="shared" si="90"/>
        <v>182.39999999999998</v>
      </c>
      <c r="N118" s="71">
        <f t="shared" si="90"/>
        <v>192</v>
      </c>
      <c r="O118" s="71">
        <f t="shared" si="90"/>
        <v>201.6</v>
      </c>
      <c r="P118" s="71">
        <f t="shared" si="90"/>
        <v>182.39999999999998</v>
      </c>
      <c r="Q118" s="71">
        <f t="shared" si="90"/>
        <v>2400</v>
      </c>
      <c r="U118" s="73">
        <f>SUM(U113:U117)</f>
        <v>1.2000000000000002</v>
      </c>
      <c r="V118" s="73">
        <f>SUM(V113:V117)</f>
        <v>200</v>
      </c>
      <c r="X118" s="69">
        <f>SUM(X113:X117)</f>
        <v>0</v>
      </c>
      <c r="Y118" s="69">
        <f>SUM(Y113:Y117)</f>
        <v>2400</v>
      </c>
      <c r="Z118" s="106">
        <f>X118/(X118+Y118)</f>
        <v>0</v>
      </c>
    </row>
    <row r="119" spans="1:26" ht="12" x14ac:dyDescent="0.3">
      <c r="A119" s="94">
        <v>5.3</v>
      </c>
      <c r="B119" s="95" t="s">
        <v>75</v>
      </c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ref="Q119:Q123" si="91">SUM(E119:P119)</f>
        <v>0</v>
      </c>
      <c r="U119" s="135">
        <f>V119/$S$7</f>
        <v>0</v>
      </c>
      <c r="V119" s="135">
        <f>Q119/12</f>
        <v>0</v>
      </c>
      <c r="X119" s="135">
        <f>IF($D119="Y",$Q119,0)</f>
        <v>0</v>
      </c>
      <c r="Y119" s="135">
        <f>IF($D119="N",$Q119,0)</f>
        <v>0</v>
      </c>
      <c r="Z119" s="136" t="e">
        <f>X119/(Y119+X119)</f>
        <v>#DIV/0!</v>
      </c>
    </row>
    <row r="120" spans="1:26" s="32" customFormat="1" ht="12" x14ac:dyDescent="0.3">
      <c r="A120" s="94"/>
      <c r="B120" s="95"/>
      <c r="C120" s="130" t="str">
        <f>'3. Staff Loading'!C120</f>
        <v>BenefitsCal Security Analyst</v>
      </c>
      <c r="D120" s="131" t="str">
        <f>'3. Staff Loading'!D120</f>
        <v>N</v>
      </c>
      <c r="E120" s="43">
        <v>140.80000000000001</v>
      </c>
      <c r="F120" s="43">
        <v>134.4</v>
      </c>
      <c r="G120" s="43">
        <v>140.80000000000001</v>
      </c>
      <c r="H120" s="43">
        <v>134.4</v>
      </c>
      <c r="I120" s="43">
        <v>134.4</v>
      </c>
      <c r="J120" s="43">
        <v>147.20000000000002</v>
      </c>
      <c r="K120" s="43">
        <v>121.60000000000001</v>
      </c>
      <c r="L120" s="43">
        <v>140.80000000000001</v>
      </c>
      <c r="M120" s="43">
        <v>121.60000000000001</v>
      </c>
      <c r="N120" s="43">
        <v>128</v>
      </c>
      <c r="O120" s="43">
        <v>134.4</v>
      </c>
      <c r="P120" s="43">
        <v>121.60000000000001</v>
      </c>
      <c r="Q120" s="101">
        <f t="shared" si="91"/>
        <v>1600</v>
      </c>
      <c r="R120" s="33"/>
      <c r="S120" s="33"/>
      <c r="T120" s="33"/>
      <c r="U120" s="135">
        <f t="shared" ref="U120:U123" si="92">V120/$S$7</f>
        <v>0.80000000000000016</v>
      </c>
      <c r="V120" s="135">
        <f>Q120/12</f>
        <v>133.33333333333334</v>
      </c>
      <c r="X120" s="135">
        <f t="shared" ref="X120:X123" si="93">IF($D120="Y",$Q120,0)</f>
        <v>0</v>
      </c>
      <c r="Y120" s="135">
        <f t="shared" ref="Y120:Y123" si="94">IF($D120="N",$Q120,0)</f>
        <v>1600</v>
      </c>
      <c r="Z120" s="136">
        <f t="shared" ref="Z120:Z123" si="95">X120/(Y120+X120)</f>
        <v>0</v>
      </c>
    </row>
    <row r="121" spans="1:26" ht="12" x14ac:dyDescent="0.3">
      <c r="A121" s="94"/>
      <c r="B121" s="95"/>
      <c r="C121" s="130">
        <f>'3. Staff Loading'!C121</f>
        <v>0</v>
      </c>
      <c r="D121" s="131">
        <f>'3. Staff Loading'!D121</f>
        <v>0</v>
      </c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101">
        <f t="shared" si="91"/>
        <v>0</v>
      </c>
      <c r="U121" s="135">
        <f t="shared" si="92"/>
        <v>0</v>
      </c>
      <c r="V121" s="135">
        <f>Q121/12</f>
        <v>0</v>
      </c>
      <c r="X121" s="135">
        <f t="shared" si="93"/>
        <v>0</v>
      </c>
      <c r="Y121" s="135">
        <f t="shared" si="94"/>
        <v>0</v>
      </c>
      <c r="Z121" s="136" t="e">
        <f t="shared" si="95"/>
        <v>#DIV/0!</v>
      </c>
    </row>
    <row r="122" spans="1:26" s="32" customFormat="1" ht="12" x14ac:dyDescent="0.3">
      <c r="A122" s="94"/>
      <c r="B122" s="95"/>
      <c r="C122" s="130">
        <f>'3. Staff Loading'!C122</f>
        <v>0</v>
      </c>
      <c r="D122" s="131">
        <f>'3. Staff Loading'!D122</f>
        <v>0</v>
      </c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101">
        <f t="shared" si="91"/>
        <v>0</v>
      </c>
      <c r="R122" s="28"/>
      <c r="S122" s="28"/>
      <c r="T122" s="28"/>
      <c r="U122" s="135">
        <f t="shared" si="92"/>
        <v>0</v>
      </c>
      <c r="V122" s="135">
        <f>Q122/12</f>
        <v>0</v>
      </c>
      <c r="X122" s="135">
        <f t="shared" si="93"/>
        <v>0</v>
      </c>
      <c r="Y122" s="135">
        <f t="shared" si="94"/>
        <v>0</v>
      </c>
      <c r="Z122" s="136" t="e">
        <f t="shared" si="95"/>
        <v>#DIV/0!</v>
      </c>
    </row>
    <row r="123" spans="1:26" ht="12" x14ac:dyDescent="0.3">
      <c r="A123" s="94"/>
      <c r="B123" s="95"/>
      <c r="C123" s="130">
        <f>'3. Staff Loading'!C123</f>
        <v>0</v>
      </c>
      <c r="D123" s="131">
        <f>'3. Staff Loading'!D123</f>
        <v>0</v>
      </c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101">
        <f t="shared" si="91"/>
        <v>0</v>
      </c>
      <c r="U123" s="135">
        <f t="shared" si="92"/>
        <v>0</v>
      </c>
      <c r="V123" s="135">
        <f>Q123/12</f>
        <v>0</v>
      </c>
      <c r="X123" s="135">
        <f t="shared" si="93"/>
        <v>0</v>
      </c>
      <c r="Y123" s="135">
        <f t="shared" si="94"/>
        <v>0</v>
      </c>
      <c r="Z123" s="136" t="e">
        <f t="shared" si="95"/>
        <v>#DIV/0!</v>
      </c>
    </row>
    <row r="124" spans="1:26" ht="12.5" thickBot="1" x14ac:dyDescent="0.35">
      <c r="A124" s="66"/>
      <c r="B124" s="67" t="s">
        <v>76</v>
      </c>
      <c r="C124" s="68"/>
      <c r="D124" s="120"/>
      <c r="E124" s="71">
        <f>SUM(E119:E123)</f>
        <v>140.80000000000001</v>
      </c>
      <c r="F124" s="71">
        <f t="shared" ref="F124:Q124" si="96">SUM(F119:F123)</f>
        <v>134.4</v>
      </c>
      <c r="G124" s="71">
        <f t="shared" si="96"/>
        <v>140.80000000000001</v>
      </c>
      <c r="H124" s="71">
        <f t="shared" si="96"/>
        <v>134.4</v>
      </c>
      <c r="I124" s="71">
        <f t="shared" si="96"/>
        <v>134.4</v>
      </c>
      <c r="J124" s="71">
        <f t="shared" si="96"/>
        <v>147.20000000000002</v>
      </c>
      <c r="K124" s="71">
        <f t="shared" si="96"/>
        <v>121.60000000000001</v>
      </c>
      <c r="L124" s="71">
        <f t="shared" si="96"/>
        <v>140.80000000000001</v>
      </c>
      <c r="M124" s="71">
        <f t="shared" si="96"/>
        <v>121.60000000000001</v>
      </c>
      <c r="N124" s="71">
        <f t="shared" si="96"/>
        <v>128</v>
      </c>
      <c r="O124" s="71">
        <f t="shared" si="96"/>
        <v>134.4</v>
      </c>
      <c r="P124" s="71">
        <f t="shared" si="96"/>
        <v>121.60000000000001</v>
      </c>
      <c r="Q124" s="71">
        <f t="shared" si="96"/>
        <v>1600</v>
      </c>
      <c r="U124" s="73">
        <f>SUM(U119:U123)</f>
        <v>0.80000000000000016</v>
      </c>
      <c r="V124" s="73">
        <f>SUM(V119:V123)</f>
        <v>133.33333333333334</v>
      </c>
      <c r="X124" s="69">
        <f>SUM(X119:X123)</f>
        <v>0</v>
      </c>
      <c r="Y124" s="69">
        <f>SUM(Y119:Y123)</f>
        <v>1600</v>
      </c>
      <c r="Z124" s="106">
        <f>X124/(X124+Y124)</f>
        <v>0</v>
      </c>
    </row>
    <row r="125" spans="1:26" ht="12" x14ac:dyDescent="0.3">
      <c r="A125" s="94">
        <v>5.4</v>
      </c>
      <c r="B125" s="95" t="s">
        <v>77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97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2" x14ac:dyDescent="0.3">
      <c r="A126" s="94"/>
      <c r="B126" s="95"/>
      <c r="C126" s="130" t="str">
        <f>'3. Staff Loading'!C126</f>
        <v>BenefitsCal Compliance Analyst</v>
      </c>
      <c r="D126" s="131" t="str">
        <f>'3. Staff Loading'!D126</f>
        <v>N</v>
      </c>
      <c r="E126" s="43">
        <v>88</v>
      </c>
      <c r="F126" s="43">
        <v>84</v>
      </c>
      <c r="G126" s="43">
        <v>88</v>
      </c>
      <c r="H126" s="43">
        <v>84</v>
      </c>
      <c r="I126" s="43">
        <v>84</v>
      </c>
      <c r="J126" s="43">
        <v>92</v>
      </c>
      <c r="K126" s="43">
        <v>76</v>
      </c>
      <c r="L126" s="43">
        <v>88</v>
      </c>
      <c r="M126" s="43">
        <v>76</v>
      </c>
      <c r="N126" s="43">
        <v>80</v>
      </c>
      <c r="O126" s="43">
        <v>84</v>
      </c>
      <c r="P126" s="43">
        <v>76</v>
      </c>
      <c r="Q126" s="101">
        <f t="shared" si="97"/>
        <v>1000</v>
      </c>
      <c r="R126" s="28"/>
      <c r="S126" s="28"/>
      <c r="T126" s="28"/>
      <c r="U126" s="135">
        <f t="shared" ref="U126:U129" si="98">V126/$S$7</f>
        <v>0.5</v>
      </c>
      <c r="V126" s="135">
        <f>Q126/12</f>
        <v>83.333333333333329</v>
      </c>
      <c r="X126" s="135">
        <f t="shared" ref="X126:X129" si="99">IF($D126="Y",$Q126,0)</f>
        <v>0</v>
      </c>
      <c r="Y126" s="135">
        <f t="shared" ref="Y126:Y129" si="100">IF($D126="N",$Q126,0)</f>
        <v>1000</v>
      </c>
      <c r="Z126" s="136">
        <f t="shared" ref="Z126:Z129" si="101">X126/(Y126+X126)</f>
        <v>0</v>
      </c>
    </row>
    <row r="127" spans="1:26" s="32" customFormat="1" ht="12" x14ac:dyDescent="0.3">
      <c r="A127" s="94"/>
      <c r="B127" s="95"/>
      <c r="C127" s="130" t="str">
        <f>'3. Staff Loading'!C127</f>
        <v>BenefitsCal Security Analyst</v>
      </c>
      <c r="D127" s="131" t="str">
        <f>'3. Staff Loading'!D127</f>
        <v>N</v>
      </c>
      <c r="E127" s="43">
        <v>88</v>
      </c>
      <c r="F127" s="43">
        <v>84</v>
      </c>
      <c r="G127" s="43">
        <v>88</v>
      </c>
      <c r="H127" s="43">
        <v>84</v>
      </c>
      <c r="I127" s="43">
        <v>84</v>
      </c>
      <c r="J127" s="43">
        <v>92</v>
      </c>
      <c r="K127" s="43">
        <v>76</v>
      </c>
      <c r="L127" s="43">
        <v>88</v>
      </c>
      <c r="M127" s="43">
        <v>76</v>
      </c>
      <c r="N127" s="43">
        <v>80</v>
      </c>
      <c r="O127" s="43">
        <v>84</v>
      </c>
      <c r="P127" s="43">
        <v>76</v>
      </c>
      <c r="Q127" s="101">
        <f t="shared" si="97"/>
        <v>1000</v>
      </c>
      <c r="R127" s="28"/>
      <c r="S127" s="28"/>
      <c r="T127" s="28"/>
      <c r="U127" s="135">
        <f t="shared" si="98"/>
        <v>0.5</v>
      </c>
      <c r="V127" s="135">
        <f>Q127/12</f>
        <v>83.333333333333329</v>
      </c>
      <c r="X127" s="135">
        <f t="shared" si="99"/>
        <v>0</v>
      </c>
      <c r="Y127" s="135">
        <f t="shared" si="100"/>
        <v>1000</v>
      </c>
      <c r="Z127" s="136">
        <f t="shared" si="101"/>
        <v>0</v>
      </c>
    </row>
    <row r="128" spans="1:26" s="32" customFormat="1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97"/>
        <v>0</v>
      </c>
      <c r="R128" s="28"/>
      <c r="S128" s="28"/>
      <c r="T128" s="28"/>
      <c r="U128" s="135">
        <f t="shared" si="98"/>
        <v>0</v>
      </c>
      <c r="V128" s="135">
        <f>Q128/12</f>
        <v>0</v>
      </c>
      <c r="X128" s="135">
        <f t="shared" si="99"/>
        <v>0</v>
      </c>
      <c r="Y128" s="135">
        <f t="shared" si="100"/>
        <v>0</v>
      </c>
      <c r="Z128" s="136" t="e">
        <f t="shared" si="101"/>
        <v>#DIV/0!</v>
      </c>
    </row>
    <row r="129" spans="1:26" ht="14.25" customHeight="1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97"/>
        <v>0</v>
      </c>
      <c r="U129" s="135">
        <f t="shared" si="98"/>
        <v>0</v>
      </c>
      <c r="V129" s="135">
        <f>Q129/12</f>
        <v>0</v>
      </c>
      <c r="X129" s="135">
        <f t="shared" si="99"/>
        <v>0</v>
      </c>
      <c r="Y129" s="135">
        <f t="shared" si="100"/>
        <v>0</v>
      </c>
      <c r="Z129" s="136" t="e">
        <f t="shared" si="101"/>
        <v>#DIV/0!</v>
      </c>
    </row>
    <row r="130" spans="1:26" s="31" customFormat="1" ht="13.5" thickBot="1" x14ac:dyDescent="0.35">
      <c r="A130" s="66"/>
      <c r="B130" s="67" t="s">
        <v>78</v>
      </c>
      <c r="C130" s="68"/>
      <c r="D130" s="120"/>
      <c r="E130" s="71">
        <f>SUM(E125:E129)</f>
        <v>176</v>
      </c>
      <c r="F130" s="71">
        <f t="shared" ref="F130:Q130" si="102">SUM(F125:F129)</f>
        <v>168</v>
      </c>
      <c r="G130" s="71">
        <f t="shared" si="102"/>
        <v>176</v>
      </c>
      <c r="H130" s="71">
        <f t="shared" si="102"/>
        <v>168</v>
      </c>
      <c r="I130" s="71">
        <f t="shared" si="102"/>
        <v>168</v>
      </c>
      <c r="J130" s="71">
        <f t="shared" si="102"/>
        <v>184</v>
      </c>
      <c r="K130" s="71">
        <f t="shared" si="102"/>
        <v>152</v>
      </c>
      <c r="L130" s="71">
        <f t="shared" si="102"/>
        <v>176</v>
      </c>
      <c r="M130" s="71">
        <f t="shared" si="102"/>
        <v>152</v>
      </c>
      <c r="N130" s="71">
        <f t="shared" si="102"/>
        <v>160</v>
      </c>
      <c r="O130" s="71">
        <f t="shared" si="102"/>
        <v>168</v>
      </c>
      <c r="P130" s="71">
        <f t="shared" si="102"/>
        <v>152</v>
      </c>
      <c r="Q130" s="71">
        <f t="shared" si="102"/>
        <v>2000</v>
      </c>
      <c r="R130" s="28"/>
      <c r="S130" s="28"/>
      <c r="T130" s="28"/>
      <c r="U130" s="73">
        <f>SUM(U125:U129)</f>
        <v>1</v>
      </c>
      <c r="V130" s="73">
        <f>SUM(V125:V129)</f>
        <v>166.66666666666666</v>
      </c>
      <c r="X130" s="69">
        <f>SUM(X125:X129)</f>
        <v>0</v>
      </c>
      <c r="Y130" s="69">
        <f>SUM(Y125:Y129)</f>
        <v>2000</v>
      </c>
      <c r="Z130" s="106">
        <f>X130/(X130+Y130)</f>
        <v>0</v>
      </c>
    </row>
    <row r="131" spans="1:26" ht="10.15" customHeight="1" x14ac:dyDescent="0.3">
      <c r="A131" s="38"/>
      <c r="B131" s="39"/>
      <c r="C131" s="47"/>
      <c r="D131" s="119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U131" s="41"/>
      <c r="V131" s="41"/>
      <c r="X131" s="41"/>
      <c r="Y131" s="41"/>
      <c r="Z131" s="105"/>
    </row>
    <row r="132" spans="1:26" ht="13.5" thickBot="1" x14ac:dyDescent="0.35">
      <c r="A132" s="89"/>
      <c r="B132" s="90" t="s">
        <v>70</v>
      </c>
      <c r="C132" s="91"/>
      <c r="D132" s="123"/>
      <c r="E132" s="92">
        <f t="shared" ref="E132:Q132" si="103">SUM(E112,E118,E124,E130)</f>
        <v>704</v>
      </c>
      <c r="F132" s="92">
        <f t="shared" si="103"/>
        <v>672</v>
      </c>
      <c r="G132" s="92">
        <f t="shared" si="103"/>
        <v>704</v>
      </c>
      <c r="H132" s="92">
        <f t="shared" si="103"/>
        <v>672</v>
      </c>
      <c r="I132" s="92">
        <f t="shared" si="103"/>
        <v>672</v>
      </c>
      <c r="J132" s="92">
        <f t="shared" si="103"/>
        <v>736</v>
      </c>
      <c r="K132" s="92">
        <f t="shared" si="103"/>
        <v>608</v>
      </c>
      <c r="L132" s="92">
        <f t="shared" si="103"/>
        <v>704</v>
      </c>
      <c r="M132" s="92">
        <f t="shared" si="103"/>
        <v>608</v>
      </c>
      <c r="N132" s="92">
        <f t="shared" si="103"/>
        <v>640</v>
      </c>
      <c r="O132" s="92">
        <f t="shared" si="103"/>
        <v>672</v>
      </c>
      <c r="P132" s="92">
        <f t="shared" si="103"/>
        <v>608</v>
      </c>
      <c r="Q132" s="92">
        <f t="shared" si="103"/>
        <v>8000</v>
      </c>
      <c r="U132" s="92">
        <f>SUM(U112,U118,U124,U130)</f>
        <v>4</v>
      </c>
      <c r="V132" s="92">
        <f>SUM(V112,V118,V124,V130)</f>
        <v>666.66666666666663</v>
      </c>
      <c r="X132" s="92">
        <f>SUM(X112,X118,X124,X130)</f>
        <v>0</v>
      </c>
      <c r="Y132" s="92">
        <f>SUM(Y112,Y118,Y124,Y130)</f>
        <v>8000</v>
      </c>
      <c r="Z132" s="111">
        <f>X132/(X132+Y132)</f>
        <v>0</v>
      </c>
    </row>
    <row r="133" spans="1:26" ht="12" x14ac:dyDescent="0.3">
      <c r="A133" s="49"/>
      <c r="B133" s="39"/>
      <c r="C133" s="40"/>
      <c r="D133" s="126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U133" s="40"/>
      <c r="V133" s="40"/>
      <c r="X133" s="40"/>
      <c r="Y133" s="40"/>
      <c r="Z133" s="105"/>
    </row>
    <row r="134" spans="1:26" ht="13" x14ac:dyDescent="0.3">
      <c r="A134" s="75">
        <v>6</v>
      </c>
      <c r="B134" s="93" t="s">
        <v>79</v>
      </c>
      <c r="C134" s="77"/>
      <c r="D134" s="118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78"/>
      <c r="U134" s="77"/>
      <c r="V134" s="77"/>
      <c r="X134" s="77"/>
      <c r="Y134" s="77"/>
      <c r="Z134" s="109"/>
    </row>
    <row r="135" spans="1:26" ht="12" x14ac:dyDescent="0.3">
      <c r="A135" s="94">
        <v>6.1</v>
      </c>
      <c r="B135" s="99" t="s">
        <v>80</v>
      </c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ref="Q135:Q139" si="104">SUM(E135:P135)</f>
        <v>0</v>
      </c>
      <c r="U135" s="135">
        <f>V135/$S$7</f>
        <v>0</v>
      </c>
      <c r="V135" s="135">
        <f>Q135/12</f>
        <v>0</v>
      </c>
      <c r="X135" s="135">
        <f>IF($D135="Y",$Q135,0)</f>
        <v>0</v>
      </c>
      <c r="Y135" s="135">
        <f>IF($D135="N",$Q135,0)</f>
        <v>0</v>
      </c>
      <c r="Z135" s="136" t="e">
        <f>X135/(Y135+X135)</f>
        <v>#DIV/0!</v>
      </c>
    </row>
    <row r="136" spans="1:26" s="32" customFormat="1" ht="12" x14ac:dyDescent="0.3">
      <c r="A136" s="94"/>
      <c r="B136" s="95"/>
      <c r="C136" s="130">
        <f>'3. Staff Loading'!C136</f>
        <v>0</v>
      </c>
      <c r="D136" s="131">
        <f>'3. Staff Loading'!D136</f>
        <v>0</v>
      </c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101">
        <f t="shared" si="104"/>
        <v>0</v>
      </c>
      <c r="R136" s="28"/>
      <c r="S136" s="28"/>
      <c r="T136" s="28"/>
      <c r="U136" s="135">
        <f t="shared" ref="U136:U139" si="105">V136/$S$7</f>
        <v>0</v>
      </c>
      <c r="V136" s="135">
        <f>Q136/12</f>
        <v>0</v>
      </c>
      <c r="X136" s="135">
        <f t="shared" ref="X136:X139" si="106">IF($D136="Y",$Q136,0)</f>
        <v>0</v>
      </c>
      <c r="Y136" s="135">
        <f t="shared" ref="Y136:Y139" si="107">IF($D136="N",$Q136,0)</f>
        <v>0</v>
      </c>
      <c r="Z136" s="136" t="e">
        <f t="shared" ref="Z136:Z139" si="108">X136/(Y136+X136)</f>
        <v>#DIV/0!</v>
      </c>
    </row>
    <row r="137" spans="1:26" ht="12" x14ac:dyDescent="0.3">
      <c r="A137" s="94"/>
      <c r="B137" s="95"/>
      <c r="C137" s="130" t="str">
        <f>'3. Staff Loading'!C137</f>
        <v>BenefitsCal Product Manager</v>
      </c>
      <c r="D137" s="131" t="str">
        <f>'3. Staff Loading'!D137</f>
        <v>N</v>
      </c>
      <c r="E137" s="43">
        <v>123.19999999999999</v>
      </c>
      <c r="F137" s="43">
        <v>117.6</v>
      </c>
      <c r="G137" s="43">
        <v>123.19999999999999</v>
      </c>
      <c r="H137" s="43">
        <v>117.6</v>
      </c>
      <c r="I137" s="43">
        <v>117.6</v>
      </c>
      <c r="J137" s="43">
        <v>128.79999999999998</v>
      </c>
      <c r="K137" s="43">
        <v>106.39999999999999</v>
      </c>
      <c r="L137" s="43">
        <v>123.19999999999999</v>
      </c>
      <c r="M137" s="43">
        <v>106.39999999999999</v>
      </c>
      <c r="N137" s="43">
        <v>112</v>
      </c>
      <c r="O137" s="43">
        <v>117.6</v>
      </c>
      <c r="P137" s="43">
        <v>106.39999999999999</v>
      </c>
      <c r="Q137" s="101">
        <f t="shared" si="104"/>
        <v>1400</v>
      </c>
      <c r="U137" s="135">
        <f t="shared" si="105"/>
        <v>0.70000000000000007</v>
      </c>
      <c r="V137" s="135">
        <f>Q137/12</f>
        <v>116.66666666666667</v>
      </c>
      <c r="X137" s="135">
        <f t="shared" si="106"/>
        <v>0</v>
      </c>
      <c r="Y137" s="135">
        <f t="shared" si="107"/>
        <v>1400</v>
      </c>
      <c r="Z137" s="136">
        <f t="shared" si="108"/>
        <v>0</v>
      </c>
    </row>
    <row r="138" spans="1:26" ht="12" x14ac:dyDescent="0.3">
      <c r="A138" s="94"/>
      <c r="B138" s="95"/>
      <c r="C138" s="130" t="str">
        <f>'3. Staff Loading'!C138</f>
        <v>BenefitsCal Project Manager Sr</v>
      </c>
      <c r="D138" s="131" t="str">
        <f>'3. Staff Loading'!D138</f>
        <v>N</v>
      </c>
      <c r="E138" s="43">
        <v>44</v>
      </c>
      <c r="F138" s="43">
        <v>42</v>
      </c>
      <c r="G138" s="43">
        <v>44</v>
      </c>
      <c r="H138" s="43">
        <v>42</v>
      </c>
      <c r="I138" s="43">
        <v>42</v>
      </c>
      <c r="J138" s="43">
        <v>46</v>
      </c>
      <c r="K138" s="43">
        <v>38</v>
      </c>
      <c r="L138" s="43">
        <v>44</v>
      </c>
      <c r="M138" s="43">
        <v>38</v>
      </c>
      <c r="N138" s="43">
        <v>40</v>
      </c>
      <c r="O138" s="43">
        <v>42</v>
      </c>
      <c r="P138" s="43">
        <v>38</v>
      </c>
      <c r="Q138" s="101">
        <f t="shared" si="104"/>
        <v>500</v>
      </c>
      <c r="U138" s="135">
        <f t="shared" si="105"/>
        <v>0.25</v>
      </c>
      <c r="V138" s="135">
        <f>Q138/12</f>
        <v>41.666666666666664</v>
      </c>
      <c r="X138" s="135">
        <f t="shared" si="106"/>
        <v>0</v>
      </c>
      <c r="Y138" s="135">
        <f t="shared" si="107"/>
        <v>500</v>
      </c>
      <c r="Z138" s="136">
        <f t="shared" si="108"/>
        <v>0</v>
      </c>
    </row>
    <row r="139" spans="1:26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04"/>
        <v>0</v>
      </c>
      <c r="U139" s="135">
        <f t="shared" si="105"/>
        <v>0</v>
      </c>
      <c r="V139" s="135">
        <f>Q139/12</f>
        <v>0</v>
      </c>
      <c r="X139" s="135">
        <f t="shared" si="106"/>
        <v>0</v>
      </c>
      <c r="Y139" s="135">
        <f t="shared" si="107"/>
        <v>0</v>
      </c>
      <c r="Z139" s="136" t="e">
        <f t="shared" si="108"/>
        <v>#DIV/0!</v>
      </c>
    </row>
    <row r="140" spans="1:26" ht="12.5" thickBot="1" x14ac:dyDescent="0.35">
      <c r="A140" s="66"/>
      <c r="B140" s="67" t="s">
        <v>82</v>
      </c>
      <c r="C140" s="68"/>
      <c r="D140" s="120"/>
      <c r="E140" s="71">
        <f>SUM(E135:E139)</f>
        <v>167.2</v>
      </c>
      <c r="F140" s="71">
        <f t="shared" ref="F140:Q140" si="109">SUM(F135:F139)</f>
        <v>159.6</v>
      </c>
      <c r="G140" s="71">
        <f t="shared" si="109"/>
        <v>167.2</v>
      </c>
      <c r="H140" s="71">
        <f t="shared" si="109"/>
        <v>159.6</v>
      </c>
      <c r="I140" s="71">
        <f t="shared" si="109"/>
        <v>159.6</v>
      </c>
      <c r="J140" s="71">
        <f t="shared" si="109"/>
        <v>174.79999999999998</v>
      </c>
      <c r="K140" s="71">
        <f t="shared" si="109"/>
        <v>144.39999999999998</v>
      </c>
      <c r="L140" s="71">
        <f t="shared" si="109"/>
        <v>167.2</v>
      </c>
      <c r="M140" s="71">
        <f t="shared" si="109"/>
        <v>144.39999999999998</v>
      </c>
      <c r="N140" s="71">
        <f t="shared" si="109"/>
        <v>152</v>
      </c>
      <c r="O140" s="71">
        <f t="shared" si="109"/>
        <v>159.6</v>
      </c>
      <c r="P140" s="71">
        <f t="shared" si="109"/>
        <v>144.39999999999998</v>
      </c>
      <c r="Q140" s="71">
        <f t="shared" si="109"/>
        <v>1900</v>
      </c>
      <c r="U140" s="73">
        <f>SUM(U135:U139)</f>
        <v>0.95000000000000007</v>
      </c>
      <c r="V140" s="73">
        <f>SUM(V135:V139)</f>
        <v>158.33333333333334</v>
      </c>
      <c r="X140" s="69">
        <f>SUM(X135:X139)</f>
        <v>0</v>
      </c>
      <c r="Y140" s="69">
        <f>SUM(Y135:Y139)</f>
        <v>1900</v>
      </c>
      <c r="Z140" s="106">
        <f>X140/(X140+Y140)</f>
        <v>0</v>
      </c>
    </row>
    <row r="141" spans="1:26" ht="12" x14ac:dyDescent="0.3">
      <c r="A141" s="94">
        <v>6.2</v>
      </c>
      <c r="B141" s="99" t="s">
        <v>83</v>
      </c>
      <c r="C141" s="130" t="str">
        <f>'3. Staff Loading'!C141</f>
        <v>BenefitsCal Application Architect</v>
      </c>
      <c r="D141" s="131" t="str">
        <f>'3. Staff Loading'!D141</f>
        <v>N</v>
      </c>
      <c r="E141" s="43">
        <v>61.599999999999994</v>
      </c>
      <c r="F141" s="43">
        <v>58.8</v>
      </c>
      <c r="G141" s="43">
        <v>61.599999999999994</v>
      </c>
      <c r="H141" s="43">
        <v>58.8</v>
      </c>
      <c r="I141" s="43">
        <v>58.8</v>
      </c>
      <c r="J141" s="43">
        <v>64.399999999999991</v>
      </c>
      <c r="K141" s="43">
        <v>53.199999999999996</v>
      </c>
      <c r="L141" s="43">
        <v>61.599999999999994</v>
      </c>
      <c r="M141" s="43">
        <v>53.199999999999996</v>
      </c>
      <c r="N141" s="43">
        <v>56</v>
      </c>
      <c r="O141" s="43">
        <v>58.8</v>
      </c>
      <c r="P141" s="43">
        <v>53.199999999999996</v>
      </c>
      <c r="Q141" s="101">
        <f t="shared" ref="Q141:Q145" si="110">SUM(E141:P141)</f>
        <v>700</v>
      </c>
      <c r="U141" s="135">
        <f>V141/$S$7</f>
        <v>0.35000000000000003</v>
      </c>
      <c r="V141" s="135">
        <f>Q141/12</f>
        <v>58.333333333333336</v>
      </c>
      <c r="X141" s="135">
        <f>IF($D141="Y",$Q141,0)</f>
        <v>0</v>
      </c>
      <c r="Y141" s="135">
        <f>IF($D141="N",$Q141,0)</f>
        <v>700</v>
      </c>
      <c r="Z141" s="136">
        <f>X141/(Y141+X141)</f>
        <v>0</v>
      </c>
    </row>
    <row r="142" spans="1:26" s="32" customFormat="1" ht="12" x14ac:dyDescent="0.3">
      <c r="A142" s="94"/>
      <c r="B142" s="95"/>
      <c r="C142" s="130" t="str">
        <f>'3. Staff Loading'!C142</f>
        <v>BenefitsCal Application Developer Offshore</v>
      </c>
      <c r="D142" s="131" t="str">
        <f>'3. Staff Loading'!D142</f>
        <v>Y</v>
      </c>
      <c r="E142" s="43">
        <v>88</v>
      </c>
      <c r="F142" s="43">
        <v>84</v>
      </c>
      <c r="G142" s="43">
        <v>88</v>
      </c>
      <c r="H142" s="43">
        <v>84</v>
      </c>
      <c r="I142" s="43">
        <v>84</v>
      </c>
      <c r="J142" s="43">
        <v>92</v>
      </c>
      <c r="K142" s="43">
        <v>76</v>
      </c>
      <c r="L142" s="43">
        <v>88</v>
      </c>
      <c r="M142" s="43">
        <v>76</v>
      </c>
      <c r="N142" s="43">
        <v>80</v>
      </c>
      <c r="O142" s="43">
        <v>84</v>
      </c>
      <c r="P142" s="43">
        <v>76</v>
      </c>
      <c r="Q142" s="101">
        <f t="shared" si="110"/>
        <v>1000</v>
      </c>
      <c r="R142" s="28"/>
      <c r="S142" s="28"/>
      <c r="T142" s="28"/>
      <c r="U142" s="135">
        <f t="shared" ref="U142:U145" si="111">V142/$S$7</f>
        <v>0.5</v>
      </c>
      <c r="V142" s="135">
        <f>Q142/12</f>
        <v>83.333333333333329</v>
      </c>
      <c r="X142" s="135">
        <f t="shared" ref="X142:X145" si="112">IF($D142="Y",$Q142,0)</f>
        <v>1000</v>
      </c>
      <c r="Y142" s="135">
        <f t="shared" ref="Y142:Y145" si="113">IF($D142="N",$Q142,0)</f>
        <v>0</v>
      </c>
      <c r="Z142" s="136">
        <f t="shared" ref="Z142:Z145" si="114">X142/(Y142+X142)</f>
        <v>1</v>
      </c>
    </row>
    <row r="143" spans="1:26" ht="12" x14ac:dyDescent="0.3">
      <c r="A143" s="94"/>
      <c r="B143" s="95"/>
      <c r="C143" s="130" t="str">
        <f>'3. Staff Loading'!C143</f>
        <v>BenefitsCal Application Developer SR</v>
      </c>
      <c r="D143" s="131" t="str">
        <f>'3. Staff Loading'!D143</f>
        <v>N</v>
      </c>
      <c r="E143" s="43">
        <v>26.4</v>
      </c>
      <c r="F143" s="43">
        <v>25.2</v>
      </c>
      <c r="G143" s="43">
        <v>26.4</v>
      </c>
      <c r="H143" s="43">
        <v>25.2</v>
      </c>
      <c r="I143" s="43">
        <v>25.2</v>
      </c>
      <c r="J143" s="43">
        <v>27.599999999999998</v>
      </c>
      <c r="K143" s="43">
        <v>22.8</v>
      </c>
      <c r="L143" s="43">
        <v>26.4</v>
      </c>
      <c r="M143" s="43">
        <v>22.8</v>
      </c>
      <c r="N143" s="43">
        <v>24</v>
      </c>
      <c r="O143" s="43">
        <v>25.2</v>
      </c>
      <c r="P143" s="43">
        <v>22.8</v>
      </c>
      <c r="Q143" s="101">
        <f t="shared" si="110"/>
        <v>300.00000000000006</v>
      </c>
      <c r="U143" s="135">
        <f t="shared" si="111"/>
        <v>0.15000000000000002</v>
      </c>
      <c r="V143" s="135">
        <f>Q143/12</f>
        <v>25.000000000000004</v>
      </c>
      <c r="X143" s="135">
        <f t="shared" si="112"/>
        <v>0</v>
      </c>
      <c r="Y143" s="135">
        <f t="shared" si="113"/>
        <v>300.00000000000006</v>
      </c>
      <c r="Z143" s="136">
        <f t="shared" si="114"/>
        <v>0</v>
      </c>
    </row>
    <row r="144" spans="1:26" s="32" customFormat="1" ht="12" x14ac:dyDescent="0.3">
      <c r="A144" s="94"/>
      <c r="B144" s="95"/>
      <c r="C144" s="130" t="str">
        <f>'3. Staff Loading'!C144</f>
        <v>BenefitsCal Business Analyst</v>
      </c>
      <c r="D144" s="131" t="str">
        <f>'3. Staff Loading'!D144</f>
        <v>N</v>
      </c>
      <c r="E144" s="43">
        <v>88</v>
      </c>
      <c r="F144" s="43">
        <v>84</v>
      </c>
      <c r="G144" s="43">
        <v>88</v>
      </c>
      <c r="H144" s="43">
        <v>84</v>
      </c>
      <c r="I144" s="43">
        <v>84</v>
      </c>
      <c r="J144" s="43">
        <v>92</v>
      </c>
      <c r="K144" s="43">
        <v>76</v>
      </c>
      <c r="L144" s="43">
        <v>88</v>
      </c>
      <c r="M144" s="43">
        <v>76</v>
      </c>
      <c r="N144" s="43">
        <v>80</v>
      </c>
      <c r="O144" s="43">
        <v>84</v>
      </c>
      <c r="P144" s="43">
        <v>76</v>
      </c>
      <c r="Q144" s="101">
        <f t="shared" si="110"/>
        <v>1000</v>
      </c>
      <c r="R144" s="28"/>
      <c r="S144" s="28"/>
      <c r="T144" s="28"/>
      <c r="U144" s="135">
        <f t="shared" si="111"/>
        <v>0.5</v>
      </c>
      <c r="V144" s="135">
        <f>Q144/12</f>
        <v>83.333333333333329</v>
      </c>
      <c r="X144" s="135">
        <f t="shared" si="112"/>
        <v>0</v>
      </c>
      <c r="Y144" s="135">
        <f t="shared" si="113"/>
        <v>1000</v>
      </c>
      <c r="Z144" s="136">
        <f t="shared" si="114"/>
        <v>0</v>
      </c>
    </row>
    <row r="145" spans="1:26" ht="12" x14ac:dyDescent="0.3">
      <c r="A145" s="94"/>
      <c r="B145" s="95"/>
      <c r="C145" s="130" t="str">
        <f>'3. Staff Loading'!C145</f>
        <v>BenefitsCal Project Manager Sr</v>
      </c>
      <c r="D145" s="131" t="str">
        <f>'3. Staff Loading'!D145</f>
        <v>N</v>
      </c>
      <c r="E145" s="43">
        <v>44</v>
      </c>
      <c r="F145" s="43">
        <v>42</v>
      </c>
      <c r="G145" s="43">
        <v>44</v>
      </c>
      <c r="H145" s="43">
        <v>42</v>
      </c>
      <c r="I145" s="43">
        <v>42</v>
      </c>
      <c r="J145" s="43">
        <v>46</v>
      </c>
      <c r="K145" s="43">
        <v>38</v>
      </c>
      <c r="L145" s="43">
        <v>44</v>
      </c>
      <c r="M145" s="43">
        <v>38</v>
      </c>
      <c r="N145" s="43">
        <v>40</v>
      </c>
      <c r="O145" s="43">
        <v>42</v>
      </c>
      <c r="P145" s="43">
        <v>38</v>
      </c>
      <c r="Q145" s="101">
        <f t="shared" si="110"/>
        <v>500</v>
      </c>
      <c r="U145" s="135">
        <f t="shared" si="111"/>
        <v>0.25</v>
      </c>
      <c r="V145" s="135">
        <f>Q145/12</f>
        <v>41.666666666666664</v>
      </c>
      <c r="X145" s="135">
        <f t="shared" si="112"/>
        <v>0</v>
      </c>
      <c r="Y145" s="135">
        <f t="shared" si="113"/>
        <v>500</v>
      </c>
      <c r="Z145" s="136">
        <f t="shared" si="114"/>
        <v>0</v>
      </c>
    </row>
    <row r="146" spans="1:26" ht="12.5" thickBot="1" x14ac:dyDescent="0.35">
      <c r="A146" s="66"/>
      <c r="B146" s="67" t="s">
        <v>86</v>
      </c>
      <c r="C146" s="68"/>
      <c r="D146" s="120"/>
      <c r="E146" s="71">
        <f>SUM(E141:E145)</f>
        <v>308</v>
      </c>
      <c r="F146" s="71">
        <f t="shared" ref="F146:Q146" si="115">SUM(F141:F145)</f>
        <v>294</v>
      </c>
      <c r="G146" s="71">
        <f t="shared" si="115"/>
        <v>308</v>
      </c>
      <c r="H146" s="71">
        <f t="shared" si="115"/>
        <v>294</v>
      </c>
      <c r="I146" s="71">
        <f t="shared" si="115"/>
        <v>294</v>
      </c>
      <c r="J146" s="71">
        <f t="shared" si="115"/>
        <v>322</v>
      </c>
      <c r="K146" s="71">
        <f t="shared" si="115"/>
        <v>266</v>
      </c>
      <c r="L146" s="71">
        <f t="shared" si="115"/>
        <v>308</v>
      </c>
      <c r="M146" s="71">
        <f t="shared" si="115"/>
        <v>266</v>
      </c>
      <c r="N146" s="71">
        <f t="shared" si="115"/>
        <v>280</v>
      </c>
      <c r="O146" s="71">
        <f t="shared" si="115"/>
        <v>294</v>
      </c>
      <c r="P146" s="71">
        <f t="shared" si="115"/>
        <v>266</v>
      </c>
      <c r="Q146" s="71">
        <f t="shared" si="115"/>
        <v>3500</v>
      </c>
      <c r="U146" s="73">
        <f>SUM(U141:U145)</f>
        <v>1.75</v>
      </c>
      <c r="V146" s="73">
        <f>SUM(V141:V145)</f>
        <v>291.66666666666669</v>
      </c>
      <c r="X146" s="69">
        <f>SUM(X141:X145)</f>
        <v>1000</v>
      </c>
      <c r="Y146" s="69">
        <f>SUM(Y141:Y145)</f>
        <v>2500</v>
      </c>
      <c r="Z146" s="106">
        <f>X146/(X146+Y146)</f>
        <v>0.2857142857142857</v>
      </c>
    </row>
    <row r="147" spans="1:26" ht="12" x14ac:dyDescent="0.3">
      <c r="A147" s="94">
        <v>6.3</v>
      </c>
      <c r="B147" s="99" t="s">
        <v>87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6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2" x14ac:dyDescent="0.3">
      <c r="A148" s="94"/>
      <c r="B148" s="95"/>
      <c r="C148" s="130" t="str">
        <f>'3. Staff Loading'!C148</f>
        <v>BenefitsCal Application Developer Offshore</v>
      </c>
      <c r="D148" s="131" t="str">
        <f>'3. Staff Loading'!D148</f>
        <v>Y</v>
      </c>
      <c r="E148" s="43">
        <v>88</v>
      </c>
      <c r="F148" s="43">
        <v>84</v>
      </c>
      <c r="G148" s="43">
        <v>88</v>
      </c>
      <c r="H148" s="43">
        <v>84</v>
      </c>
      <c r="I148" s="43">
        <v>84</v>
      </c>
      <c r="J148" s="43">
        <v>92</v>
      </c>
      <c r="K148" s="43">
        <v>76</v>
      </c>
      <c r="L148" s="43">
        <v>88</v>
      </c>
      <c r="M148" s="43">
        <v>76</v>
      </c>
      <c r="N148" s="43">
        <v>80</v>
      </c>
      <c r="O148" s="43">
        <v>84</v>
      </c>
      <c r="P148" s="43">
        <v>76</v>
      </c>
      <c r="Q148" s="101">
        <f t="shared" si="116"/>
        <v>1000</v>
      </c>
      <c r="R148" s="28"/>
      <c r="S148" s="28"/>
      <c r="T148" s="28"/>
      <c r="U148" s="135">
        <f t="shared" ref="U148:U151" si="117">V148/$S$7</f>
        <v>0.5</v>
      </c>
      <c r="V148" s="135">
        <f>Q148/12</f>
        <v>83.333333333333329</v>
      </c>
      <c r="X148" s="135">
        <f t="shared" ref="X148:X151" si="118">IF($D148="Y",$Q148,0)</f>
        <v>1000</v>
      </c>
      <c r="Y148" s="135">
        <f t="shared" ref="Y148:Y151" si="119">IF($D148="N",$Q148,0)</f>
        <v>0</v>
      </c>
      <c r="Z148" s="136">
        <f t="shared" ref="Z148:Z151" si="120">X148/(Y148+X148)</f>
        <v>1</v>
      </c>
    </row>
    <row r="149" spans="1:26" s="32" customFormat="1" ht="12" x14ac:dyDescent="0.3">
      <c r="A149" s="94"/>
      <c r="B149" s="95"/>
      <c r="C149" s="130" t="str">
        <f>'3. Staff Loading'!C149</f>
        <v>BenefitsCal Application Developer Onshore</v>
      </c>
      <c r="D149" s="131" t="str">
        <f>'3. Staff Loading'!D149</f>
        <v>N</v>
      </c>
      <c r="E149" s="43">
        <v>35.200000000000003</v>
      </c>
      <c r="F149" s="43">
        <v>33.6</v>
      </c>
      <c r="G149" s="43">
        <v>35.200000000000003</v>
      </c>
      <c r="H149" s="43">
        <v>33.6</v>
      </c>
      <c r="I149" s="43">
        <v>33.6</v>
      </c>
      <c r="J149" s="43">
        <v>36.800000000000004</v>
      </c>
      <c r="K149" s="43">
        <v>30.400000000000002</v>
      </c>
      <c r="L149" s="43">
        <v>35.200000000000003</v>
      </c>
      <c r="M149" s="43">
        <v>30.400000000000002</v>
      </c>
      <c r="N149" s="43">
        <v>32</v>
      </c>
      <c r="O149" s="43">
        <v>33.6</v>
      </c>
      <c r="P149" s="43">
        <v>30.400000000000002</v>
      </c>
      <c r="Q149" s="101">
        <f t="shared" si="116"/>
        <v>400</v>
      </c>
      <c r="R149" s="28"/>
      <c r="S149" s="28"/>
      <c r="T149" s="28"/>
      <c r="U149" s="135">
        <f t="shared" si="117"/>
        <v>0.20000000000000004</v>
      </c>
      <c r="V149" s="135">
        <f>Q149/12</f>
        <v>33.333333333333336</v>
      </c>
      <c r="X149" s="135">
        <f t="shared" si="118"/>
        <v>0</v>
      </c>
      <c r="Y149" s="135">
        <f t="shared" si="119"/>
        <v>400</v>
      </c>
      <c r="Z149" s="136">
        <f t="shared" si="120"/>
        <v>0</v>
      </c>
    </row>
    <row r="150" spans="1:26" s="32" customFormat="1" ht="12" x14ac:dyDescent="0.3">
      <c r="A150" s="94"/>
      <c r="B150" s="95"/>
      <c r="C150" s="130" t="str">
        <f>'3. Staff Loading'!C150</f>
        <v>BenefitsCal Business Analyst Sr</v>
      </c>
      <c r="D150" s="131" t="str">
        <f>'3. Staff Loading'!D150</f>
        <v>N</v>
      </c>
      <c r="E150" s="43">
        <v>52.8</v>
      </c>
      <c r="F150" s="43">
        <v>50.4</v>
      </c>
      <c r="G150" s="43">
        <v>52.8</v>
      </c>
      <c r="H150" s="43">
        <v>50.4</v>
      </c>
      <c r="I150" s="43">
        <v>50.4</v>
      </c>
      <c r="J150" s="43">
        <v>55.199999999999996</v>
      </c>
      <c r="K150" s="43">
        <v>45.6</v>
      </c>
      <c r="L150" s="43">
        <v>52.8</v>
      </c>
      <c r="M150" s="43">
        <v>45.6</v>
      </c>
      <c r="N150" s="43">
        <v>48</v>
      </c>
      <c r="O150" s="43">
        <v>50.4</v>
      </c>
      <c r="P150" s="43">
        <v>45.6</v>
      </c>
      <c r="Q150" s="101">
        <f t="shared" si="116"/>
        <v>600.00000000000011</v>
      </c>
      <c r="R150" s="28"/>
      <c r="S150" s="28"/>
      <c r="T150" s="28"/>
      <c r="U150" s="135">
        <f t="shared" si="117"/>
        <v>0.30000000000000004</v>
      </c>
      <c r="V150" s="135">
        <f>Q150/12</f>
        <v>50.000000000000007</v>
      </c>
      <c r="X150" s="135">
        <f t="shared" si="118"/>
        <v>0</v>
      </c>
      <c r="Y150" s="135">
        <f t="shared" si="119"/>
        <v>600.00000000000011</v>
      </c>
      <c r="Z150" s="136">
        <f t="shared" si="120"/>
        <v>0</v>
      </c>
    </row>
    <row r="151" spans="1:26" ht="14.25" customHeight="1" x14ac:dyDescent="0.3">
      <c r="A151" s="94"/>
      <c r="B151" s="95"/>
      <c r="C151" s="130" t="str">
        <f>'3. Staff Loading'!C151</f>
        <v>BenefitsCal Tester Offshore</v>
      </c>
      <c r="D151" s="131" t="str">
        <f>'3. Staff Loading'!D151</f>
        <v>Y</v>
      </c>
      <c r="E151" s="43">
        <v>52.8</v>
      </c>
      <c r="F151" s="43">
        <v>50.4</v>
      </c>
      <c r="G151" s="43">
        <v>52.8</v>
      </c>
      <c r="H151" s="43">
        <v>50.4</v>
      </c>
      <c r="I151" s="43">
        <v>50.4</v>
      </c>
      <c r="J151" s="43">
        <v>55.199999999999996</v>
      </c>
      <c r="K151" s="43">
        <v>45.6</v>
      </c>
      <c r="L151" s="43">
        <v>52.8</v>
      </c>
      <c r="M151" s="43">
        <v>45.6</v>
      </c>
      <c r="N151" s="43">
        <v>48</v>
      </c>
      <c r="O151" s="43">
        <v>50.4</v>
      </c>
      <c r="P151" s="43">
        <v>45.6</v>
      </c>
      <c r="Q151" s="101">
        <f t="shared" si="116"/>
        <v>600.00000000000011</v>
      </c>
      <c r="U151" s="135">
        <f t="shared" si="117"/>
        <v>0.30000000000000004</v>
      </c>
      <c r="V151" s="135">
        <f>Q151/12</f>
        <v>50.000000000000007</v>
      </c>
      <c r="X151" s="135">
        <f t="shared" si="118"/>
        <v>600.00000000000011</v>
      </c>
      <c r="Y151" s="135">
        <f t="shared" si="119"/>
        <v>0</v>
      </c>
      <c r="Z151" s="136">
        <f t="shared" si="120"/>
        <v>1</v>
      </c>
    </row>
    <row r="152" spans="1:26" s="31" customFormat="1" ht="13.5" thickBot="1" x14ac:dyDescent="0.35">
      <c r="A152" s="66"/>
      <c r="B152" s="67" t="s">
        <v>88</v>
      </c>
      <c r="C152" s="68"/>
      <c r="D152" s="120"/>
      <c r="E152" s="71">
        <f>SUM(E147:E151)</f>
        <v>228.8</v>
      </c>
      <c r="F152" s="71">
        <f t="shared" ref="F152:Q152" si="121">SUM(F147:F151)</f>
        <v>218.4</v>
      </c>
      <c r="G152" s="71">
        <f t="shared" si="121"/>
        <v>228.8</v>
      </c>
      <c r="H152" s="71">
        <f t="shared" si="121"/>
        <v>218.4</v>
      </c>
      <c r="I152" s="71">
        <f t="shared" si="121"/>
        <v>218.4</v>
      </c>
      <c r="J152" s="71">
        <f t="shared" si="121"/>
        <v>239.2</v>
      </c>
      <c r="K152" s="71">
        <f t="shared" si="121"/>
        <v>197.6</v>
      </c>
      <c r="L152" s="71">
        <f t="shared" si="121"/>
        <v>228.8</v>
      </c>
      <c r="M152" s="71">
        <f t="shared" si="121"/>
        <v>197.6</v>
      </c>
      <c r="N152" s="71">
        <f t="shared" si="121"/>
        <v>208</v>
      </c>
      <c r="O152" s="71">
        <f t="shared" si="121"/>
        <v>218.4</v>
      </c>
      <c r="P152" s="71">
        <f t="shared" si="121"/>
        <v>197.6</v>
      </c>
      <c r="Q152" s="71">
        <f t="shared" si="121"/>
        <v>2600</v>
      </c>
      <c r="R152" s="28"/>
      <c r="S152" s="28"/>
      <c r="T152" s="28"/>
      <c r="U152" s="73">
        <f>SUM(U147:U151)</f>
        <v>1.3</v>
      </c>
      <c r="V152" s="73">
        <f>SUM(V147:V151)</f>
        <v>216.66666666666666</v>
      </c>
      <c r="X152" s="69">
        <f>SUM(X147:X151)</f>
        <v>1600</v>
      </c>
      <c r="Y152" s="69">
        <f>SUM(Y147:Y151)</f>
        <v>1000.0000000000001</v>
      </c>
      <c r="Z152" s="106">
        <f>X152/(X152+Y152)</f>
        <v>0.61538461538461542</v>
      </c>
    </row>
    <row r="153" spans="1:26" ht="10.15" customHeight="1" x14ac:dyDescent="0.3">
      <c r="A153" s="38"/>
      <c r="B153" s="39"/>
      <c r="C153" s="47"/>
      <c r="D153" s="119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U153" s="41"/>
      <c r="V153" s="41"/>
      <c r="X153" s="41"/>
      <c r="Y153" s="41"/>
      <c r="Z153" s="105"/>
    </row>
    <row r="154" spans="1:26" ht="13.5" thickBot="1" x14ac:dyDescent="0.35">
      <c r="A154" s="89"/>
      <c r="B154" s="149" t="s">
        <v>89</v>
      </c>
      <c r="C154" s="150"/>
      <c r="D154" s="123"/>
      <c r="E154" s="92">
        <f t="shared" ref="E154:Q154" si="122">SUM(E140,E146,E152)</f>
        <v>704</v>
      </c>
      <c r="F154" s="92">
        <f t="shared" si="122"/>
        <v>672</v>
      </c>
      <c r="G154" s="92">
        <f t="shared" si="122"/>
        <v>704</v>
      </c>
      <c r="H154" s="92">
        <f t="shared" si="122"/>
        <v>672</v>
      </c>
      <c r="I154" s="92">
        <f t="shared" si="122"/>
        <v>672</v>
      </c>
      <c r="J154" s="92">
        <f t="shared" si="122"/>
        <v>736</v>
      </c>
      <c r="K154" s="92">
        <f t="shared" si="122"/>
        <v>608</v>
      </c>
      <c r="L154" s="92">
        <f t="shared" si="122"/>
        <v>704</v>
      </c>
      <c r="M154" s="92">
        <f t="shared" si="122"/>
        <v>608</v>
      </c>
      <c r="N154" s="92">
        <f t="shared" si="122"/>
        <v>640</v>
      </c>
      <c r="O154" s="92">
        <f t="shared" si="122"/>
        <v>672</v>
      </c>
      <c r="P154" s="92">
        <f t="shared" si="122"/>
        <v>608</v>
      </c>
      <c r="Q154" s="92">
        <f t="shared" si="122"/>
        <v>8000</v>
      </c>
      <c r="U154" s="92">
        <f>SUM(U140,U146,U152)</f>
        <v>4</v>
      </c>
      <c r="V154" s="92">
        <f>SUM(V140,V146,V152)</f>
        <v>666.66666666666663</v>
      </c>
      <c r="X154" s="92">
        <f>SUM(X140,X146,X152)</f>
        <v>2600</v>
      </c>
      <c r="Y154" s="92">
        <f>SUM(Y140,Y146,Y152)</f>
        <v>5400</v>
      </c>
      <c r="Z154" s="111">
        <f>X154/(X154+Y154)</f>
        <v>0.32500000000000001</v>
      </c>
    </row>
    <row r="155" spans="1:26" ht="12" x14ac:dyDescent="0.3">
      <c r="A155" s="49"/>
      <c r="B155" s="39"/>
      <c r="C155" s="40"/>
      <c r="D155" s="126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U155" s="40"/>
      <c r="V155" s="40"/>
      <c r="X155" s="40"/>
      <c r="Y155" s="40"/>
      <c r="Z155" s="105"/>
    </row>
    <row r="156" spans="1:26" ht="13" x14ac:dyDescent="0.3">
      <c r="A156" s="75">
        <v>7</v>
      </c>
      <c r="B156" s="84" t="s">
        <v>90</v>
      </c>
      <c r="C156" s="77"/>
      <c r="D156" s="118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78"/>
      <c r="U156" s="77"/>
      <c r="V156" s="77"/>
      <c r="X156" s="77"/>
      <c r="Y156" s="77"/>
      <c r="Z156" s="109"/>
    </row>
    <row r="157" spans="1:26" ht="12" x14ac:dyDescent="0.3">
      <c r="A157" s="100">
        <v>7.1</v>
      </c>
      <c r="B157" s="95" t="s">
        <v>91</v>
      </c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ref="Q157:Q161" si="123">SUM(E157:P157)</f>
        <v>0</v>
      </c>
      <c r="U157" s="135">
        <f>V157/$S$7</f>
        <v>0</v>
      </c>
      <c r="V157" s="135">
        <f>Q157/12</f>
        <v>0</v>
      </c>
      <c r="X157" s="135">
        <f>IF($D157="Y",$Q157,0)</f>
        <v>0</v>
      </c>
      <c r="Y157" s="135">
        <f>IF($D157="N",$Q157,0)</f>
        <v>0</v>
      </c>
      <c r="Z157" s="136" t="e">
        <f>X157/(Y157+X157)</f>
        <v>#DIV/0!</v>
      </c>
    </row>
    <row r="158" spans="1:26" s="32" customFormat="1" ht="12" x14ac:dyDescent="0.3">
      <c r="A158" s="94"/>
      <c r="B158" s="95"/>
      <c r="C158" s="130" t="str">
        <f>'3. Staff Loading'!C158</f>
        <v>BenefitsCal Product Manager</v>
      </c>
      <c r="D158" s="131" t="str">
        <f>'3. Staff Loading'!D158</f>
        <v>N</v>
      </c>
      <c r="E158" s="43">
        <v>52.8</v>
      </c>
      <c r="F158" s="43">
        <v>50.4</v>
      </c>
      <c r="G158" s="43">
        <v>52.8</v>
      </c>
      <c r="H158" s="43">
        <v>50.4</v>
      </c>
      <c r="I158" s="43">
        <v>50.4</v>
      </c>
      <c r="J158" s="43">
        <v>55.199999999999996</v>
      </c>
      <c r="K158" s="43">
        <v>45.6</v>
      </c>
      <c r="L158" s="43">
        <v>52.8</v>
      </c>
      <c r="M158" s="43">
        <v>45.6</v>
      </c>
      <c r="N158" s="43">
        <v>48</v>
      </c>
      <c r="O158" s="43">
        <v>50.4</v>
      </c>
      <c r="P158" s="43">
        <v>45.6</v>
      </c>
      <c r="Q158" s="101">
        <f t="shared" si="123"/>
        <v>600.00000000000011</v>
      </c>
      <c r="R158" s="29"/>
      <c r="S158" s="29"/>
      <c r="T158" s="29"/>
      <c r="U158" s="135">
        <f t="shared" ref="U158:U161" si="124">V158/$S$7</f>
        <v>0.30000000000000004</v>
      </c>
      <c r="V158" s="135">
        <f>Q158/12</f>
        <v>50.000000000000007</v>
      </c>
      <c r="X158" s="135">
        <f t="shared" ref="X158:X161" si="125">IF($D158="Y",$Q158,0)</f>
        <v>0</v>
      </c>
      <c r="Y158" s="135">
        <f t="shared" ref="Y158:Y161" si="126">IF($D158="N",$Q158,0)</f>
        <v>600.00000000000011</v>
      </c>
      <c r="Z158" s="136">
        <f t="shared" ref="Z158:Z161" si="127">X158/(Y158+X158)</f>
        <v>0</v>
      </c>
    </row>
    <row r="159" spans="1:26" s="32" customFormat="1" ht="12" x14ac:dyDescent="0.3">
      <c r="A159" s="94"/>
      <c r="B159" s="95"/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si="123"/>
        <v>0</v>
      </c>
      <c r="R159" s="29"/>
      <c r="S159" s="29"/>
      <c r="T159" s="29"/>
      <c r="U159" s="135">
        <f t="shared" si="124"/>
        <v>0</v>
      </c>
      <c r="V159" s="135">
        <f>Q159/12</f>
        <v>0</v>
      </c>
      <c r="X159" s="135">
        <f t="shared" si="125"/>
        <v>0</v>
      </c>
      <c r="Y159" s="135">
        <f t="shared" si="126"/>
        <v>0</v>
      </c>
      <c r="Z159" s="136" t="e">
        <f t="shared" si="127"/>
        <v>#DIV/0!</v>
      </c>
    </row>
    <row r="160" spans="1:26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3"/>
        <v>0</v>
      </c>
      <c r="R160" s="29"/>
      <c r="S160" s="29"/>
      <c r="T160" s="29"/>
      <c r="U160" s="135">
        <f t="shared" si="124"/>
        <v>0</v>
      </c>
      <c r="V160" s="135">
        <f>Q160/12</f>
        <v>0</v>
      </c>
      <c r="X160" s="135">
        <f t="shared" si="125"/>
        <v>0</v>
      </c>
      <c r="Y160" s="135">
        <f t="shared" si="126"/>
        <v>0</v>
      </c>
      <c r="Z160" s="136" t="e">
        <f t="shared" si="127"/>
        <v>#DIV/0!</v>
      </c>
    </row>
    <row r="161" spans="1:26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3"/>
        <v>0</v>
      </c>
      <c r="R161" s="29"/>
      <c r="S161" s="29"/>
      <c r="T161" s="29"/>
      <c r="U161" s="135">
        <f t="shared" si="124"/>
        <v>0</v>
      </c>
      <c r="V161" s="135">
        <f>Q161/12</f>
        <v>0</v>
      </c>
      <c r="X161" s="135">
        <f t="shared" si="125"/>
        <v>0</v>
      </c>
      <c r="Y161" s="135">
        <f t="shared" si="126"/>
        <v>0</v>
      </c>
      <c r="Z161" s="136" t="e">
        <f t="shared" si="127"/>
        <v>#DIV/0!</v>
      </c>
    </row>
    <row r="162" spans="1:26" ht="12.5" thickBot="1" x14ac:dyDescent="0.35">
      <c r="A162" s="66"/>
      <c r="B162" s="67" t="s">
        <v>92</v>
      </c>
      <c r="C162" s="68"/>
      <c r="D162" s="120"/>
      <c r="E162" s="71">
        <f>SUM(E157:E161)</f>
        <v>52.8</v>
      </c>
      <c r="F162" s="71">
        <f t="shared" ref="F162:Q162" si="128">SUM(F157:F161)</f>
        <v>50.4</v>
      </c>
      <c r="G162" s="71">
        <f t="shared" si="128"/>
        <v>52.8</v>
      </c>
      <c r="H162" s="71">
        <f t="shared" si="128"/>
        <v>50.4</v>
      </c>
      <c r="I162" s="71">
        <f t="shared" si="128"/>
        <v>50.4</v>
      </c>
      <c r="J162" s="71">
        <f t="shared" si="128"/>
        <v>55.199999999999996</v>
      </c>
      <c r="K162" s="71">
        <f t="shared" si="128"/>
        <v>45.6</v>
      </c>
      <c r="L162" s="71">
        <f t="shared" si="128"/>
        <v>52.8</v>
      </c>
      <c r="M162" s="71">
        <f t="shared" si="128"/>
        <v>45.6</v>
      </c>
      <c r="N162" s="71">
        <f t="shared" si="128"/>
        <v>48</v>
      </c>
      <c r="O162" s="71">
        <f t="shared" si="128"/>
        <v>50.4</v>
      </c>
      <c r="P162" s="71">
        <f t="shared" si="128"/>
        <v>45.6</v>
      </c>
      <c r="Q162" s="71">
        <f t="shared" si="128"/>
        <v>600.00000000000011</v>
      </c>
      <c r="R162" s="29"/>
      <c r="S162" s="29"/>
      <c r="T162" s="29"/>
      <c r="U162" s="73">
        <f>SUM(U157:U161)</f>
        <v>0.30000000000000004</v>
      </c>
      <c r="V162" s="73">
        <f>SUM(V157:V161)</f>
        <v>50.000000000000007</v>
      </c>
      <c r="X162" s="69">
        <f>SUM(X157:X161)</f>
        <v>0</v>
      </c>
      <c r="Y162" s="69">
        <f>SUM(Y157:Y161)</f>
        <v>600.00000000000011</v>
      </c>
      <c r="Z162" s="106">
        <f>X162/(X162+Y162)</f>
        <v>0</v>
      </c>
    </row>
    <row r="163" spans="1:26" ht="12" x14ac:dyDescent="0.3">
      <c r="A163" s="100">
        <v>7.2</v>
      </c>
      <c r="B163" s="95" t="s">
        <v>93</v>
      </c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ref="Q163:Q167" si="129">SUM(E163:P163)</f>
        <v>0</v>
      </c>
      <c r="R163" s="29"/>
      <c r="S163" s="29"/>
      <c r="T163" s="29"/>
      <c r="U163" s="135">
        <f>V163/$S$7</f>
        <v>0</v>
      </c>
      <c r="V163" s="135">
        <f>Q163/12</f>
        <v>0</v>
      </c>
      <c r="X163" s="135">
        <f>IF($D163="Y",$Q163,0)</f>
        <v>0</v>
      </c>
      <c r="Y163" s="135">
        <f>IF($D163="N",$Q163,0)</f>
        <v>0</v>
      </c>
      <c r="Z163" s="136" t="e">
        <f>X163/(Y163+X163)</f>
        <v>#DIV/0!</v>
      </c>
    </row>
    <row r="164" spans="1:26" s="32" customFormat="1" ht="12" x14ac:dyDescent="0.3">
      <c r="A164" s="94"/>
      <c r="B164" s="95"/>
      <c r="C164" s="130" t="str">
        <f>'3. Staff Loading'!C164</f>
        <v>BenefitsCal Application Architect</v>
      </c>
      <c r="D164" s="131" t="str">
        <f>'3. Staff Loading'!D164</f>
        <v>N</v>
      </c>
      <c r="E164" s="43">
        <v>17.600000000000001</v>
      </c>
      <c r="F164" s="43">
        <v>16.8</v>
      </c>
      <c r="G164" s="43">
        <v>17.600000000000001</v>
      </c>
      <c r="H164" s="43">
        <v>16.8</v>
      </c>
      <c r="I164" s="43">
        <v>16.8</v>
      </c>
      <c r="J164" s="43">
        <v>18.400000000000002</v>
      </c>
      <c r="K164" s="43">
        <v>15.200000000000001</v>
      </c>
      <c r="L164" s="43">
        <v>17.600000000000001</v>
      </c>
      <c r="M164" s="43">
        <v>15.200000000000001</v>
      </c>
      <c r="N164" s="43">
        <v>16</v>
      </c>
      <c r="O164" s="43">
        <v>16.8</v>
      </c>
      <c r="P164" s="43">
        <v>15.200000000000001</v>
      </c>
      <c r="Q164" s="101">
        <f t="shared" si="129"/>
        <v>200</v>
      </c>
      <c r="R164" s="29"/>
      <c r="S164" s="29"/>
      <c r="T164" s="29"/>
      <c r="U164" s="135">
        <f t="shared" ref="U164:U167" si="130">V164/$S$7</f>
        <v>0.10000000000000002</v>
      </c>
      <c r="V164" s="135">
        <f>Q164/12</f>
        <v>16.666666666666668</v>
      </c>
      <c r="X164" s="135">
        <f t="shared" ref="X164:X167" si="131">IF($D164="Y",$Q164,0)</f>
        <v>0</v>
      </c>
      <c r="Y164" s="135">
        <f t="shared" ref="Y164:Y167" si="132">IF($D164="N",$Q164,0)</f>
        <v>200</v>
      </c>
      <c r="Z164" s="136">
        <f t="shared" ref="Z164:Z167" si="133">X164/(Y164+X164)</f>
        <v>0</v>
      </c>
    </row>
    <row r="165" spans="1:26" ht="12" x14ac:dyDescent="0.3">
      <c r="A165" s="94"/>
      <c r="B165" s="95"/>
      <c r="C165" s="130" t="str">
        <f>'3. Staff Loading'!C165</f>
        <v>BenefitsCal User Centered Design Lead</v>
      </c>
      <c r="D165" s="131" t="str">
        <f>'3. Staff Loading'!D165</f>
        <v>N</v>
      </c>
      <c r="E165" s="43">
        <v>17.600000000000001</v>
      </c>
      <c r="F165" s="43">
        <v>16.8</v>
      </c>
      <c r="G165" s="43">
        <v>17.600000000000001</v>
      </c>
      <c r="H165" s="43">
        <v>16.8</v>
      </c>
      <c r="I165" s="43">
        <v>16.8</v>
      </c>
      <c r="J165" s="43">
        <v>18.400000000000002</v>
      </c>
      <c r="K165" s="43">
        <v>15.200000000000001</v>
      </c>
      <c r="L165" s="43">
        <v>17.600000000000001</v>
      </c>
      <c r="M165" s="43">
        <v>15.200000000000001</v>
      </c>
      <c r="N165" s="43">
        <v>16</v>
      </c>
      <c r="O165" s="43">
        <v>16.8</v>
      </c>
      <c r="P165" s="43">
        <v>15.200000000000001</v>
      </c>
      <c r="Q165" s="101">
        <f t="shared" si="129"/>
        <v>200</v>
      </c>
      <c r="R165" s="29"/>
      <c r="S165" s="29"/>
      <c r="T165" s="29"/>
      <c r="U165" s="135">
        <f t="shared" si="130"/>
        <v>0.10000000000000002</v>
      </c>
      <c r="V165" s="135">
        <f>Q165/12</f>
        <v>16.666666666666668</v>
      </c>
      <c r="X165" s="135">
        <f t="shared" si="131"/>
        <v>0</v>
      </c>
      <c r="Y165" s="135">
        <f t="shared" si="132"/>
        <v>200</v>
      </c>
      <c r="Z165" s="136">
        <f t="shared" si="133"/>
        <v>0</v>
      </c>
    </row>
    <row r="166" spans="1:26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29"/>
        <v>0</v>
      </c>
      <c r="R166" s="29"/>
      <c r="S166" s="29"/>
      <c r="T166" s="29"/>
      <c r="U166" s="135">
        <f t="shared" si="130"/>
        <v>0</v>
      </c>
      <c r="V166" s="135">
        <f>Q166/12</f>
        <v>0</v>
      </c>
      <c r="X166" s="135">
        <f t="shared" si="131"/>
        <v>0</v>
      </c>
      <c r="Y166" s="135">
        <f t="shared" si="132"/>
        <v>0</v>
      </c>
      <c r="Z166" s="136" t="e">
        <f t="shared" si="133"/>
        <v>#DIV/0!</v>
      </c>
    </row>
    <row r="167" spans="1:26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29"/>
        <v>0</v>
      </c>
      <c r="R167" s="29"/>
      <c r="S167" s="29"/>
      <c r="T167" s="29"/>
      <c r="U167" s="135">
        <f t="shared" si="130"/>
        <v>0</v>
      </c>
      <c r="V167" s="135">
        <f>Q167/12</f>
        <v>0</v>
      </c>
      <c r="X167" s="135">
        <f t="shared" si="131"/>
        <v>0</v>
      </c>
      <c r="Y167" s="135">
        <f t="shared" si="132"/>
        <v>0</v>
      </c>
      <c r="Z167" s="136" t="e">
        <f t="shared" si="133"/>
        <v>#DIV/0!</v>
      </c>
    </row>
    <row r="168" spans="1:26" ht="12.5" thickBot="1" x14ac:dyDescent="0.35">
      <c r="A168" s="66"/>
      <c r="B168" s="67" t="s">
        <v>94</v>
      </c>
      <c r="C168" s="68"/>
      <c r="D168" s="120"/>
      <c r="E168" s="71">
        <f>SUM(E163:E167)</f>
        <v>35.200000000000003</v>
      </c>
      <c r="F168" s="71">
        <f t="shared" ref="F168:Q168" si="134">SUM(F163:F167)</f>
        <v>33.6</v>
      </c>
      <c r="G168" s="71">
        <f t="shared" si="134"/>
        <v>35.200000000000003</v>
      </c>
      <c r="H168" s="71">
        <f t="shared" si="134"/>
        <v>33.6</v>
      </c>
      <c r="I168" s="71">
        <f t="shared" si="134"/>
        <v>33.6</v>
      </c>
      <c r="J168" s="71">
        <f t="shared" si="134"/>
        <v>36.800000000000004</v>
      </c>
      <c r="K168" s="71">
        <f t="shared" si="134"/>
        <v>30.400000000000002</v>
      </c>
      <c r="L168" s="71">
        <f t="shared" si="134"/>
        <v>35.200000000000003</v>
      </c>
      <c r="M168" s="71">
        <f t="shared" si="134"/>
        <v>30.400000000000002</v>
      </c>
      <c r="N168" s="71">
        <f t="shared" si="134"/>
        <v>32</v>
      </c>
      <c r="O168" s="71">
        <f t="shared" si="134"/>
        <v>33.6</v>
      </c>
      <c r="P168" s="71">
        <f t="shared" si="134"/>
        <v>30.400000000000002</v>
      </c>
      <c r="Q168" s="71">
        <f t="shared" si="134"/>
        <v>400</v>
      </c>
      <c r="R168" s="29"/>
      <c r="S168" s="29"/>
      <c r="T168" s="29"/>
      <c r="U168" s="73">
        <f>SUM(U163:U167)</f>
        <v>0.20000000000000004</v>
      </c>
      <c r="V168" s="73">
        <f>SUM(V163:V167)</f>
        <v>33.333333333333336</v>
      </c>
      <c r="X168" s="69">
        <f>SUM(X163:X167)</f>
        <v>0</v>
      </c>
      <c r="Y168" s="69">
        <f>SUM(Y163:Y167)</f>
        <v>400</v>
      </c>
      <c r="Z168" s="106">
        <f>X168/(X168+Y168)</f>
        <v>0</v>
      </c>
    </row>
    <row r="169" spans="1:26" ht="12" x14ac:dyDescent="0.3">
      <c r="A169" s="100">
        <v>7.3</v>
      </c>
      <c r="B169" s="95" t="s">
        <v>95</v>
      </c>
      <c r="C169" s="130" t="str">
        <f>'3. Staff Loading'!C169</f>
        <v>BenefitsCal Application Architect</v>
      </c>
      <c r="D169" s="131" t="str">
        <f>'3. Staff Loading'!D169</f>
        <v>N</v>
      </c>
      <c r="E169" s="43">
        <v>17.600000000000001</v>
      </c>
      <c r="F169" s="43">
        <v>16.8</v>
      </c>
      <c r="G169" s="43">
        <v>17.600000000000001</v>
      </c>
      <c r="H169" s="43">
        <v>16.8</v>
      </c>
      <c r="I169" s="43">
        <v>16.8</v>
      </c>
      <c r="J169" s="43">
        <v>18.400000000000002</v>
      </c>
      <c r="K169" s="43">
        <v>15.200000000000001</v>
      </c>
      <c r="L169" s="43">
        <v>17.600000000000001</v>
      </c>
      <c r="M169" s="43">
        <v>15.200000000000001</v>
      </c>
      <c r="N169" s="43">
        <v>16</v>
      </c>
      <c r="O169" s="43">
        <v>16.8</v>
      </c>
      <c r="P169" s="43">
        <v>15.200000000000001</v>
      </c>
      <c r="Q169" s="101">
        <f t="shared" ref="Q169:Q173" si="135">SUM(E169:P169)</f>
        <v>200</v>
      </c>
      <c r="R169" s="29"/>
      <c r="S169" s="29"/>
      <c r="T169" s="29"/>
      <c r="U169" s="135">
        <f>V169/$S$7</f>
        <v>0.10000000000000002</v>
      </c>
      <c r="V169" s="135">
        <f>Q169/12</f>
        <v>16.666666666666668</v>
      </c>
      <c r="X169" s="135">
        <f>IF($D169="Y",$Q169,0)</f>
        <v>0</v>
      </c>
      <c r="Y169" s="135">
        <f>IF($D169="N",$Q169,0)</f>
        <v>200</v>
      </c>
      <c r="Z169" s="136">
        <f>X169/(Y169+X169)</f>
        <v>0</v>
      </c>
    </row>
    <row r="170" spans="1:26" s="32" customFormat="1" ht="12" x14ac:dyDescent="0.3">
      <c r="A170" s="94"/>
      <c r="B170" s="95"/>
      <c r="C170" s="130" t="str">
        <f>'3. Staff Loading'!C170</f>
        <v>BenefitsCal Application Developer SR</v>
      </c>
      <c r="D170" s="131" t="str">
        <f>'3. Staff Loading'!D170</f>
        <v>N</v>
      </c>
      <c r="E170" s="43">
        <v>17.600000000000001</v>
      </c>
      <c r="F170" s="43">
        <v>16.8</v>
      </c>
      <c r="G170" s="43">
        <v>17.600000000000001</v>
      </c>
      <c r="H170" s="43">
        <v>16.8</v>
      </c>
      <c r="I170" s="43">
        <v>16.8</v>
      </c>
      <c r="J170" s="43">
        <v>18.400000000000002</v>
      </c>
      <c r="K170" s="43">
        <v>15.200000000000001</v>
      </c>
      <c r="L170" s="43">
        <v>17.600000000000001</v>
      </c>
      <c r="M170" s="43">
        <v>15.200000000000001</v>
      </c>
      <c r="N170" s="43">
        <v>16</v>
      </c>
      <c r="O170" s="43">
        <v>16.8</v>
      </c>
      <c r="P170" s="43">
        <v>15.200000000000001</v>
      </c>
      <c r="Q170" s="101">
        <f t="shared" si="135"/>
        <v>200</v>
      </c>
      <c r="R170" s="29"/>
      <c r="S170" s="29"/>
      <c r="T170" s="29"/>
      <c r="U170" s="135">
        <f t="shared" ref="U170:U173" si="136">V170/$S$7</f>
        <v>0.10000000000000002</v>
      </c>
      <c r="V170" s="135">
        <f>Q170/12</f>
        <v>16.666666666666668</v>
      </c>
      <c r="X170" s="135">
        <f t="shared" ref="X170:X173" si="137">IF($D170="Y",$Q170,0)</f>
        <v>0</v>
      </c>
      <c r="Y170" s="135">
        <f t="shared" ref="Y170:Y173" si="138">IF($D170="N",$Q170,0)</f>
        <v>200</v>
      </c>
      <c r="Z170" s="136">
        <f t="shared" ref="Z170:Z173" si="139">X170/(Y170+X170)</f>
        <v>0</v>
      </c>
    </row>
    <row r="171" spans="1:26" s="32" customFormat="1" ht="12" x14ac:dyDescent="0.3">
      <c r="A171" s="94"/>
      <c r="B171" s="95"/>
      <c r="C171" s="130" t="str">
        <f>'3. Staff Loading'!C171</f>
        <v>BenefitsCal Business Analyst Sr</v>
      </c>
      <c r="D171" s="131" t="str">
        <f>'3. Staff Loading'!D171</f>
        <v>N</v>
      </c>
      <c r="E171" s="43">
        <v>17.600000000000001</v>
      </c>
      <c r="F171" s="43">
        <v>16.8</v>
      </c>
      <c r="G171" s="43">
        <v>17.600000000000001</v>
      </c>
      <c r="H171" s="43">
        <v>16.8</v>
      </c>
      <c r="I171" s="43">
        <v>16.8</v>
      </c>
      <c r="J171" s="43">
        <v>18.400000000000002</v>
      </c>
      <c r="K171" s="43">
        <v>15.200000000000001</v>
      </c>
      <c r="L171" s="43">
        <v>17.600000000000001</v>
      </c>
      <c r="M171" s="43">
        <v>15.200000000000001</v>
      </c>
      <c r="N171" s="43">
        <v>16</v>
      </c>
      <c r="O171" s="43">
        <v>16.8</v>
      </c>
      <c r="P171" s="43">
        <v>15.200000000000001</v>
      </c>
      <c r="Q171" s="101">
        <f t="shared" si="135"/>
        <v>200</v>
      </c>
      <c r="R171" s="29"/>
      <c r="S171" s="29"/>
      <c r="T171" s="29"/>
      <c r="U171" s="135">
        <f t="shared" si="136"/>
        <v>0.10000000000000002</v>
      </c>
      <c r="V171" s="135">
        <f>Q171/12</f>
        <v>16.666666666666668</v>
      </c>
      <c r="X171" s="135">
        <f t="shared" si="137"/>
        <v>0</v>
      </c>
      <c r="Y171" s="135">
        <f t="shared" si="138"/>
        <v>200</v>
      </c>
      <c r="Z171" s="136">
        <f t="shared" si="139"/>
        <v>0</v>
      </c>
    </row>
    <row r="172" spans="1:26" ht="12" x14ac:dyDescent="0.3">
      <c r="A172" s="94"/>
      <c r="B172" s="95"/>
      <c r="C172" s="130" t="str">
        <f>'3. Staff Loading'!C172</f>
        <v>BenefitsCal SR Tester Onshore</v>
      </c>
      <c r="D172" s="131" t="str">
        <f>'3. Staff Loading'!D172</f>
        <v>N</v>
      </c>
      <c r="E172" s="43">
        <v>17.600000000000001</v>
      </c>
      <c r="F172" s="43">
        <v>16.8</v>
      </c>
      <c r="G172" s="43">
        <v>17.600000000000001</v>
      </c>
      <c r="H172" s="43">
        <v>16.8</v>
      </c>
      <c r="I172" s="43">
        <v>16.8</v>
      </c>
      <c r="J172" s="43">
        <v>18.400000000000002</v>
      </c>
      <c r="K172" s="43">
        <v>15.200000000000001</v>
      </c>
      <c r="L172" s="43">
        <v>17.600000000000001</v>
      </c>
      <c r="M172" s="43">
        <v>15.200000000000001</v>
      </c>
      <c r="N172" s="43">
        <v>16</v>
      </c>
      <c r="O172" s="43">
        <v>16.8</v>
      </c>
      <c r="P172" s="43">
        <v>15.200000000000001</v>
      </c>
      <c r="Q172" s="101">
        <f t="shared" si="135"/>
        <v>200</v>
      </c>
      <c r="R172" s="29"/>
      <c r="S172" s="29"/>
      <c r="T172" s="29"/>
      <c r="U172" s="135">
        <f t="shared" si="136"/>
        <v>0.10000000000000002</v>
      </c>
      <c r="V172" s="135">
        <f>Q172/12</f>
        <v>16.666666666666668</v>
      </c>
      <c r="X172" s="135">
        <f t="shared" si="137"/>
        <v>0</v>
      </c>
      <c r="Y172" s="135">
        <f t="shared" si="138"/>
        <v>200</v>
      </c>
      <c r="Z172" s="136">
        <f t="shared" si="139"/>
        <v>0</v>
      </c>
    </row>
    <row r="173" spans="1:26" ht="12" x14ac:dyDescent="0.3">
      <c r="A173" s="94"/>
      <c r="B173" s="95"/>
      <c r="C173" s="130" t="str">
        <f>'3. Staff Loading'!C173</f>
        <v>BenefitsCal User Centered Design Lead</v>
      </c>
      <c r="D173" s="131" t="str">
        <f>'3. Staff Loading'!D173</f>
        <v>N</v>
      </c>
      <c r="E173" s="43">
        <v>17.600000000000001</v>
      </c>
      <c r="F173" s="43">
        <v>16.8</v>
      </c>
      <c r="G173" s="43">
        <v>17.600000000000001</v>
      </c>
      <c r="H173" s="43">
        <v>16.8</v>
      </c>
      <c r="I173" s="43">
        <v>16.8</v>
      </c>
      <c r="J173" s="43">
        <v>18.400000000000002</v>
      </c>
      <c r="K173" s="43">
        <v>15.200000000000001</v>
      </c>
      <c r="L173" s="43">
        <v>17.600000000000001</v>
      </c>
      <c r="M173" s="43">
        <v>15.200000000000001</v>
      </c>
      <c r="N173" s="43">
        <v>16</v>
      </c>
      <c r="O173" s="43">
        <v>16.8</v>
      </c>
      <c r="P173" s="43">
        <v>15.200000000000001</v>
      </c>
      <c r="Q173" s="101">
        <f t="shared" si="135"/>
        <v>200</v>
      </c>
      <c r="R173" s="29"/>
      <c r="S173" s="29"/>
      <c r="T173" s="29"/>
      <c r="U173" s="135">
        <f t="shared" si="136"/>
        <v>0.10000000000000002</v>
      </c>
      <c r="V173" s="135">
        <f>Q173/12</f>
        <v>16.666666666666668</v>
      </c>
      <c r="X173" s="135">
        <f t="shared" si="137"/>
        <v>0</v>
      </c>
      <c r="Y173" s="135">
        <f t="shared" si="138"/>
        <v>200</v>
      </c>
      <c r="Z173" s="136">
        <f t="shared" si="139"/>
        <v>0</v>
      </c>
    </row>
    <row r="174" spans="1:26" ht="12.5" thickBot="1" x14ac:dyDescent="0.35">
      <c r="A174" s="66"/>
      <c r="B174" s="67" t="s">
        <v>96</v>
      </c>
      <c r="C174" s="68"/>
      <c r="D174" s="120"/>
      <c r="E174" s="71">
        <f>SUM(E169:E173)</f>
        <v>88</v>
      </c>
      <c r="F174" s="71">
        <f t="shared" ref="F174:Q174" si="140">SUM(F169:F173)</f>
        <v>84</v>
      </c>
      <c r="G174" s="71">
        <f t="shared" si="140"/>
        <v>88</v>
      </c>
      <c r="H174" s="71">
        <f t="shared" si="140"/>
        <v>84</v>
      </c>
      <c r="I174" s="71">
        <f t="shared" si="140"/>
        <v>84</v>
      </c>
      <c r="J174" s="71">
        <f t="shared" si="140"/>
        <v>92.000000000000014</v>
      </c>
      <c r="K174" s="71">
        <f t="shared" si="140"/>
        <v>76</v>
      </c>
      <c r="L174" s="71">
        <f t="shared" si="140"/>
        <v>88</v>
      </c>
      <c r="M174" s="71">
        <f t="shared" si="140"/>
        <v>76</v>
      </c>
      <c r="N174" s="71">
        <f t="shared" si="140"/>
        <v>80</v>
      </c>
      <c r="O174" s="71">
        <f t="shared" si="140"/>
        <v>84</v>
      </c>
      <c r="P174" s="71">
        <f t="shared" si="140"/>
        <v>76</v>
      </c>
      <c r="Q174" s="71">
        <f t="shared" si="140"/>
        <v>1000</v>
      </c>
      <c r="R174" s="29"/>
      <c r="S174" s="29"/>
      <c r="T174" s="29"/>
      <c r="U174" s="73">
        <f>SUM(U169:U173)</f>
        <v>0.50000000000000011</v>
      </c>
      <c r="V174" s="73">
        <f>SUM(V169:V173)</f>
        <v>83.333333333333343</v>
      </c>
      <c r="X174" s="69">
        <f>SUM(X169:X173)</f>
        <v>0</v>
      </c>
      <c r="Y174" s="69">
        <f>SUM(Y169:Y173)</f>
        <v>1000</v>
      </c>
      <c r="Z174" s="106">
        <f>X174/(X174+Y174)</f>
        <v>0</v>
      </c>
    </row>
    <row r="175" spans="1:26" ht="12" x14ac:dyDescent="0.3">
      <c r="A175" s="94">
        <v>7.4</v>
      </c>
      <c r="B175" s="95" t="s">
        <v>97</v>
      </c>
      <c r="C175" s="130" t="str">
        <f>'3. Staff Loading'!C175</f>
        <v>BenefitsCal Application Developer Onshore</v>
      </c>
      <c r="D175" s="131" t="str">
        <f>'3. Staff Loading'!D175</f>
        <v>N</v>
      </c>
      <c r="E175" s="43">
        <v>176</v>
      </c>
      <c r="F175" s="43">
        <v>168</v>
      </c>
      <c r="G175" s="43">
        <v>176</v>
      </c>
      <c r="H175" s="43">
        <v>168</v>
      </c>
      <c r="I175" s="43">
        <v>168</v>
      </c>
      <c r="J175" s="43">
        <v>184</v>
      </c>
      <c r="K175" s="43">
        <v>152</v>
      </c>
      <c r="L175" s="43">
        <v>176</v>
      </c>
      <c r="M175" s="43">
        <v>152</v>
      </c>
      <c r="N175" s="43">
        <v>160</v>
      </c>
      <c r="O175" s="43">
        <v>168</v>
      </c>
      <c r="P175" s="43">
        <v>152</v>
      </c>
      <c r="Q175" s="101">
        <f t="shared" ref="Q175:Q179" si="141">SUM(E175:P175)</f>
        <v>2000</v>
      </c>
      <c r="R175" s="29"/>
      <c r="S175" s="29"/>
      <c r="T175" s="29"/>
      <c r="U175" s="135">
        <f>V175/$S$7</f>
        <v>1</v>
      </c>
      <c r="V175" s="135">
        <f>Q175/12</f>
        <v>166.66666666666666</v>
      </c>
      <c r="X175" s="135">
        <f>IF($D175="Y",$Q175,0)</f>
        <v>0</v>
      </c>
      <c r="Y175" s="135">
        <f>IF($D175="N",$Q175,0)</f>
        <v>2000</v>
      </c>
      <c r="Z175" s="136">
        <f>X175/(Y175+X175)</f>
        <v>0</v>
      </c>
    </row>
    <row r="176" spans="1:26" s="32" customFormat="1" ht="12" x14ac:dyDescent="0.3">
      <c r="A176" s="94"/>
      <c r="B176" s="95"/>
      <c r="C176" s="130" t="str">
        <f>'3. Staff Loading'!C176</f>
        <v>BenefitsCal Application Developer SR</v>
      </c>
      <c r="D176" s="131" t="str">
        <f>'3. Staff Loading'!D176</f>
        <v>N</v>
      </c>
      <c r="E176" s="43">
        <v>26.4</v>
      </c>
      <c r="F176" s="43">
        <v>25.2</v>
      </c>
      <c r="G176" s="43">
        <v>26.4</v>
      </c>
      <c r="H176" s="43">
        <v>25.2</v>
      </c>
      <c r="I176" s="43">
        <v>25.2</v>
      </c>
      <c r="J176" s="43">
        <v>27.599999999999998</v>
      </c>
      <c r="K176" s="43">
        <v>22.8</v>
      </c>
      <c r="L176" s="43">
        <v>26.4</v>
      </c>
      <c r="M176" s="43">
        <v>22.8</v>
      </c>
      <c r="N176" s="43">
        <v>24</v>
      </c>
      <c r="O176" s="43">
        <v>25.2</v>
      </c>
      <c r="P176" s="43">
        <v>22.8</v>
      </c>
      <c r="Q176" s="101">
        <f t="shared" si="141"/>
        <v>300.00000000000006</v>
      </c>
      <c r="R176" s="29"/>
      <c r="S176" s="29"/>
      <c r="T176" s="29"/>
      <c r="U176" s="135">
        <f t="shared" ref="U176:U179" si="142">V176/$S$7</f>
        <v>0.15000000000000002</v>
      </c>
      <c r="V176" s="135">
        <f>Q176/12</f>
        <v>25.000000000000004</v>
      </c>
      <c r="X176" s="135">
        <f t="shared" ref="X176:X179" si="143">IF($D176="Y",$Q176,0)</f>
        <v>0</v>
      </c>
      <c r="Y176" s="135">
        <f t="shared" ref="Y176:Y179" si="144">IF($D176="N",$Q176,0)</f>
        <v>300.00000000000006</v>
      </c>
      <c r="Z176" s="136">
        <f t="shared" ref="Z176:Z179" si="145">X176/(Y176+X176)</f>
        <v>0</v>
      </c>
    </row>
    <row r="177" spans="1:26" s="32" customFormat="1" ht="12" x14ac:dyDescent="0.3">
      <c r="A177" s="94"/>
      <c r="B177" s="95"/>
      <c r="C177" s="130" t="str">
        <f>'3. Staff Loading'!C177</f>
        <v>BenefitsCal Business Analyst Sr</v>
      </c>
      <c r="D177" s="131" t="str">
        <f>'3. Staff Loading'!D177</f>
        <v>N</v>
      </c>
      <c r="E177" s="43">
        <v>17.600000000000001</v>
      </c>
      <c r="F177" s="43">
        <v>16.8</v>
      </c>
      <c r="G177" s="43">
        <v>17.600000000000001</v>
      </c>
      <c r="H177" s="43">
        <v>16.8</v>
      </c>
      <c r="I177" s="43">
        <v>16.8</v>
      </c>
      <c r="J177" s="43">
        <v>18.400000000000002</v>
      </c>
      <c r="K177" s="43">
        <v>15.200000000000001</v>
      </c>
      <c r="L177" s="43">
        <v>17.600000000000001</v>
      </c>
      <c r="M177" s="43">
        <v>15.200000000000001</v>
      </c>
      <c r="N177" s="43">
        <v>16</v>
      </c>
      <c r="O177" s="43">
        <v>16.8</v>
      </c>
      <c r="P177" s="43">
        <v>15.200000000000001</v>
      </c>
      <c r="Q177" s="101">
        <f t="shared" si="141"/>
        <v>200</v>
      </c>
      <c r="R177" s="29"/>
      <c r="S177" s="29"/>
      <c r="T177" s="29"/>
      <c r="U177" s="135">
        <f t="shared" si="142"/>
        <v>0.10000000000000002</v>
      </c>
      <c r="V177" s="135">
        <f>Q177/12</f>
        <v>16.666666666666668</v>
      </c>
      <c r="X177" s="135">
        <f t="shared" si="143"/>
        <v>0</v>
      </c>
      <c r="Y177" s="135">
        <f t="shared" si="144"/>
        <v>200</v>
      </c>
      <c r="Z177" s="136">
        <f t="shared" si="145"/>
        <v>0</v>
      </c>
    </row>
    <row r="178" spans="1:26" s="32" customFormat="1" ht="12" x14ac:dyDescent="0.3">
      <c r="A178" s="94"/>
      <c r="B178" s="95"/>
      <c r="C178" s="130" t="str">
        <f>'3. Staff Loading'!C178</f>
        <v>BenefitsCal SR Tester Onshore</v>
      </c>
      <c r="D178" s="131" t="str">
        <f>'3. Staff Loading'!D178</f>
        <v>N</v>
      </c>
      <c r="E178" s="43">
        <v>17.600000000000001</v>
      </c>
      <c r="F178" s="43">
        <v>16.8</v>
      </c>
      <c r="G178" s="43">
        <v>17.600000000000001</v>
      </c>
      <c r="H178" s="43">
        <v>16.8</v>
      </c>
      <c r="I178" s="43">
        <v>16.8</v>
      </c>
      <c r="J178" s="43">
        <v>18.400000000000002</v>
      </c>
      <c r="K178" s="43">
        <v>15.200000000000001</v>
      </c>
      <c r="L178" s="43">
        <v>17.600000000000001</v>
      </c>
      <c r="M178" s="43">
        <v>15.200000000000001</v>
      </c>
      <c r="N178" s="43">
        <v>16</v>
      </c>
      <c r="O178" s="43">
        <v>16.8</v>
      </c>
      <c r="P178" s="43">
        <v>15.200000000000001</v>
      </c>
      <c r="Q178" s="101">
        <f t="shared" si="141"/>
        <v>200</v>
      </c>
      <c r="R178" s="29"/>
      <c r="S178" s="29"/>
      <c r="T178" s="29"/>
      <c r="U178" s="135">
        <f t="shared" si="142"/>
        <v>0.10000000000000002</v>
      </c>
      <c r="V178" s="135">
        <f>Q178/12</f>
        <v>16.666666666666668</v>
      </c>
      <c r="X178" s="135">
        <f t="shared" si="143"/>
        <v>0</v>
      </c>
      <c r="Y178" s="135">
        <f t="shared" si="144"/>
        <v>200</v>
      </c>
      <c r="Z178" s="136">
        <f t="shared" si="145"/>
        <v>0</v>
      </c>
    </row>
    <row r="179" spans="1:26" ht="10.15" customHeight="1" x14ac:dyDescent="0.3">
      <c r="A179" s="94"/>
      <c r="B179" s="95"/>
      <c r="C179" s="130" t="str">
        <f>'3. Staff Loading'!C179</f>
        <v>BenefitsCal User Centered Design Lead</v>
      </c>
      <c r="D179" s="131" t="str">
        <f>'3. Staff Loading'!D179</f>
        <v>N</v>
      </c>
      <c r="E179" s="43">
        <v>8.8000000000000007</v>
      </c>
      <c r="F179" s="43">
        <v>8.4</v>
      </c>
      <c r="G179" s="43">
        <v>8.8000000000000007</v>
      </c>
      <c r="H179" s="43">
        <v>8.4</v>
      </c>
      <c r="I179" s="43">
        <v>8.4</v>
      </c>
      <c r="J179" s="43">
        <v>9.2000000000000011</v>
      </c>
      <c r="K179" s="43">
        <v>7.6000000000000005</v>
      </c>
      <c r="L179" s="43">
        <v>8.8000000000000007</v>
      </c>
      <c r="M179" s="43">
        <v>7.6000000000000005</v>
      </c>
      <c r="N179" s="43">
        <v>8</v>
      </c>
      <c r="O179" s="43">
        <v>8.4</v>
      </c>
      <c r="P179" s="43">
        <v>7.6000000000000005</v>
      </c>
      <c r="Q179" s="101">
        <f t="shared" si="141"/>
        <v>100</v>
      </c>
      <c r="R179" s="29"/>
      <c r="S179" s="29"/>
      <c r="T179" s="29"/>
      <c r="U179" s="135">
        <f t="shared" si="142"/>
        <v>5.000000000000001E-2</v>
      </c>
      <c r="V179" s="135">
        <f>Q179/12</f>
        <v>8.3333333333333339</v>
      </c>
      <c r="X179" s="135">
        <f t="shared" si="143"/>
        <v>0</v>
      </c>
      <c r="Y179" s="135">
        <f t="shared" si="144"/>
        <v>100</v>
      </c>
      <c r="Z179" s="136">
        <f t="shared" si="145"/>
        <v>0</v>
      </c>
    </row>
    <row r="180" spans="1:26" s="31" customFormat="1" ht="13.5" thickBot="1" x14ac:dyDescent="0.35">
      <c r="A180" s="66"/>
      <c r="B180" s="67" t="s">
        <v>98</v>
      </c>
      <c r="C180" s="68"/>
      <c r="D180" s="120"/>
      <c r="E180" s="71">
        <f>SUM(E175:E179)</f>
        <v>246.4</v>
      </c>
      <c r="F180" s="71">
        <f t="shared" ref="F180:Q180" si="146">SUM(F175:F179)</f>
        <v>235.20000000000002</v>
      </c>
      <c r="G180" s="71">
        <f t="shared" si="146"/>
        <v>246.4</v>
      </c>
      <c r="H180" s="71">
        <f t="shared" si="146"/>
        <v>235.20000000000002</v>
      </c>
      <c r="I180" s="71">
        <f t="shared" si="146"/>
        <v>235.20000000000002</v>
      </c>
      <c r="J180" s="71">
        <f t="shared" si="146"/>
        <v>257.60000000000002</v>
      </c>
      <c r="K180" s="71">
        <f t="shared" si="146"/>
        <v>212.79999999999998</v>
      </c>
      <c r="L180" s="71">
        <f t="shared" si="146"/>
        <v>246.4</v>
      </c>
      <c r="M180" s="71">
        <f t="shared" si="146"/>
        <v>212.79999999999998</v>
      </c>
      <c r="N180" s="71">
        <f t="shared" si="146"/>
        <v>224</v>
      </c>
      <c r="O180" s="71">
        <f t="shared" si="146"/>
        <v>235.20000000000002</v>
      </c>
      <c r="P180" s="71">
        <f t="shared" si="146"/>
        <v>212.79999999999998</v>
      </c>
      <c r="Q180" s="71">
        <f t="shared" si="146"/>
        <v>2800</v>
      </c>
      <c r="R180" s="29"/>
      <c r="S180" s="29"/>
      <c r="T180" s="29"/>
      <c r="U180" s="73">
        <f>SUM(U175:U179)</f>
        <v>1.4000000000000001</v>
      </c>
      <c r="V180" s="73">
        <f>SUM(V175:V179)</f>
        <v>233.33333333333331</v>
      </c>
      <c r="X180" s="69">
        <f>SUM(X175:X179)</f>
        <v>0</v>
      </c>
      <c r="Y180" s="69">
        <f>SUM(Y175:Y179)</f>
        <v>2800</v>
      </c>
      <c r="Z180" s="106">
        <f>X180/(X180+Y180)</f>
        <v>0</v>
      </c>
    </row>
    <row r="181" spans="1:26" ht="10.15" customHeight="1" x14ac:dyDescent="0.3">
      <c r="A181" s="38"/>
      <c r="B181" s="39"/>
      <c r="C181" s="47"/>
      <c r="D181" s="119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29"/>
      <c r="S181" s="29"/>
      <c r="T181" s="29"/>
      <c r="U181" s="41"/>
      <c r="V181" s="41"/>
      <c r="X181" s="41"/>
      <c r="Y181" s="41"/>
      <c r="Z181" s="105"/>
    </row>
    <row r="182" spans="1:26" ht="13.5" thickBot="1" x14ac:dyDescent="0.35">
      <c r="A182" s="89"/>
      <c r="B182" s="90" t="s">
        <v>99</v>
      </c>
      <c r="C182" s="91"/>
      <c r="D182" s="123"/>
      <c r="E182" s="92">
        <f t="shared" ref="E182:Q182" si="147">SUM(E162,E168,E174,E180)</f>
        <v>422.4</v>
      </c>
      <c r="F182" s="92">
        <f t="shared" si="147"/>
        <v>403.20000000000005</v>
      </c>
      <c r="G182" s="92">
        <f t="shared" si="147"/>
        <v>422.4</v>
      </c>
      <c r="H182" s="92">
        <f t="shared" si="147"/>
        <v>403.20000000000005</v>
      </c>
      <c r="I182" s="92">
        <f t="shared" si="147"/>
        <v>403.20000000000005</v>
      </c>
      <c r="J182" s="92">
        <f t="shared" si="147"/>
        <v>441.6</v>
      </c>
      <c r="K182" s="92">
        <f t="shared" si="147"/>
        <v>364.79999999999995</v>
      </c>
      <c r="L182" s="92">
        <f t="shared" si="147"/>
        <v>422.4</v>
      </c>
      <c r="M182" s="92">
        <f t="shared" si="147"/>
        <v>364.79999999999995</v>
      </c>
      <c r="N182" s="92">
        <f t="shared" si="147"/>
        <v>384</v>
      </c>
      <c r="O182" s="92">
        <f t="shared" si="147"/>
        <v>403.20000000000005</v>
      </c>
      <c r="P182" s="92">
        <f t="shared" si="147"/>
        <v>364.79999999999995</v>
      </c>
      <c r="Q182" s="92">
        <f t="shared" si="147"/>
        <v>4800</v>
      </c>
      <c r="R182" s="29"/>
      <c r="S182" s="29"/>
      <c r="T182" s="29"/>
      <c r="U182" s="92">
        <f>SUM(U162,U168,U174,U180)</f>
        <v>2.4000000000000004</v>
      </c>
      <c r="V182" s="92">
        <f>SUM(V162,V168,V174,V180)</f>
        <v>400</v>
      </c>
      <c r="X182" s="92">
        <f>SUM(X162,X168,X174,X180)</f>
        <v>0</v>
      </c>
      <c r="Y182" s="92">
        <f>SUM(Y162,Y168,Y174,Y180)</f>
        <v>4800</v>
      </c>
      <c r="Z182" s="111">
        <f>X182/(X182+Y182)</f>
        <v>0</v>
      </c>
    </row>
    <row r="183" spans="1:26" ht="12" x14ac:dyDescent="0.3">
      <c r="A183" s="49"/>
      <c r="B183" s="39"/>
      <c r="C183" s="40"/>
      <c r="D183" s="126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29"/>
      <c r="S183" s="29"/>
      <c r="T183" s="29"/>
      <c r="U183" s="40"/>
      <c r="V183" s="40"/>
      <c r="X183" s="40"/>
      <c r="Y183" s="40"/>
      <c r="Z183" s="105"/>
    </row>
    <row r="184" spans="1:26" ht="13" x14ac:dyDescent="0.3">
      <c r="A184" s="75">
        <v>8</v>
      </c>
      <c r="B184" s="84" t="s">
        <v>100</v>
      </c>
      <c r="C184" s="77"/>
      <c r="D184" s="118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78"/>
      <c r="R184" s="29"/>
      <c r="S184" s="29"/>
      <c r="T184" s="29"/>
      <c r="U184" s="77"/>
      <c r="V184" s="77"/>
      <c r="X184" s="77"/>
      <c r="Y184" s="77"/>
      <c r="Z184" s="109"/>
    </row>
    <row r="185" spans="1:26" ht="12" x14ac:dyDescent="0.3">
      <c r="A185" s="94">
        <v>8.1</v>
      </c>
      <c r="B185" s="95" t="s">
        <v>139</v>
      </c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ref="Q185:Q189" si="148">SUM(E185:P185)</f>
        <v>0</v>
      </c>
      <c r="R185" s="29"/>
      <c r="S185" s="29"/>
      <c r="T185" s="29"/>
      <c r="U185" s="135">
        <f>V185/$S$7</f>
        <v>0</v>
      </c>
      <c r="V185" s="135">
        <f>Q185/12</f>
        <v>0</v>
      </c>
      <c r="X185" s="135">
        <f>IF($D185="Y",$Q185,0)</f>
        <v>0</v>
      </c>
      <c r="Y185" s="135">
        <f>IF($D185="N",$Q185,0)</f>
        <v>0</v>
      </c>
      <c r="Z185" s="136" t="e">
        <f>X185/(Y185+X185)</f>
        <v>#DIV/0!</v>
      </c>
    </row>
    <row r="186" spans="1:26" s="32" customFormat="1" ht="12" x14ac:dyDescent="0.3">
      <c r="A186" s="94"/>
      <c r="B186" s="95"/>
      <c r="C186" s="130" t="str">
        <f>'3. Staff Loading'!C186</f>
        <v>BenefitsCal Cloud Technical Lead</v>
      </c>
      <c r="D186" s="131" t="str">
        <f>'3. Staff Loading'!D186</f>
        <v>N</v>
      </c>
      <c r="E186" s="43">
        <v>176</v>
      </c>
      <c r="F186" s="43">
        <v>168</v>
      </c>
      <c r="G186" s="43">
        <v>176</v>
      </c>
      <c r="H186" s="43">
        <v>168</v>
      </c>
      <c r="I186" s="43">
        <v>168</v>
      </c>
      <c r="J186" s="43">
        <v>184</v>
      </c>
      <c r="K186" s="43">
        <v>152</v>
      </c>
      <c r="L186" s="43">
        <v>176</v>
      </c>
      <c r="M186" s="43">
        <v>152</v>
      </c>
      <c r="N186" s="43">
        <v>160</v>
      </c>
      <c r="O186" s="43">
        <v>168</v>
      </c>
      <c r="P186" s="43">
        <v>152</v>
      </c>
      <c r="Q186" s="101">
        <f t="shared" si="148"/>
        <v>2000</v>
      </c>
      <c r="R186" s="29"/>
      <c r="S186" s="29"/>
      <c r="T186" s="29"/>
      <c r="U186" s="135">
        <f t="shared" ref="U186:U189" si="149">V186/$S$7</f>
        <v>1</v>
      </c>
      <c r="V186" s="135">
        <f>Q186/12</f>
        <v>166.66666666666666</v>
      </c>
      <c r="X186" s="135">
        <f t="shared" ref="X186:X189" si="150">IF($D186="Y",$Q186,0)</f>
        <v>0</v>
      </c>
      <c r="Y186" s="135">
        <f t="shared" ref="Y186:Y189" si="151">IF($D186="N",$Q186,0)</f>
        <v>2000</v>
      </c>
      <c r="Z186" s="136">
        <f t="shared" ref="Z186:Z189" si="152">X186/(Y186+X186)</f>
        <v>0</v>
      </c>
    </row>
    <row r="187" spans="1:26" s="32" customFormat="1" ht="12" x14ac:dyDescent="0.3">
      <c r="A187" s="94"/>
      <c r="B187" s="95"/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si="148"/>
        <v>0</v>
      </c>
      <c r="R187" s="29"/>
      <c r="S187" s="29"/>
      <c r="T187" s="29"/>
      <c r="U187" s="135">
        <f t="shared" si="149"/>
        <v>0</v>
      </c>
      <c r="V187" s="135">
        <f>Q187/12</f>
        <v>0</v>
      </c>
      <c r="X187" s="135">
        <f t="shared" si="150"/>
        <v>0</v>
      </c>
      <c r="Y187" s="135">
        <f t="shared" si="151"/>
        <v>0</v>
      </c>
      <c r="Z187" s="136" t="e">
        <f t="shared" si="152"/>
        <v>#DIV/0!</v>
      </c>
    </row>
    <row r="188" spans="1:26" ht="12" x14ac:dyDescent="0.3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48"/>
        <v>0</v>
      </c>
      <c r="R188" s="29"/>
      <c r="S188" s="29"/>
      <c r="T188" s="29"/>
      <c r="U188" s="135">
        <f t="shared" si="149"/>
        <v>0</v>
      </c>
      <c r="V188" s="135">
        <f>Q188/12</f>
        <v>0</v>
      </c>
      <c r="X188" s="135">
        <f t="shared" si="150"/>
        <v>0</v>
      </c>
      <c r="Y188" s="135">
        <f t="shared" si="151"/>
        <v>0</v>
      </c>
      <c r="Z188" s="136" t="e">
        <f t="shared" si="152"/>
        <v>#DIV/0!</v>
      </c>
    </row>
    <row r="189" spans="1:26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48"/>
        <v>0</v>
      </c>
      <c r="R189" s="29"/>
      <c r="S189" s="29"/>
      <c r="T189" s="29"/>
      <c r="U189" s="135">
        <f t="shared" si="149"/>
        <v>0</v>
      </c>
      <c r="V189" s="135">
        <f>Q189/12</f>
        <v>0</v>
      </c>
      <c r="X189" s="135">
        <f t="shared" si="150"/>
        <v>0</v>
      </c>
      <c r="Y189" s="135">
        <f t="shared" si="151"/>
        <v>0</v>
      </c>
      <c r="Z189" s="136" t="e">
        <f t="shared" si="152"/>
        <v>#DIV/0!</v>
      </c>
    </row>
    <row r="190" spans="1:26" ht="12.5" thickBot="1" x14ac:dyDescent="0.35">
      <c r="A190" s="66"/>
      <c r="B190" s="67" t="s">
        <v>103</v>
      </c>
      <c r="C190" s="68"/>
      <c r="D190" s="120"/>
      <c r="E190" s="71">
        <f>SUM(E185:E189)</f>
        <v>176</v>
      </c>
      <c r="F190" s="71">
        <f t="shared" ref="F190:Q190" si="153">SUM(F185:F189)</f>
        <v>168</v>
      </c>
      <c r="G190" s="71">
        <f t="shared" si="153"/>
        <v>176</v>
      </c>
      <c r="H190" s="71">
        <f t="shared" si="153"/>
        <v>168</v>
      </c>
      <c r="I190" s="71">
        <f t="shared" si="153"/>
        <v>168</v>
      </c>
      <c r="J190" s="71">
        <f t="shared" si="153"/>
        <v>184</v>
      </c>
      <c r="K190" s="71">
        <f t="shared" si="153"/>
        <v>152</v>
      </c>
      <c r="L190" s="71">
        <f t="shared" si="153"/>
        <v>176</v>
      </c>
      <c r="M190" s="71">
        <f t="shared" si="153"/>
        <v>152</v>
      </c>
      <c r="N190" s="71">
        <f t="shared" si="153"/>
        <v>160</v>
      </c>
      <c r="O190" s="71">
        <f t="shared" si="153"/>
        <v>168</v>
      </c>
      <c r="P190" s="71">
        <f t="shared" si="153"/>
        <v>152</v>
      </c>
      <c r="Q190" s="71">
        <f t="shared" si="153"/>
        <v>2000</v>
      </c>
      <c r="R190" s="29"/>
      <c r="S190" s="29"/>
      <c r="T190" s="29"/>
      <c r="U190" s="73">
        <f>SUM(U185:U189)</f>
        <v>1</v>
      </c>
      <c r="V190" s="73">
        <f>SUM(V185:V189)</f>
        <v>166.66666666666666</v>
      </c>
      <c r="X190" s="69">
        <f>SUM(X185:X189)</f>
        <v>0</v>
      </c>
      <c r="Y190" s="69">
        <f>SUM(Y185:Y189)</f>
        <v>2000</v>
      </c>
      <c r="Z190" s="106">
        <f>X190/(X190+Y190)</f>
        <v>0</v>
      </c>
    </row>
    <row r="191" spans="1:26" ht="12" x14ac:dyDescent="0.3">
      <c r="A191" s="94">
        <v>8.1999999999999993</v>
      </c>
      <c r="B191" s="95" t="s">
        <v>104</v>
      </c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ref="Q191:Q195" si="154">SUM(E191:P191)</f>
        <v>0</v>
      </c>
      <c r="R191" s="29"/>
      <c r="S191" s="29"/>
      <c r="T191" s="29"/>
      <c r="U191" s="135">
        <f>V191/$S$7</f>
        <v>0</v>
      </c>
      <c r="V191" s="135">
        <f>Q191/12</f>
        <v>0</v>
      </c>
      <c r="X191" s="135">
        <f>IF($D191="Y",$Q191,0)</f>
        <v>0</v>
      </c>
      <c r="Y191" s="135">
        <f>IF($D191="N",$Q191,0)</f>
        <v>0</v>
      </c>
      <c r="Z191" s="136" t="e">
        <f>X191/(Y191+X191)</f>
        <v>#DIV/0!</v>
      </c>
    </row>
    <row r="192" spans="1:26" s="32" customFormat="1" ht="12" x14ac:dyDescent="0.3">
      <c r="A192" s="94"/>
      <c r="B192" s="95"/>
      <c r="C192" s="130" t="str">
        <f>'3. Staff Loading'!C192</f>
        <v>BenefitsCal Cloud Engineer</v>
      </c>
      <c r="D192" s="131" t="str">
        <f>'3. Staff Loading'!D192</f>
        <v>N</v>
      </c>
      <c r="E192" s="43">
        <v>176</v>
      </c>
      <c r="F192" s="43">
        <v>168</v>
      </c>
      <c r="G192" s="43">
        <v>176</v>
      </c>
      <c r="H192" s="43">
        <v>168</v>
      </c>
      <c r="I192" s="43">
        <v>168</v>
      </c>
      <c r="J192" s="43">
        <v>184</v>
      </c>
      <c r="K192" s="43">
        <v>152</v>
      </c>
      <c r="L192" s="43">
        <v>176</v>
      </c>
      <c r="M192" s="43">
        <v>152</v>
      </c>
      <c r="N192" s="43">
        <v>160</v>
      </c>
      <c r="O192" s="43">
        <v>168</v>
      </c>
      <c r="P192" s="43">
        <v>152</v>
      </c>
      <c r="Q192" s="101">
        <f t="shared" si="154"/>
        <v>2000</v>
      </c>
      <c r="R192" s="29"/>
      <c r="S192" s="29"/>
      <c r="T192" s="29"/>
      <c r="U192" s="135">
        <f t="shared" ref="U192:U195" si="155">V192/$S$7</f>
        <v>1</v>
      </c>
      <c r="V192" s="135">
        <f>Q192/12</f>
        <v>166.66666666666666</v>
      </c>
      <c r="X192" s="135">
        <f t="shared" ref="X192:X195" si="156">IF($D192="Y",$Q192,0)</f>
        <v>0</v>
      </c>
      <c r="Y192" s="135">
        <f t="shared" ref="Y192:Y195" si="157">IF($D192="N",$Q192,0)</f>
        <v>2000</v>
      </c>
      <c r="Z192" s="136">
        <f t="shared" ref="Z192:Z195" si="158">X192/(Y192+X192)</f>
        <v>0</v>
      </c>
    </row>
    <row r="193" spans="1:26" ht="12" x14ac:dyDescent="0.3">
      <c r="A193" s="94"/>
      <c r="B193" s="95"/>
      <c r="C193" s="130" t="str">
        <f>'3. Staff Loading'!C193</f>
        <v>BenefitsCal NOC/SOC Engineer</v>
      </c>
      <c r="D193" s="131" t="str">
        <f>'3. Staff Loading'!D193</f>
        <v>N</v>
      </c>
      <c r="E193" s="43">
        <v>88</v>
      </c>
      <c r="F193" s="43">
        <v>84</v>
      </c>
      <c r="G193" s="43">
        <v>88</v>
      </c>
      <c r="H193" s="43">
        <v>84</v>
      </c>
      <c r="I193" s="43">
        <v>84</v>
      </c>
      <c r="J193" s="43">
        <v>92</v>
      </c>
      <c r="K193" s="43">
        <v>76</v>
      </c>
      <c r="L193" s="43">
        <v>88</v>
      </c>
      <c r="M193" s="43">
        <v>76</v>
      </c>
      <c r="N193" s="43">
        <v>80</v>
      </c>
      <c r="O193" s="43">
        <v>84</v>
      </c>
      <c r="P193" s="43">
        <v>76</v>
      </c>
      <c r="Q193" s="101">
        <f t="shared" si="154"/>
        <v>1000</v>
      </c>
      <c r="R193" s="29"/>
      <c r="S193" s="29"/>
      <c r="T193" s="29"/>
      <c r="U193" s="135">
        <f t="shared" si="155"/>
        <v>0.5</v>
      </c>
      <c r="V193" s="135">
        <f>Q193/12</f>
        <v>83.333333333333329</v>
      </c>
      <c r="X193" s="135">
        <f t="shared" si="156"/>
        <v>0</v>
      </c>
      <c r="Y193" s="135">
        <f t="shared" si="157"/>
        <v>1000</v>
      </c>
      <c r="Z193" s="136">
        <f t="shared" si="158"/>
        <v>0</v>
      </c>
    </row>
    <row r="194" spans="1:26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54"/>
        <v>0</v>
      </c>
      <c r="R194" s="29"/>
      <c r="S194" s="29"/>
      <c r="T194" s="29"/>
      <c r="U194" s="135">
        <f t="shared" si="155"/>
        <v>0</v>
      </c>
      <c r="V194" s="135">
        <f>Q194/12</f>
        <v>0</v>
      </c>
      <c r="X194" s="135">
        <f t="shared" si="156"/>
        <v>0</v>
      </c>
      <c r="Y194" s="135">
        <f t="shared" si="157"/>
        <v>0</v>
      </c>
      <c r="Z194" s="136" t="e">
        <f t="shared" si="158"/>
        <v>#DIV/0!</v>
      </c>
    </row>
    <row r="195" spans="1:26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54"/>
        <v>0</v>
      </c>
      <c r="R195" s="29"/>
      <c r="S195" s="29"/>
      <c r="T195" s="29"/>
      <c r="U195" s="135">
        <f t="shared" si="155"/>
        <v>0</v>
      </c>
      <c r="V195" s="135">
        <f>Q195/12</f>
        <v>0</v>
      </c>
      <c r="X195" s="135">
        <f t="shared" si="156"/>
        <v>0</v>
      </c>
      <c r="Y195" s="135">
        <f t="shared" si="157"/>
        <v>0</v>
      </c>
      <c r="Z195" s="136" t="e">
        <f t="shared" si="158"/>
        <v>#DIV/0!</v>
      </c>
    </row>
    <row r="196" spans="1:26" ht="12.5" thickBot="1" x14ac:dyDescent="0.35">
      <c r="A196" s="66"/>
      <c r="B196" s="67" t="s">
        <v>107</v>
      </c>
      <c r="C196" s="68"/>
      <c r="D196" s="120"/>
      <c r="E196" s="71">
        <f>SUM(E191:E195)</f>
        <v>264</v>
      </c>
      <c r="F196" s="71">
        <f t="shared" ref="F196:Q196" si="159">SUM(F191:F195)</f>
        <v>252</v>
      </c>
      <c r="G196" s="71">
        <f t="shared" si="159"/>
        <v>264</v>
      </c>
      <c r="H196" s="71">
        <f t="shared" si="159"/>
        <v>252</v>
      </c>
      <c r="I196" s="71">
        <f t="shared" si="159"/>
        <v>252</v>
      </c>
      <c r="J196" s="71">
        <f t="shared" si="159"/>
        <v>276</v>
      </c>
      <c r="K196" s="71">
        <f t="shared" si="159"/>
        <v>228</v>
      </c>
      <c r="L196" s="71">
        <f t="shared" si="159"/>
        <v>264</v>
      </c>
      <c r="M196" s="71">
        <f t="shared" si="159"/>
        <v>228</v>
      </c>
      <c r="N196" s="71">
        <f t="shared" si="159"/>
        <v>240</v>
      </c>
      <c r="O196" s="71">
        <f t="shared" si="159"/>
        <v>252</v>
      </c>
      <c r="P196" s="71">
        <f t="shared" si="159"/>
        <v>228</v>
      </c>
      <c r="Q196" s="71">
        <f t="shared" si="159"/>
        <v>3000</v>
      </c>
      <c r="R196" s="29"/>
      <c r="S196" s="29"/>
      <c r="T196" s="29"/>
      <c r="U196" s="73">
        <f>SUM(U191:U195)</f>
        <v>1.5</v>
      </c>
      <c r="V196" s="73">
        <f>SUM(V191:V195)</f>
        <v>250</v>
      </c>
      <c r="X196" s="69">
        <f>SUM(X191:X195)</f>
        <v>0</v>
      </c>
      <c r="Y196" s="69">
        <f>SUM(Y191:Y195)</f>
        <v>3000</v>
      </c>
      <c r="Z196" s="106">
        <f>X196/(X196+Y196)</f>
        <v>0</v>
      </c>
    </row>
    <row r="197" spans="1:26" ht="12" x14ac:dyDescent="0.3">
      <c r="A197" s="94">
        <v>8.3000000000000007</v>
      </c>
      <c r="B197" s="95" t="s">
        <v>108</v>
      </c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ref="Q197:Q201" si="160">SUM(E197:P197)</f>
        <v>0</v>
      </c>
      <c r="R197" s="29"/>
      <c r="S197" s="29"/>
      <c r="T197" s="29"/>
      <c r="U197" s="135">
        <f>V197/$S$7</f>
        <v>0</v>
      </c>
      <c r="V197" s="135">
        <f>Q197/12</f>
        <v>0</v>
      </c>
      <c r="X197" s="135">
        <f>IF($D197="Y",$Q197,0)</f>
        <v>0</v>
      </c>
      <c r="Y197" s="135">
        <f>IF($D197="N",$Q197,0)</f>
        <v>0</v>
      </c>
      <c r="Z197" s="136" t="e">
        <f>X197/(Y197+X197)</f>
        <v>#DIV/0!</v>
      </c>
    </row>
    <row r="198" spans="1:26" s="32" customFormat="1" ht="12" x14ac:dyDescent="0.3">
      <c r="A198" s="94"/>
      <c r="B198" s="95"/>
      <c r="C198" s="130" t="str">
        <f>'3. Staff Loading'!C198</f>
        <v>BenefitsCal Cloud Engineer</v>
      </c>
      <c r="D198" s="131" t="str">
        <f>'3. Staff Loading'!D198</f>
        <v>N</v>
      </c>
      <c r="E198" s="43">
        <v>52.8</v>
      </c>
      <c r="F198" s="43">
        <v>50.4</v>
      </c>
      <c r="G198" s="43">
        <v>52.8</v>
      </c>
      <c r="H198" s="43">
        <v>50.4</v>
      </c>
      <c r="I198" s="43">
        <v>50.4</v>
      </c>
      <c r="J198" s="43">
        <v>55.199999999999996</v>
      </c>
      <c r="K198" s="43">
        <v>45.6</v>
      </c>
      <c r="L198" s="43">
        <v>52.8</v>
      </c>
      <c r="M198" s="43">
        <v>45.6</v>
      </c>
      <c r="N198" s="43">
        <v>48</v>
      </c>
      <c r="O198" s="43">
        <v>50.4</v>
      </c>
      <c r="P198" s="43">
        <v>45.6</v>
      </c>
      <c r="Q198" s="101">
        <f t="shared" si="160"/>
        <v>600.00000000000011</v>
      </c>
      <c r="R198" s="29"/>
      <c r="S198" s="29"/>
      <c r="T198" s="29"/>
      <c r="U198" s="135">
        <f t="shared" ref="U198:U201" si="161">V198/$S$7</f>
        <v>0.30000000000000004</v>
      </c>
      <c r="V198" s="135">
        <f>Q198/12</f>
        <v>50.000000000000007</v>
      </c>
      <c r="X198" s="135">
        <f t="shared" ref="X198:X201" si="162">IF($D198="Y",$Q198,0)</f>
        <v>0</v>
      </c>
      <c r="Y198" s="135">
        <f t="shared" ref="Y198:Y201" si="163">IF($D198="N",$Q198,0)</f>
        <v>600.00000000000011</v>
      </c>
      <c r="Z198" s="136">
        <f t="shared" ref="Z198:Z201" si="164">X198/(Y198+X198)</f>
        <v>0</v>
      </c>
    </row>
    <row r="199" spans="1:26" s="32" customFormat="1" ht="12" x14ac:dyDescent="0.3">
      <c r="A199" s="94"/>
      <c r="B199" s="95"/>
      <c r="C199" s="130" t="str">
        <f>'3. Staff Loading'!C199</f>
        <v>BenefitsCal NOC/SOC Engineer</v>
      </c>
      <c r="D199" s="131" t="str">
        <f>'3. Staff Loading'!D199</f>
        <v>N</v>
      </c>
      <c r="E199" s="43">
        <v>26.4</v>
      </c>
      <c r="F199" s="43">
        <v>25.2</v>
      </c>
      <c r="G199" s="43">
        <v>26.4</v>
      </c>
      <c r="H199" s="43">
        <v>25.2</v>
      </c>
      <c r="I199" s="43">
        <v>25.2</v>
      </c>
      <c r="J199" s="43">
        <v>27.599999999999998</v>
      </c>
      <c r="K199" s="43">
        <v>22.8</v>
      </c>
      <c r="L199" s="43">
        <v>26.4</v>
      </c>
      <c r="M199" s="43">
        <v>22.8</v>
      </c>
      <c r="N199" s="43">
        <v>24</v>
      </c>
      <c r="O199" s="43">
        <v>25.2</v>
      </c>
      <c r="P199" s="43">
        <v>22.8</v>
      </c>
      <c r="Q199" s="101">
        <f t="shared" si="160"/>
        <v>300.00000000000006</v>
      </c>
      <c r="R199" s="29"/>
      <c r="S199" s="29"/>
      <c r="T199" s="29"/>
      <c r="U199" s="135">
        <f t="shared" si="161"/>
        <v>0.15000000000000002</v>
      </c>
      <c r="V199" s="135">
        <f>Q199/12</f>
        <v>25.000000000000004</v>
      </c>
      <c r="X199" s="135">
        <f t="shared" si="162"/>
        <v>0</v>
      </c>
      <c r="Y199" s="135">
        <f t="shared" si="163"/>
        <v>300.00000000000006</v>
      </c>
      <c r="Z199" s="136">
        <f t="shared" si="164"/>
        <v>0</v>
      </c>
    </row>
    <row r="200" spans="1:26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0"/>
        <v>0</v>
      </c>
      <c r="R200" s="29"/>
      <c r="S200" s="29"/>
      <c r="T200" s="29"/>
      <c r="U200" s="135">
        <f t="shared" si="161"/>
        <v>0</v>
      </c>
      <c r="V200" s="135">
        <f>Q200/12</f>
        <v>0</v>
      </c>
      <c r="X200" s="135">
        <f t="shared" si="162"/>
        <v>0</v>
      </c>
      <c r="Y200" s="135">
        <f t="shared" si="163"/>
        <v>0</v>
      </c>
      <c r="Z200" s="136" t="e">
        <f t="shared" si="164"/>
        <v>#DIV/0!</v>
      </c>
    </row>
    <row r="201" spans="1:26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0"/>
        <v>0</v>
      </c>
      <c r="R201" s="29"/>
      <c r="S201" s="29"/>
      <c r="T201" s="29"/>
      <c r="U201" s="135">
        <f t="shared" si="161"/>
        <v>0</v>
      </c>
      <c r="V201" s="135">
        <f>Q201/12</f>
        <v>0</v>
      </c>
      <c r="X201" s="135">
        <f t="shared" si="162"/>
        <v>0</v>
      </c>
      <c r="Y201" s="135">
        <f t="shared" si="163"/>
        <v>0</v>
      </c>
      <c r="Z201" s="136" t="e">
        <f t="shared" si="164"/>
        <v>#DIV/0!</v>
      </c>
    </row>
    <row r="202" spans="1:26" ht="12.5" thickBot="1" x14ac:dyDescent="0.35">
      <c r="A202" s="66"/>
      <c r="B202" s="67" t="s">
        <v>109</v>
      </c>
      <c r="C202" s="68"/>
      <c r="D202" s="120"/>
      <c r="E202" s="71">
        <f>SUM(E197:E201)</f>
        <v>79.199999999999989</v>
      </c>
      <c r="F202" s="71">
        <f t="shared" ref="F202:Q202" si="165">SUM(F197:F201)</f>
        <v>75.599999999999994</v>
      </c>
      <c r="G202" s="71">
        <f t="shared" si="165"/>
        <v>79.199999999999989</v>
      </c>
      <c r="H202" s="71">
        <f t="shared" si="165"/>
        <v>75.599999999999994</v>
      </c>
      <c r="I202" s="71">
        <f t="shared" si="165"/>
        <v>75.599999999999994</v>
      </c>
      <c r="J202" s="71">
        <f t="shared" si="165"/>
        <v>82.8</v>
      </c>
      <c r="K202" s="71">
        <f t="shared" si="165"/>
        <v>68.400000000000006</v>
      </c>
      <c r="L202" s="71">
        <f t="shared" si="165"/>
        <v>79.199999999999989</v>
      </c>
      <c r="M202" s="71">
        <f t="shared" si="165"/>
        <v>68.400000000000006</v>
      </c>
      <c r="N202" s="71">
        <f t="shared" si="165"/>
        <v>72</v>
      </c>
      <c r="O202" s="71">
        <f t="shared" si="165"/>
        <v>75.599999999999994</v>
      </c>
      <c r="P202" s="71">
        <f t="shared" si="165"/>
        <v>68.400000000000006</v>
      </c>
      <c r="Q202" s="71">
        <f t="shared" si="165"/>
        <v>900.00000000000023</v>
      </c>
      <c r="R202" s="29"/>
      <c r="S202" s="29"/>
      <c r="T202" s="29"/>
      <c r="U202" s="73">
        <f>SUM(U197:U201)</f>
        <v>0.45000000000000007</v>
      </c>
      <c r="V202" s="73">
        <f>SUM(V197:V201)</f>
        <v>75.000000000000014</v>
      </c>
      <c r="X202" s="69">
        <f>SUM(X197:X201)</f>
        <v>0</v>
      </c>
      <c r="Y202" s="69">
        <f>SUM(Y197:Y201)</f>
        <v>900.00000000000023</v>
      </c>
      <c r="Z202" s="106">
        <f>X202/(X202+Y202)</f>
        <v>0</v>
      </c>
    </row>
    <row r="203" spans="1:26" ht="12" x14ac:dyDescent="0.3">
      <c r="A203" s="94">
        <v>8.4</v>
      </c>
      <c r="B203" s="95" t="s">
        <v>110</v>
      </c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ref="Q203:Q207" si="166">SUM(E203:P203)</f>
        <v>0</v>
      </c>
      <c r="R203" s="29"/>
      <c r="S203" s="29"/>
      <c r="T203" s="29"/>
      <c r="U203" s="135">
        <f>V203/$S$7</f>
        <v>0</v>
      </c>
      <c r="V203" s="135">
        <f>Q203/12</f>
        <v>0</v>
      </c>
      <c r="X203" s="135">
        <f>IF($D203="Y",$Q203,0)</f>
        <v>0</v>
      </c>
      <c r="Y203" s="135">
        <f>IF($D203="N",$Q203,0)</f>
        <v>0</v>
      </c>
      <c r="Z203" s="136" t="e">
        <f>X203/(Y203+X203)</f>
        <v>#DIV/0!</v>
      </c>
    </row>
    <row r="204" spans="1:26" s="32" customFormat="1" ht="12" x14ac:dyDescent="0.3">
      <c r="A204" s="94"/>
      <c r="B204" s="95"/>
      <c r="C204" s="130" t="str">
        <f>'3. Staff Loading'!C204</f>
        <v>BenefitsCal Cloud Engineer</v>
      </c>
      <c r="D204" s="131" t="str">
        <f>'3. Staff Loading'!D204</f>
        <v>N</v>
      </c>
      <c r="E204" s="43">
        <v>88</v>
      </c>
      <c r="F204" s="43">
        <v>84</v>
      </c>
      <c r="G204" s="43">
        <v>88</v>
      </c>
      <c r="H204" s="43">
        <v>84</v>
      </c>
      <c r="I204" s="43">
        <v>84</v>
      </c>
      <c r="J204" s="43">
        <v>92</v>
      </c>
      <c r="K204" s="43">
        <v>76</v>
      </c>
      <c r="L204" s="43">
        <v>88</v>
      </c>
      <c r="M204" s="43">
        <v>76</v>
      </c>
      <c r="N204" s="43">
        <v>80</v>
      </c>
      <c r="O204" s="43">
        <v>84</v>
      </c>
      <c r="P204" s="43">
        <v>76</v>
      </c>
      <c r="Q204" s="101">
        <f t="shared" si="166"/>
        <v>1000</v>
      </c>
      <c r="R204" s="29"/>
      <c r="S204" s="29"/>
      <c r="T204" s="29"/>
      <c r="U204" s="135">
        <f t="shared" ref="U204:U207" si="167">V204/$S$7</f>
        <v>0.5</v>
      </c>
      <c r="V204" s="135">
        <f>Q204/12</f>
        <v>83.333333333333329</v>
      </c>
      <c r="X204" s="135">
        <f t="shared" ref="X204:X207" si="168">IF($D204="Y",$Q204,0)</f>
        <v>0</v>
      </c>
      <c r="Y204" s="135">
        <f t="shared" ref="Y204:Y207" si="169">IF($D204="N",$Q204,0)</f>
        <v>1000</v>
      </c>
      <c r="Z204" s="136">
        <f t="shared" ref="Z204:Z207" si="170">X204/(Y204+X204)</f>
        <v>0</v>
      </c>
    </row>
    <row r="205" spans="1:26" s="32" customFormat="1" ht="12" x14ac:dyDescent="0.3">
      <c r="A205" s="94"/>
      <c r="B205" s="95"/>
      <c r="C205" s="130" t="str">
        <f>'3. Staff Loading'!C205</f>
        <v>BenefitsCal NOC/SOC Engineer</v>
      </c>
      <c r="D205" s="131" t="str">
        <f>'3. Staff Loading'!D205</f>
        <v>N</v>
      </c>
      <c r="E205" s="43">
        <v>44</v>
      </c>
      <c r="F205" s="43">
        <v>42</v>
      </c>
      <c r="G205" s="43">
        <v>44</v>
      </c>
      <c r="H205" s="43">
        <v>42</v>
      </c>
      <c r="I205" s="43">
        <v>42</v>
      </c>
      <c r="J205" s="43">
        <v>46</v>
      </c>
      <c r="K205" s="43">
        <v>38</v>
      </c>
      <c r="L205" s="43">
        <v>44</v>
      </c>
      <c r="M205" s="43">
        <v>38</v>
      </c>
      <c r="N205" s="43">
        <v>40</v>
      </c>
      <c r="O205" s="43">
        <v>42</v>
      </c>
      <c r="P205" s="43">
        <v>38</v>
      </c>
      <c r="Q205" s="101">
        <f t="shared" si="166"/>
        <v>500</v>
      </c>
      <c r="R205" s="29"/>
      <c r="S205" s="29"/>
      <c r="T205" s="29"/>
      <c r="U205" s="135">
        <f t="shared" si="167"/>
        <v>0.25</v>
      </c>
      <c r="V205" s="135">
        <f>Q205/12</f>
        <v>41.666666666666664</v>
      </c>
      <c r="X205" s="135">
        <f t="shared" si="168"/>
        <v>0</v>
      </c>
      <c r="Y205" s="135">
        <f t="shared" si="169"/>
        <v>500</v>
      </c>
      <c r="Z205" s="136">
        <f t="shared" si="170"/>
        <v>0</v>
      </c>
    </row>
    <row r="206" spans="1:26" ht="12" x14ac:dyDescent="0.3">
      <c r="A206" s="94"/>
      <c r="B206" s="95"/>
      <c r="C206" s="130">
        <f>'3. Staff Loading'!C206</f>
        <v>0</v>
      </c>
      <c r="D206" s="131">
        <f>'3. Staff Loading'!D206</f>
        <v>0</v>
      </c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101">
        <f t="shared" si="166"/>
        <v>0</v>
      </c>
      <c r="R206" s="29"/>
      <c r="S206" s="29"/>
      <c r="T206" s="29"/>
      <c r="U206" s="135">
        <f t="shared" si="167"/>
        <v>0</v>
      </c>
      <c r="V206" s="135">
        <f>Q206/12</f>
        <v>0</v>
      </c>
      <c r="X206" s="135">
        <f t="shared" si="168"/>
        <v>0</v>
      </c>
      <c r="Y206" s="135">
        <f t="shared" si="169"/>
        <v>0</v>
      </c>
      <c r="Z206" s="136" t="e">
        <f t="shared" si="170"/>
        <v>#DIV/0!</v>
      </c>
    </row>
    <row r="207" spans="1:26" ht="12" x14ac:dyDescent="0.3">
      <c r="A207" s="94"/>
      <c r="B207" s="95"/>
      <c r="C207" s="130">
        <f>'3. Staff Loading'!C207</f>
        <v>0</v>
      </c>
      <c r="D207" s="131">
        <f>'3. Staff Loading'!D207</f>
        <v>0</v>
      </c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101">
        <f t="shared" si="166"/>
        <v>0</v>
      </c>
      <c r="R207" s="29"/>
      <c r="S207" s="29"/>
      <c r="T207" s="29"/>
      <c r="U207" s="135">
        <f t="shared" si="167"/>
        <v>0</v>
      </c>
      <c r="V207" s="135">
        <f>Q207/12</f>
        <v>0</v>
      </c>
      <c r="X207" s="135">
        <f t="shared" si="168"/>
        <v>0</v>
      </c>
      <c r="Y207" s="135">
        <f t="shared" si="169"/>
        <v>0</v>
      </c>
      <c r="Z207" s="136" t="e">
        <f t="shared" si="170"/>
        <v>#DIV/0!</v>
      </c>
    </row>
    <row r="208" spans="1:26" ht="12.5" thickBot="1" x14ac:dyDescent="0.35">
      <c r="A208" s="66"/>
      <c r="B208" s="67" t="s">
        <v>111</v>
      </c>
      <c r="C208" s="68"/>
      <c r="D208" s="120"/>
      <c r="E208" s="71">
        <f>SUM(E203:E207)</f>
        <v>132</v>
      </c>
      <c r="F208" s="71">
        <f t="shared" ref="F208:Q208" si="171">SUM(F203:F207)</f>
        <v>126</v>
      </c>
      <c r="G208" s="71">
        <f t="shared" si="171"/>
        <v>132</v>
      </c>
      <c r="H208" s="71">
        <f t="shared" si="171"/>
        <v>126</v>
      </c>
      <c r="I208" s="71">
        <f t="shared" si="171"/>
        <v>126</v>
      </c>
      <c r="J208" s="71">
        <f t="shared" si="171"/>
        <v>138</v>
      </c>
      <c r="K208" s="71">
        <f t="shared" si="171"/>
        <v>114</v>
      </c>
      <c r="L208" s="71">
        <f t="shared" si="171"/>
        <v>132</v>
      </c>
      <c r="M208" s="71">
        <f t="shared" si="171"/>
        <v>114</v>
      </c>
      <c r="N208" s="71">
        <f t="shared" si="171"/>
        <v>120</v>
      </c>
      <c r="O208" s="71">
        <f t="shared" si="171"/>
        <v>126</v>
      </c>
      <c r="P208" s="71">
        <f t="shared" si="171"/>
        <v>114</v>
      </c>
      <c r="Q208" s="71">
        <f t="shared" si="171"/>
        <v>1500</v>
      </c>
      <c r="R208" s="29"/>
      <c r="S208" s="29"/>
      <c r="T208" s="29"/>
      <c r="U208" s="73">
        <f>SUM(U203:U207)</f>
        <v>0.75</v>
      </c>
      <c r="V208" s="73">
        <f>SUM(V203:V207)</f>
        <v>125</v>
      </c>
      <c r="X208" s="69">
        <f>SUM(X203:X207)</f>
        <v>0</v>
      </c>
      <c r="Y208" s="69">
        <f>SUM(Y203:Y207)</f>
        <v>1500</v>
      </c>
      <c r="Z208" s="106">
        <f>X208/(X208+Y208)</f>
        <v>0</v>
      </c>
    </row>
    <row r="209" spans="1:26" ht="12" x14ac:dyDescent="0.3">
      <c r="A209" s="94">
        <v>8.5</v>
      </c>
      <c r="B209" s="95" t="s">
        <v>112</v>
      </c>
      <c r="C209" s="130">
        <f>'3. Staff Loading'!C209</f>
        <v>0</v>
      </c>
      <c r="D209" s="131">
        <f>'3. Staff Loading'!D209</f>
        <v>0</v>
      </c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101">
        <f t="shared" ref="Q209:Q213" si="172">SUM(E209:P209)</f>
        <v>0</v>
      </c>
      <c r="R209" s="29"/>
      <c r="S209" s="29"/>
      <c r="T209" s="29"/>
      <c r="U209" s="135">
        <f>V209/$S$7</f>
        <v>0</v>
      </c>
      <c r="V209" s="135">
        <f>Q209/12</f>
        <v>0</v>
      </c>
      <c r="X209" s="135">
        <f>IF($D209="Y",$Q209,0)</f>
        <v>0</v>
      </c>
      <c r="Y209" s="135">
        <f>IF($D209="N",$Q209,0)</f>
        <v>0</v>
      </c>
      <c r="Z209" s="136" t="e">
        <f>X209/(Y209+X209)</f>
        <v>#DIV/0!</v>
      </c>
    </row>
    <row r="210" spans="1:26" s="32" customFormat="1" ht="12" x14ac:dyDescent="0.3">
      <c r="A210" s="94"/>
      <c r="B210" s="95"/>
      <c r="C210" s="130" t="str">
        <f>'3. Staff Loading'!C210</f>
        <v>BenefitsCal Cloud Engineer</v>
      </c>
      <c r="D210" s="131" t="str">
        <f>'3. Staff Loading'!D210</f>
        <v>N</v>
      </c>
      <c r="E210" s="43">
        <v>35.200000000000003</v>
      </c>
      <c r="F210" s="43">
        <v>33.6</v>
      </c>
      <c r="G210" s="43">
        <v>35.200000000000003</v>
      </c>
      <c r="H210" s="43">
        <v>33.6</v>
      </c>
      <c r="I210" s="43">
        <v>33.6</v>
      </c>
      <c r="J210" s="43">
        <v>36.800000000000004</v>
      </c>
      <c r="K210" s="43">
        <v>30.400000000000002</v>
      </c>
      <c r="L210" s="43">
        <v>35.200000000000003</v>
      </c>
      <c r="M210" s="43">
        <v>30.400000000000002</v>
      </c>
      <c r="N210" s="43">
        <v>32</v>
      </c>
      <c r="O210" s="43">
        <v>33.6</v>
      </c>
      <c r="P210" s="43">
        <v>30.400000000000002</v>
      </c>
      <c r="Q210" s="101">
        <f t="shared" si="172"/>
        <v>400</v>
      </c>
      <c r="R210" s="29"/>
      <c r="S210" s="29"/>
      <c r="T210" s="29"/>
      <c r="U210" s="135">
        <f t="shared" ref="U210:U213" si="173">V210/$S$7</f>
        <v>0.20000000000000004</v>
      </c>
      <c r="V210" s="135">
        <f>Q210/12</f>
        <v>33.333333333333336</v>
      </c>
      <c r="X210" s="135">
        <f t="shared" ref="X210:X213" si="174">IF($D210="Y",$Q210,0)</f>
        <v>0</v>
      </c>
      <c r="Y210" s="135">
        <f t="shared" ref="Y210:Y213" si="175">IF($D210="N",$Q210,0)</f>
        <v>400</v>
      </c>
      <c r="Z210" s="136">
        <f t="shared" ref="Z210:Z213" si="176">X210/(Y210+X210)</f>
        <v>0</v>
      </c>
    </row>
    <row r="211" spans="1:26" s="32" customFormat="1" ht="12" x14ac:dyDescent="0.3">
      <c r="A211" s="94"/>
      <c r="B211" s="95"/>
      <c r="C211" s="130" t="str">
        <f>'3. Staff Loading'!C211</f>
        <v>BenefitsCal NOC/SOC Engineer</v>
      </c>
      <c r="D211" s="131" t="str">
        <f>'3. Staff Loading'!D211</f>
        <v>N</v>
      </c>
      <c r="E211" s="43">
        <v>17.600000000000001</v>
      </c>
      <c r="F211" s="43">
        <v>16.8</v>
      </c>
      <c r="G211" s="43">
        <v>17.600000000000001</v>
      </c>
      <c r="H211" s="43">
        <v>16.8</v>
      </c>
      <c r="I211" s="43">
        <v>16.8</v>
      </c>
      <c r="J211" s="43">
        <v>18.400000000000002</v>
      </c>
      <c r="K211" s="43">
        <v>15.200000000000001</v>
      </c>
      <c r="L211" s="43">
        <v>17.600000000000001</v>
      </c>
      <c r="M211" s="43">
        <v>15.200000000000001</v>
      </c>
      <c r="N211" s="43">
        <v>16</v>
      </c>
      <c r="O211" s="43">
        <v>16.8</v>
      </c>
      <c r="P211" s="43">
        <v>15.200000000000001</v>
      </c>
      <c r="Q211" s="101">
        <f t="shared" si="172"/>
        <v>200</v>
      </c>
      <c r="R211" s="29"/>
      <c r="S211" s="29"/>
      <c r="T211" s="29"/>
      <c r="U211" s="135">
        <f t="shared" si="173"/>
        <v>0.10000000000000002</v>
      </c>
      <c r="V211" s="135">
        <f>Q211/12</f>
        <v>16.666666666666668</v>
      </c>
      <c r="X211" s="135">
        <f t="shared" si="174"/>
        <v>0</v>
      </c>
      <c r="Y211" s="135">
        <f t="shared" si="175"/>
        <v>200</v>
      </c>
      <c r="Z211" s="136">
        <f t="shared" si="176"/>
        <v>0</v>
      </c>
    </row>
    <row r="212" spans="1:26" s="32" customFormat="1" ht="12" x14ac:dyDescent="0.3">
      <c r="A212" s="94"/>
      <c r="B212" s="95"/>
      <c r="C212" s="130">
        <f>'3. Staff Loading'!C212</f>
        <v>0</v>
      </c>
      <c r="D212" s="131">
        <f>'3. Staff Loading'!D212</f>
        <v>0</v>
      </c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101">
        <f t="shared" si="172"/>
        <v>0</v>
      </c>
      <c r="R212" s="29"/>
      <c r="S212" s="29"/>
      <c r="T212" s="29"/>
      <c r="U212" s="135">
        <f t="shared" si="173"/>
        <v>0</v>
      </c>
      <c r="V212" s="135">
        <f>Q212/12</f>
        <v>0</v>
      </c>
      <c r="X212" s="135">
        <f t="shared" si="174"/>
        <v>0</v>
      </c>
      <c r="Y212" s="135">
        <f t="shared" si="175"/>
        <v>0</v>
      </c>
      <c r="Z212" s="136" t="e">
        <f t="shared" si="176"/>
        <v>#DIV/0!</v>
      </c>
    </row>
    <row r="213" spans="1:26" ht="12" x14ac:dyDescent="0.3">
      <c r="A213" s="94"/>
      <c r="B213" s="95"/>
      <c r="C213" s="130">
        <f>'3. Staff Loading'!C213</f>
        <v>0</v>
      </c>
      <c r="D213" s="131">
        <f>'3. Staff Loading'!D213</f>
        <v>0</v>
      </c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101">
        <f t="shared" si="172"/>
        <v>0</v>
      </c>
      <c r="R213" s="29"/>
      <c r="S213" s="29"/>
      <c r="T213" s="29"/>
      <c r="U213" s="135">
        <f t="shared" si="173"/>
        <v>0</v>
      </c>
      <c r="V213" s="135">
        <f>Q213/12</f>
        <v>0</v>
      </c>
      <c r="X213" s="135">
        <f t="shared" si="174"/>
        <v>0</v>
      </c>
      <c r="Y213" s="135">
        <f t="shared" si="175"/>
        <v>0</v>
      </c>
      <c r="Z213" s="136" t="e">
        <f t="shared" si="176"/>
        <v>#DIV/0!</v>
      </c>
    </row>
    <row r="214" spans="1:26" s="35" customFormat="1" ht="13.5" thickBot="1" x14ac:dyDescent="0.35">
      <c r="A214" s="66"/>
      <c r="B214" s="67" t="s">
        <v>113</v>
      </c>
      <c r="C214" s="68"/>
      <c r="D214" s="120"/>
      <c r="E214" s="71">
        <f>SUM(E209:E213)</f>
        <v>52.800000000000004</v>
      </c>
      <c r="F214" s="71">
        <f t="shared" ref="F214:Q214" si="177">SUM(F209:F213)</f>
        <v>50.400000000000006</v>
      </c>
      <c r="G214" s="71">
        <f t="shared" si="177"/>
        <v>52.800000000000004</v>
      </c>
      <c r="H214" s="71">
        <f t="shared" si="177"/>
        <v>50.400000000000006</v>
      </c>
      <c r="I214" s="71">
        <f t="shared" si="177"/>
        <v>50.400000000000006</v>
      </c>
      <c r="J214" s="71">
        <f t="shared" si="177"/>
        <v>55.2</v>
      </c>
      <c r="K214" s="71">
        <f t="shared" si="177"/>
        <v>45.6</v>
      </c>
      <c r="L214" s="71">
        <f t="shared" si="177"/>
        <v>52.800000000000004</v>
      </c>
      <c r="M214" s="71">
        <f t="shared" si="177"/>
        <v>45.6</v>
      </c>
      <c r="N214" s="71">
        <f t="shared" si="177"/>
        <v>48</v>
      </c>
      <c r="O214" s="71">
        <f t="shared" si="177"/>
        <v>50.400000000000006</v>
      </c>
      <c r="P214" s="71">
        <f t="shared" si="177"/>
        <v>45.6</v>
      </c>
      <c r="Q214" s="71">
        <f t="shared" si="177"/>
        <v>600</v>
      </c>
      <c r="R214" s="29"/>
      <c r="S214" s="29"/>
      <c r="T214" s="29"/>
      <c r="U214" s="73">
        <f>SUM(U209:U213)</f>
        <v>0.30000000000000004</v>
      </c>
      <c r="V214" s="73">
        <f>SUM(V209:V213)</f>
        <v>50</v>
      </c>
      <c r="X214" s="69">
        <f>SUM(X209:X213)</f>
        <v>0</v>
      </c>
      <c r="Y214" s="69">
        <f>SUM(Y209:Y213)</f>
        <v>600</v>
      </c>
      <c r="Z214" s="106">
        <f>X214/(X214+Y214)</f>
        <v>0</v>
      </c>
    </row>
    <row r="215" spans="1:26" ht="10.15" customHeight="1" x14ac:dyDescent="0.3">
      <c r="A215" s="38"/>
      <c r="B215" s="39"/>
      <c r="C215" s="47"/>
      <c r="D215" s="119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29"/>
      <c r="S215" s="29"/>
      <c r="T215" s="29"/>
      <c r="U215" s="41"/>
      <c r="V215" s="41"/>
      <c r="X215" s="41"/>
      <c r="Y215" s="41"/>
      <c r="Z215" s="105"/>
    </row>
    <row r="216" spans="1:26" ht="13.5" thickBot="1" x14ac:dyDescent="0.35">
      <c r="A216" s="89"/>
      <c r="B216" s="90" t="s">
        <v>114</v>
      </c>
      <c r="C216" s="91"/>
      <c r="D216" s="123"/>
      <c r="E216" s="92">
        <f>SUM(E190,E196,E202,E214,E208)</f>
        <v>704</v>
      </c>
      <c r="F216" s="92">
        <f t="shared" ref="F216:Q216" si="178">SUM(F190,F196,F202,F214,F208)</f>
        <v>672</v>
      </c>
      <c r="G216" s="92">
        <f t="shared" si="178"/>
        <v>704</v>
      </c>
      <c r="H216" s="92">
        <f t="shared" si="178"/>
        <v>672</v>
      </c>
      <c r="I216" s="92">
        <f t="shared" si="178"/>
        <v>672</v>
      </c>
      <c r="J216" s="92">
        <f t="shared" si="178"/>
        <v>736</v>
      </c>
      <c r="K216" s="92">
        <f t="shared" si="178"/>
        <v>608</v>
      </c>
      <c r="L216" s="92">
        <f t="shared" si="178"/>
        <v>704</v>
      </c>
      <c r="M216" s="92">
        <f t="shared" si="178"/>
        <v>608</v>
      </c>
      <c r="N216" s="92">
        <f t="shared" si="178"/>
        <v>640</v>
      </c>
      <c r="O216" s="92">
        <f t="shared" si="178"/>
        <v>672</v>
      </c>
      <c r="P216" s="92">
        <f t="shared" si="178"/>
        <v>608</v>
      </c>
      <c r="Q216" s="92">
        <f t="shared" si="178"/>
        <v>8000</v>
      </c>
      <c r="R216" s="29"/>
      <c r="S216" s="29"/>
      <c r="T216" s="29"/>
      <c r="U216" s="92">
        <f t="shared" ref="U216:V216" si="179">SUM(U190,U196,U202,U214,U208)</f>
        <v>4</v>
      </c>
      <c r="V216" s="92">
        <f t="shared" si="179"/>
        <v>666.66666666666663</v>
      </c>
      <c r="X216" s="92">
        <f t="shared" ref="X216:Y216" si="180">SUM(X190,X196,X202,X214,X208)</f>
        <v>0</v>
      </c>
      <c r="Y216" s="92">
        <f t="shared" si="180"/>
        <v>8000</v>
      </c>
      <c r="Z216" s="111">
        <f>X216/(X216+Y216)</f>
        <v>0</v>
      </c>
    </row>
    <row r="217" spans="1:26" ht="12" x14ac:dyDescent="0.3">
      <c r="A217" s="49"/>
      <c r="B217" s="39"/>
      <c r="C217" s="50"/>
      <c r="D217" s="126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29"/>
      <c r="S217" s="29"/>
      <c r="T217" s="29"/>
      <c r="U217" s="40"/>
      <c r="V217" s="40"/>
      <c r="X217" s="40"/>
      <c r="Y217" s="40"/>
      <c r="Z217" s="105"/>
    </row>
    <row r="218" spans="1:26" ht="13" x14ac:dyDescent="0.3">
      <c r="A218" s="85"/>
      <c r="B218" s="86" t="s">
        <v>115</v>
      </c>
      <c r="C218" s="87"/>
      <c r="D218" s="127"/>
      <c r="E218" s="88">
        <f t="shared" ref="E218:Q218" si="181">SUM(E28,E84,E94,E154,E132,E104,E216,E182)</f>
        <v>7040.7039999999997</v>
      </c>
      <c r="F218" s="88">
        <f t="shared" si="181"/>
        <v>6720.6719999999996</v>
      </c>
      <c r="G218" s="88">
        <f t="shared" si="181"/>
        <v>7040.7039999999997</v>
      </c>
      <c r="H218" s="88">
        <f t="shared" si="181"/>
        <v>6720.6719999999996</v>
      </c>
      <c r="I218" s="88">
        <f t="shared" si="181"/>
        <v>6720.6719999999996</v>
      </c>
      <c r="J218" s="88">
        <f t="shared" si="181"/>
        <v>7360.7360000000008</v>
      </c>
      <c r="K218" s="88">
        <f t="shared" si="181"/>
        <v>6080.6080000000002</v>
      </c>
      <c r="L218" s="88">
        <f t="shared" si="181"/>
        <v>7040.7039999999997</v>
      </c>
      <c r="M218" s="88">
        <f t="shared" si="181"/>
        <v>6080.6080000000002</v>
      </c>
      <c r="N218" s="88">
        <f t="shared" si="181"/>
        <v>6400.6399999999994</v>
      </c>
      <c r="O218" s="88">
        <f t="shared" si="181"/>
        <v>6720.6719999999996</v>
      </c>
      <c r="P218" s="88">
        <f t="shared" si="181"/>
        <v>6080.6080000000002</v>
      </c>
      <c r="Q218" s="88">
        <f t="shared" si="181"/>
        <v>80008</v>
      </c>
      <c r="R218" s="29"/>
      <c r="S218" s="29"/>
      <c r="T218" s="29"/>
      <c r="U218" s="88">
        <f>SUM(U28,U84,U94,U154,U132,U104,U216,U182)</f>
        <v>40.003999999999998</v>
      </c>
      <c r="V218" s="88">
        <f>SUM(V28,V84,V94,V154,V132,V104,V216,V182)</f>
        <v>6667.3333333333348</v>
      </c>
      <c r="X218" s="88">
        <f>SUM(X28,X84,X94,X154,X132,X104,X216,X182)</f>
        <v>12000</v>
      </c>
      <c r="Y218" s="88">
        <f>SUM(Y28,Y84,Y94,Y154,Y132,Y104,Y216,Y182)</f>
        <v>68008</v>
      </c>
      <c r="Z218" s="141">
        <f>X218/(X218+Y218)</f>
        <v>0.14998500149985</v>
      </c>
    </row>
    <row r="219" spans="1:26" ht="12" x14ac:dyDescent="0.3">
      <c r="A219" s="51"/>
      <c r="B219" s="52"/>
      <c r="C219" s="53"/>
      <c r="D219" s="53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29"/>
      <c r="S219" s="29"/>
      <c r="T219" s="29"/>
      <c r="U219" s="30"/>
      <c r="V219" s="30"/>
      <c r="X219" s="30"/>
      <c r="Y219" s="30"/>
    </row>
    <row r="220" spans="1:26" ht="14.25" customHeight="1" x14ac:dyDescent="0.3">
      <c r="A220" s="51"/>
      <c r="B220" s="52"/>
      <c r="C220" s="53"/>
      <c r="D220" s="53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201" t="s">
        <v>116</v>
      </c>
      <c r="Q220" s="202"/>
      <c r="R220" s="29"/>
      <c r="S220" s="29"/>
      <c r="T220" s="29"/>
      <c r="U220" s="30"/>
      <c r="V220" s="30"/>
      <c r="X220" s="30"/>
      <c r="Y220" s="30"/>
    </row>
    <row r="221" spans="1:26" x14ac:dyDescent="0.3">
      <c r="U221" s="34"/>
      <c r="V221" s="34"/>
      <c r="X221" s="34"/>
      <c r="Y221" s="34"/>
    </row>
    <row r="222" spans="1:26" ht="13" x14ac:dyDescent="0.3">
      <c r="A222" s="10"/>
      <c r="B222" s="164" t="s">
        <v>3</v>
      </c>
      <c r="C222" s="165"/>
      <c r="D222" s="166"/>
    </row>
    <row r="223" spans="1:26" ht="12.5" x14ac:dyDescent="0.3">
      <c r="A223" s="12">
        <v>1</v>
      </c>
      <c r="B223" s="187"/>
      <c r="C223" s="188"/>
      <c r="D223" s="199"/>
    </row>
    <row r="224" spans="1:26" ht="12.5" x14ac:dyDescent="0.3">
      <c r="A224" s="13">
        <v>2</v>
      </c>
      <c r="B224" s="185"/>
      <c r="C224" s="186"/>
      <c r="D224" s="200"/>
    </row>
    <row r="225" spans="1:4" ht="12.5" x14ac:dyDescent="0.3">
      <c r="A225" s="13">
        <v>3</v>
      </c>
      <c r="B225" s="185"/>
      <c r="C225" s="186"/>
      <c r="D225" s="200"/>
    </row>
    <row r="226" spans="1:4" ht="12.5" x14ac:dyDescent="0.3">
      <c r="A226" s="13">
        <v>4</v>
      </c>
      <c r="B226" s="185"/>
      <c r="C226" s="186"/>
      <c r="D226" s="200"/>
    </row>
    <row r="227" spans="1:4" ht="12.5" x14ac:dyDescent="0.3">
      <c r="A227" s="13">
        <v>5</v>
      </c>
      <c r="B227" s="185"/>
      <c r="C227" s="186"/>
      <c r="D227" s="200"/>
    </row>
    <row r="228" spans="1:4" ht="12.5" x14ac:dyDescent="0.3">
      <c r="A228" s="13">
        <v>6</v>
      </c>
      <c r="B228" s="185"/>
      <c r="C228" s="186"/>
      <c r="D228" s="200"/>
    </row>
    <row r="229" spans="1:4" ht="12.5" x14ac:dyDescent="0.3">
      <c r="A229" s="13">
        <v>7</v>
      </c>
      <c r="B229" s="187"/>
      <c r="C229" s="188"/>
      <c r="D229" s="199"/>
    </row>
    <row r="230" spans="1:4" ht="12.5" x14ac:dyDescent="0.3">
      <c r="A230" s="13">
        <v>8</v>
      </c>
      <c r="B230" s="185"/>
      <c r="C230" s="186"/>
      <c r="D230" s="200"/>
    </row>
    <row r="231" spans="1:4" ht="12.5" x14ac:dyDescent="0.3">
      <c r="A231" s="13">
        <v>9</v>
      </c>
      <c r="B231" s="185"/>
      <c r="C231" s="186"/>
      <c r="D231" s="200"/>
    </row>
    <row r="232" spans="1:4" ht="12.5" x14ac:dyDescent="0.3">
      <c r="A232" s="13">
        <v>10</v>
      </c>
      <c r="B232" s="185"/>
      <c r="C232" s="186"/>
      <c r="D232" s="200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20:Q220"/>
    <mergeCell ref="B222:D222"/>
    <mergeCell ref="B223:D223"/>
    <mergeCell ref="Q5:Q6"/>
    <mergeCell ref="U5:U7"/>
    <mergeCell ref="V5:V7"/>
    <mergeCell ref="X5:X7"/>
    <mergeCell ref="B230:D230"/>
    <mergeCell ref="B231:D231"/>
    <mergeCell ref="B232:D232"/>
    <mergeCell ref="B224:D224"/>
    <mergeCell ref="B225:D225"/>
    <mergeCell ref="B226:D226"/>
    <mergeCell ref="B227:D227"/>
    <mergeCell ref="B228:D228"/>
    <mergeCell ref="B229:D22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64:Q215 U64:V215 X64:Y215 X14:Y39 U14:V39 Q14:Q39 X44:Y47 U44:V47 Q44:Q47 X55:Y58 U55:V58 Q55:Q58" formula="1"/>
    <ignoredError sqref="Z9:Z19 Z21:Z26 Z28 Z31:Z35 Z65:Z69 Z71:Z75 Z77:Z82 Z84 Z87:Z92 Z94 Z97:Z102 Z104 Z107:Z111 Z113:Z117 Z119:Z123 Z125:Z130 Z132 Z135:Z139 Z141:Z145 Z147:Z152 Z154 Z157:Z161 Z163:Z167 Z169:Z173 Z175:Z180 Z182 Z185:Z189 Z191:Z195 Z197:Z201 Z203:Z207 Z209:Z214 Z216 Z37:Z39 Z45:Z47 Z56:Z58" evalError="1"/>
    <ignoredError sqref="Z20 Z36 Z44 Z55 Z64 Z70 Z76 Z112 Z118 Z124 Z140 Z146 Z162 Z168 Z174 Z190 Z196 Z202 Z208" evalError="1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7ED8C-5790-44E6-B8C3-48C6E002C411}">
  <dimension ref="A1:Z232"/>
  <sheetViews>
    <sheetView zoomScale="90" zoomScaleNormal="90" zoomScaleSheetLayoutView="100" workbookViewId="0">
      <pane xSplit="3" ySplit="7" topLeftCell="P203" activePane="bottomRight" state="frozen"/>
      <selection pane="topRight"/>
      <selection pane="bottomLeft"/>
      <selection pane="bottomRight"/>
    </sheetView>
  </sheetViews>
  <sheetFormatPr defaultColWidth="9.26953125" defaultRowHeight="11.5" x14ac:dyDescent="0.3"/>
  <cols>
    <col min="1" max="1" width="6.54296875" style="27" customWidth="1"/>
    <col min="2" max="2" width="35.7265625" style="28" customWidth="1"/>
    <col min="3" max="3" width="20.7265625" style="34" customWidth="1"/>
    <col min="4" max="4" width="12.7265625" style="34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54296875" style="28" customWidth="1"/>
    <col min="24" max="25" width="10.7265625" style="28" customWidth="1"/>
    <col min="26" max="26" width="10.7265625" style="107" customWidth="1"/>
    <col min="27" max="16384" width="9.26953125" style="28"/>
  </cols>
  <sheetData>
    <row r="1" spans="1:26" ht="17.5" x14ac:dyDescent="0.35">
      <c r="A1" s="170" t="s">
        <v>152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153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9</v>
      </c>
    </row>
    <row r="4" spans="1:26" ht="20.149999999999999" customHeight="1" x14ac:dyDescent="0.3">
      <c r="B4" s="27"/>
      <c r="C4" s="27"/>
      <c r="D4" s="182" t="s">
        <v>6</v>
      </c>
      <c r="E4" s="174" t="s">
        <v>7</v>
      </c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5"/>
      <c r="Q4" s="146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76" t="s">
        <v>10</v>
      </c>
      <c r="B5" s="176" t="s">
        <v>11</v>
      </c>
      <c r="C5" s="176" t="s">
        <v>12</v>
      </c>
      <c r="D5" s="18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92" t="s">
        <v>154</v>
      </c>
      <c r="S5" s="168"/>
      <c r="U5" s="176" t="s">
        <v>13</v>
      </c>
      <c r="V5" s="176" t="s">
        <v>14</v>
      </c>
      <c r="X5" s="176" t="s">
        <v>15</v>
      </c>
      <c r="Y5" s="176" t="s">
        <v>16</v>
      </c>
      <c r="Z5" s="189" t="s">
        <v>127</v>
      </c>
    </row>
    <row r="6" spans="1:26" ht="16.149999999999999" customHeight="1" x14ac:dyDescent="0.3">
      <c r="A6" s="177"/>
      <c r="B6" s="177"/>
      <c r="C6" s="177"/>
      <c r="D6" s="183"/>
      <c r="E6" s="55">
        <v>47543</v>
      </c>
      <c r="F6" s="55">
        <v>47574</v>
      </c>
      <c r="G6" s="55">
        <v>47604</v>
      </c>
      <c r="H6" s="55">
        <v>47635</v>
      </c>
      <c r="I6" s="55">
        <v>47665</v>
      </c>
      <c r="J6" s="55">
        <v>47696</v>
      </c>
      <c r="K6" s="55">
        <v>47727</v>
      </c>
      <c r="L6" s="55">
        <v>47757</v>
      </c>
      <c r="M6" s="55">
        <v>47788</v>
      </c>
      <c r="N6" s="55">
        <v>47818</v>
      </c>
      <c r="O6" s="55">
        <v>47849</v>
      </c>
      <c r="P6" s="55">
        <v>47880</v>
      </c>
      <c r="Q6" s="193"/>
      <c r="S6" s="169"/>
      <c r="U6" s="177"/>
      <c r="V6" s="177"/>
      <c r="X6" s="177"/>
      <c r="Y6" s="177"/>
      <c r="Z6" s="190"/>
    </row>
    <row r="7" spans="1:26" ht="20.25" customHeight="1" x14ac:dyDescent="0.3">
      <c r="A7" s="178"/>
      <c r="B7" s="178"/>
      <c r="C7" s="178"/>
      <c r="D7" s="184"/>
      <c r="E7" s="37">
        <v>168</v>
      </c>
      <c r="F7" s="37">
        <v>176</v>
      </c>
      <c r="G7" s="37">
        <v>176</v>
      </c>
      <c r="H7" s="37">
        <v>160</v>
      </c>
      <c r="I7" s="37">
        <v>176</v>
      </c>
      <c r="J7" s="37">
        <v>176</v>
      </c>
      <c r="K7" s="37">
        <v>160</v>
      </c>
      <c r="L7" s="37">
        <v>176</v>
      </c>
      <c r="M7" s="37">
        <v>144</v>
      </c>
      <c r="N7" s="37">
        <v>168</v>
      </c>
      <c r="O7" s="37">
        <v>168</v>
      </c>
      <c r="P7" s="37">
        <v>152</v>
      </c>
      <c r="Q7" s="103">
        <f>SUM(E7:P7)</f>
        <v>2000</v>
      </c>
      <c r="S7" s="104">
        <f>AVERAGE(E7:P7)</f>
        <v>166.66666666666666</v>
      </c>
      <c r="U7" s="178"/>
      <c r="V7" s="178"/>
      <c r="X7" s="178"/>
      <c r="Y7" s="178"/>
      <c r="Z7" s="191"/>
    </row>
    <row r="8" spans="1:26" s="31" customFormat="1" ht="13.5" customHeight="1" x14ac:dyDescent="0.25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18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2" x14ac:dyDescent="0.3">
      <c r="A10" s="94"/>
      <c r="B10" s="95"/>
      <c r="C10" s="130" t="str">
        <f>'3. Staff Loading'!C10</f>
        <v xml:space="preserve">BenefitsCal Project Management Office Lead </v>
      </c>
      <c r="D10" s="131" t="str">
        <f>'3. Staff Loading'!D10</f>
        <v>N</v>
      </c>
      <c r="E10" s="43">
        <v>168</v>
      </c>
      <c r="F10" s="43">
        <v>176</v>
      </c>
      <c r="G10" s="43">
        <v>176</v>
      </c>
      <c r="H10" s="43">
        <v>160</v>
      </c>
      <c r="I10" s="43">
        <v>176</v>
      </c>
      <c r="J10" s="43">
        <v>176</v>
      </c>
      <c r="K10" s="43">
        <v>160</v>
      </c>
      <c r="L10" s="43">
        <v>176</v>
      </c>
      <c r="M10" s="43">
        <v>144</v>
      </c>
      <c r="N10" s="43">
        <v>168</v>
      </c>
      <c r="O10" s="43">
        <v>168</v>
      </c>
      <c r="P10" s="43">
        <v>152</v>
      </c>
      <c r="Q10" s="101">
        <f t="shared" ref="Q10:Q25" si="0">SUM(E10:P10)</f>
        <v>2000</v>
      </c>
      <c r="U10" s="135">
        <f t="shared" ref="U10:U13" si="1">V10/$S$7</f>
        <v>1</v>
      </c>
      <c r="V10" s="135">
        <f>Q10/12</f>
        <v>166.66666666666666</v>
      </c>
      <c r="X10" s="135">
        <f t="shared" ref="X10:X13" si="2">IF($D10="Y",$Q10,0)</f>
        <v>0</v>
      </c>
      <c r="Y10" s="135">
        <f t="shared" ref="Y10:Y13" si="3">IF($D10="N",$Q10,0)</f>
        <v>2000</v>
      </c>
      <c r="Z10" s="136">
        <f t="shared" ref="Z10:Z14" si="4">X10/(Y10+X10)</f>
        <v>0</v>
      </c>
    </row>
    <row r="11" spans="1:26" ht="12" x14ac:dyDescent="0.3">
      <c r="A11" s="94"/>
      <c r="B11" s="95"/>
      <c r="C11" s="130" t="str">
        <f>'3. Staff Loading'!C11</f>
        <v>BenefitsCal Project Manager (Key)</v>
      </c>
      <c r="D11" s="131" t="str">
        <f>'3. Staff Loading'!D11</f>
        <v>N</v>
      </c>
      <c r="E11" s="43">
        <v>168</v>
      </c>
      <c r="F11" s="43">
        <v>176</v>
      </c>
      <c r="G11" s="43">
        <v>176</v>
      </c>
      <c r="H11" s="43">
        <v>160</v>
      </c>
      <c r="I11" s="43">
        <v>176</v>
      </c>
      <c r="J11" s="43">
        <v>176</v>
      </c>
      <c r="K11" s="43">
        <v>160</v>
      </c>
      <c r="L11" s="43">
        <v>176</v>
      </c>
      <c r="M11" s="43">
        <v>144</v>
      </c>
      <c r="N11" s="43">
        <v>168</v>
      </c>
      <c r="O11" s="43">
        <v>168</v>
      </c>
      <c r="P11" s="43">
        <v>152</v>
      </c>
      <c r="Q11" s="101">
        <f t="shared" si="0"/>
        <v>2000</v>
      </c>
      <c r="U11" s="135">
        <f t="shared" si="1"/>
        <v>1</v>
      </c>
      <c r="V11" s="135">
        <f>Q11/12</f>
        <v>166.66666666666666</v>
      </c>
      <c r="X11" s="135">
        <f t="shared" si="2"/>
        <v>0</v>
      </c>
      <c r="Y11" s="135">
        <f t="shared" si="3"/>
        <v>2000</v>
      </c>
      <c r="Z11" s="136">
        <f t="shared" si="4"/>
        <v>0</v>
      </c>
    </row>
    <row r="12" spans="1:26" ht="12" x14ac:dyDescent="0.3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2" x14ac:dyDescent="0.3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2" thickBot="1" x14ac:dyDescent="0.3">
      <c r="A14" s="66"/>
      <c r="B14" s="67" t="s">
        <v>23</v>
      </c>
      <c r="C14" s="68"/>
      <c r="D14" s="120"/>
      <c r="E14" s="71">
        <f>SUM(E9:E13)</f>
        <v>336</v>
      </c>
      <c r="F14" s="71">
        <f t="shared" ref="F14:Q14" si="5">SUM(F9:F13)</f>
        <v>352</v>
      </c>
      <c r="G14" s="71">
        <f t="shared" si="5"/>
        <v>352</v>
      </c>
      <c r="H14" s="71">
        <f t="shared" si="5"/>
        <v>320</v>
      </c>
      <c r="I14" s="71">
        <f t="shared" si="5"/>
        <v>352</v>
      </c>
      <c r="J14" s="71">
        <f t="shared" si="5"/>
        <v>352</v>
      </c>
      <c r="K14" s="71">
        <f t="shared" si="5"/>
        <v>320</v>
      </c>
      <c r="L14" s="71">
        <f t="shared" si="5"/>
        <v>352</v>
      </c>
      <c r="M14" s="71">
        <f t="shared" si="5"/>
        <v>288</v>
      </c>
      <c r="N14" s="71">
        <f t="shared" si="5"/>
        <v>336</v>
      </c>
      <c r="O14" s="71">
        <f t="shared" si="5"/>
        <v>336</v>
      </c>
      <c r="P14" s="71">
        <f t="shared" si="5"/>
        <v>304</v>
      </c>
      <c r="Q14" s="71">
        <f t="shared" si="5"/>
        <v>4000</v>
      </c>
      <c r="U14" s="69">
        <f>SUM(U9:U13)</f>
        <v>2</v>
      </c>
      <c r="V14" s="69">
        <f>SUM(V9:V13)</f>
        <v>333.33333333333331</v>
      </c>
      <c r="X14" s="69">
        <f>SUM(X9:X13)</f>
        <v>0</v>
      </c>
      <c r="Y14" s="69">
        <f>SUM(Y9:Y13)</f>
        <v>4000</v>
      </c>
      <c r="Z14" s="106">
        <f t="shared" si="4"/>
        <v>0</v>
      </c>
    </row>
    <row r="15" spans="1:26" ht="14.25" customHeight="1" x14ac:dyDescent="0.3">
      <c r="A15" s="96">
        <v>1.2</v>
      </c>
      <c r="B15" s="97" t="s">
        <v>24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 x14ac:dyDescent="0.3">
      <c r="A16" s="94"/>
      <c r="B16" s="98"/>
      <c r="C16" s="130" t="str">
        <f>'3. Staff Loading'!C16</f>
        <v>BenefitsCal Project Manager Sr</v>
      </c>
      <c r="D16" s="131" t="str">
        <f>'3. Staff Loading'!D16</f>
        <v>N</v>
      </c>
      <c r="E16" s="43">
        <v>84</v>
      </c>
      <c r="F16" s="43">
        <v>88</v>
      </c>
      <c r="G16" s="43">
        <v>88</v>
      </c>
      <c r="H16" s="43">
        <v>80</v>
      </c>
      <c r="I16" s="43">
        <v>88</v>
      </c>
      <c r="J16" s="43">
        <v>88</v>
      </c>
      <c r="K16" s="43">
        <v>80</v>
      </c>
      <c r="L16" s="43">
        <v>88</v>
      </c>
      <c r="M16" s="43">
        <v>72</v>
      </c>
      <c r="N16" s="43">
        <v>84</v>
      </c>
      <c r="O16" s="43">
        <v>84</v>
      </c>
      <c r="P16" s="43">
        <v>76</v>
      </c>
      <c r="Q16" s="102">
        <f t="shared" si="0"/>
        <v>1000</v>
      </c>
      <c r="U16" s="135">
        <f t="shared" ref="U16:U19" si="6">V16/$S$7</f>
        <v>0.5</v>
      </c>
      <c r="V16" s="135">
        <f>Q16/12</f>
        <v>83.333333333333329</v>
      </c>
      <c r="X16" s="135">
        <f t="shared" ref="X16:X19" si="7">IF($D16="Y",$Q16,0)</f>
        <v>0</v>
      </c>
      <c r="Y16" s="135">
        <f t="shared" ref="Y16:Y19" si="8">IF($D16="N",$Q16,0)</f>
        <v>1000</v>
      </c>
      <c r="Z16" s="136">
        <f t="shared" ref="Z16:Z19" si="9">X16/(Y16+X16)</f>
        <v>0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26</v>
      </c>
      <c r="C20" s="72"/>
      <c r="D20" s="122"/>
      <c r="E20" s="71">
        <f>SUM(E15:E19)</f>
        <v>84</v>
      </c>
      <c r="F20" s="71">
        <f t="shared" ref="F20:Q20" si="10">SUM(F15:F19)</f>
        <v>88</v>
      </c>
      <c r="G20" s="71">
        <f t="shared" si="10"/>
        <v>88</v>
      </c>
      <c r="H20" s="71">
        <f t="shared" si="10"/>
        <v>80</v>
      </c>
      <c r="I20" s="71">
        <f t="shared" si="10"/>
        <v>88</v>
      </c>
      <c r="J20" s="71">
        <f t="shared" si="10"/>
        <v>88</v>
      </c>
      <c r="K20" s="71">
        <f t="shared" si="10"/>
        <v>80</v>
      </c>
      <c r="L20" s="71">
        <f t="shared" si="10"/>
        <v>88</v>
      </c>
      <c r="M20" s="71">
        <f t="shared" si="10"/>
        <v>72</v>
      </c>
      <c r="N20" s="71">
        <f t="shared" si="10"/>
        <v>84</v>
      </c>
      <c r="O20" s="71">
        <f t="shared" si="10"/>
        <v>84</v>
      </c>
      <c r="P20" s="71">
        <f t="shared" si="10"/>
        <v>76</v>
      </c>
      <c r="Q20" s="71">
        <f t="shared" si="10"/>
        <v>1000</v>
      </c>
      <c r="U20" s="73">
        <f>SUM(U15:U19)</f>
        <v>0.5</v>
      </c>
      <c r="V20" s="73">
        <f>SUM(V15:V19)</f>
        <v>83.333333333333329</v>
      </c>
      <c r="X20" s="69">
        <f>SUM(X15:X19)</f>
        <v>0</v>
      </c>
      <c r="Y20" s="69">
        <f>SUM(Y15:Y19)</f>
        <v>1000</v>
      </c>
      <c r="Z20" s="106">
        <f>X20/(X20+Y20)</f>
        <v>0</v>
      </c>
    </row>
    <row r="21" spans="1:26" ht="12" x14ac:dyDescent="0.3">
      <c r="A21" s="96">
        <v>1.3</v>
      </c>
      <c r="B21" s="97" t="s">
        <v>27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2" x14ac:dyDescent="0.3">
      <c r="A22" s="94"/>
      <c r="B22" s="98"/>
      <c r="C22" s="130" t="str">
        <f>'3. Staff Loading'!C22</f>
        <v>BenefitsCal Acct Business Office Analyst</v>
      </c>
      <c r="D22" s="131" t="str">
        <f>'3. Staff Loading'!D22</f>
        <v>N</v>
      </c>
      <c r="E22" s="43">
        <v>168</v>
      </c>
      <c r="F22" s="43">
        <v>176</v>
      </c>
      <c r="G22" s="43">
        <v>176</v>
      </c>
      <c r="H22" s="43">
        <v>160</v>
      </c>
      <c r="I22" s="43">
        <v>176</v>
      </c>
      <c r="J22" s="43">
        <v>176</v>
      </c>
      <c r="K22" s="43">
        <v>160</v>
      </c>
      <c r="L22" s="43">
        <v>176</v>
      </c>
      <c r="M22" s="43">
        <v>144</v>
      </c>
      <c r="N22" s="43">
        <v>168</v>
      </c>
      <c r="O22" s="43">
        <v>168</v>
      </c>
      <c r="P22" s="43">
        <v>152</v>
      </c>
      <c r="Q22" s="102">
        <f t="shared" si="0"/>
        <v>2000</v>
      </c>
      <c r="U22" s="135">
        <f t="shared" ref="U22:U25" si="11">V22/$S$7</f>
        <v>1</v>
      </c>
      <c r="V22" s="135">
        <f>Q22/12</f>
        <v>166.66666666666666</v>
      </c>
      <c r="X22" s="135">
        <f t="shared" ref="X22:X25" si="12">IF($D22="Y",$Q22,0)</f>
        <v>0</v>
      </c>
      <c r="Y22" s="135">
        <f t="shared" ref="Y22:Y25" si="13">IF($D22="N",$Q22,0)</f>
        <v>2000</v>
      </c>
      <c r="Z22" s="136">
        <f t="shared" ref="Z22:Z25" si="14">X22/(Y22+X22)</f>
        <v>0</v>
      </c>
    </row>
    <row r="23" spans="1:26" ht="12" x14ac:dyDescent="0.3">
      <c r="A23" s="94"/>
      <c r="B23" s="98"/>
      <c r="C23" s="130" t="str">
        <f>'3. Staff Loading'!C23</f>
        <v>BenefitsCal Project Manager</v>
      </c>
      <c r="D23" s="131" t="str">
        <f>'3. Staff Loading'!D23</f>
        <v>N</v>
      </c>
      <c r="E23" s="43">
        <v>84</v>
      </c>
      <c r="F23" s="43">
        <v>88</v>
      </c>
      <c r="G23" s="43">
        <v>88</v>
      </c>
      <c r="H23" s="43">
        <v>80</v>
      </c>
      <c r="I23" s="43">
        <v>88</v>
      </c>
      <c r="J23" s="43">
        <v>88</v>
      </c>
      <c r="K23" s="43">
        <v>80</v>
      </c>
      <c r="L23" s="43">
        <v>88</v>
      </c>
      <c r="M23" s="43">
        <v>72</v>
      </c>
      <c r="N23" s="43">
        <v>84</v>
      </c>
      <c r="O23" s="43">
        <v>84</v>
      </c>
      <c r="P23" s="43">
        <v>76</v>
      </c>
      <c r="Q23" s="102">
        <f t="shared" si="0"/>
        <v>1000</v>
      </c>
      <c r="U23" s="135">
        <f t="shared" si="11"/>
        <v>0.5</v>
      </c>
      <c r="V23" s="135">
        <f>Q23/12</f>
        <v>83.333333333333329</v>
      </c>
      <c r="X23" s="135">
        <f t="shared" si="12"/>
        <v>0</v>
      </c>
      <c r="Y23" s="135">
        <f t="shared" si="13"/>
        <v>1000</v>
      </c>
      <c r="Z23" s="136">
        <f t="shared" si="14"/>
        <v>0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29</v>
      </c>
      <c r="C26" s="72"/>
      <c r="D26" s="122"/>
      <c r="E26" s="71">
        <f>SUM(E21:E25)</f>
        <v>252</v>
      </c>
      <c r="F26" s="71">
        <f t="shared" ref="F26:Q26" si="15">SUM(F21:F25)</f>
        <v>264</v>
      </c>
      <c r="G26" s="71">
        <f t="shared" si="15"/>
        <v>264</v>
      </c>
      <c r="H26" s="71">
        <f t="shared" si="15"/>
        <v>240</v>
      </c>
      <c r="I26" s="71">
        <f t="shared" si="15"/>
        <v>264</v>
      </c>
      <c r="J26" s="71">
        <f t="shared" si="15"/>
        <v>264</v>
      </c>
      <c r="K26" s="71">
        <f t="shared" si="15"/>
        <v>240</v>
      </c>
      <c r="L26" s="71">
        <f t="shared" si="15"/>
        <v>264</v>
      </c>
      <c r="M26" s="71">
        <f t="shared" si="15"/>
        <v>216</v>
      </c>
      <c r="N26" s="71">
        <f t="shared" si="15"/>
        <v>252</v>
      </c>
      <c r="O26" s="71">
        <f t="shared" si="15"/>
        <v>252</v>
      </c>
      <c r="P26" s="71">
        <f t="shared" si="15"/>
        <v>228</v>
      </c>
      <c r="Q26" s="71">
        <f t="shared" si="15"/>
        <v>3000</v>
      </c>
      <c r="U26" s="73">
        <f>SUM(U21:U25)</f>
        <v>1.5</v>
      </c>
      <c r="V26" s="73">
        <f>SUM(V21:V25)</f>
        <v>250</v>
      </c>
      <c r="X26" s="69">
        <f>SUM(X21:X25)</f>
        <v>0</v>
      </c>
      <c r="Y26" s="69">
        <f>SUM(Y21:Y25)</f>
        <v>3000</v>
      </c>
      <c r="Z26" s="106">
        <f>X26/(X26+Y26)</f>
        <v>0</v>
      </c>
    </row>
    <row r="27" spans="1:26" ht="10.15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23</v>
      </c>
      <c r="C28" s="91"/>
      <c r="D28" s="123"/>
      <c r="E28" s="92">
        <f t="shared" ref="E28:Q28" si="16">SUM(E14,E20,E26)</f>
        <v>672</v>
      </c>
      <c r="F28" s="92">
        <f t="shared" si="16"/>
        <v>704</v>
      </c>
      <c r="G28" s="92">
        <f t="shared" si="16"/>
        <v>704</v>
      </c>
      <c r="H28" s="92">
        <f t="shared" si="16"/>
        <v>640</v>
      </c>
      <c r="I28" s="92">
        <f t="shared" si="16"/>
        <v>704</v>
      </c>
      <c r="J28" s="92">
        <f t="shared" si="16"/>
        <v>704</v>
      </c>
      <c r="K28" s="92">
        <f t="shared" si="16"/>
        <v>640</v>
      </c>
      <c r="L28" s="92">
        <f t="shared" si="16"/>
        <v>704</v>
      </c>
      <c r="M28" s="92">
        <f t="shared" si="16"/>
        <v>576</v>
      </c>
      <c r="N28" s="92">
        <f t="shared" si="16"/>
        <v>672</v>
      </c>
      <c r="O28" s="92">
        <f t="shared" si="16"/>
        <v>672</v>
      </c>
      <c r="P28" s="92">
        <f t="shared" si="16"/>
        <v>608</v>
      </c>
      <c r="Q28" s="92">
        <f t="shared" si="16"/>
        <v>8000</v>
      </c>
      <c r="U28" s="92">
        <f>SUM(U14,U20,U26)</f>
        <v>4</v>
      </c>
      <c r="V28" s="92">
        <f>SUM(V14,V20,V26)</f>
        <v>666.66666666666663</v>
      </c>
      <c r="X28" s="92">
        <f>SUM(X14,X20,X26)</f>
        <v>0</v>
      </c>
      <c r="Y28" s="92">
        <f>SUM(Y14,Y20,Y26)</f>
        <v>8000</v>
      </c>
      <c r="Z28" s="111">
        <f>X28/(X28+Y28)</f>
        <v>0</v>
      </c>
    </row>
    <row r="29" spans="1:26" ht="10.15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30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31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8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2" x14ac:dyDescent="0.3">
      <c r="A32" s="94"/>
      <c r="B32" s="95"/>
      <c r="C32" s="130" t="str">
        <f>'3. Staff Loading'!C32</f>
        <v>BenefitsCal Application Manager</v>
      </c>
      <c r="D32" s="131" t="str">
        <f>'3. Staff Loading'!D32</f>
        <v>N</v>
      </c>
      <c r="E32" s="43">
        <v>168</v>
      </c>
      <c r="F32" s="43">
        <v>176</v>
      </c>
      <c r="G32" s="43">
        <v>176</v>
      </c>
      <c r="H32" s="43">
        <v>160</v>
      </c>
      <c r="I32" s="43">
        <v>176</v>
      </c>
      <c r="J32" s="43">
        <v>176</v>
      </c>
      <c r="K32" s="43">
        <v>160</v>
      </c>
      <c r="L32" s="43">
        <v>176</v>
      </c>
      <c r="M32" s="43">
        <v>144</v>
      </c>
      <c r="N32" s="43">
        <v>168</v>
      </c>
      <c r="O32" s="43">
        <v>168</v>
      </c>
      <c r="P32" s="43">
        <v>152</v>
      </c>
      <c r="Q32" s="101">
        <f t="shared" si="17"/>
        <v>2000</v>
      </c>
      <c r="U32" s="135">
        <f t="shared" ref="U32:U35" si="18">V32/$S$7</f>
        <v>1</v>
      </c>
      <c r="V32" s="135">
        <f>Q32/12</f>
        <v>166.66666666666666</v>
      </c>
      <c r="X32" s="135">
        <f t="shared" ref="X32:X35" si="19">IF($D32="Y",$Q32,0)</f>
        <v>0</v>
      </c>
      <c r="Y32" s="135">
        <f t="shared" ref="Y32:Y35" si="20">IF($D32="N",$Q32,0)</f>
        <v>2000</v>
      </c>
      <c r="Z32" s="136">
        <f t="shared" ref="Z32:Z35" si="21">X32/(Y32+X32)</f>
        <v>0</v>
      </c>
    </row>
    <row r="33" spans="1:26" ht="12" x14ac:dyDescent="0.3">
      <c r="A33" s="94"/>
      <c r="B33" s="95"/>
      <c r="C33" s="130" t="str">
        <f>'3. Staff Loading'!C33</f>
        <v>BenefitsCal Project Manager</v>
      </c>
      <c r="D33" s="131" t="str">
        <f>'3. Staff Loading'!D33</f>
        <v>N</v>
      </c>
      <c r="E33" s="43">
        <v>84</v>
      </c>
      <c r="F33" s="43">
        <v>88</v>
      </c>
      <c r="G33" s="43">
        <v>88</v>
      </c>
      <c r="H33" s="43">
        <v>80</v>
      </c>
      <c r="I33" s="43">
        <v>88</v>
      </c>
      <c r="J33" s="43">
        <v>88</v>
      </c>
      <c r="K33" s="43">
        <v>80</v>
      </c>
      <c r="L33" s="43">
        <v>88</v>
      </c>
      <c r="M33" s="43">
        <v>72</v>
      </c>
      <c r="N33" s="43">
        <v>84</v>
      </c>
      <c r="O33" s="43">
        <v>84</v>
      </c>
      <c r="P33" s="43">
        <v>76</v>
      </c>
      <c r="Q33" s="101">
        <f t="shared" si="17"/>
        <v>1000</v>
      </c>
      <c r="U33" s="135">
        <f t="shared" si="18"/>
        <v>0.5</v>
      </c>
      <c r="V33" s="135">
        <f>Q33/12</f>
        <v>83.333333333333329</v>
      </c>
      <c r="X33" s="135">
        <f t="shared" si="19"/>
        <v>0</v>
      </c>
      <c r="Y33" s="135">
        <f t="shared" si="20"/>
        <v>1000</v>
      </c>
      <c r="Z33" s="136">
        <f t="shared" si="21"/>
        <v>0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135</v>
      </c>
      <c r="C36" s="68"/>
      <c r="D36" s="120"/>
      <c r="E36" s="71">
        <f>SUM(E31:E35)</f>
        <v>252</v>
      </c>
      <c r="F36" s="71">
        <f t="shared" ref="F36:Q36" si="22">SUM(F31:F35)</f>
        <v>264</v>
      </c>
      <c r="G36" s="71">
        <f t="shared" si="22"/>
        <v>264</v>
      </c>
      <c r="H36" s="71">
        <f t="shared" si="22"/>
        <v>240</v>
      </c>
      <c r="I36" s="71">
        <f t="shared" si="22"/>
        <v>264</v>
      </c>
      <c r="J36" s="71">
        <f t="shared" si="22"/>
        <v>264</v>
      </c>
      <c r="K36" s="71">
        <f t="shared" si="22"/>
        <v>240</v>
      </c>
      <c r="L36" s="71">
        <f t="shared" si="22"/>
        <v>264</v>
      </c>
      <c r="M36" s="71">
        <f t="shared" si="22"/>
        <v>216</v>
      </c>
      <c r="N36" s="71">
        <f t="shared" si="22"/>
        <v>252</v>
      </c>
      <c r="O36" s="71">
        <f t="shared" si="22"/>
        <v>252</v>
      </c>
      <c r="P36" s="71">
        <f t="shared" si="22"/>
        <v>228</v>
      </c>
      <c r="Q36" s="71">
        <f t="shared" si="22"/>
        <v>3000</v>
      </c>
      <c r="U36" s="73">
        <f>SUM(U31:U35)</f>
        <v>1.5</v>
      </c>
      <c r="V36" s="73">
        <f>SUM(V31:V35)</f>
        <v>250</v>
      </c>
      <c r="X36" s="69">
        <f>SUM(X31:X35)</f>
        <v>0</v>
      </c>
      <c r="Y36" s="69">
        <f>SUM(Y31:Y35)</f>
        <v>3000</v>
      </c>
      <c r="Z36" s="106">
        <f>X36/(X36+Y36)</f>
        <v>0</v>
      </c>
    </row>
    <row r="37" spans="1:26" ht="12" x14ac:dyDescent="0.3">
      <c r="A37" s="94">
        <v>2.2000000000000002</v>
      </c>
      <c r="B37" s="99" t="s">
        <v>34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2" x14ac:dyDescent="0.3">
      <c r="A38" s="94"/>
      <c r="B38" s="95"/>
      <c r="C38" s="130" t="str">
        <f>'3. Staff Loading'!C38</f>
        <v>BenefitsCal Application Architect</v>
      </c>
      <c r="D38" s="131" t="str">
        <f>'3. Staff Loading'!D38</f>
        <v>N</v>
      </c>
      <c r="E38" s="43">
        <v>42</v>
      </c>
      <c r="F38" s="43">
        <v>44</v>
      </c>
      <c r="G38" s="43">
        <v>44</v>
      </c>
      <c r="H38" s="43">
        <v>40</v>
      </c>
      <c r="I38" s="43">
        <v>44</v>
      </c>
      <c r="J38" s="43">
        <v>44</v>
      </c>
      <c r="K38" s="43">
        <v>40</v>
      </c>
      <c r="L38" s="43">
        <v>44</v>
      </c>
      <c r="M38" s="43">
        <v>36</v>
      </c>
      <c r="N38" s="43">
        <v>42</v>
      </c>
      <c r="O38" s="43">
        <v>42</v>
      </c>
      <c r="P38" s="43">
        <v>38</v>
      </c>
      <c r="Q38" s="101">
        <f t="shared" si="17"/>
        <v>500</v>
      </c>
      <c r="R38" s="32"/>
      <c r="S38" s="32"/>
      <c r="T38" s="32"/>
      <c r="U38" s="135">
        <f t="shared" ref="U38:U40" si="23">V38/$S$7</f>
        <v>0.25</v>
      </c>
      <c r="V38" s="135">
        <f>Q38/12</f>
        <v>41.666666666666664</v>
      </c>
      <c r="X38" s="135">
        <f t="shared" ref="X38:X43" si="24">IF($D38="Y",$Q38,0)</f>
        <v>0</v>
      </c>
      <c r="Y38" s="135">
        <f t="shared" ref="Y38:Y43" si="25">IF($D38="N",$Q38,0)</f>
        <v>500</v>
      </c>
      <c r="Z38" s="136">
        <f t="shared" ref="Z38:Z40" si="26">X38/(Y38+X38)</f>
        <v>0</v>
      </c>
    </row>
    <row r="39" spans="1:26" ht="12" x14ac:dyDescent="0.3">
      <c r="A39" s="94"/>
      <c r="B39" s="95"/>
      <c r="C39" s="130" t="str">
        <f>'3. Staff Loading'!C39</f>
        <v>BenefitsCal Application Developer SR</v>
      </c>
      <c r="D39" s="131" t="str">
        <f>'3. Staff Loading'!D39</f>
        <v>N</v>
      </c>
      <c r="E39" s="43">
        <v>16.8</v>
      </c>
      <c r="F39" s="43">
        <v>17.600000000000001</v>
      </c>
      <c r="G39" s="43">
        <v>17.600000000000001</v>
      </c>
      <c r="H39" s="43">
        <v>16</v>
      </c>
      <c r="I39" s="43">
        <v>17.600000000000001</v>
      </c>
      <c r="J39" s="43">
        <v>17.600000000000001</v>
      </c>
      <c r="K39" s="43">
        <v>16</v>
      </c>
      <c r="L39" s="43">
        <v>17.600000000000001</v>
      </c>
      <c r="M39" s="43">
        <v>14.4</v>
      </c>
      <c r="N39" s="43">
        <v>16.8</v>
      </c>
      <c r="O39" s="43">
        <v>16.8</v>
      </c>
      <c r="P39" s="43">
        <v>15.200000000000001</v>
      </c>
      <c r="Q39" s="101">
        <f t="shared" si="17"/>
        <v>200</v>
      </c>
      <c r="R39" s="32"/>
      <c r="S39" s="32"/>
      <c r="T39" s="32"/>
      <c r="U39" s="135">
        <f t="shared" si="23"/>
        <v>0.10000000000000002</v>
      </c>
      <c r="V39" s="135">
        <f>Q39/12</f>
        <v>16.666666666666668</v>
      </c>
      <c r="X39" s="135">
        <f t="shared" si="24"/>
        <v>0</v>
      </c>
      <c r="Y39" s="135">
        <f t="shared" si="25"/>
        <v>200</v>
      </c>
      <c r="Z39" s="136">
        <f t="shared" si="26"/>
        <v>0</v>
      </c>
    </row>
    <row r="40" spans="1:26" ht="12" x14ac:dyDescent="0.3">
      <c r="A40" s="94"/>
      <c r="B40" s="95"/>
      <c r="C40" s="130" t="str">
        <f>'3. Staff Loading'!C40</f>
        <v>BenefitsCal Business Analyst</v>
      </c>
      <c r="D40" s="131" t="str">
        <f>'3. Staff Loading'!D40</f>
        <v>N</v>
      </c>
      <c r="E40" s="43">
        <v>84</v>
      </c>
      <c r="F40" s="43">
        <v>88</v>
      </c>
      <c r="G40" s="43">
        <v>88</v>
      </c>
      <c r="H40" s="43">
        <v>80</v>
      </c>
      <c r="I40" s="43">
        <v>88</v>
      </c>
      <c r="J40" s="43">
        <v>88</v>
      </c>
      <c r="K40" s="43">
        <v>80</v>
      </c>
      <c r="L40" s="43">
        <v>88</v>
      </c>
      <c r="M40" s="43">
        <v>72</v>
      </c>
      <c r="N40" s="43">
        <v>84</v>
      </c>
      <c r="O40" s="43">
        <v>84</v>
      </c>
      <c r="P40" s="43">
        <v>76</v>
      </c>
      <c r="Q40" s="101">
        <f t="shared" si="17"/>
        <v>1000</v>
      </c>
      <c r="R40" s="32"/>
      <c r="S40" s="32"/>
      <c r="T40" s="32"/>
      <c r="U40" s="135">
        <f t="shared" si="23"/>
        <v>0.5</v>
      </c>
      <c r="V40" s="135">
        <f>Q40/12</f>
        <v>83.333333333333329</v>
      </c>
      <c r="X40" s="135">
        <f t="shared" si="24"/>
        <v>0</v>
      </c>
      <c r="Y40" s="135">
        <f t="shared" si="25"/>
        <v>1000</v>
      </c>
      <c r="Z40" s="136">
        <f t="shared" si="26"/>
        <v>0</v>
      </c>
    </row>
    <row r="41" spans="1:26" ht="12" x14ac:dyDescent="0.3">
      <c r="A41" s="94"/>
      <c r="B41" s="95"/>
      <c r="C41" s="130" t="str">
        <f>'3. Staff Loading'!C41</f>
        <v>BenefitsCal Developer- Analytics/Reporting</v>
      </c>
      <c r="D41" s="131" t="str">
        <f>'3. Staff Loading'!D41</f>
        <v>N</v>
      </c>
      <c r="E41" s="43">
        <v>42</v>
      </c>
      <c r="F41" s="43">
        <v>44</v>
      </c>
      <c r="G41" s="43">
        <v>44</v>
      </c>
      <c r="H41" s="43">
        <v>40</v>
      </c>
      <c r="I41" s="43">
        <v>44</v>
      </c>
      <c r="J41" s="43">
        <v>44</v>
      </c>
      <c r="K41" s="43">
        <v>40</v>
      </c>
      <c r="L41" s="43">
        <v>44</v>
      </c>
      <c r="M41" s="43">
        <v>36</v>
      </c>
      <c r="N41" s="43">
        <v>42</v>
      </c>
      <c r="O41" s="43">
        <v>42</v>
      </c>
      <c r="P41" s="43">
        <v>38</v>
      </c>
      <c r="Q41" s="101">
        <f t="shared" si="17"/>
        <v>500</v>
      </c>
      <c r="R41" s="32"/>
      <c r="S41" s="32"/>
      <c r="T41" s="32"/>
      <c r="U41" s="135">
        <f t="shared" ref="U41:U43" si="27">V41/$S$7</f>
        <v>0.25</v>
      </c>
      <c r="V41" s="135">
        <f t="shared" ref="V41:V43" si="28">Q41/12</f>
        <v>41.666666666666664</v>
      </c>
      <c r="X41" s="135">
        <f t="shared" si="24"/>
        <v>0</v>
      </c>
      <c r="Y41" s="135">
        <f t="shared" si="25"/>
        <v>500</v>
      </c>
      <c r="Z41" s="136">
        <f t="shared" ref="Z41:Z43" si="29">X41/(Y41+X41)</f>
        <v>0</v>
      </c>
    </row>
    <row r="42" spans="1:26" ht="12" x14ac:dyDescent="0.3">
      <c r="A42" s="94"/>
      <c r="B42" s="95"/>
      <c r="C42" s="130" t="str">
        <f>'3. Staff Loading'!C42</f>
        <v xml:space="preserve">BenefitsCal UCD Research Analyst </v>
      </c>
      <c r="D42" s="131" t="str">
        <f>'3. Staff Loading'!D42</f>
        <v>N</v>
      </c>
      <c r="E42" s="43">
        <v>126</v>
      </c>
      <c r="F42" s="43">
        <v>132</v>
      </c>
      <c r="G42" s="43">
        <v>132</v>
      </c>
      <c r="H42" s="43">
        <v>120</v>
      </c>
      <c r="I42" s="43">
        <v>132</v>
      </c>
      <c r="J42" s="43">
        <v>132</v>
      </c>
      <c r="K42" s="43">
        <v>120</v>
      </c>
      <c r="L42" s="43">
        <v>132</v>
      </c>
      <c r="M42" s="43">
        <v>108</v>
      </c>
      <c r="N42" s="43">
        <v>126</v>
      </c>
      <c r="O42" s="43">
        <v>126</v>
      </c>
      <c r="P42" s="43">
        <v>114</v>
      </c>
      <c r="Q42" s="101">
        <f t="shared" si="17"/>
        <v>1500</v>
      </c>
      <c r="R42" s="32"/>
      <c r="S42" s="32"/>
      <c r="T42" s="32"/>
      <c r="U42" s="135">
        <f t="shared" si="27"/>
        <v>0.75</v>
      </c>
      <c r="V42" s="135">
        <f t="shared" si="28"/>
        <v>125</v>
      </c>
      <c r="X42" s="135">
        <f t="shared" si="24"/>
        <v>0</v>
      </c>
      <c r="Y42" s="135">
        <f t="shared" si="25"/>
        <v>1500</v>
      </c>
      <c r="Z42" s="136">
        <f t="shared" si="29"/>
        <v>0</v>
      </c>
    </row>
    <row r="43" spans="1:26" ht="12" x14ac:dyDescent="0.3">
      <c r="A43" s="94"/>
      <c r="B43" s="95"/>
      <c r="C43" s="130" t="str">
        <f>'3. Staff Loading'!C43</f>
        <v>BenefitsCal User Centered Design Lead</v>
      </c>
      <c r="D43" s="131" t="str">
        <f>'3. Staff Loading'!D43</f>
        <v>N</v>
      </c>
      <c r="E43" s="43">
        <v>67.2</v>
      </c>
      <c r="F43" s="43">
        <v>70.400000000000006</v>
      </c>
      <c r="G43" s="43">
        <v>70.400000000000006</v>
      </c>
      <c r="H43" s="43">
        <v>64</v>
      </c>
      <c r="I43" s="43">
        <v>70.400000000000006</v>
      </c>
      <c r="J43" s="43">
        <v>70.400000000000006</v>
      </c>
      <c r="K43" s="43">
        <v>64</v>
      </c>
      <c r="L43" s="43">
        <v>70.400000000000006</v>
      </c>
      <c r="M43" s="43">
        <v>57.6</v>
      </c>
      <c r="N43" s="43">
        <v>67.2</v>
      </c>
      <c r="O43" s="43">
        <v>67.2</v>
      </c>
      <c r="P43" s="43">
        <v>60.800000000000004</v>
      </c>
      <c r="Q43" s="101">
        <f t="shared" si="17"/>
        <v>800</v>
      </c>
      <c r="R43" s="56"/>
      <c r="S43" s="32"/>
      <c r="T43" s="32"/>
      <c r="U43" s="135">
        <f t="shared" si="27"/>
        <v>0.40000000000000008</v>
      </c>
      <c r="V43" s="135">
        <f t="shared" si="28"/>
        <v>66.666666666666671</v>
      </c>
      <c r="X43" s="135">
        <f t="shared" si="24"/>
        <v>0</v>
      </c>
      <c r="Y43" s="135">
        <f t="shared" si="25"/>
        <v>800</v>
      </c>
      <c r="Z43" s="136">
        <f t="shared" si="29"/>
        <v>0</v>
      </c>
    </row>
    <row r="44" spans="1:26" s="32" customFormat="1" ht="12.5" thickBot="1" x14ac:dyDescent="0.35">
      <c r="A44" s="66"/>
      <c r="B44" s="67" t="s">
        <v>41</v>
      </c>
      <c r="C44" s="68"/>
      <c r="D44" s="120"/>
      <c r="E44" s="71">
        <f t="shared" ref="E44:Q44" si="30">SUM(E37:E43)</f>
        <v>378</v>
      </c>
      <c r="F44" s="71">
        <f t="shared" si="30"/>
        <v>396</v>
      </c>
      <c r="G44" s="71">
        <f t="shared" si="30"/>
        <v>396</v>
      </c>
      <c r="H44" s="71">
        <f t="shared" si="30"/>
        <v>360</v>
      </c>
      <c r="I44" s="71">
        <f t="shared" si="30"/>
        <v>396</v>
      </c>
      <c r="J44" s="71">
        <f t="shared" si="30"/>
        <v>396</v>
      </c>
      <c r="K44" s="71">
        <f t="shared" si="30"/>
        <v>360</v>
      </c>
      <c r="L44" s="71">
        <f t="shared" si="30"/>
        <v>396</v>
      </c>
      <c r="M44" s="71">
        <f t="shared" si="30"/>
        <v>324</v>
      </c>
      <c r="N44" s="71">
        <f t="shared" si="30"/>
        <v>378</v>
      </c>
      <c r="O44" s="71">
        <f t="shared" si="30"/>
        <v>378</v>
      </c>
      <c r="P44" s="71">
        <f t="shared" si="30"/>
        <v>342</v>
      </c>
      <c r="Q44" s="71">
        <f t="shared" si="30"/>
        <v>4500</v>
      </c>
      <c r="R44" s="28"/>
      <c r="S44" s="28"/>
      <c r="T44" s="28"/>
      <c r="U44" s="73">
        <f>SUM(U37:U43)</f>
        <v>2.25</v>
      </c>
      <c r="V44" s="73">
        <f>SUM(V37:V43)</f>
        <v>375</v>
      </c>
      <c r="X44" s="69">
        <f>SUM(X37:X43)</f>
        <v>0</v>
      </c>
      <c r="Y44" s="69">
        <f>SUM(Y37:Y43)</f>
        <v>4500</v>
      </c>
      <c r="Z44" s="106">
        <f>X44/(X44+Y44)</f>
        <v>0</v>
      </c>
    </row>
    <row r="45" spans="1:26" ht="12" x14ac:dyDescent="0.3">
      <c r="A45" s="94">
        <v>2.2999999999999998</v>
      </c>
      <c r="B45" s="99" t="s">
        <v>42</v>
      </c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U45" s="135">
        <f>V45/$S$7</f>
        <v>0</v>
      </c>
      <c r="V45" s="135">
        <f>Q45/12</f>
        <v>0</v>
      </c>
      <c r="X45" s="135">
        <f>IF($D45="Y",$Q45,0)</f>
        <v>0</v>
      </c>
      <c r="Y45" s="135">
        <f>IF($D45="N",$Q45,0)</f>
        <v>0</v>
      </c>
      <c r="Z45" s="136" t="e">
        <f>X45/(Y45+X45)</f>
        <v>#DIV/0!</v>
      </c>
    </row>
    <row r="46" spans="1:26" ht="12" x14ac:dyDescent="0.3">
      <c r="A46" s="94"/>
      <c r="B46" s="95"/>
      <c r="C46" s="130" t="str">
        <f>'3. Staff Loading'!C46</f>
        <v>BenefitsCal Application Architect</v>
      </c>
      <c r="D46" s="131" t="str">
        <f>'3. Staff Loading'!D46</f>
        <v>N</v>
      </c>
      <c r="E46" s="43">
        <v>33.6</v>
      </c>
      <c r="F46" s="43">
        <v>35.200000000000003</v>
      </c>
      <c r="G46" s="43">
        <v>35.200000000000003</v>
      </c>
      <c r="H46" s="43">
        <v>32</v>
      </c>
      <c r="I46" s="43">
        <v>35.200000000000003</v>
      </c>
      <c r="J46" s="43">
        <v>35.200000000000003</v>
      </c>
      <c r="K46" s="43">
        <v>32</v>
      </c>
      <c r="L46" s="43">
        <v>35.200000000000003</v>
      </c>
      <c r="M46" s="43">
        <v>28.8</v>
      </c>
      <c r="N46" s="43">
        <v>33.6</v>
      </c>
      <c r="O46" s="43">
        <v>33.6</v>
      </c>
      <c r="P46" s="43">
        <v>30.400000000000002</v>
      </c>
      <c r="Q46" s="101">
        <f t="shared" si="17"/>
        <v>400</v>
      </c>
      <c r="U46" s="135">
        <f t="shared" ref="U46:U48" si="31">V46/$S$7</f>
        <v>0.20000000000000004</v>
      </c>
      <c r="V46" s="135">
        <f>Q46/12</f>
        <v>33.333333333333336</v>
      </c>
      <c r="X46" s="135">
        <f t="shared" ref="X46:X54" si="32">IF($D46="Y",$Q46,0)</f>
        <v>0</v>
      </c>
      <c r="Y46" s="135">
        <f t="shared" ref="Y46:Y54" si="33">IF($D46="N",$Q46,0)</f>
        <v>400</v>
      </c>
      <c r="Z46" s="136">
        <f t="shared" ref="Z46:Z48" si="34">X46/(Y46+X46)</f>
        <v>0</v>
      </c>
    </row>
    <row r="47" spans="1:26" ht="12" x14ac:dyDescent="0.3">
      <c r="A47" s="94"/>
      <c r="B47" s="95"/>
      <c r="C47" s="130" t="str">
        <f>'3. Staff Loading'!C47</f>
        <v>BenefitsCal Application Developer Onshore</v>
      </c>
      <c r="D47" s="131" t="str">
        <f>'3. Staff Loading'!D47</f>
        <v>N</v>
      </c>
      <c r="E47" s="43">
        <v>84</v>
      </c>
      <c r="F47" s="43">
        <v>88</v>
      </c>
      <c r="G47" s="43">
        <v>88</v>
      </c>
      <c r="H47" s="43">
        <v>80</v>
      </c>
      <c r="I47" s="43">
        <v>88</v>
      </c>
      <c r="J47" s="43">
        <v>88</v>
      </c>
      <c r="K47" s="43">
        <v>80</v>
      </c>
      <c r="L47" s="43">
        <v>88</v>
      </c>
      <c r="M47" s="43">
        <v>72</v>
      </c>
      <c r="N47" s="43">
        <v>84</v>
      </c>
      <c r="O47" s="43">
        <v>84</v>
      </c>
      <c r="P47" s="43">
        <v>76</v>
      </c>
      <c r="Q47" s="101">
        <f t="shared" si="17"/>
        <v>1000</v>
      </c>
      <c r="R47" s="32"/>
      <c r="S47" s="32"/>
      <c r="T47" s="32"/>
      <c r="U47" s="135">
        <f t="shared" si="31"/>
        <v>0.5</v>
      </c>
      <c r="V47" s="135">
        <f>Q47/12</f>
        <v>83.333333333333329</v>
      </c>
      <c r="X47" s="135">
        <f t="shared" si="32"/>
        <v>0</v>
      </c>
      <c r="Y47" s="135">
        <f t="shared" si="33"/>
        <v>1000</v>
      </c>
      <c r="Z47" s="136">
        <f t="shared" si="34"/>
        <v>0</v>
      </c>
    </row>
    <row r="48" spans="1:26" ht="12" x14ac:dyDescent="0.3">
      <c r="A48" s="94"/>
      <c r="B48" s="95"/>
      <c r="C48" s="130" t="str">
        <f>'3. Staff Loading'!C48</f>
        <v>BenefitsCal Application Developer SR</v>
      </c>
      <c r="D48" s="131" t="str">
        <f>'3. Staff Loading'!D48</f>
        <v>N</v>
      </c>
      <c r="E48" s="43">
        <v>84</v>
      </c>
      <c r="F48" s="43">
        <v>88</v>
      </c>
      <c r="G48" s="43">
        <v>88</v>
      </c>
      <c r="H48" s="43">
        <v>80</v>
      </c>
      <c r="I48" s="43">
        <v>88</v>
      </c>
      <c r="J48" s="43">
        <v>88</v>
      </c>
      <c r="K48" s="43">
        <v>80</v>
      </c>
      <c r="L48" s="43">
        <v>88</v>
      </c>
      <c r="M48" s="43">
        <v>72</v>
      </c>
      <c r="N48" s="43">
        <v>84</v>
      </c>
      <c r="O48" s="43">
        <v>84</v>
      </c>
      <c r="P48" s="43">
        <v>76</v>
      </c>
      <c r="Q48" s="101">
        <f t="shared" si="17"/>
        <v>1000</v>
      </c>
      <c r="R48" s="32"/>
      <c r="S48" s="32"/>
      <c r="T48" s="32"/>
      <c r="U48" s="135">
        <f t="shared" si="31"/>
        <v>0.5</v>
      </c>
      <c r="V48" s="135">
        <f>Q48/12</f>
        <v>83.333333333333329</v>
      </c>
      <c r="X48" s="135">
        <f t="shared" si="32"/>
        <v>0</v>
      </c>
      <c r="Y48" s="135">
        <f t="shared" si="33"/>
        <v>1000</v>
      </c>
      <c r="Z48" s="136">
        <f t="shared" si="34"/>
        <v>0</v>
      </c>
    </row>
    <row r="49" spans="1:26" ht="12" x14ac:dyDescent="0.3">
      <c r="A49" s="94"/>
      <c r="B49" s="95"/>
      <c r="C49" s="130" t="str">
        <f>'3. Staff Loading'!C49</f>
        <v>BenefitsCal Business Analyst</v>
      </c>
      <c r="D49" s="131" t="str">
        <f>'3. Staff Loading'!D49</f>
        <v>N</v>
      </c>
      <c r="E49" s="43">
        <v>84</v>
      </c>
      <c r="F49" s="43">
        <v>88</v>
      </c>
      <c r="G49" s="43">
        <v>88</v>
      </c>
      <c r="H49" s="43">
        <v>80</v>
      </c>
      <c r="I49" s="43">
        <v>88</v>
      </c>
      <c r="J49" s="43">
        <v>88</v>
      </c>
      <c r="K49" s="43">
        <v>80</v>
      </c>
      <c r="L49" s="43">
        <v>88</v>
      </c>
      <c r="M49" s="43">
        <v>72</v>
      </c>
      <c r="N49" s="43">
        <v>84</v>
      </c>
      <c r="O49" s="43">
        <v>84</v>
      </c>
      <c r="P49" s="43">
        <v>76</v>
      </c>
      <c r="Q49" s="101">
        <f t="shared" si="17"/>
        <v>1000</v>
      </c>
      <c r="R49" s="32"/>
      <c r="S49" s="32"/>
      <c r="T49" s="32"/>
      <c r="U49" s="135">
        <f t="shared" ref="U49:U54" si="35">V49/$S$7</f>
        <v>0.5</v>
      </c>
      <c r="V49" s="135">
        <f t="shared" ref="V49:V54" si="36">Q49/12</f>
        <v>83.333333333333329</v>
      </c>
      <c r="X49" s="135">
        <f t="shared" si="32"/>
        <v>0</v>
      </c>
      <c r="Y49" s="135">
        <f t="shared" si="33"/>
        <v>1000</v>
      </c>
      <c r="Z49" s="136">
        <f t="shared" ref="Z49:Z54" si="37">X49/(Y49+X49)</f>
        <v>0</v>
      </c>
    </row>
    <row r="50" spans="1:26" ht="12" x14ac:dyDescent="0.3">
      <c r="A50" s="94"/>
      <c r="B50" s="95"/>
      <c r="C50" s="130" t="str">
        <f>'3. Staff Loading'!C50</f>
        <v>BenefitsCal Developer- Analytics/Reporting</v>
      </c>
      <c r="D50" s="131" t="str">
        <f>'3. Staff Loading'!D50</f>
        <v>N</v>
      </c>
      <c r="E50" s="43">
        <v>84</v>
      </c>
      <c r="F50" s="43">
        <v>88</v>
      </c>
      <c r="G50" s="43">
        <v>88</v>
      </c>
      <c r="H50" s="43">
        <v>80</v>
      </c>
      <c r="I50" s="43">
        <v>88</v>
      </c>
      <c r="J50" s="43">
        <v>88</v>
      </c>
      <c r="K50" s="43">
        <v>80</v>
      </c>
      <c r="L50" s="43">
        <v>88</v>
      </c>
      <c r="M50" s="43">
        <v>72</v>
      </c>
      <c r="N50" s="43">
        <v>84</v>
      </c>
      <c r="O50" s="43">
        <v>84</v>
      </c>
      <c r="P50" s="43">
        <v>76</v>
      </c>
      <c r="Q50" s="101">
        <f t="shared" si="17"/>
        <v>1000</v>
      </c>
      <c r="R50" s="32"/>
      <c r="S50" s="32"/>
      <c r="T50" s="32"/>
      <c r="U50" s="135">
        <f t="shared" si="35"/>
        <v>0.5</v>
      </c>
      <c r="V50" s="135">
        <f t="shared" si="36"/>
        <v>83.333333333333329</v>
      </c>
      <c r="X50" s="135">
        <f t="shared" si="32"/>
        <v>0</v>
      </c>
      <c r="Y50" s="135">
        <f t="shared" si="33"/>
        <v>1000</v>
      </c>
      <c r="Z50" s="136">
        <f t="shared" si="37"/>
        <v>0</v>
      </c>
    </row>
    <row r="51" spans="1:26" ht="12" x14ac:dyDescent="0.3">
      <c r="A51" s="94"/>
      <c r="B51" s="95"/>
      <c r="C51" s="130" t="str">
        <f>'3. Staff Loading'!C51</f>
        <v>BenefitsCal Tester Offshore</v>
      </c>
      <c r="D51" s="131" t="str">
        <f>'3. Staff Loading'!D51</f>
        <v>Y</v>
      </c>
      <c r="E51" s="43">
        <v>235.2</v>
      </c>
      <c r="F51" s="43">
        <v>246.39999999999998</v>
      </c>
      <c r="G51" s="43">
        <v>246.39999999999998</v>
      </c>
      <c r="H51" s="43">
        <v>224</v>
      </c>
      <c r="I51" s="43">
        <v>246.39999999999998</v>
      </c>
      <c r="J51" s="43">
        <v>246.39999999999998</v>
      </c>
      <c r="K51" s="43">
        <v>224</v>
      </c>
      <c r="L51" s="43">
        <v>246.39999999999998</v>
      </c>
      <c r="M51" s="43">
        <v>201.6</v>
      </c>
      <c r="N51" s="43">
        <v>235.2</v>
      </c>
      <c r="O51" s="43">
        <v>235.2</v>
      </c>
      <c r="P51" s="43">
        <v>212.79999999999998</v>
      </c>
      <c r="Q51" s="101">
        <f t="shared" si="17"/>
        <v>2800</v>
      </c>
      <c r="R51" s="32"/>
      <c r="S51" s="32"/>
      <c r="T51" s="32"/>
      <c r="U51" s="135">
        <f t="shared" si="35"/>
        <v>1.4000000000000001</v>
      </c>
      <c r="V51" s="135">
        <f t="shared" si="36"/>
        <v>233.33333333333334</v>
      </c>
      <c r="X51" s="135">
        <f t="shared" si="32"/>
        <v>2800</v>
      </c>
      <c r="Y51" s="135">
        <f t="shared" si="33"/>
        <v>0</v>
      </c>
      <c r="Z51" s="136">
        <f t="shared" si="37"/>
        <v>1</v>
      </c>
    </row>
    <row r="52" spans="1:26" ht="12" x14ac:dyDescent="0.3">
      <c r="A52" s="94"/>
      <c r="B52" s="95"/>
      <c r="C52" s="130" t="str">
        <f>'3. Staff Loading'!C52</f>
        <v xml:space="preserve">BenefitsCal UCD Research Analyst </v>
      </c>
      <c r="D52" s="131" t="str">
        <f>'3. Staff Loading'!D52</f>
        <v>N</v>
      </c>
      <c r="E52" s="43">
        <v>168</v>
      </c>
      <c r="F52" s="43">
        <v>176</v>
      </c>
      <c r="G52" s="43">
        <v>176</v>
      </c>
      <c r="H52" s="43">
        <v>160</v>
      </c>
      <c r="I52" s="43">
        <v>176</v>
      </c>
      <c r="J52" s="43">
        <v>176</v>
      </c>
      <c r="K52" s="43">
        <v>160</v>
      </c>
      <c r="L52" s="43">
        <v>176</v>
      </c>
      <c r="M52" s="43">
        <v>144</v>
      </c>
      <c r="N52" s="43">
        <v>168</v>
      </c>
      <c r="O52" s="43">
        <v>168</v>
      </c>
      <c r="P52" s="43">
        <v>152</v>
      </c>
      <c r="Q52" s="101">
        <f t="shared" si="17"/>
        <v>2000</v>
      </c>
      <c r="R52" s="32"/>
      <c r="S52" s="32"/>
      <c r="T52" s="32"/>
      <c r="U52" s="135">
        <f t="shared" si="35"/>
        <v>1</v>
      </c>
      <c r="V52" s="135">
        <f t="shared" si="36"/>
        <v>166.66666666666666</v>
      </c>
      <c r="X52" s="135">
        <f t="shared" si="32"/>
        <v>0</v>
      </c>
      <c r="Y52" s="135">
        <f t="shared" si="33"/>
        <v>2000</v>
      </c>
      <c r="Z52" s="136">
        <f t="shared" si="37"/>
        <v>0</v>
      </c>
    </row>
    <row r="53" spans="1:26" ht="12" x14ac:dyDescent="0.3">
      <c r="A53" s="94"/>
      <c r="B53" s="95"/>
      <c r="C53" s="130" t="str">
        <f>'3. Staff Loading'!C53</f>
        <v>BenefitsCal UI/React Developer Offshore</v>
      </c>
      <c r="D53" s="131" t="str">
        <f>'3. Staff Loading'!D53</f>
        <v>Y</v>
      </c>
      <c r="E53" s="43">
        <v>336</v>
      </c>
      <c r="F53" s="43">
        <v>352</v>
      </c>
      <c r="G53" s="43">
        <v>352</v>
      </c>
      <c r="H53" s="43">
        <v>320</v>
      </c>
      <c r="I53" s="43">
        <v>352</v>
      </c>
      <c r="J53" s="43">
        <v>352</v>
      </c>
      <c r="K53" s="43">
        <v>320</v>
      </c>
      <c r="L53" s="43">
        <v>352</v>
      </c>
      <c r="M53" s="43">
        <v>288</v>
      </c>
      <c r="N53" s="43">
        <v>336</v>
      </c>
      <c r="O53" s="43">
        <v>336</v>
      </c>
      <c r="P53" s="43">
        <v>304</v>
      </c>
      <c r="Q53" s="101">
        <f t="shared" si="17"/>
        <v>4000</v>
      </c>
      <c r="R53" s="32"/>
      <c r="S53" s="32"/>
      <c r="T53" s="32"/>
      <c r="U53" s="135">
        <f t="shared" si="35"/>
        <v>2</v>
      </c>
      <c r="V53" s="135">
        <f t="shared" si="36"/>
        <v>333.33333333333331</v>
      </c>
      <c r="X53" s="135">
        <f t="shared" si="32"/>
        <v>4000</v>
      </c>
      <c r="Y53" s="135">
        <f t="shared" si="33"/>
        <v>0</v>
      </c>
      <c r="Z53" s="136">
        <f t="shared" si="37"/>
        <v>1</v>
      </c>
    </row>
    <row r="54" spans="1:26" ht="12" x14ac:dyDescent="0.3">
      <c r="A54" s="94"/>
      <c r="B54" s="95"/>
      <c r="C54" s="130" t="str">
        <f>'3. Staff Loading'!C54</f>
        <v>BenefitsCal User Centered Design Lead</v>
      </c>
      <c r="D54" s="131" t="str">
        <f>'3. Staff Loading'!D54</f>
        <v>N</v>
      </c>
      <c r="E54" s="43">
        <v>58.8</v>
      </c>
      <c r="F54" s="43">
        <v>61.599999999999994</v>
      </c>
      <c r="G54" s="43">
        <v>61.599999999999994</v>
      </c>
      <c r="H54" s="43">
        <v>56</v>
      </c>
      <c r="I54" s="43">
        <v>61.599999999999994</v>
      </c>
      <c r="J54" s="43">
        <v>61.599999999999994</v>
      </c>
      <c r="K54" s="43">
        <v>56</v>
      </c>
      <c r="L54" s="43">
        <v>61.599999999999994</v>
      </c>
      <c r="M54" s="43">
        <v>50.4</v>
      </c>
      <c r="N54" s="43">
        <v>58.8</v>
      </c>
      <c r="O54" s="43">
        <v>58.8</v>
      </c>
      <c r="P54" s="43">
        <v>53.199999999999996</v>
      </c>
      <c r="Q54" s="101">
        <f t="shared" si="17"/>
        <v>700</v>
      </c>
      <c r="R54" s="32"/>
      <c r="S54" s="32"/>
      <c r="T54" s="32"/>
      <c r="U54" s="135">
        <f t="shared" si="35"/>
        <v>0.35000000000000003</v>
      </c>
      <c r="V54" s="135">
        <f t="shared" si="36"/>
        <v>58.333333333333336</v>
      </c>
      <c r="X54" s="135">
        <f t="shared" si="32"/>
        <v>0</v>
      </c>
      <c r="Y54" s="135">
        <f t="shared" si="33"/>
        <v>700</v>
      </c>
      <c r="Z54" s="136">
        <f t="shared" si="37"/>
        <v>0</v>
      </c>
    </row>
    <row r="55" spans="1:26" s="32" customFormat="1" ht="12.5" thickBot="1" x14ac:dyDescent="0.35">
      <c r="A55" s="66"/>
      <c r="B55" s="67" t="s">
        <v>46</v>
      </c>
      <c r="C55" s="68"/>
      <c r="D55" s="120"/>
      <c r="E55" s="71">
        <f>SUM(E45:E54)</f>
        <v>1167.5999999999999</v>
      </c>
      <c r="F55" s="71">
        <f t="shared" ref="F55:Q55" si="38">SUM(F45:F54)</f>
        <v>1223.1999999999998</v>
      </c>
      <c r="G55" s="71">
        <f t="shared" si="38"/>
        <v>1223.1999999999998</v>
      </c>
      <c r="H55" s="71">
        <f t="shared" si="38"/>
        <v>1112</v>
      </c>
      <c r="I55" s="71">
        <f t="shared" si="38"/>
        <v>1223.1999999999998</v>
      </c>
      <c r="J55" s="71">
        <f t="shared" si="38"/>
        <v>1223.1999999999998</v>
      </c>
      <c r="K55" s="71">
        <f t="shared" si="38"/>
        <v>1112</v>
      </c>
      <c r="L55" s="71">
        <f t="shared" si="38"/>
        <v>1223.1999999999998</v>
      </c>
      <c r="M55" s="71">
        <f t="shared" si="38"/>
        <v>1000.8</v>
      </c>
      <c r="N55" s="71">
        <f t="shared" si="38"/>
        <v>1167.5999999999999</v>
      </c>
      <c r="O55" s="71">
        <f t="shared" si="38"/>
        <v>1167.5999999999999</v>
      </c>
      <c r="P55" s="71">
        <f t="shared" si="38"/>
        <v>1056.3999999999999</v>
      </c>
      <c r="Q55" s="71">
        <f t="shared" si="38"/>
        <v>13900</v>
      </c>
      <c r="R55" s="28"/>
      <c r="S55" s="28"/>
      <c r="T55" s="28"/>
      <c r="U55" s="73">
        <f>SUM(U45:U54)</f>
        <v>6.95</v>
      </c>
      <c r="V55" s="73">
        <f>SUM(V45:V54)</f>
        <v>1158.3333333333333</v>
      </c>
      <c r="X55" s="69">
        <f>SUM(X45:X54)</f>
        <v>6800</v>
      </c>
      <c r="Y55" s="69">
        <f>SUM(Y45:Y54)</f>
        <v>7100</v>
      </c>
      <c r="Z55" s="106">
        <f>X55/(X55+Y55)</f>
        <v>0.48920863309352519</v>
      </c>
    </row>
    <row r="56" spans="1:26" s="32" customFormat="1" ht="12" x14ac:dyDescent="0.3">
      <c r="A56" s="94">
        <v>2.4</v>
      </c>
      <c r="B56" s="99" t="s">
        <v>47</v>
      </c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ref="Q56:Q63" si="39">SUM(E56:P56)</f>
        <v>0</v>
      </c>
      <c r="R56" s="28"/>
      <c r="S56" s="28"/>
      <c r="T56" s="28"/>
      <c r="U56" s="135">
        <f>V56/$S$7</f>
        <v>0</v>
      </c>
      <c r="V56" s="135">
        <f>Q56/12</f>
        <v>0</v>
      </c>
      <c r="W56" s="28"/>
      <c r="X56" s="135">
        <f>IF($D56="Y",$Q56,0)</f>
        <v>0</v>
      </c>
      <c r="Y56" s="135">
        <f>IF($D56="N",$Q56,0)</f>
        <v>0</v>
      </c>
      <c r="Z56" s="136" t="e">
        <f>X56/(Y56+X56)</f>
        <v>#DIV/0!</v>
      </c>
    </row>
    <row r="57" spans="1:26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R57" s="28"/>
      <c r="S57" s="28"/>
      <c r="T57" s="28"/>
      <c r="U57" s="135">
        <f t="shared" ref="U57:U59" si="40">V57/$S$7</f>
        <v>0</v>
      </c>
      <c r="V57" s="135">
        <f>Q57/12</f>
        <v>0</v>
      </c>
      <c r="W57" s="28"/>
      <c r="X57" s="135">
        <f t="shared" ref="X57:X63" si="41">IF($D57="Y",$Q57,0)</f>
        <v>0</v>
      </c>
      <c r="Y57" s="135">
        <f t="shared" ref="Y57:Y63" si="42">IF($D57="N",$Q57,0)</f>
        <v>0</v>
      </c>
      <c r="Z57" s="136" t="e">
        <f t="shared" ref="Z57:Z59" si="43">X57/(Y57+X57)</f>
        <v>#DIV/0!</v>
      </c>
    </row>
    <row r="58" spans="1:26" s="32" customFormat="1" ht="12" x14ac:dyDescent="0.3">
      <c r="A58" s="94"/>
      <c r="B58" s="95"/>
      <c r="C58" s="130" t="str">
        <f>'3. Staff Loading'!C58</f>
        <v>BenefitsCal Application Developer Onshore</v>
      </c>
      <c r="D58" s="131" t="str">
        <f>'3. Staff Loading'!D58</f>
        <v>N</v>
      </c>
      <c r="E58" s="43">
        <v>50.4</v>
      </c>
      <c r="F58" s="43">
        <v>52.8</v>
      </c>
      <c r="G58" s="43">
        <v>52.8</v>
      </c>
      <c r="H58" s="43">
        <v>48</v>
      </c>
      <c r="I58" s="43">
        <v>52.8</v>
      </c>
      <c r="J58" s="43">
        <v>52.8</v>
      </c>
      <c r="K58" s="43">
        <v>48</v>
      </c>
      <c r="L58" s="43">
        <v>52.8</v>
      </c>
      <c r="M58" s="43">
        <v>43.199999999999996</v>
      </c>
      <c r="N58" s="43">
        <v>50.4</v>
      </c>
      <c r="O58" s="43">
        <v>50.4</v>
      </c>
      <c r="P58" s="43">
        <v>45.6</v>
      </c>
      <c r="Q58" s="101">
        <f t="shared" si="39"/>
        <v>600</v>
      </c>
      <c r="U58" s="135">
        <f t="shared" si="40"/>
        <v>0.30000000000000004</v>
      </c>
      <c r="V58" s="135">
        <f>Q58/12</f>
        <v>50</v>
      </c>
      <c r="W58" s="28"/>
      <c r="X58" s="135">
        <f t="shared" si="41"/>
        <v>0</v>
      </c>
      <c r="Y58" s="135">
        <f t="shared" si="42"/>
        <v>600</v>
      </c>
      <c r="Z58" s="136">
        <f t="shared" si="43"/>
        <v>0</v>
      </c>
    </row>
    <row r="59" spans="1:26" s="32" customFormat="1" ht="12" x14ac:dyDescent="0.3">
      <c r="A59" s="94"/>
      <c r="B59" s="95"/>
      <c r="C59" s="130" t="str">
        <f>'3. Staff Loading'!C59</f>
        <v>BenefitsCal Developer- Analytics/Reporting</v>
      </c>
      <c r="D59" s="131" t="str">
        <f>'3. Staff Loading'!D59</f>
        <v>N</v>
      </c>
      <c r="E59" s="43">
        <v>42</v>
      </c>
      <c r="F59" s="43">
        <v>44</v>
      </c>
      <c r="G59" s="43">
        <v>44</v>
      </c>
      <c r="H59" s="43">
        <v>40</v>
      </c>
      <c r="I59" s="43">
        <v>44</v>
      </c>
      <c r="J59" s="43">
        <v>44</v>
      </c>
      <c r="K59" s="43">
        <v>40</v>
      </c>
      <c r="L59" s="43">
        <v>44</v>
      </c>
      <c r="M59" s="43">
        <v>36</v>
      </c>
      <c r="N59" s="43">
        <v>42</v>
      </c>
      <c r="O59" s="43">
        <v>42</v>
      </c>
      <c r="P59" s="43">
        <v>38</v>
      </c>
      <c r="Q59" s="101">
        <f t="shared" si="39"/>
        <v>500</v>
      </c>
      <c r="U59" s="135">
        <f t="shared" si="40"/>
        <v>0.25</v>
      </c>
      <c r="V59" s="135">
        <f>Q59/12</f>
        <v>41.666666666666664</v>
      </c>
      <c r="W59" s="28"/>
      <c r="X59" s="135">
        <f t="shared" si="41"/>
        <v>0</v>
      </c>
      <c r="Y59" s="135">
        <f t="shared" si="42"/>
        <v>500</v>
      </c>
      <c r="Z59" s="136">
        <f t="shared" si="43"/>
        <v>0</v>
      </c>
    </row>
    <row r="60" spans="1:26" s="32" customFormat="1" ht="12" x14ac:dyDescent="0.3">
      <c r="A60" s="94"/>
      <c r="B60" s="95"/>
      <c r="C60" s="130" t="str">
        <f>'3. Staff Loading'!C60</f>
        <v>BenefitsCal SR Tester Onshore</v>
      </c>
      <c r="D60" s="131" t="str">
        <f>'3. Staff Loading'!D60</f>
        <v>N</v>
      </c>
      <c r="E60" s="43">
        <v>100.8</v>
      </c>
      <c r="F60" s="43">
        <v>105.6</v>
      </c>
      <c r="G60" s="43">
        <v>105.6</v>
      </c>
      <c r="H60" s="43">
        <v>96</v>
      </c>
      <c r="I60" s="43">
        <v>105.6</v>
      </c>
      <c r="J60" s="43">
        <v>105.6</v>
      </c>
      <c r="K60" s="43">
        <v>96</v>
      </c>
      <c r="L60" s="43">
        <v>105.6</v>
      </c>
      <c r="M60" s="43">
        <v>86.399999999999991</v>
      </c>
      <c r="N60" s="43">
        <v>100.8</v>
      </c>
      <c r="O60" s="43">
        <v>100.8</v>
      </c>
      <c r="P60" s="43">
        <v>91.2</v>
      </c>
      <c r="Q60" s="101">
        <f t="shared" si="39"/>
        <v>1200</v>
      </c>
      <c r="U60" s="135">
        <f t="shared" ref="U60:U63" si="44">V60/$S$7</f>
        <v>0.60000000000000009</v>
      </c>
      <c r="V60" s="135">
        <f t="shared" ref="V60:V63" si="45">Q60/12</f>
        <v>100</v>
      </c>
      <c r="W60" s="28"/>
      <c r="X60" s="135">
        <f t="shared" si="41"/>
        <v>0</v>
      </c>
      <c r="Y60" s="135">
        <f t="shared" si="42"/>
        <v>1200</v>
      </c>
      <c r="Z60" s="136">
        <f t="shared" ref="Z60:Z63" si="46">X60/(Y60+X60)</f>
        <v>0</v>
      </c>
    </row>
    <row r="61" spans="1:26" s="32" customFormat="1" ht="12" x14ac:dyDescent="0.3">
      <c r="A61" s="94"/>
      <c r="B61" s="95"/>
      <c r="C61" s="130" t="str">
        <f>'3. Staff Loading'!C61</f>
        <v>BenefitsCal Test Manager</v>
      </c>
      <c r="D61" s="131" t="str">
        <f>'3. Staff Loading'!D61</f>
        <v>N</v>
      </c>
      <c r="E61" s="43">
        <v>126.672</v>
      </c>
      <c r="F61" s="43">
        <v>132.70400000000001</v>
      </c>
      <c r="G61" s="43">
        <v>132.70400000000001</v>
      </c>
      <c r="H61" s="43">
        <v>120.64</v>
      </c>
      <c r="I61" s="43">
        <v>132.70400000000001</v>
      </c>
      <c r="J61" s="43">
        <v>132.70400000000001</v>
      </c>
      <c r="K61" s="43">
        <v>120.64</v>
      </c>
      <c r="L61" s="43">
        <v>132.70400000000001</v>
      </c>
      <c r="M61" s="43">
        <v>108.57599999999999</v>
      </c>
      <c r="N61" s="43">
        <v>126.672</v>
      </c>
      <c r="O61" s="43">
        <v>126.672</v>
      </c>
      <c r="P61" s="43">
        <v>114.608</v>
      </c>
      <c r="Q61" s="101">
        <f t="shared" si="39"/>
        <v>1508</v>
      </c>
      <c r="U61" s="135">
        <f t="shared" si="44"/>
        <v>0.75400000000000011</v>
      </c>
      <c r="V61" s="135">
        <f t="shared" si="45"/>
        <v>125.66666666666667</v>
      </c>
      <c r="W61" s="28"/>
      <c r="X61" s="135">
        <f t="shared" si="41"/>
        <v>0</v>
      </c>
      <c r="Y61" s="135">
        <f t="shared" si="42"/>
        <v>1508</v>
      </c>
      <c r="Z61" s="136">
        <f t="shared" si="46"/>
        <v>0</v>
      </c>
    </row>
    <row r="62" spans="1:26" s="32" customFormat="1" ht="12" x14ac:dyDescent="0.3">
      <c r="A62" s="94"/>
      <c r="B62" s="95"/>
      <c r="C62" s="130" t="str">
        <f>'3. Staff Loading'!C62</f>
        <v>BenefitsCal Tester Offshore</v>
      </c>
      <c r="D62" s="131" t="str">
        <f>'3. Staff Loading'!D62</f>
        <v>Y</v>
      </c>
      <c r="E62" s="43">
        <v>218.4</v>
      </c>
      <c r="F62" s="43">
        <v>228.8</v>
      </c>
      <c r="G62" s="43">
        <v>228.8</v>
      </c>
      <c r="H62" s="43">
        <v>208</v>
      </c>
      <c r="I62" s="43">
        <v>228.8</v>
      </c>
      <c r="J62" s="43">
        <v>228.8</v>
      </c>
      <c r="K62" s="43">
        <v>208</v>
      </c>
      <c r="L62" s="43">
        <v>228.8</v>
      </c>
      <c r="M62" s="43">
        <v>187.20000000000002</v>
      </c>
      <c r="N62" s="43">
        <v>218.4</v>
      </c>
      <c r="O62" s="43">
        <v>218.4</v>
      </c>
      <c r="P62" s="43">
        <v>197.6</v>
      </c>
      <c r="Q62" s="101">
        <f t="shared" si="39"/>
        <v>2600</v>
      </c>
      <c r="U62" s="135">
        <f t="shared" si="44"/>
        <v>1.3</v>
      </c>
      <c r="V62" s="135">
        <f t="shared" si="45"/>
        <v>216.66666666666666</v>
      </c>
      <c r="W62" s="28"/>
      <c r="X62" s="135">
        <f t="shared" si="41"/>
        <v>2600</v>
      </c>
      <c r="Y62" s="135">
        <f t="shared" si="42"/>
        <v>0</v>
      </c>
      <c r="Z62" s="136">
        <f t="shared" si="46"/>
        <v>1</v>
      </c>
    </row>
    <row r="63" spans="1:26" s="32" customFormat="1" ht="12" x14ac:dyDescent="0.3">
      <c r="A63" s="94"/>
      <c r="B63" s="95"/>
      <c r="C63" s="130" t="str">
        <f>'3. Staff Loading'!C63</f>
        <v xml:space="preserve">BenefitsCal UCD Research Analyst </v>
      </c>
      <c r="D63" s="131" t="str">
        <f>'3. Staff Loading'!D63</f>
        <v>N</v>
      </c>
      <c r="E63" s="43">
        <v>42</v>
      </c>
      <c r="F63" s="43">
        <v>44</v>
      </c>
      <c r="G63" s="43">
        <v>44</v>
      </c>
      <c r="H63" s="43">
        <v>40</v>
      </c>
      <c r="I63" s="43">
        <v>44</v>
      </c>
      <c r="J63" s="43">
        <v>44</v>
      </c>
      <c r="K63" s="43">
        <v>40</v>
      </c>
      <c r="L63" s="43">
        <v>44</v>
      </c>
      <c r="M63" s="43">
        <v>36</v>
      </c>
      <c r="N63" s="43">
        <v>42</v>
      </c>
      <c r="O63" s="43">
        <v>42</v>
      </c>
      <c r="P63" s="43">
        <v>38</v>
      </c>
      <c r="Q63" s="101">
        <f t="shared" si="39"/>
        <v>500</v>
      </c>
      <c r="U63" s="135">
        <f t="shared" si="44"/>
        <v>0.25</v>
      </c>
      <c r="V63" s="135">
        <f t="shared" si="45"/>
        <v>41.666666666666664</v>
      </c>
      <c r="W63" s="28"/>
      <c r="X63" s="135">
        <f t="shared" si="41"/>
        <v>0</v>
      </c>
      <c r="Y63" s="135">
        <f t="shared" si="42"/>
        <v>500</v>
      </c>
      <c r="Z63" s="136">
        <f t="shared" si="46"/>
        <v>0</v>
      </c>
    </row>
    <row r="64" spans="1:26" s="32" customFormat="1" ht="12.5" thickBot="1" x14ac:dyDescent="0.35">
      <c r="A64" s="66"/>
      <c r="B64" s="67" t="s">
        <v>50</v>
      </c>
      <c r="C64" s="68"/>
      <c r="D64" s="120"/>
      <c r="E64" s="71">
        <f>SUM(E56:E63)</f>
        <v>580.27199999999993</v>
      </c>
      <c r="F64" s="71">
        <f t="shared" ref="F64:Q64" si="47">SUM(F56:F63)</f>
        <v>607.904</v>
      </c>
      <c r="G64" s="71">
        <f t="shared" si="47"/>
        <v>607.904</v>
      </c>
      <c r="H64" s="71">
        <f t="shared" si="47"/>
        <v>552.64</v>
      </c>
      <c r="I64" s="71">
        <f t="shared" si="47"/>
        <v>607.904</v>
      </c>
      <c r="J64" s="71">
        <f t="shared" si="47"/>
        <v>607.904</v>
      </c>
      <c r="K64" s="71">
        <f t="shared" si="47"/>
        <v>552.64</v>
      </c>
      <c r="L64" s="71">
        <f t="shared" si="47"/>
        <v>607.904</v>
      </c>
      <c r="M64" s="71">
        <f t="shared" si="47"/>
        <v>497.37599999999998</v>
      </c>
      <c r="N64" s="71">
        <f t="shared" si="47"/>
        <v>580.27199999999993</v>
      </c>
      <c r="O64" s="71">
        <f t="shared" si="47"/>
        <v>580.27199999999993</v>
      </c>
      <c r="P64" s="71">
        <f t="shared" si="47"/>
        <v>525.00800000000004</v>
      </c>
      <c r="Q64" s="71">
        <f t="shared" si="47"/>
        <v>6908</v>
      </c>
      <c r="R64" s="28"/>
      <c r="S64" s="28"/>
      <c r="T64" s="28"/>
      <c r="U64" s="73">
        <f>SUM(U56:U63)</f>
        <v>3.4540000000000006</v>
      </c>
      <c r="V64" s="73">
        <f>SUM(V56:V63)</f>
        <v>575.66666666666663</v>
      </c>
      <c r="X64" s="69">
        <f>SUM(X56:X63)</f>
        <v>2600</v>
      </c>
      <c r="Y64" s="69">
        <f>SUM(Y56:Y63)</f>
        <v>4308</v>
      </c>
      <c r="Z64" s="106">
        <f>X64/(X64+Y64)</f>
        <v>0.37637521713954836</v>
      </c>
    </row>
    <row r="65" spans="1:26" s="32" customFormat="1" ht="12" x14ac:dyDescent="0.3">
      <c r="A65" s="94">
        <v>2.5</v>
      </c>
      <c r="B65" s="99" t="s">
        <v>51</v>
      </c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ref="Q65:Q69" si="48">SUM(E65:P65)</f>
        <v>0</v>
      </c>
      <c r="R65" s="28"/>
      <c r="S65" s="28"/>
      <c r="T65" s="28"/>
      <c r="U65" s="135">
        <f>V65/$S$7</f>
        <v>0</v>
      </c>
      <c r="V65" s="135">
        <f>Q65/12</f>
        <v>0</v>
      </c>
      <c r="W65" s="28"/>
      <c r="X65" s="135">
        <f>IF($D65="Y",$Q65,0)</f>
        <v>0</v>
      </c>
      <c r="Y65" s="135">
        <f>IF($D65="N",$Q65,0)</f>
        <v>0</v>
      </c>
      <c r="Z65" s="136" t="e">
        <f>X65/(Y65+X65)</f>
        <v>#DIV/0!</v>
      </c>
    </row>
    <row r="66" spans="1:26" s="32" customFormat="1" ht="12" x14ac:dyDescent="0.3">
      <c r="A66" s="94"/>
      <c r="B66" s="95"/>
      <c r="C66" s="130" t="str">
        <f>'3. Staff Loading'!C66</f>
        <v>BenefitsCal SR Tester Onshore</v>
      </c>
      <c r="D66" s="131" t="str">
        <f>'3. Staff Loading'!D66</f>
        <v>N</v>
      </c>
      <c r="E66" s="43">
        <v>33.6</v>
      </c>
      <c r="F66" s="43">
        <v>35.200000000000003</v>
      </c>
      <c r="G66" s="43">
        <v>35.200000000000003</v>
      </c>
      <c r="H66" s="43">
        <v>32</v>
      </c>
      <c r="I66" s="43">
        <v>35.200000000000003</v>
      </c>
      <c r="J66" s="43">
        <v>35.200000000000003</v>
      </c>
      <c r="K66" s="43">
        <v>32</v>
      </c>
      <c r="L66" s="43">
        <v>35.200000000000003</v>
      </c>
      <c r="M66" s="43">
        <v>28.8</v>
      </c>
      <c r="N66" s="43">
        <v>33.6</v>
      </c>
      <c r="O66" s="43">
        <v>33.6</v>
      </c>
      <c r="P66" s="43">
        <v>30.400000000000002</v>
      </c>
      <c r="Q66" s="101">
        <f t="shared" si="48"/>
        <v>400</v>
      </c>
      <c r="R66" s="28"/>
      <c r="S66" s="28"/>
      <c r="T66" s="28"/>
      <c r="U66" s="135">
        <f t="shared" ref="U66:U69" si="49">V66/$S$7</f>
        <v>0.20000000000000004</v>
      </c>
      <c r="V66" s="135">
        <f>Q66/12</f>
        <v>33.333333333333336</v>
      </c>
      <c r="W66" s="28"/>
      <c r="X66" s="135">
        <f t="shared" ref="X66:X69" si="50">IF($D66="Y",$Q66,0)</f>
        <v>0</v>
      </c>
      <c r="Y66" s="135">
        <f t="shared" ref="Y66:Y69" si="51">IF($D66="N",$Q66,0)</f>
        <v>400</v>
      </c>
      <c r="Z66" s="136">
        <f t="shared" ref="Z66:Z69" si="52">X66/(Y66+X66)</f>
        <v>0</v>
      </c>
    </row>
    <row r="67" spans="1:26" s="32" customFormat="1" ht="12" x14ac:dyDescent="0.3">
      <c r="A67" s="94"/>
      <c r="B67" s="95"/>
      <c r="C67" s="130" t="str">
        <f>'3. Staff Loading'!C67</f>
        <v>BenefitsCal Test Manager</v>
      </c>
      <c r="D67" s="131" t="str">
        <f>'3. Staff Loading'!D67</f>
        <v>N</v>
      </c>
      <c r="E67" s="43">
        <v>42</v>
      </c>
      <c r="F67" s="43">
        <v>44</v>
      </c>
      <c r="G67" s="43">
        <v>44</v>
      </c>
      <c r="H67" s="43">
        <v>40</v>
      </c>
      <c r="I67" s="43">
        <v>44</v>
      </c>
      <c r="J67" s="43">
        <v>44</v>
      </c>
      <c r="K67" s="43">
        <v>40</v>
      </c>
      <c r="L67" s="43">
        <v>44</v>
      </c>
      <c r="M67" s="43">
        <v>36</v>
      </c>
      <c r="N67" s="43">
        <v>42</v>
      </c>
      <c r="O67" s="43">
        <v>42</v>
      </c>
      <c r="P67" s="43">
        <v>38</v>
      </c>
      <c r="Q67" s="101">
        <f t="shared" si="48"/>
        <v>500</v>
      </c>
      <c r="U67" s="135">
        <f t="shared" si="49"/>
        <v>0.25</v>
      </c>
      <c r="V67" s="135">
        <f>Q67/12</f>
        <v>41.666666666666664</v>
      </c>
      <c r="W67" s="28"/>
      <c r="X67" s="135">
        <f t="shared" si="50"/>
        <v>0</v>
      </c>
      <c r="Y67" s="135">
        <f t="shared" si="51"/>
        <v>500</v>
      </c>
      <c r="Z67" s="136">
        <f t="shared" si="52"/>
        <v>0</v>
      </c>
    </row>
    <row r="68" spans="1:26" s="32" customFormat="1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48"/>
        <v>0</v>
      </c>
      <c r="U68" s="135">
        <f t="shared" si="49"/>
        <v>0</v>
      </c>
      <c r="V68" s="135">
        <f>Q68/12</f>
        <v>0</v>
      </c>
      <c r="W68" s="28"/>
      <c r="X68" s="135">
        <f t="shared" si="50"/>
        <v>0</v>
      </c>
      <c r="Y68" s="135">
        <f t="shared" si="51"/>
        <v>0</v>
      </c>
      <c r="Z68" s="136" t="e">
        <f t="shared" si="52"/>
        <v>#DIV/0!</v>
      </c>
    </row>
    <row r="69" spans="1:26" s="32" customFormat="1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48"/>
        <v>0</v>
      </c>
      <c r="U69" s="135">
        <f t="shared" si="49"/>
        <v>0</v>
      </c>
      <c r="V69" s="135">
        <f>Q69/12</f>
        <v>0</v>
      </c>
      <c r="W69" s="28"/>
      <c r="X69" s="135">
        <f t="shared" si="50"/>
        <v>0</v>
      </c>
      <c r="Y69" s="135">
        <f t="shared" si="51"/>
        <v>0</v>
      </c>
      <c r="Z69" s="136" t="e">
        <f t="shared" si="52"/>
        <v>#DIV/0!</v>
      </c>
    </row>
    <row r="70" spans="1:26" s="32" customFormat="1" ht="12.5" thickBot="1" x14ac:dyDescent="0.35">
      <c r="A70" s="66"/>
      <c r="B70" s="67" t="s">
        <v>52</v>
      </c>
      <c r="C70" s="68"/>
      <c r="D70" s="120"/>
      <c r="E70" s="71">
        <f>SUM(E65:E69)</f>
        <v>75.599999999999994</v>
      </c>
      <c r="F70" s="71">
        <f t="shared" ref="F70:Q70" si="53">SUM(F65:F69)</f>
        <v>79.2</v>
      </c>
      <c r="G70" s="71">
        <f t="shared" si="53"/>
        <v>79.2</v>
      </c>
      <c r="H70" s="71">
        <f t="shared" si="53"/>
        <v>72</v>
      </c>
      <c r="I70" s="71">
        <f t="shared" si="53"/>
        <v>79.2</v>
      </c>
      <c r="J70" s="71">
        <f t="shared" si="53"/>
        <v>79.2</v>
      </c>
      <c r="K70" s="71">
        <f t="shared" si="53"/>
        <v>72</v>
      </c>
      <c r="L70" s="71">
        <f t="shared" si="53"/>
        <v>79.2</v>
      </c>
      <c r="M70" s="71">
        <f t="shared" si="53"/>
        <v>64.8</v>
      </c>
      <c r="N70" s="71">
        <f t="shared" si="53"/>
        <v>75.599999999999994</v>
      </c>
      <c r="O70" s="71">
        <f t="shared" si="53"/>
        <v>75.599999999999994</v>
      </c>
      <c r="P70" s="71">
        <f t="shared" si="53"/>
        <v>68.400000000000006</v>
      </c>
      <c r="Q70" s="71">
        <f t="shared" si="53"/>
        <v>900</v>
      </c>
      <c r="R70" s="28"/>
      <c r="S70" s="28"/>
      <c r="T70" s="28"/>
      <c r="U70" s="73">
        <f>SUM(U65:U69)</f>
        <v>0.45000000000000007</v>
      </c>
      <c r="V70" s="73">
        <f>SUM(V65:V69)</f>
        <v>75</v>
      </c>
      <c r="X70" s="69">
        <f>SUM(X65:X69)</f>
        <v>0</v>
      </c>
      <c r="Y70" s="69">
        <f>SUM(Y65:Y69)</f>
        <v>900</v>
      </c>
      <c r="Z70" s="106">
        <f>X70/(X70+Y70)</f>
        <v>0</v>
      </c>
    </row>
    <row r="71" spans="1:26" s="32" customFormat="1" ht="12" x14ac:dyDescent="0.3">
      <c r="A71" s="94">
        <v>2.6</v>
      </c>
      <c r="B71" s="99" t="s">
        <v>53</v>
      </c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R71" s="28"/>
      <c r="S71" s="28"/>
      <c r="T71" s="28"/>
      <c r="U71" s="135">
        <f>V71/$S$7</f>
        <v>0</v>
      </c>
      <c r="V71" s="135">
        <f>Q71/12</f>
        <v>0</v>
      </c>
      <c r="X71" s="135">
        <f>IF($D71="Y",$Q71,0)</f>
        <v>0</v>
      </c>
      <c r="Y71" s="135">
        <f>IF($D71="N",$Q71,0)</f>
        <v>0</v>
      </c>
      <c r="Z71" s="136" t="e">
        <f>X71/(Y71+X71)</f>
        <v>#DIV/0!</v>
      </c>
    </row>
    <row r="72" spans="1:26" ht="12" x14ac:dyDescent="0.3">
      <c r="A72" s="94"/>
      <c r="B72" s="95"/>
      <c r="C72" s="130">
        <f>'3. Staff Loading'!C72</f>
        <v>0</v>
      </c>
      <c r="D72" s="131">
        <f>'3. Staff Loading'!D72</f>
        <v>0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101">
        <f t="shared" si="17"/>
        <v>0</v>
      </c>
      <c r="U72" s="135">
        <f t="shared" ref="U72:U75" si="54">V72/$S$7</f>
        <v>0</v>
      </c>
      <c r="V72" s="135">
        <f>Q72/12</f>
        <v>0</v>
      </c>
      <c r="X72" s="135">
        <f t="shared" ref="X72:X75" si="55">IF($D72="Y",$Q72,0)</f>
        <v>0</v>
      </c>
      <c r="Y72" s="135">
        <f t="shared" ref="Y72:Y75" si="56">IF($D72="N",$Q72,0)</f>
        <v>0</v>
      </c>
      <c r="Z72" s="136" t="e">
        <f t="shared" ref="Z72:Z75" si="57">X72/(Y72+X72)</f>
        <v>#DIV/0!</v>
      </c>
    </row>
    <row r="73" spans="1:26" ht="12" x14ac:dyDescent="0.3">
      <c r="A73" s="94"/>
      <c r="B73" s="95"/>
      <c r="C73" s="130" t="str">
        <f>'3. Staff Loading'!C73</f>
        <v>BenefitsCal Business Analyst Sr</v>
      </c>
      <c r="D73" s="131" t="str">
        <f>'3. Staff Loading'!D73</f>
        <v>N</v>
      </c>
      <c r="E73" s="43">
        <v>84</v>
      </c>
      <c r="F73" s="43">
        <v>88</v>
      </c>
      <c r="G73" s="43">
        <v>88</v>
      </c>
      <c r="H73" s="43">
        <v>80</v>
      </c>
      <c r="I73" s="43">
        <v>88</v>
      </c>
      <c r="J73" s="43">
        <v>88</v>
      </c>
      <c r="K73" s="43">
        <v>80</v>
      </c>
      <c r="L73" s="43">
        <v>88</v>
      </c>
      <c r="M73" s="43">
        <v>72</v>
      </c>
      <c r="N73" s="43">
        <v>84</v>
      </c>
      <c r="O73" s="43">
        <v>84</v>
      </c>
      <c r="P73" s="43">
        <v>76</v>
      </c>
      <c r="Q73" s="101">
        <f t="shared" si="17"/>
        <v>1000</v>
      </c>
      <c r="U73" s="135">
        <f t="shared" si="54"/>
        <v>0.5</v>
      </c>
      <c r="V73" s="135">
        <f>Q73/12</f>
        <v>83.333333333333329</v>
      </c>
      <c r="X73" s="135">
        <f t="shared" si="55"/>
        <v>0</v>
      </c>
      <c r="Y73" s="135">
        <f t="shared" si="56"/>
        <v>1000</v>
      </c>
      <c r="Z73" s="136">
        <f t="shared" si="57"/>
        <v>0</v>
      </c>
    </row>
    <row r="74" spans="1:26" ht="12" x14ac:dyDescent="0.3">
      <c r="A74" s="94"/>
      <c r="B74" s="95"/>
      <c r="C74" s="130" t="str">
        <f>'3. Staff Loading'!C74</f>
        <v>BenefitsCal Public Communications Lead</v>
      </c>
      <c r="D74" s="131" t="str">
        <f>'3. Staff Loading'!D74</f>
        <v>N</v>
      </c>
      <c r="E74" s="43">
        <v>25.2</v>
      </c>
      <c r="F74" s="43">
        <v>26.4</v>
      </c>
      <c r="G74" s="43">
        <v>26.4</v>
      </c>
      <c r="H74" s="43">
        <v>24</v>
      </c>
      <c r="I74" s="43">
        <v>26.4</v>
      </c>
      <c r="J74" s="43">
        <v>26.4</v>
      </c>
      <c r="K74" s="43">
        <v>24</v>
      </c>
      <c r="L74" s="43">
        <v>26.4</v>
      </c>
      <c r="M74" s="43">
        <v>21.599999999999998</v>
      </c>
      <c r="N74" s="43">
        <v>25.2</v>
      </c>
      <c r="O74" s="43">
        <v>25.2</v>
      </c>
      <c r="P74" s="43">
        <v>22.8</v>
      </c>
      <c r="Q74" s="101">
        <f t="shared" si="17"/>
        <v>300</v>
      </c>
      <c r="R74" s="32"/>
      <c r="S74" s="32"/>
      <c r="T74" s="32"/>
      <c r="U74" s="135">
        <f t="shared" si="54"/>
        <v>0.15000000000000002</v>
      </c>
      <c r="V74" s="135">
        <f>Q74/12</f>
        <v>25</v>
      </c>
      <c r="X74" s="135">
        <f t="shared" si="55"/>
        <v>0</v>
      </c>
      <c r="Y74" s="135">
        <f t="shared" si="56"/>
        <v>300</v>
      </c>
      <c r="Z74" s="136">
        <f t="shared" si="57"/>
        <v>0</v>
      </c>
    </row>
    <row r="75" spans="1:26" ht="12" x14ac:dyDescent="0.3">
      <c r="A75" s="94"/>
      <c r="B75" s="95"/>
      <c r="C75" s="130">
        <f>'3. Staff Loading'!C75</f>
        <v>0</v>
      </c>
      <c r="D75" s="131">
        <f>'3. Staff Loading'!D75</f>
        <v>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101">
        <f t="shared" si="17"/>
        <v>0</v>
      </c>
      <c r="R75" s="32"/>
      <c r="S75" s="32"/>
      <c r="T75" s="32"/>
      <c r="U75" s="135">
        <f t="shared" si="54"/>
        <v>0</v>
      </c>
      <c r="V75" s="135">
        <f>Q75/12</f>
        <v>0</v>
      </c>
      <c r="X75" s="135">
        <f t="shared" si="55"/>
        <v>0</v>
      </c>
      <c r="Y75" s="135">
        <f t="shared" si="56"/>
        <v>0</v>
      </c>
      <c r="Z75" s="136" t="e">
        <f t="shared" si="57"/>
        <v>#DIV/0!</v>
      </c>
    </row>
    <row r="76" spans="1:26" s="32" customFormat="1" ht="12" thickBot="1" x14ac:dyDescent="0.3">
      <c r="A76" s="66"/>
      <c r="B76" s="67" t="s">
        <v>55</v>
      </c>
      <c r="C76" s="68"/>
      <c r="D76" s="120"/>
      <c r="E76" s="71">
        <f>SUM(E71:E75)</f>
        <v>109.2</v>
      </c>
      <c r="F76" s="71">
        <f t="shared" ref="F76:Q76" si="58">SUM(F71:F75)</f>
        <v>114.4</v>
      </c>
      <c r="G76" s="71">
        <f t="shared" si="58"/>
        <v>114.4</v>
      </c>
      <c r="H76" s="71">
        <f t="shared" si="58"/>
        <v>104</v>
      </c>
      <c r="I76" s="71">
        <f t="shared" si="58"/>
        <v>114.4</v>
      </c>
      <c r="J76" s="71">
        <f t="shared" si="58"/>
        <v>114.4</v>
      </c>
      <c r="K76" s="71">
        <f t="shared" si="58"/>
        <v>104</v>
      </c>
      <c r="L76" s="71">
        <f t="shared" si="58"/>
        <v>114.4</v>
      </c>
      <c r="M76" s="71">
        <f t="shared" si="58"/>
        <v>93.6</v>
      </c>
      <c r="N76" s="71">
        <f t="shared" si="58"/>
        <v>109.2</v>
      </c>
      <c r="O76" s="71">
        <f t="shared" si="58"/>
        <v>109.2</v>
      </c>
      <c r="P76" s="71">
        <f t="shared" si="58"/>
        <v>98.8</v>
      </c>
      <c r="Q76" s="71">
        <f t="shared" si="58"/>
        <v>1300</v>
      </c>
      <c r="U76" s="73">
        <f>SUM(U71:U75)</f>
        <v>0.65</v>
      </c>
      <c r="V76" s="73">
        <f>SUM(V71:V75)</f>
        <v>108.33333333333333</v>
      </c>
      <c r="X76" s="69">
        <f>SUM(X71:X75)</f>
        <v>0</v>
      </c>
      <c r="Y76" s="69">
        <f>SUM(Y71:Y75)</f>
        <v>1300</v>
      </c>
      <c r="Z76" s="106">
        <f>X76/(X76+Y76)</f>
        <v>0</v>
      </c>
    </row>
    <row r="77" spans="1:26" s="32" customFormat="1" ht="12" x14ac:dyDescent="0.3">
      <c r="A77" s="94">
        <v>2.7</v>
      </c>
      <c r="B77" s="99" t="s">
        <v>56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si="17"/>
        <v>0</v>
      </c>
      <c r="R77" s="28"/>
      <c r="S77" s="28"/>
      <c r="T77" s="28"/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2" x14ac:dyDescent="0.3">
      <c r="A78" s="94"/>
      <c r="B78" s="95"/>
      <c r="C78" s="130" t="str">
        <f>'3. Staff Loading'!C78</f>
        <v>BenefitsCal Business Analyst</v>
      </c>
      <c r="D78" s="131" t="str">
        <f>'3. Staff Loading'!D78</f>
        <v>N</v>
      </c>
      <c r="E78" s="43">
        <v>84</v>
      </c>
      <c r="F78" s="43">
        <v>88</v>
      </c>
      <c r="G78" s="43">
        <v>88</v>
      </c>
      <c r="H78" s="43">
        <v>80</v>
      </c>
      <c r="I78" s="43">
        <v>88</v>
      </c>
      <c r="J78" s="43">
        <v>88</v>
      </c>
      <c r="K78" s="43">
        <v>80</v>
      </c>
      <c r="L78" s="43">
        <v>88</v>
      </c>
      <c r="M78" s="43">
        <v>72</v>
      </c>
      <c r="N78" s="43">
        <v>84</v>
      </c>
      <c r="O78" s="43">
        <v>84</v>
      </c>
      <c r="P78" s="43">
        <v>76</v>
      </c>
      <c r="Q78" s="101">
        <f t="shared" si="17"/>
        <v>1000</v>
      </c>
      <c r="U78" s="135">
        <f t="shared" ref="U78:U81" si="59">V78/$S$7</f>
        <v>0.5</v>
      </c>
      <c r="V78" s="135">
        <f>Q78/12</f>
        <v>83.333333333333329</v>
      </c>
      <c r="X78" s="135">
        <f t="shared" ref="X78:X81" si="60">IF($D78="Y",$Q78,0)</f>
        <v>0</v>
      </c>
      <c r="Y78" s="135">
        <f t="shared" ref="Y78:Y81" si="61">IF($D78="N",$Q78,0)</f>
        <v>1000</v>
      </c>
      <c r="Z78" s="136">
        <f t="shared" ref="Z78:Z81" si="62">X78/(Y78+X78)</f>
        <v>0</v>
      </c>
    </row>
    <row r="79" spans="1:26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17"/>
        <v>0</v>
      </c>
      <c r="U79" s="135">
        <f t="shared" si="59"/>
        <v>0</v>
      </c>
      <c r="V79" s="135">
        <f>Q79/12</f>
        <v>0</v>
      </c>
      <c r="X79" s="135">
        <f t="shared" si="60"/>
        <v>0</v>
      </c>
      <c r="Y79" s="135">
        <f t="shared" si="61"/>
        <v>0</v>
      </c>
      <c r="Z79" s="136" t="e">
        <f t="shared" si="62"/>
        <v>#DIV/0!</v>
      </c>
    </row>
    <row r="80" spans="1:26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17"/>
        <v>0</v>
      </c>
      <c r="U80" s="135">
        <f t="shared" si="59"/>
        <v>0</v>
      </c>
      <c r="V80" s="135">
        <f>Q80/12</f>
        <v>0</v>
      </c>
      <c r="X80" s="135">
        <f t="shared" si="60"/>
        <v>0</v>
      </c>
      <c r="Y80" s="135">
        <f t="shared" si="61"/>
        <v>0</v>
      </c>
      <c r="Z80" s="136" t="e">
        <f t="shared" si="62"/>
        <v>#DIV/0!</v>
      </c>
    </row>
    <row r="81" spans="1:26" ht="12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17"/>
        <v>0</v>
      </c>
      <c r="U81" s="135">
        <f t="shared" si="59"/>
        <v>0</v>
      </c>
      <c r="V81" s="135">
        <f>Q81/12</f>
        <v>0</v>
      </c>
      <c r="X81" s="135">
        <f t="shared" si="60"/>
        <v>0</v>
      </c>
      <c r="Y81" s="135">
        <f t="shared" si="61"/>
        <v>0</v>
      </c>
      <c r="Z81" s="136" t="e">
        <f t="shared" si="62"/>
        <v>#DIV/0!</v>
      </c>
    </row>
    <row r="82" spans="1:26" s="32" customFormat="1" ht="12.5" thickBot="1" x14ac:dyDescent="0.35">
      <c r="A82" s="66"/>
      <c r="B82" s="67" t="s">
        <v>57</v>
      </c>
      <c r="C82" s="68"/>
      <c r="D82" s="120"/>
      <c r="E82" s="71">
        <f>SUM(E77:E81)</f>
        <v>84</v>
      </c>
      <c r="F82" s="71">
        <f t="shared" ref="F82:Q82" si="63">SUM(F77:F81)</f>
        <v>88</v>
      </c>
      <c r="G82" s="71">
        <f t="shared" si="63"/>
        <v>88</v>
      </c>
      <c r="H82" s="71">
        <f t="shared" si="63"/>
        <v>80</v>
      </c>
      <c r="I82" s="71">
        <f t="shared" si="63"/>
        <v>88</v>
      </c>
      <c r="J82" s="71">
        <f t="shared" si="63"/>
        <v>88</v>
      </c>
      <c r="K82" s="71">
        <f t="shared" si="63"/>
        <v>80</v>
      </c>
      <c r="L82" s="71">
        <f t="shared" si="63"/>
        <v>88</v>
      </c>
      <c r="M82" s="71">
        <f t="shared" si="63"/>
        <v>72</v>
      </c>
      <c r="N82" s="71">
        <f t="shared" si="63"/>
        <v>84</v>
      </c>
      <c r="O82" s="71">
        <f t="shared" si="63"/>
        <v>84</v>
      </c>
      <c r="P82" s="71">
        <f t="shared" si="63"/>
        <v>76</v>
      </c>
      <c r="Q82" s="71">
        <f t="shared" si="63"/>
        <v>1000</v>
      </c>
      <c r="R82" s="28"/>
      <c r="S82" s="28"/>
      <c r="T82" s="28"/>
      <c r="U82" s="73">
        <f>SUM(U77:U81)</f>
        <v>0.5</v>
      </c>
      <c r="V82" s="73">
        <f>SUM(V77:V81)</f>
        <v>83.333333333333329</v>
      </c>
      <c r="X82" s="69">
        <f>SUM(X77:X81)</f>
        <v>0</v>
      </c>
      <c r="Y82" s="69">
        <f>SUM(Y77:Y81)</f>
        <v>1000</v>
      </c>
      <c r="Z82" s="106">
        <f>X82/(X82+Y82)</f>
        <v>0</v>
      </c>
    </row>
    <row r="83" spans="1:26" s="32" customFormat="1" ht="10.15" customHeight="1" thickBot="1" x14ac:dyDescent="0.35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28"/>
      <c r="S83" s="28"/>
      <c r="T83" s="28"/>
      <c r="U83" s="116"/>
      <c r="V83" s="116"/>
      <c r="X83" s="116"/>
      <c r="Y83" s="116"/>
      <c r="Z83" s="110"/>
    </row>
    <row r="84" spans="1:26" s="32" customFormat="1" ht="13" thickBot="1" x14ac:dyDescent="0.3">
      <c r="A84" s="89"/>
      <c r="B84" s="90" t="s">
        <v>58</v>
      </c>
      <c r="C84" s="91"/>
      <c r="D84" s="123"/>
      <c r="E84" s="92">
        <f t="shared" ref="E84:Q84" si="64">SUM(E36,E44,E55,E64,E70,E76,E82)</f>
        <v>2646.6719999999996</v>
      </c>
      <c r="F84" s="92">
        <f t="shared" si="64"/>
        <v>2772.7039999999997</v>
      </c>
      <c r="G84" s="92">
        <f t="shared" si="64"/>
        <v>2772.7039999999997</v>
      </c>
      <c r="H84" s="92">
        <f t="shared" si="64"/>
        <v>2520.64</v>
      </c>
      <c r="I84" s="92">
        <f t="shared" si="64"/>
        <v>2772.7039999999997</v>
      </c>
      <c r="J84" s="92">
        <f t="shared" si="64"/>
        <v>2772.7039999999997</v>
      </c>
      <c r="K84" s="92">
        <f t="shared" si="64"/>
        <v>2520.64</v>
      </c>
      <c r="L84" s="92">
        <f t="shared" si="64"/>
        <v>2772.7039999999997</v>
      </c>
      <c r="M84" s="92">
        <f t="shared" si="64"/>
        <v>2268.576</v>
      </c>
      <c r="N84" s="92">
        <f t="shared" si="64"/>
        <v>2646.6719999999996</v>
      </c>
      <c r="O84" s="92">
        <f t="shared" si="64"/>
        <v>2646.6719999999996</v>
      </c>
      <c r="P84" s="92">
        <f t="shared" si="64"/>
        <v>2394.6080000000002</v>
      </c>
      <c r="Q84" s="92">
        <f t="shared" si="64"/>
        <v>31508</v>
      </c>
      <c r="U84" s="92">
        <f>SUM(U36,U44,U55,U64,U70,U76,U82)</f>
        <v>15.754</v>
      </c>
      <c r="V84" s="92">
        <f>SUM(V36,V44,V55,V64,V70,V76,V82)</f>
        <v>2625.666666666667</v>
      </c>
      <c r="X84" s="92">
        <f>SUM(X36,X44,X55,X64,X70,X76,X82)</f>
        <v>9400</v>
      </c>
      <c r="Y84" s="92">
        <f>SUM(Y36,Y44,Y55,Y64,Y70,Y76,Y82)</f>
        <v>22108</v>
      </c>
      <c r="Z84" s="111">
        <f>X84/(X84+Y84)</f>
        <v>0.29833693030341502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3</v>
      </c>
      <c r="B86" s="83" t="s">
        <v>59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3.1</v>
      </c>
      <c r="B87" s="99" t="s">
        <v>59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5">SUM(E87:P87)</f>
        <v>0</v>
      </c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ht="12" x14ac:dyDescent="0.3">
      <c r="A88" s="94"/>
      <c r="B88" s="95"/>
      <c r="C88" s="130" t="str">
        <f>'3. Staff Loading'!C88</f>
        <v>BenefitsCal Tier 3 Support Analyst</v>
      </c>
      <c r="D88" s="131" t="str">
        <f>'3. Staff Loading'!D88</f>
        <v>N</v>
      </c>
      <c r="E88" s="43">
        <v>168</v>
      </c>
      <c r="F88" s="43">
        <v>176</v>
      </c>
      <c r="G88" s="43">
        <v>176</v>
      </c>
      <c r="H88" s="43">
        <v>160</v>
      </c>
      <c r="I88" s="43">
        <v>176</v>
      </c>
      <c r="J88" s="43">
        <v>176</v>
      </c>
      <c r="K88" s="43">
        <v>160</v>
      </c>
      <c r="L88" s="43">
        <v>176</v>
      </c>
      <c r="M88" s="43">
        <v>144</v>
      </c>
      <c r="N88" s="43">
        <v>168</v>
      </c>
      <c r="O88" s="43">
        <v>168</v>
      </c>
      <c r="P88" s="43">
        <v>152</v>
      </c>
      <c r="Q88" s="101">
        <f t="shared" si="65"/>
        <v>2000</v>
      </c>
      <c r="U88" s="135">
        <f t="shared" ref="U88:U91" si="66">V88/$S$7</f>
        <v>1</v>
      </c>
      <c r="V88" s="135">
        <f>Q88/12</f>
        <v>166.66666666666666</v>
      </c>
      <c r="X88" s="135">
        <f t="shared" ref="X88:X91" si="67">IF($D88="Y",$Q88,0)</f>
        <v>0</v>
      </c>
      <c r="Y88" s="135">
        <f t="shared" ref="Y88:Y91" si="68">IF($D88="N",$Q88,0)</f>
        <v>2000</v>
      </c>
      <c r="Z88" s="136">
        <f t="shared" ref="Z88:Z91" si="69">X88/(Y88+X88)</f>
        <v>0</v>
      </c>
    </row>
    <row r="89" spans="1:26" s="32" customFormat="1" ht="12" x14ac:dyDescent="0.3">
      <c r="A89" s="94"/>
      <c r="B89" s="95"/>
      <c r="C89" s="130" t="str">
        <f>'3. Staff Loading'!C89</f>
        <v>BenefitsCal Tier 3 Support Developer</v>
      </c>
      <c r="D89" s="131" t="str">
        <f>'3. Staff Loading'!D89</f>
        <v>N</v>
      </c>
      <c r="E89" s="43">
        <v>168</v>
      </c>
      <c r="F89" s="43">
        <v>176</v>
      </c>
      <c r="G89" s="43">
        <v>176</v>
      </c>
      <c r="H89" s="43">
        <v>160</v>
      </c>
      <c r="I89" s="43">
        <v>176</v>
      </c>
      <c r="J89" s="43">
        <v>176</v>
      </c>
      <c r="K89" s="43">
        <v>160</v>
      </c>
      <c r="L89" s="43">
        <v>176</v>
      </c>
      <c r="M89" s="43">
        <v>144</v>
      </c>
      <c r="N89" s="43">
        <v>168</v>
      </c>
      <c r="O89" s="43">
        <v>168</v>
      </c>
      <c r="P89" s="43">
        <v>152</v>
      </c>
      <c r="Q89" s="101">
        <f t="shared" si="65"/>
        <v>2000</v>
      </c>
      <c r="R89" s="28"/>
      <c r="S89" s="28"/>
      <c r="T89" s="28"/>
      <c r="U89" s="135">
        <f t="shared" si="66"/>
        <v>1</v>
      </c>
      <c r="V89" s="135">
        <f>Q89/12</f>
        <v>166.66666666666666</v>
      </c>
      <c r="X89" s="135">
        <f t="shared" si="67"/>
        <v>0</v>
      </c>
      <c r="Y89" s="135">
        <f t="shared" si="68"/>
        <v>2000</v>
      </c>
      <c r="Z89" s="136">
        <f t="shared" si="69"/>
        <v>0</v>
      </c>
    </row>
    <row r="90" spans="1:26" s="32" customFormat="1" ht="12" x14ac:dyDescent="0.3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5"/>
        <v>0</v>
      </c>
      <c r="R90" s="28"/>
      <c r="S90" s="28"/>
      <c r="T90" s="28"/>
      <c r="U90" s="135">
        <f t="shared" si="66"/>
        <v>0</v>
      </c>
      <c r="V90" s="135">
        <f>Q90/12</f>
        <v>0</v>
      </c>
      <c r="X90" s="135">
        <f t="shared" si="67"/>
        <v>0</v>
      </c>
      <c r="Y90" s="135">
        <f t="shared" si="68"/>
        <v>0</v>
      </c>
      <c r="Z90" s="136" t="e">
        <f t="shared" si="69"/>
        <v>#DIV/0!</v>
      </c>
    </row>
    <row r="91" spans="1:26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5"/>
        <v>0</v>
      </c>
      <c r="U91" s="135">
        <f t="shared" si="66"/>
        <v>0</v>
      </c>
      <c r="V91" s="135">
        <f>Q91/12</f>
        <v>0</v>
      </c>
      <c r="X91" s="135">
        <f t="shared" si="67"/>
        <v>0</v>
      </c>
      <c r="Y91" s="135">
        <f t="shared" si="68"/>
        <v>0</v>
      </c>
      <c r="Z91" s="136" t="e">
        <f t="shared" si="69"/>
        <v>#DIV/0!</v>
      </c>
    </row>
    <row r="92" spans="1:26" s="31" customFormat="1" ht="13.5" thickBot="1" x14ac:dyDescent="0.35">
      <c r="A92" s="66"/>
      <c r="B92" s="67" t="s">
        <v>61</v>
      </c>
      <c r="C92" s="68"/>
      <c r="D92" s="120"/>
      <c r="E92" s="71">
        <f>SUM(E87:E91)</f>
        <v>336</v>
      </c>
      <c r="F92" s="71">
        <f t="shared" ref="F92:Q92" si="70">SUM(F87:F91)</f>
        <v>352</v>
      </c>
      <c r="G92" s="71">
        <f t="shared" si="70"/>
        <v>352</v>
      </c>
      <c r="H92" s="71">
        <f t="shared" si="70"/>
        <v>320</v>
      </c>
      <c r="I92" s="71">
        <f t="shared" si="70"/>
        <v>352</v>
      </c>
      <c r="J92" s="71">
        <f t="shared" si="70"/>
        <v>352</v>
      </c>
      <c r="K92" s="71">
        <f t="shared" si="70"/>
        <v>320</v>
      </c>
      <c r="L92" s="71">
        <f t="shared" si="70"/>
        <v>352</v>
      </c>
      <c r="M92" s="71">
        <f t="shared" si="70"/>
        <v>288</v>
      </c>
      <c r="N92" s="71">
        <f t="shared" si="70"/>
        <v>336</v>
      </c>
      <c r="O92" s="71">
        <f t="shared" si="70"/>
        <v>336</v>
      </c>
      <c r="P92" s="71">
        <f t="shared" si="70"/>
        <v>304</v>
      </c>
      <c r="Q92" s="71">
        <f t="shared" si="70"/>
        <v>4000</v>
      </c>
      <c r="R92" s="28"/>
      <c r="S92" s="28"/>
      <c r="T92" s="28"/>
      <c r="U92" s="73">
        <f>SUM(U87:U91)</f>
        <v>2</v>
      </c>
      <c r="V92" s="73">
        <f>SUM(V87:V91)</f>
        <v>333.33333333333331</v>
      </c>
      <c r="X92" s="69">
        <f>SUM(X87:X91)</f>
        <v>0</v>
      </c>
      <c r="Y92" s="69">
        <f>SUM(Y87:Y91)</f>
        <v>4000</v>
      </c>
      <c r="Z92" s="106">
        <f>X92/(X92+Y92)</f>
        <v>0</v>
      </c>
    </row>
    <row r="93" spans="1:26" ht="10.15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32"/>
      <c r="S93" s="32"/>
      <c r="T93" s="32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61</v>
      </c>
      <c r="C94" s="91"/>
      <c r="D94" s="123"/>
      <c r="E94" s="92">
        <f t="shared" ref="E94:Q94" si="71">SUM(E92,)</f>
        <v>336</v>
      </c>
      <c r="F94" s="92">
        <f t="shared" si="71"/>
        <v>352</v>
      </c>
      <c r="G94" s="92">
        <f t="shared" si="71"/>
        <v>352</v>
      </c>
      <c r="H94" s="92">
        <f t="shared" si="71"/>
        <v>320</v>
      </c>
      <c r="I94" s="92">
        <f t="shared" si="71"/>
        <v>352</v>
      </c>
      <c r="J94" s="92">
        <f t="shared" si="71"/>
        <v>352</v>
      </c>
      <c r="K94" s="92">
        <f t="shared" si="71"/>
        <v>320</v>
      </c>
      <c r="L94" s="92">
        <f t="shared" si="71"/>
        <v>352</v>
      </c>
      <c r="M94" s="92">
        <f t="shared" si="71"/>
        <v>288</v>
      </c>
      <c r="N94" s="92">
        <f t="shared" si="71"/>
        <v>336</v>
      </c>
      <c r="O94" s="92">
        <f t="shared" si="71"/>
        <v>336</v>
      </c>
      <c r="P94" s="92">
        <f t="shared" si="71"/>
        <v>304</v>
      </c>
      <c r="Q94" s="92">
        <f t="shared" si="71"/>
        <v>4000</v>
      </c>
      <c r="U94" s="92">
        <f>SUM(U92,)</f>
        <v>2</v>
      </c>
      <c r="V94" s="92">
        <f>SUM(V92,)</f>
        <v>333.33333333333331</v>
      </c>
      <c r="X94" s="92">
        <f>SUM(X92,)</f>
        <v>0</v>
      </c>
      <c r="Y94" s="92">
        <f>SUM(Y92,)</f>
        <v>4000</v>
      </c>
      <c r="Z94" s="111">
        <f>SUM(Z92,)</f>
        <v>0</v>
      </c>
    </row>
    <row r="95" spans="1:26" ht="12" x14ac:dyDescent="0.3">
      <c r="A95" s="38"/>
      <c r="B95" s="44"/>
      <c r="C95" s="45"/>
      <c r="D95" s="125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32"/>
      <c r="S95" s="32"/>
      <c r="T95" s="32"/>
      <c r="U95" s="46"/>
      <c r="V95" s="46"/>
      <c r="X95" s="46"/>
      <c r="Y95" s="46"/>
      <c r="Z95" s="114"/>
    </row>
    <row r="96" spans="1:26" ht="13" x14ac:dyDescent="0.3">
      <c r="A96" s="75">
        <v>4</v>
      </c>
      <c r="B96" s="83" t="s">
        <v>63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R96" s="32"/>
      <c r="S96" s="32"/>
      <c r="T96" s="32"/>
      <c r="U96" s="77"/>
      <c r="V96" s="77"/>
      <c r="X96" s="77"/>
      <c r="Y96" s="77"/>
      <c r="Z96" s="109"/>
    </row>
    <row r="97" spans="1:26" ht="12" x14ac:dyDescent="0.3">
      <c r="A97" s="94">
        <v>4.0999999999999996</v>
      </c>
      <c r="B97" s="95" t="s">
        <v>63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2">SUM(E97:P97)</f>
        <v>0</v>
      </c>
      <c r="R97" s="32"/>
      <c r="S97" s="32"/>
      <c r="T97" s="32"/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x14ac:dyDescent="0.25">
      <c r="A98" s="94"/>
      <c r="B98" s="95"/>
      <c r="C98" s="130" t="str">
        <f>'3. Staff Loading'!C98</f>
        <v>BenefitsCal Communications/Marketing Analyst</v>
      </c>
      <c r="D98" s="131" t="str">
        <f>'3. Staff Loading'!D98</f>
        <v>N</v>
      </c>
      <c r="E98" s="43">
        <v>168</v>
      </c>
      <c r="F98" s="43">
        <v>176</v>
      </c>
      <c r="G98" s="43">
        <v>176</v>
      </c>
      <c r="H98" s="43">
        <v>160</v>
      </c>
      <c r="I98" s="43">
        <v>176</v>
      </c>
      <c r="J98" s="43">
        <v>176</v>
      </c>
      <c r="K98" s="43">
        <v>160</v>
      </c>
      <c r="L98" s="43">
        <v>176</v>
      </c>
      <c r="M98" s="43">
        <v>144</v>
      </c>
      <c r="N98" s="43">
        <v>168</v>
      </c>
      <c r="O98" s="43">
        <v>168</v>
      </c>
      <c r="P98" s="43">
        <v>152</v>
      </c>
      <c r="Q98" s="101">
        <f t="shared" si="72"/>
        <v>2000</v>
      </c>
      <c r="U98" s="135">
        <f t="shared" ref="U98:U101" si="73">V98/$S$7</f>
        <v>1</v>
      </c>
      <c r="V98" s="135">
        <f>Q98/12</f>
        <v>166.66666666666666</v>
      </c>
      <c r="X98" s="135">
        <f t="shared" ref="X98:X101" si="74">IF($D98="Y",$Q98,0)</f>
        <v>0</v>
      </c>
      <c r="Y98" s="135">
        <f t="shared" ref="Y98:Y101" si="75">IF($D98="N",$Q98,0)</f>
        <v>2000</v>
      </c>
      <c r="Z98" s="136">
        <f t="shared" ref="Z98:Z101" si="76">X98/(Y98+X98)</f>
        <v>0</v>
      </c>
    </row>
    <row r="99" spans="1:26" ht="14.25" customHeight="1" x14ac:dyDescent="0.3">
      <c r="A99" s="94"/>
      <c r="B99" s="95"/>
      <c r="C99" s="130" t="str">
        <f>'3. Staff Loading'!C99</f>
        <v>BenefitsCal CX Insights Analyst</v>
      </c>
      <c r="D99" s="131" t="str">
        <f>'3. Staff Loading'!D99</f>
        <v>N</v>
      </c>
      <c r="E99" s="43">
        <v>336</v>
      </c>
      <c r="F99" s="43">
        <v>352</v>
      </c>
      <c r="G99" s="43">
        <v>352</v>
      </c>
      <c r="H99" s="43">
        <v>320</v>
      </c>
      <c r="I99" s="43">
        <v>352</v>
      </c>
      <c r="J99" s="43">
        <v>352</v>
      </c>
      <c r="K99" s="43">
        <v>320</v>
      </c>
      <c r="L99" s="43">
        <v>352</v>
      </c>
      <c r="M99" s="43">
        <v>288</v>
      </c>
      <c r="N99" s="43">
        <v>336</v>
      </c>
      <c r="O99" s="43">
        <v>336</v>
      </c>
      <c r="P99" s="43">
        <v>304</v>
      </c>
      <c r="Q99" s="101">
        <f t="shared" si="72"/>
        <v>4000</v>
      </c>
      <c r="R99" s="32"/>
      <c r="S99" s="32"/>
      <c r="T99" s="32"/>
      <c r="U99" s="135">
        <f t="shared" si="73"/>
        <v>2</v>
      </c>
      <c r="V99" s="135">
        <f>Q99/12</f>
        <v>333.33333333333331</v>
      </c>
      <c r="X99" s="135">
        <f t="shared" si="74"/>
        <v>0</v>
      </c>
      <c r="Y99" s="135">
        <f t="shared" si="75"/>
        <v>4000</v>
      </c>
      <c r="Z99" s="136">
        <f t="shared" si="76"/>
        <v>0</v>
      </c>
    </row>
    <row r="100" spans="1:26" s="32" customFormat="1" x14ac:dyDescent="0.25">
      <c r="A100" s="94"/>
      <c r="B100" s="95"/>
      <c r="C100" s="130" t="str">
        <f>'3. Staff Loading'!C100</f>
        <v>BenefitsCal Public Communications Lead</v>
      </c>
      <c r="D100" s="131" t="str">
        <f>'3. Staff Loading'!D100</f>
        <v>N</v>
      </c>
      <c r="E100" s="43">
        <v>142.79999999999998</v>
      </c>
      <c r="F100" s="43">
        <v>149.6</v>
      </c>
      <c r="G100" s="43">
        <v>149.6</v>
      </c>
      <c r="H100" s="43">
        <v>136</v>
      </c>
      <c r="I100" s="43">
        <v>149.6</v>
      </c>
      <c r="J100" s="43">
        <v>149.6</v>
      </c>
      <c r="K100" s="43">
        <v>136</v>
      </c>
      <c r="L100" s="43">
        <v>149.6</v>
      </c>
      <c r="M100" s="43">
        <v>122.39999999999999</v>
      </c>
      <c r="N100" s="43">
        <v>142.79999999999998</v>
      </c>
      <c r="O100" s="43">
        <v>142.79999999999998</v>
      </c>
      <c r="P100" s="43">
        <v>129.19999999999999</v>
      </c>
      <c r="Q100" s="101">
        <f t="shared" si="72"/>
        <v>1700</v>
      </c>
      <c r="U100" s="135">
        <f t="shared" si="73"/>
        <v>0.85</v>
      </c>
      <c r="V100" s="135">
        <f>Q100/12</f>
        <v>141.66666666666666</v>
      </c>
      <c r="X100" s="135">
        <f t="shared" si="74"/>
        <v>0</v>
      </c>
      <c r="Y100" s="135">
        <f t="shared" si="75"/>
        <v>1700</v>
      </c>
      <c r="Z100" s="136">
        <f t="shared" si="76"/>
        <v>0</v>
      </c>
    </row>
    <row r="101" spans="1:26" ht="14.25" customHeight="1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2"/>
        <v>0</v>
      </c>
      <c r="R101" s="32"/>
      <c r="S101" s="32"/>
      <c r="T101" s="32"/>
      <c r="U101" s="135">
        <f t="shared" si="73"/>
        <v>0</v>
      </c>
      <c r="V101" s="135">
        <f>Q101/12</f>
        <v>0</v>
      </c>
      <c r="X101" s="135">
        <f t="shared" si="74"/>
        <v>0</v>
      </c>
      <c r="Y101" s="135">
        <f t="shared" si="75"/>
        <v>0</v>
      </c>
      <c r="Z101" s="136" t="e">
        <f t="shared" si="76"/>
        <v>#DIV/0!</v>
      </c>
    </row>
    <row r="102" spans="1:26" s="31" customFormat="1" ht="13.5" thickBot="1" x14ac:dyDescent="0.35">
      <c r="A102" s="66"/>
      <c r="B102" s="67" t="s">
        <v>66</v>
      </c>
      <c r="C102" s="68"/>
      <c r="D102" s="120"/>
      <c r="E102" s="71">
        <f>SUM(E97:E101)</f>
        <v>646.79999999999995</v>
      </c>
      <c r="F102" s="71">
        <f t="shared" ref="F102:Q102" si="77">SUM(F97:F101)</f>
        <v>677.6</v>
      </c>
      <c r="G102" s="71">
        <f t="shared" si="77"/>
        <v>677.6</v>
      </c>
      <c r="H102" s="71">
        <f t="shared" si="77"/>
        <v>616</v>
      </c>
      <c r="I102" s="71">
        <f t="shared" si="77"/>
        <v>677.6</v>
      </c>
      <c r="J102" s="71">
        <f t="shared" si="77"/>
        <v>677.6</v>
      </c>
      <c r="K102" s="71">
        <f t="shared" si="77"/>
        <v>616</v>
      </c>
      <c r="L102" s="71">
        <f t="shared" si="77"/>
        <v>677.6</v>
      </c>
      <c r="M102" s="71">
        <f t="shared" si="77"/>
        <v>554.4</v>
      </c>
      <c r="N102" s="71">
        <f t="shared" si="77"/>
        <v>646.79999999999995</v>
      </c>
      <c r="O102" s="71">
        <f t="shared" si="77"/>
        <v>646.79999999999995</v>
      </c>
      <c r="P102" s="71">
        <f t="shared" si="77"/>
        <v>585.20000000000005</v>
      </c>
      <c r="Q102" s="71">
        <f t="shared" si="77"/>
        <v>7700</v>
      </c>
      <c r="R102" s="28"/>
      <c r="S102" s="28"/>
      <c r="T102" s="28"/>
      <c r="U102" s="73">
        <f>SUM(U97:U101)</f>
        <v>3.85</v>
      </c>
      <c r="V102" s="73">
        <f>SUM(V97:V101)</f>
        <v>641.66666666666663</v>
      </c>
      <c r="X102" s="69">
        <f>SUM(X97:X101)</f>
        <v>0</v>
      </c>
      <c r="Y102" s="69">
        <f>SUM(Y97:Y101)</f>
        <v>7700</v>
      </c>
      <c r="Z102" s="106">
        <f>X102/(X102+Y102)</f>
        <v>0</v>
      </c>
    </row>
    <row r="103" spans="1:26" ht="10.15" customHeight="1" x14ac:dyDescent="0.3">
      <c r="A103" s="38"/>
      <c r="B103" s="39"/>
      <c r="C103" s="40"/>
      <c r="D103" s="119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U103" s="41"/>
      <c r="V103" s="41"/>
      <c r="X103" s="41"/>
      <c r="Y103" s="41"/>
      <c r="Z103" s="105"/>
    </row>
    <row r="104" spans="1:26" ht="13.5" thickBot="1" x14ac:dyDescent="0.35">
      <c r="A104" s="89"/>
      <c r="B104" s="90" t="s">
        <v>66</v>
      </c>
      <c r="C104" s="91"/>
      <c r="D104" s="123"/>
      <c r="E104" s="92">
        <f t="shared" ref="E104:Q104" si="78">SUM(E102,)</f>
        <v>646.79999999999995</v>
      </c>
      <c r="F104" s="92">
        <f t="shared" si="78"/>
        <v>677.6</v>
      </c>
      <c r="G104" s="92">
        <f t="shared" si="78"/>
        <v>677.6</v>
      </c>
      <c r="H104" s="92">
        <f t="shared" si="78"/>
        <v>616</v>
      </c>
      <c r="I104" s="92">
        <f t="shared" si="78"/>
        <v>677.6</v>
      </c>
      <c r="J104" s="92">
        <f t="shared" si="78"/>
        <v>677.6</v>
      </c>
      <c r="K104" s="92">
        <f t="shared" si="78"/>
        <v>616</v>
      </c>
      <c r="L104" s="92">
        <f t="shared" si="78"/>
        <v>677.6</v>
      </c>
      <c r="M104" s="92">
        <f t="shared" si="78"/>
        <v>554.4</v>
      </c>
      <c r="N104" s="92">
        <f t="shared" si="78"/>
        <v>646.79999999999995</v>
      </c>
      <c r="O104" s="92">
        <f t="shared" si="78"/>
        <v>646.79999999999995</v>
      </c>
      <c r="P104" s="92">
        <f t="shared" si="78"/>
        <v>585.20000000000005</v>
      </c>
      <c r="Q104" s="92">
        <f t="shared" si="78"/>
        <v>7700</v>
      </c>
      <c r="U104" s="92">
        <f>SUM(U102,)</f>
        <v>3.85</v>
      </c>
      <c r="V104" s="92">
        <f>SUM(V102,)</f>
        <v>641.66666666666663</v>
      </c>
      <c r="X104" s="92">
        <f>SUM(X102,)</f>
        <v>0</v>
      </c>
      <c r="Y104" s="92">
        <f>SUM(Y102,)</f>
        <v>7700</v>
      </c>
      <c r="Z104" s="111">
        <f>X104/(X104+Y104)</f>
        <v>0</v>
      </c>
    </row>
    <row r="105" spans="1:26" ht="12" x14ac:dyDescent="0.3">
      <c r="A105" s="49"/>
      <c r="B105" s="39"/>
      <c r="C105" s="40"/>
      <c r="D105" s="126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U105" s="40"/>
      <c r="V105" s="40"/>
      <c r="X105" s="40"/>
      <c r="Y105" s="40"/>
      <c r="Z105" s="105"/>
    </row>
    <row r="106" spans="1:26" ht="13" x14ac:dyDescent="0.3">
      <c r="A106" s="75">
        <v>5</v>
      </c>
      <c r="B106" s="83" t="s">
        <v>67</v>
      </c>
      <c r="C106" s="77"/>
      <c r="D106" s="118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78"/>
      <c r="U106" s="77"/>
      <c r="V106" s="77"/>
      <c r="X106" s="77"/>
      <c r="Y106" s="77"/>
      <c r="Z106" s="109"/>
    </row>
    <row r="107" spans="1:26" ht="12" x14ac:dyDescent="0.3">
      <c r="A107" s="94">
        <v>5.0999999999999996</v>
      </c>
      <c r="B107" s="95" t="s">
        <v>68</v>
      </c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ref="Q107:Q111" si="79">SUM(E107:P107)</f>
        <v>0</v>
      </c>
      <c r="U107" s="135">
        <f>V107/$S$7</f>
        <v>0</v>
      </c>
      <c r="V107" s="135">
        <f>Q107/12</f>
        <v>0</v>
      </c>
      <c r="X107" s="135">
        <f>IF($D107="Y",$Q107,0)</f>
        <v>0</v>
      </c>
      <c r="Y107" s="135">
        <f>IF($D107="N",$Q107,0)</f>
        <v>0</v>
      </c>
      <c r="Z107" s="136" t="e">
        <f>X107/(Y107+X107)</f>
        <v>#DIV/0!</v>
      </c>
    </row>
    <row r="108" spans="1:26" s="32" customFormat="1" ht="12" x14ac:dyDescent="0.3">
      <c r="A108" s="94"/>
      <c r="B108" s="95"/>
      <c r="C108" s="130" t="str">
        <f>'3. Staff Loading'!C108</f>
        <v>BenefitsCal Security Manager</v>
      </c>
      <c r="D108" s="131" t="str">
        <f>'3. Staff Loading'!D108</f>
        <v>N</v>
      </c>
      <c r="E108" s="43">
        <v>168</v>
      </c>
      <c r="F108" s="43">
        <v>176</v>
      </c>
      <c r="G108" s="43">
        <v>176</v>
      </c>
      <c r="H108" s="43">
        <v>160</v>
      </c>
      <c r="I108" s="43">
        <v>176</v>
      </c>
      <c r="J108" s="43">
        <v>176</v>
      </c>
      <c r="K108" s="43">
        <v>160</v>
      </c>
      <c r="L108" s="43">
        <v>176</v>
      </c>
      <c r="M108" s="43">
        <v>144</v>
      </c>
      <c r="N108" s="43">
        <v>168</v>
      </c>
      <c r="O108" s="43">
        <v>168</v>
      </c>
      <c r="P108" s="43">
        <v>152</v>
      </c>
      <c r="Q108" s="101">
        <f t="shared" si="79"/>
        <v>2000</v>
      </c>
      <c r="R108" s="28"/>
      <c r="S108" s="28"/>
      <c r="T108" s="28"/>
      <c r="U108" s="135">
        <f t="shared" ref="U108:U111" si="80">V108/$S$7</f>
        <v>1</v>
      </c>
      <c r="V108" s="135">
        <f>Q108/12</f>
        <v>166.66666666666666</v>
      </c>
      <c r="X108" s="135">
        <f t="shared" ref="X108:X111" si="81">IF($D108="Y",$Q108,0)</f>
        <v>0</v>
      </c>
      <c r="Y108" s="135">
        <f t="shared" ref="Y108:Y111" si="82">IF($D108="N",$Q108,0)</f>
        <v>2000</v>
      </c>
      <c r="Z108" s="136">
        <f t="shared" ref="Z108:Z111" si="83">X108/(Y108+X108)</f>
        <v>0</v>
      </c>
    </row>
    <row r="109" spans="1:26" ht="12" x14ac:dyDescent="0.3">
      <c r="A109" s="94"/>
      <c r="B109" s="95"/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si="79"/>
        <v>0</v>
      </c>
      <c r="U109" s="135">
        <f t="shared" si="80"/>
        <v>0</v>
      </c>
      <c r="V109" s="135">
        <f>Q109/12</f>
        <v>0</v>
      </c>
      <c r="X109" s="135">
        <f t="shared" si="81"/>
        <v>0</v>
      </c>
      <c r="Y109" s="135">
        <f t="shared" si="82"/>
        <v>0</v>
      </c>
      <c r="Z109" s="136" t="e">
        <f t="shared" si="83"/>
        <v>#DIV/0!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79"/>
        <v>0</v>
      </c>
      <c r="R110" s="28"/>
      <c r="S110" s="28"/>
      <c r="T110" s="28"/>
      <c r="U110" s="135">
        <f t="shared" si="80"/>
        <v>0</v>
      </c>
      <c r="V110" s="135">
        <f>Q110/12</f>
        <v>0</v>
      </c>
      <c r="X110" s="135">
        <f t="shared" si="81"/>
        <v>0</v>
      </c>
      <c r="Y110" s="135">
        <f t="shared" si="82"/>
        <v>0</v>
      </c>
      <c r="Z110" s="136" t="e">
        <f t="shared" si="83"/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79"/>
        <v>0</v>
      </c>
      <c r="U111" s="135">
        <f t="shared" si="80"/>
        <v>0</v>
      </c>
      <c r="V111" s="135">
        <f>Q111/12</f>
        <v>0</v>
      </c>
      <c r="X111" s="135">
        <f t="shared" si="81"/>
        <v>0</v>
      </c>
      <c r="Y111" s="135">
        <f t="shared" si="82"/>
        <v>0</v>
      </c>
      <c r="Z111" s="136" t="e">
        <f t="shared" si="83"/>
        <v>#DIV/0!</v>
      </c>
    </row>
    <row r="112" spans="1:26" ht="12.5" thickBot="1" x14ac:dyDescent="0.35">
      <c r="A112" s="66"/>
      <c r="B112" s="67" t="s">
        <v>138</v>
      </c>
      <c r="C112" s="68"/>
      <c r="D112" s="120"/>
      <c r="E112" s="71">
        <f>SUM(E107:E111)</f>
        <v>168</v>
      </c>
      <c r="F112" s="71">
        <f t="shared" ref="F112:Q112" si="84">SUM(F107:F111)</f>
        <v>176</v>
      </c>
      <c r="G112" s="71">
        <f t="shared" si="84"/>
        <v>176</v>
      </c>
      <c r="H112" s="71">
        <f t="shared" si="84"/>
        <v>160</v>
      </c>
      <c r="I112" s="71">
        <f t="shared" si="84"/>
        <v>176</v>
      </c>
      <c r="J112" s="71">
        <f t="shared" si="84"/>
        <v>176</v>
      </c>
      <c r="K112" s="71">
        <f t="shared" si="84"/>
        <v>160</v>
      </c>
      <c r="L112" s="71">
        <f t="shared" si="84"/>
        <v>176</v>
      </c>
      <c r="M112" s="71">
        <f t="shared" si="84"/>
        <v>144</v>
      </c>
      <c r="N112" s="71">
        <f t="shared" si="84"/>
        <v>168</v>
      </c>
      <c r="O112" s="71">
        <f t="shared" si="84"/>
        <v>168</v>
      </c>
      <c r="P112" s="71">
        <f t="shared" si="84"/>
        <v>152</v>
      </c>
      <c r="Q112" s="71">
        <f t="shared" si="84"/>
        <v>2000</v>
      </c>
      <c r="U112" s="73">
        <f>SUM(U107:U111)</f>
        <v>1</v>
      </c>
      <c r="V112" s="73">
        <f>SUM(V107:V111)</f>
        <v>166.66666666666666</v>
      </c>
      <c r="X112" s="69">
        <f>SUM(X107:X111)</f>
        <v>0</v>
      </c>
      <c r="Y112" s="69">
        <f>SUM(Y107:Y111)</f>
        <v>2000</v>
      </c>
      <c r="Z112" s="106">
        <f>X112/(X112+Y112)</f>
        <v>0</v>
      </c>
    </row>
    <row r="113" spans="1:26" ht="12" x14ac:dyDescent="0.3">
      <c r="A113" s="94">
        <v>5.2</v>
      </c>
      <c r="B113" s="95" t="s">
        <v>71</v>
      </c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ref="Q113:Q117" si="85">SUM(E113:P113)</f>
        <v>0</v>
      </c>
      <c r="R113" s="32"/>
      <c r="S113" s="32"/>
      <c r="T113" s="32"/>
      <c r="U113" s="135">
        <f>V113/$S$7</f>
        <v>0</v>
      </c>
      <c r="V113" s="135">
        <f>Q113/12</f>
        <v>0</v>
      </c>
      <c r="X113" s="135">
        <f>IF($D113="Y",$Q113,0)</f>
        <v>0</v>
      </c>
      <c r="Y113" s="135">
        <f>IF($D113="N",$Q113,0)</f>
        <v>0</v>
      </c>
      <c r="Z113" s="136" t="e">
        <f>X113/(Y113+X113)</f>
        <v>#DIV/0!</v>
      </c>
    </row>
    <row r="114" spans="1:26" s="32" customFormat="1" x14ac:dyDescent="0.25">
      <c r="A114" s="94"/>
      <c r="B114" s="95"/>
      <c r="C114" s="130" t="str">
        <f>'3. Staff Loading'!C114</f>
        <v>BenefitsCal Compliance Analyst</v>
      </c>
      <c r="D114" s="131" t="str">
        <f>'3. Staff Loading'!D114</f>
        <v>N</v>
      </c>
      <c r="E114" s="43">
        <v>84</v>
      </c>
      <c r="F114" s="43">
        <v>88</v>
      </c>
      <c r="G114" s="43">
        <v>88</v>
      </c>
      <c r="H114" s="43">
        <v>80</v>
      </c>
      <c r="I114" s="43">
        <v>88</v>
      </c>
      <c r="J114" s="43">
        <v>88</v>
      </c>
      <c r="K114" s="43">
        <v>80</v>
      </c>
      <c r="L114" s="43">
        <v>88</v>
      </c>
      <c r="M114" s="43">
        <v>72</v>
      </c>
      <c r="N114" s="43">
        <v>84</v>
      </c>
      <c r="O114" s="43">
        <v>84</v>
      </c>
      <c r="P114" s="43">
        <v>76</v>
      </c>
      <c r="Q114" s="101">
        <f t="shared" si="85"/>
        <v>1000</v>
      </c>
      <c r="U114" s="135">
        <f t="shared" ref="U114:U117" si="86">V114/$S$7</f>
        <v>0.5</v>
      </c>
      <c r="V114" s="135">
        <f>Q114/12</f>
        <v>83.333333333333329</v>
      </c>
      <c r="X114" s="135">
        <f t="shared" ref="X114:X117" si="87">IF($D114="Y",$Q114,0)</f>
        <v>0</v>
      </c>
      <c r="Y114" s="135">
        <f t="shared" ref="Y114:Y117" si="88">IF($D114="N",$Q114,0)</f>
        <v>1000</v>
      </c>
      <c r="Z114" s="136">
        <f t="shared" ref="Z114:Z117" si="89">X114/(Y114+X114)</f>
        <v>0</v>
      </c>
    </row>
    <row r="115" spans="1:26" s="32" customFormat="1" x14ac:dyDescent="0.25">
      <c r="A115" s="94"/>
      <c r="B115" s="95"/>
      <c r="C115" s="130" t="str">
        <f>'3. Staff Loading'!C115</f>
        <v>BenefitsCal Security Analyst</v>
      </c>
      <c r="D115" s="131" t="str">
        <f>'3. Staff Loading'!D115</f>
        <v>N</v>
      </c>
      <c r="E115" s="43">
        <v>117.6</v>
      </c>
      <c r="F115" s="43">
        <v>123.19999999999999</v>
      </c>
      <c r="G115" s="43">
        <v>123.19999999999999</v>
      </c>
      <c r="H115" s="43">
        <v>112</v>
      </c>
      <c r="I115" s="43">
        <v>123.19999999999999</v>
      </c>
      <c r="J115" s="43">
        <v>123.19999999999999</v>
      </c>
      <c r="K115" s="43">
        <v>112</v>
      </c>
      <c r="L115" s="43">
        <v>123.19999999999999</v>
      </c>
      <c r="M115" s="43">
        <v>100.8</v>
      </c>
      <c r="N115" s="43">
        <v>117.6</v>
      </c>
      <c r="O115" s="43">
        <v>117.6</v>
      </c>
      <c r="P115" s="43">
        <v>106.39999999999999</v>
      </c>
      <c r="Q115" s="101">
        <f t="shared" si="85"/>
        <v>1400</v>
      </c>
      <c r="U115" s="135">
        <f t="shared" si="86"/>
        <v>0.70000000000000007</v>
      </c>
      <c r="V115" s="135">
        <f>Q115/12</f>
        <v>116.66666666666667</v>
      </c>
      <c r="X115" s="135">
        <f t="shared" si="87"/>
        <v>0</v>
      </c>
      <c r="Y115" s="135">
        <f t="shared" si="88"/>
        <v>1400</v>
      </c>
      <c r="Z115" s="136">
        <f t="shared" si="89"/>
        <v>0</v>
      </c>
    </row>
    <row r="116" spans="1:26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85"/>
        <v>0</v>
      </c>
      <c r="U116" s="135">
        <f t="shared" si="86"/>
        <v>0</v>
      </c>
      <c r="V116" s="135">
        <f>Q116/12</f>
        <v>0</v>
      </c>
      <c r="X116" s="135">
        <f t="shared" si="87"/>
        <v>0</v>
      </c>
      <c r="Y116" s="135">
        <f t="shared" si="88"/>
        <v>0</v>
      </c>
      <c r="Z116" s="136" t="e">
        <f t="shared" si="89"/>
        <v>#DIV/0!</v>
      </c>
    </row>
    <row r="117" spans="1:26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85"/>
        <v>0</v>
      </c>
      <c r="U117" s="135">
        <f t="shared" si="86"/>
        <v>0</v>
      </c>
      <c r="V117" s="135">
        <f>Q117/12</f>
        <v>0</v>
      </c>
      <c r="X117" s="135">
        <f t="shared" si="87"/>
        <v>0</v>
      </c>
      <c r="Y117" s="135">
        <f t="shared" si="88"/>
        <v>0</v>
      </c>
      <c r="Z117" s="136" t="e">
        <f t="shared" si="89"/>
        <v>#DIV/0!</v>
      </c>
    </row>
    <row r="118" spans="1:26" ht="12.5" thickBot="1" x14ac:dyDescent="0.35">
      <c r="A118" s="66"/>
      <c r="B118" s="67" t="s">
        <v>74</v>
      </c>
      <c r="C118" s="68"/>
      <c r="D118" s="120"/>
      <c r="E118" s="71">
        <f>SUM(E113:E117)</f>
        <v>201.6</v>
      </c>
      <c r="F118" s="71">
        <f t="shared" ref="F118:Q118" si="90">SUM(F113:F117)</f>
        <v>211.2</v>
      </c>
      <c r="G118" s="71">
        <f t="shared" si="90"/>
        <v>211.2</v>
      </c>
      <c r="H118" s="71">
        <f t="shared" si="90"/>
        <v>192</v>
      </c>
      <c r="I118" s="71">
        <f t="shared" si="90"/>
        <v>211.2</v>
      </c>
      <c r="J118" s="71">
        <f t="shared" si="90"/>
        <v>211.2</v>
      </c>
      <c r="K118" s="71">
        <f t="shared" si="90"/>
        <v>192</v>
      </c>
      <c r="L118" s="71">
        <f t="shared" si="90"/>
        <v>211.2</v>
      </c>
      <c r="M118" s="71">
        <f t="shared" si="90"/>
        <v>172.8</v>
      </c>
      <c r="N118" s="71">
        <f t="shared" si="90"/>
        <v>201.6</v>
      </c>
      <c r="O118" s="71">
        <f t="shared" si="90"/>
        <v>201.6</v>
      </c>
      <c r="P118" s="71">
        <f t="shared" si="90"/>
        <v>182.39999999999998</v>
      </c>
      <c r="Q118" s="71">
        <f t="shared" si="90"/>
        <v>2400</v>
      </c>
      <c r="U118" s="73">
        <f>SUM(U113:U117)</f>
        <v>1.2000000000000002</v>
      </c>
      <c r="V118" s="73">
        <f>SUM(V113:V117)</f>
        <v>200</v>
      </c>
      <c r="X118" s="69">
        <f>SUM(X113:X117)</f>
        <v>0</v>
      </c>
      <c r="Y118" s="69">
        <f>SUM(Y113:Y117)</f>
        <v>2400</v>
      </c>
      <c r="Z118" s="106">
        <f>X118/(X118+Y118)</f>
        <v>0</v>
      </c>
    </row>
    <row r="119" spans="1:26" ht="12" x14ac:dyDescent="0.3">
      <c r="A119" s="94">
        <v>5.3</v>
      </c>
      <c r="B119" s="95" t="s">
        <v>75</v>
      </c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ref="Q119:Q123" si="91">SUM(E119:P119)</f>
        <v>0</v>
      </c>
      <c r="U119" s="135">
        <f>V119/$S$7</f>
        <v>0</v>
      </c>
      <c r="V119" s="135">
        <f>Q119/12</f>
        <v>0</v>
      </c>
      <c r="X119" s="135">
        <f>IF($D119="Y",$Q119,0)</f>
        <v>0</v>
      </c>
      <c r="Y119" s="135">
        <f>IF($D119="N",$Q119,0)</f>
        <v>0</v>
      </c>
      <c r="Z119" s="136" t="e">
        <f>X119/(Y119+X119)</f>
        <v>#DIV/0!</v>
      </c>
    </row>
    <row r="120" spans="1:26" s="32" customFormat="1" ht="12" x14ac:dyDescent="0.3">
      <c r="A120" s="94"/>
      <c r="B120" s="95"/>
      <c r="C120" s="130" t="str">
        <f>'3. Staff Loading'!C120</f>
        <v>BenefitsCal Security Analyst</v>
      </c>
      <c r="D120" s="131" t="str">
        <f>'3. Staff Loading'!D120</f>
        <v>N</v>
      </c>
      <c r="E120" s="43">
        <v>134.4</v>
      </c>
      <c r="F120" s="43">
        <v>140.80000000000001</v>
      </c>
      <c r="G120" s="43">
        <v>140.80000000000001</v>
      </c>
      <c r="H120" s="43">
        <v>128</v>
      </c>
      <c r="I120" s="43">
        <v>140.80000000000001</v>
      </c>
      <c r="J120" s="43">
        <v>140.80000000000001</v>
      </c>
      <c r="K120" s="43">
        <v>128</v>
      </c>
      <c r="L120" s="43">
        <v>140.80000000000001</v>
      </c>
      <c r="M120" s="43">
        <v>115.2</v>
      </c>
      <c r="N120" s="43">
        <v>134.4</v>
      </c>
      <c r="O120" s="43">
        <v>134.4</v>
      </c>
      <c r="P120" s="43">
        <v>121.60000000000001</v>
      </c>
      <c r="Q120" s="101">
        <f t="shared" si="91"/>
        <v>1600</v>
      </c>
      <c r="R120" s="33"/>
      <c r="S120" s="33"/>
      <c r="T120" s="33"/>
      <c r="U120" s="135">
        <f t="shared" ref="U120:U123" si="92">V120/$S$7</f>
        <v>0.80000000000000016</v>
      </c>
      <c r="V120" s="135">
        <f>Q120/12</f>
        <v>133.33333333333334</v>
      </c>
      <c r="X120" s="135">
        <f t="shared" ref="X120:X123" si="93">IF($D120="Y",$Q120,0)</f>
        <v>0</v>
      </c>
      <c r="Y120" s="135">
        <f t="shared" ref="Y120:Y123" si="94">IF($D120="N",$Q120,0)</f>
        <v>1600</v>
      </c>
      <c r="Z120" s="136">
        <f t="shared" ref="Z120:Z123" si="95">X120/(Y120+X120)</f>
        <v>0</v>
      </c>
    </row>
    <row r="121" spans="1:26" ht="12" x14ac:dyDescent="0.3">
      <c r="A121" s="94"/>
      <c r="B121" s="95"/>
      <c r="C121" s="130">
        <f>'3. Staff Loading'!C121</f>
        <v>0</v>
      </c>
      <c r="D121" s="131">
        <f>'3. Staff Loading'!D121</f>
        <v>0</v>
      </c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101">
        <f t="shared" si="91"/>
        <v>0</v>
      </c>
      <c r="U121" s="135">
        <f t="shared" si="92"/>
        <v>0</v>
      </c>
      <c r="V121" s="135">
        <f>Q121/12</f>
        <v>0</v>
      </c>
      <c r="X121" s="135">
        <f t="shared" si="93"/>
        <v>0</v>
      </c>
      <c r="Y121" s="135">
        <f t="shared" si="94"/>
        <v>0</v>
      </c>
      <c r="Z121" s="136" t="e">
        <f t="shared" si="95"/>
        <v>#DIV/0!</v>
      </c>
    </row>
    <row r="122" spans="1:26" s="32" customFormat="1" ht="12" x14ac:dyDescent="0.3">
      <c r="A122" s="94"/>
      <c r="B122" s="95"/>
      <c r="C122" s="130">
        <f>'3. Staff Loading'!C122</f>
        <v>0</v>
      </c>
      <c r="D122" s="131">
        <f>'3. Staff Loading'!D122</f>
        <v>0</v>
      </c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101">
        <f t="shared" si="91"/>
        <v>0</v>
      </c>
      <c r="R122" s="28"/>
      <c r="S122" s="28"/>
      <c r="T122" s="28"/>
      <c r="U122" s="135">
        <f t="shared" si="92"/>
        <v>0</v>
      </c>
      <c r="V122" s="135">
        <f>Q122/12</f>
        <v>0</v>
      </c>
      <c r="X122" s="135">
        <f t="shared" si="93"/>
        <v>0</v>
      </c>
      <c r="Y122" s="135">
        <f t="shared" si="94"/>
        <v>0</v>
      </c>
      <c r="Z122" s="136" t="e">
        <f t="shared" si="95"/>
        <v>#DIV/0!</v>
      </c>
    </row>
    <row r="123" spans="1:26" ht="12" x14ac:dyDescent="0.3">
      <c r="A123" s="94"/>
      <c r="B123" s="95"/>
      <c r="C123" s="130">
        <f>'3. Staff Loading'!C123</f>
        <v>0</v>
      </c>
      <c r="D123" s="131">
        <f>'3. Staff Loading'!D123</f>
        <v>0</v>
      </c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101">
        <f t="shared" si="91"/>
        <v>0</v>
      </c>
      <c r="U123" s="135">
        <f t="shared" si="92"/>
        <v>0</v>
      </c>
      <c r="V123" s="135">
        <f>Q123/12</f>
        <v>0</v>
      </c>
      <c r="X123" s="135">
        <f t="shared" si="93"/>
        <v>0</v>
      </c>
      <c r="Y123" s="135">
        <f t="shared" si="94"/>
        <v>0</v>
      </c>
      <c r="Z123" s="136" t="e">
        <f t="shared" si="95"/>
        <v>#DIV/0!</v>
      </c>
    </row>
    <row r="124" spans="1:26" ht="12.5" thickBot="1" x14ac:dyDescent="0.35">
      <c r="A124" s="66"/>
      <c r="B124" s="67" t="s">
        <v>76</v>
      </c>
      <c r="C124" s="68"/>
      <c r="D124" s="120"/>
      <c r="E124" s="71">
        <f>SUM(E119:E123)</f>
        <v>134.4</v>
      </c>
      <c r="F124" s="71">
        <f t="shared" ref="F124:Q124" si="96">SUM(F119:F123)</f>
        <v>140.80000000000001</v>
      </c>
      <c r="G124" s="71">
        <f t="shared" si="96"/>
        <v>140.80000000000001</v>
      </c>
      <c r="H124" s="71">
        <f t="shared" si="96"/>
        <v>128</v>
      </c>
      <c r="I124" s="71">
        <f t="shared" si="96"/>
        <v>140.80000000000001</v>
      </c>
      <c r="J124" s="71">
        <f t="shared" si="96"/>
        <v>140.80000000000001</v>
      </c>
      <c r="K124" s="71">
        <f t="shared" si="96"/>
        <v>128</v>
      </c>
      <c r="L124" s="71">
        <f t="shared" si="96"/>
        <v>140.80000000000001</v>
      </c>
      <c r="M124" s="71">
        <f t="shared" si="96"/>
        <v>115.2</v>
      </c>
      <c r="N124" s="71">
        <f t="shared" si="96"/>
        <v>134.4</v>
      </c>
      <c r="O124" s="71">
        <f t="shared" si="96"/>
        <v>134.4</v>
      </c>
      <c r="P124" s="71">
        <f t="shared" si="96"/>
        <v>121.60000000000001</v>
      </c>
      <c r="Q124" s="71">
        <f t="shared" si="96"/>
        <v>1600</v>
      </c>
      <c r="U124" s="73">
        <f>SUM(U119:U123)</f>
        <v>0.80000000000000016</v>
      </c>
      <c r="V124" s="73">
        <f>SUM(V119:V123)</f>
        <v>133.33333333333334</v>
      </c>
      <c r="X124" s="69">
        <f>SUM(X119:X123)</f>
        <v>0</v>
      </c>
      <c r="Y124" s="69">
        <f>SUM(Y119:Y123)</f>
        <v>1600</v>
      </c>
      <c r="Z124" s="106">
        <f>X124/(X124+Y124)</f>
        <v>0</v>
      </c>
    </row>
    <row r="125" spans="1:26" ht="12" x14ac:dyDescent="0.3">
      <c r="A125" s="94">
        <v>5.4</v>
      </c>
      <c r="B125" s="95" t="s">
        <v>77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97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2" x14ac:dyDescent="0.3">
      <c r="A126" s="94"/>
      <c r="B126" s="95"/>
      <c r="C126" s="130" t="str">
        <f>'3. Staff Loading'!C126</f>
        <v>BenefitsCal Compliance Analyst</v>
      </c>
      <c r="D126" s="131" t="str">
        <f>'3. Staff Loading'!D126</f>
        <v>N</v>
      </c>
      <c r="E126" s="43">
        <v>84</v>
      </c>
      <c r="F126" s="43">
        <v>88</v>
      </c>
      <c r="G126" s="43">
        <v>88</v>
      </c>
      <c r="H126" s="43">
        <v>80</v>
      </c>
      <c r="I126" s="43">
        <v>88</v>
      </c>
      <c r="J126" s="43">
        <v>88</v>
      </c>
      <c r="K126" s="43">
        <v>80</v>
      </c>
      <c r="L126" s="43">
        <v>88</v>
      </c>
      <c r="M126" s="43">
        <v>72</v>
      </c>
      <c r="N126" s="43">
        <v>84</v>
      </c>
      <c r="O126" s="43">
        <v>84</v>
      </c>
      <c r="P126" s="43">
        <v>76</v>
      </c>
      <c r="Q126" s="101">
        <f t="shared" si="97"/>
        <v>1000</v>
      </c>
      <c r="R126" s="28"/>
      <c r="S126" s="28"/>
      <c r="T126" s="28"/>
      <c r="U126" s="135">
        <f t="shared" ref="U126:U129" si="98">V126/$S$7</f>
        <v>0.5</v>
      </c>
      <c r="V126" s="135">
        <f>Q126/12</f>
        <v>83.333333333333329</v>
      </c>
      <c r="X126" s="135">
        <f t="shared" ref="X126:X129" si="99">IF($D126="Y",$Q126,0)</f>
        <v>0</v>
      </c>
      <c r="Y126" s="135">
        <f t="shared" ref="Y126:Y129" si="100">IF($D126="N",$Q126,0)</f>
        <v>1000</v>
      </c>
      <c r="Z126" s="136">
        <f t="shared" ref="Z126:Z129" si="101">X126/(Y126+X126)</f>
        <v>0</v>
      </c>
    </row>
    <row r="127" spans="1:26" s="32" customFormat="1" ht="12" x14ac:dyDescent="0.3">
      <c r="A127" s="94"/>
      <c r="B127" s="95"/>
      <c r="C127" s="130" t="str">
        <f>'3. Staff Loading'!C127</f>
        <v>BenefitsCal Security Analyst</v>
      </c>
      <c r="D127" s="131" t="str">
        <f>'3. Staff Loading'!D127</f>
        <v>N</v>
      </c>
      <c r="E127" s="43">
        <v>84</v>
      </c>
      <c r="F127" s="43">
        <v>88</v>
      </c>
      <c r="G127" s="43">
        <v>88</v>
      </c>
      <c r="H127" s="43">
        <v>80</v>
      </c>
      <c r="I127" s="43">
        <v>88</v>
      </c>
      <c r="J127" s="43">
        <v>88</v>
      </c>
      <c r="K127" s="43">
        <v>80</v>
      </c>
      <c r="L127" s="43">
        <v>88</v>
      </c>
      <c r="M127" s="43">
        <v>72</v>
      </c>
      <c r="N127" s="43">
        <v>84</v>
      </c>
      <c r="O127" s="43">
        <v>84</v>
      </c>
      <c r="P127" s="43">
        <v>76</v>
      </c>
      <c r="Q127" s="101">
        <f t="shared" si="97"/>
        <v>1000</v>
      </c>
      <c r="R127" s="28"/>
      <c r="S127" s="28"/>
      <c r="T127" s="28"/>
      <c r="U127" s="135">
        <f t="shared" si="98"/>
        <v>0.5</v>
      </c>
      <c r="V127" s="135">
        <f>Q127/12</f>
        <v>83.333333333333329</v>
      </c>
      <c r="X127" s="135">
        <f t="shared" si="99"/>
        <v>0</v>
      </c>
      <c r="Y127" s="135">
        <f t="shared" si="100"/>
        <v>1000</v>
      </c>
      <c r="Z127" s="136">
        <f t="shared" si="101"/>
        <v>0</v>
      </c>
    </row>
    <row r="128" spans="1:26" s="32" customFormat="1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97"/>
        <v>0</v>
      </c>
      <c r="R128" s="28"/>
      <c r="S128" s="28"/>
      <c r="T128" s="28"/>
      <c r="U128" s="135">
        <f t="shared" si="98"/>
        <v>0</v>
      </c>
      <c r="V128" s="135">
        <f>Q128/12</f>
        <v>0</v>
      </c>
      <c r="X128" s="135">
        <f t="shared" si="99"/>
        <v>0</v>
      </c>
      <c r="Y128" s="135">
        <f t="shared" si="100"/>
        <v>0</v>
      </c>
      <c r="Z128" s="136" t="e">
        <f t="shared" si="101"/>
        <v>#DIV/0!</v>
      </c>
    </row>
    <row r="129" spans="1:26" ht="14.25" customHeight="1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97"/>
        <v>0</v>
      </c>
      <c r="U129" s="135">
        <f t="shared" si="98"/>
        <v>0</v>
      </c>
      <c r="V129" s="135">
        <f>Q129/12</f>
        <v>0</v>
      </c>
      <c r="X129" s="135">
        <f t="shared" si="99"/>
        <v>0</v>
      </c>
      <c r="Y129" s="135">
        <f t="shared" si="100"/>
        <v>0</v>
      </c>
      <c r="Z129" s="136" t="e">
        <f t="shared" si="101"/>
        <v>#DIV/0!</v>
      </c>
    </row>
    <row r="130" spans="1:26" s="31" customFormat="1" ht="13.5" thickBot="1" x14ac:dyDescent="0.35">
      <c r="A130" s="66"/>
      <c r="B130" s="67" t="s">
        <v>78</v>
      </c>
      <c r="C130" s="68"/>
      <c r="D130" s="120"/>
      <c r="E130" s="71">
        <f>SUM(E125:E129)</f>
        <v>168</v>
      </c>
      <c r="F130" s="71">
        <f t="shared" ref="F130:Q130" si="102">SUM(F125:F129)</f>
        <v>176</v>
      </c>
      <c r="G130" s="71">
        <f t="shared" si="102"/>
        <v>176</v>
      </c>
      <c r="H130" s="71">
        <f t="shared" si="102"/>
        <v>160</v>
      </c>
      <c r="I130" s="71">
        <f t="shared" si="102"/>
        <v>176</v>
      </c>
      <c r="J130" s="71">
        <f t="shared" si="102"/>
        <v>176</v>
      </c>
      <c r="K130" s="71">
        <f t="shared" si="102"/>
        <v>160</v>
      </c>
      <c r="L130" s="71">
        <f t="shared" si="102"/>
        <v>176</v>
      </c>
      <c r="M130" s="71">
        <f t="shared" si="102"/>
        <v>144</v>
      </c>
      <c r="N130" s="71">
        <f t="shared" si="102"/>
        <v>168</v>
      </c>
      <c r="O130" s="71">
        <f t="shared" si="102"/>
        <v>168</v>
      </c>
      <c r="P130" s="71">
        <f t="shared" si="102"/>
        <v>152</v>
      </c>
      <c r="Q130" s="71">
        <f t="shared" si="102"/>
        <v>2000</v>
      </c>
      <c r="R130" s="28"/>
      <c r="S130" s="28"/>
      <c r="T130" s="28"/>
      <c r="U130" s="73">
        <f>SUM(U125:U129)</f>
        <v>1</v>
      </c>
      <c r="V130" s="73">
        <f>SUM(V125:V129)</f>
        <v>166.66666666666666</v>
      </c>
      <c r="X130" s="69">
        <f>SUM(X125:X129)</f>
        <v>0</v>
      </c>
      <c r="Y130" s="69">
        <f>SUM(Y125:Y129)</f>
        <v>2000</v>
      </c>
      <c r="Z130" s="106">
        <f>X130/(X130+Y130)</f>
        <v>0</v>
      </c>
    </row>
    <row r="131" spans="1:26" ht="10.15" customHeight="1" x14ac:dyDescent="0.3">
      <c r="A131" s="38"/>
      <c r="B131" s="39"/>
      <c r="C131" s="47"/>
      <c r="D131" s="119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U131" s="41"/>
      <c r="V131" s="41"/>
      <c r="X131" s="41"/>
      <c r="Y131" s="41"/>
      <c r="Z131" s="105"/>
    </row>
    <row r="132" spans="1:26" ht="13.5" thickBot="1" x14ac:dyDescent="0.35">
      <c r="A132" s="89"/>
      <c r="B132" s="90" t="s">
        <v>70</v>
      </c>
      <c r="C132" s="91"/>
      <c r="D132" s="123"/>
      <c r="E132" s="92">
        <f t="shared" ref="E132:Q132" si="103">SUM(E112,E118,E124,E130)</f>
        <v>672</v>
      </c>
      <c r="F132" s="92">
        <f t="shared" si="103"/>
        <v>704</v>
      </c>
      <c r="G132" s="92">
        <f t="shared" si="103"/>
        <v>704</v>
      </c>
      <c r="H132" s="92">
        <f t="shared" si="103"/>
        <v>640</v>
      </c>
      <c r="I132" s="92">
        <f t="shared" si="103"/>
        <v>704</v>
      </c>
      <c r="J132" s="92">
        <f t="shared" si="103"/>
        <v>704</v>
      </c>
      <c r="K132" s="92">
        <f t="shared" si="103"/>
        <v>640</v>
      </c>
      <c r="L132" s="92">
        <f t="shared" si="103"/>
        <v>704</v>
      </c>
      <c r="M132" s="92">
        <f t="shared" si="103"/>
        <v>576</v>
      </c>
      <c r="N132" s="92">
        <f t="shared" si="103"/>
        <v>672</v>
      </c>
      <c r="O132" s="92">
        <f t="shared" si="103"/>
        <v>672</v>
      </c>
      <c r="P132" s="92">
        <f t="shared" si="103"/>
        <v>608</v>
      </c>
      <c r="Q132" s="92">
        <f t="shared" si="103"/>
        <v>8000</v>
      </c>
      <c r="U132" s="92">
        <f>SUM(U112,U118,U124,U130)</f>
        <v>4</v>
      </c>
      <c r="V132" s="92">
        <f>SUM(V112,V118,V124,V130)</f>
        <v>666.66666666666663</v>
      </c>
      <c r="X132" s="92">
        <f>SUM(X112,X118,X124,X130)</f>
        <v>0</v>
      </c>
      <c r="Y132" s="92">
        <f>SUM(Y112,Y118,Y124,Y130)</f>
        <v>8000</v>
      </c>
      <c r="Z132" s="111">
        <f>X132/(X132+Y132)</f>
        <v>0</v>
      </c>
    </row>
    <row r="133" spans="1:26" ht="12" x14ac:dyDescent="0.3">
      <c r="A133" s="49"/>
      <c r="B133" s="39"/>
      <c r="C133" s="40"/>
      <c r="D133" s="126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U133" s="40"/>
      <c r="V133" s="40"/>
      <c r="X133" s="40"/>
      <c r="Y133" s="40"/>
      <c r="Z133" s="105"/>
    </row>
    <row r="134" spans="1:26" ht="13" x14ac:dyDescent="0.3">
      <c r="A134" s="75">
        <v>6</v>
      </c>
      <c r="B134" s="93" t="s">
        <v>79</v>
      </c>
      <c r="C134" s="77"/>
      <c r="D134" s="118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78"/>
      <c r="U134" s="77"/>
      <c r="V134" s="77"/>
      <c r="X134" s="77"/>
      <c r="Y134" s="77"/>
      <c r="Z134" s="109"/>
    </row>
    <row r="135" spans="1:26" ht="12" x14ac:dyDescent="0.3">
      <c r="A135" s="94">
        <v>6.1</v>
      </c>
      <c r="B135" s="99" t="s">
        <v>80</v>
      </c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ref="Q135:Q139" si="104">SUM(E135:P135)</f>
        <v>0</v>
      </c>
      <c r="U135" s="135">
        <f>V135/$S$7</f>
        <v>0</v>
      </c>
      <c r="V135" s="135">
        <f>Q135/12</f>
        <v>0</v>
      </c>
      <c r="X135" s="135">
        <f>IF($D135="Y",$Q135,0)</f>
        <v>0</v>
      </c>
      <c r="Y135" s="135">
        <f>IF($D135="N",$Q135,0)</f>
        <v>0</v>
      </c>
      <c r="Z135" s="136" t="e">
        <f>X135/(Y135+X135)</f>
        <v>#DIV/0!</v>
      </c>
    </row>
    <row r="136" spans="1:26" s="32" customFormat="1" ht="12" x14ac:dyDescent="0.3">
      <c r="A136" s="94"/>
      <c r="B136" s="95"/>
      <c r="C136" s="130">
        <f>'3. Staff Loading'!C136</f>
        <v>0</v>
      </c>
      <c r="D136" s="131">
        <f>'3. Staff Loading'!D136</f>
        <v>0</v>
      </c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101">
        <f t="shared" si="104"/>
        <v>0</v>
      </c>
      <c r="R136" s="28"/>
      <c r="S136" s="28"/>
      <c r="T136" s="28"/>
      <c r="U136" s="135">
        <f t="shared" ref="U136:U139" si="105">V136/$S$7</f>
        <v>0</v>
      </c>
      <c r="V136" s="135">
        <f>Q136/12</f>
        <v>0</v>
      </c>
      <c r="X136" s="135">
        <f t="shared" ref="X136:X139" si="106">IF($D136="Y",$Q136,0)</f>
        <v>0</v>
      </c>
      <c r="Y136" s="135">
        <f t="shared" ref="Y136:Y139" si="107">IF($D136="N",$Q136,0)</f>
        <v>0</v>
      </c>
      <c r="Z136" s="136" t="e">
        <f t="shared" ref="Z136:Z139" si="108">X136/(Y136+X136)</f>
        <v>#DIV/0!</v>
      </c>
    </row>
    <row r="137" spans="1:26" ht="12" x14ac:dyDescent="0.3">
      <c r="A137" s="94"/>
      <c r="B137" s="95"/>
      <c r="C137" s="130" t="str">
        <f>'3. Staff Loading'!C137</f>
        <v>BenefitsCal Product Manager</v>
      </c>
      <c r="D137" s="131" t="str">
        <f>'3. Staff Loading'!D137</f>
        <v>N</v>
      </c>
      <c r="E137" s="43">
        <v>117.6</v>
      </c>
      <c r="F137" s="43">
        <v>123.19999999999999</v>
      </c>
      <c r="G137" s="43">
        <v>123.19999999999999</v>
      </c>
      <c r="H137" s="43">
        <v>112</v>
      </c>
      <c r="I137" s="43">
        <v>123.19999999999999</v>
      </c>
      <c r="J137" s="43">
        <v>123.19999999999999</v>
      </c>
      <c r="K137" s="43">
        <v>112</v>
      </c>
      <c r="L137" s="43">
        <v>123.19999999999999</v>
      </c>
      <c r="M137" s="43">
        <v>100.8</v>
      </c>
      <c r="N137" s="43">
        <v>117.6</v>
      </c>
      <c r="O137" s="43">
        <v>117.6</v>
      </c>
      <c r="P137" s="43">
        <v>106.39999999999999</v>
      </c>
      <c r="Q137" s="101">
        <f t="shared" si="104"/>
        <v>1400</v>
      </c>
      <c r="U137" s="135">
        <f t="shared" si="105"/>
        <v>0.70000000000000007</v>
      </c>
      <c r="V137" s="135">
        <f>Q137/12</f>
        <v>116.66666666666667</v>
      </c>
      <c r="X137" s="135">
        <f t="shared" si="106"/>
        <v>0</v>
      </c>
      <c r="Y137" s="135">
        <f t="shared" si="107"/>
        <v>1400</v>
      </c>
      <c r="Z137" s="136">
        <f t="shared" si="108"/>
        <v>0</v>
      </c>
    </row>
    <row r="138" spans="1:26" ht="12" x14ac:dyDescent="0.3">
      <c r="A138" s="94"/>
      <c r="B138" s="95"/>
      <c r="C138" s="130" t="str">
        <f>'3. Staff Loading'!C138</f>
        <v>BenefitsCal Project Manager Sr</v>
      </c>
      <c r="D138" s="131" t="str">
        <f>'3. Staff Loading'!D138</f>
        <v>N</v>
      </c>
      <c r="E138" s="43">
        <v>42</v>
      </c>
      <c r="F138" s="43">
        <v>44</v>
      </c>
      <c r="G138" s="43">
        <v>44</v>
      </c>
      <c r="H138" s="43">
        <v>40</v>
      </c>
      <c r="I138" s="43">
        <v>44</v>
      </c>
      <c r="J138" s="43">
        <v>44</v>
      </c>
      <c r="K138" s="43">
        <v>40</v>
      </c>
      <c r="L138" s="43">
        <v>44</v>
      </c>
      <c r="M138" s="43">
        <v>36</v>
      </c>
      <c r="N138" s="43">
        <v>42</v>
      </c>
      <c r="O138" s="43">
        <v>42</v>
      </c>
      <c r="P138" s="43">
        <v>38</v>
      </c>
      <c r="Q138" s="101">
        <f t="shared" si="104"/>
        <v>500</v>
      </c>
      <c r="U138" s="135">
        <f t="shared" si="105"/>
        <v>0.25</v>
      </c>
      <c r="V138" s="135">
        <f>Q138/12</f>
        <v>41.666666666666664</v>
      </c>
      <c r="X138" s="135">
        <f t="shared" si="106"/>
        <v>0</v>
      </c>
      <c r="Y138" s="135">
        <f t="shared" si="107"/>
        <v>500</v>
      </c>
      <c r="Z138" s="136">
        <f t="shared" si="108"/>
        <v>0</v>
      </c>
    </row>
    <row r="139" spans="1:26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04"/>
        <v>0</v>
      </c>
      <c r="U139" s="135">
        <f t="shared" si="105"/>
        <v>0</v>
      </c>
      <c r="V139" s="135">
        <f>Q139/12</f>
        <v>0</v>
      </c>
      <c r="X139" s="135">
        <f t="shared" si="106"/>
        <v>0</v>
      </c>
      <c r="Y139" s="135">
        <f t="shared" si="107"/>
        <v>0</v>
      </c>
      <c r="Z139" s="136" t="e">
        <f t="shared" si="108"/>
        <v>#DIV/0!</v>
      </c>
    </row>
    <row r="140" spans="1:26" ht="12.5" thickBot="1" x14ac:dyDescent="0.35">
      <c r="A140" s="66"/>
      <c r="B140" s="67" t="s">
        <v>82</v>
      </c>
      <c r="C140" s="68"/>
      <c r="D140" s="120"/>
      <c r="E140" s="71">
        <f>SUM(E135:E139)</f>
        <v>159.6</v>
      </c>
      <c r="F140" s="71">
        <f t="shared" ref="F140:Q140" si="109">SUM(F135:F139)</f>
        <v>167.2</v>
      </c>
      <c r="G140" s="71">
        <f t="shared" si="109"/>
        <v>167.2</v>
      </c>
      <c r="H140" s="71">
        <f t="shared" si="109"/>
        <v>152</v>
      </c>
      <c r="I140" s="71">
        <f t="shared" si="109"/>
        <v>167.2</v>
      </c>
      <c r="J140" s="71">
        <f t="shared" si="109"/>
        <v>167.2</v>
      </c>
      <c r="K140" s="71">
        <f t="shared" si="109"/>
        <v>152</v>
      </c>
      <c r="L140" s="71">
        <f t="shared" si="109"/>
        <v>167.2</v>
      </c>
      <c r="M140" s="71">
        <f t="shared" si="109"/>
        <v>136.80000000000001</v>
      </c>
      <c r="N140" s="71">
        <f t="shared" si="109"/>
        <v>159.6</v>
      </c>
      <c r="O140" s="71">
        <f t="shared" si="109"/>
        <v>159.6</v>
      </c>
      <c r="P140" s="71">
        <f t="shared" si="109"/>
        <v>144.39999999999998</v>
      </c>
      <c r="Q140" s="71">
        <f t="shared" si="109"/>
        <v>1900</v>
      </c>
      <c r="U140" s="73">
        <f>SUM(U135:U139)</f>
        <v>0.95000000000000007</v>
      </c>
      <c r="V140" s="73">
        <f>SUM(V135:V139)</f>
        <v>158.33333333333334</v>
      </c>
      <c r="X140" s="69">
        <f>SUM(X135:X139)</f>
        <v>0</v>
      </c>
      <c r="Y140" s="69">
        <f>SUM(Y135:Y139)</f>
        <v>1900</v>
      </c>
      <c r="Z140" s="106">
        <f>X140/(X140+Y140)</f>
        <v>0</v>
      </c>
    </row>
    <row r="141" spans="1:26" ht="12" x14ac:dyDescent="0.3">
      <c r="A141" s="94">
        <v>6.2</v>
      </c>
      <c r="B141" s="99" t="s">
        <v>83</v>
      </c>
      <c r="C141" s="130" t="str">
        <f>'3. Staff Loading'!C141</f>
        <v>BenefitsCal Application Architect</v>
      </c>
      <c r="D141" s="131" t="str">
        <f>'3. Staff Loading'!D141</f>
        <v>N</v>
      </c>
      <c r="E141" s="43">
        <v>58.8</v>
      </c>
      <c r="F141" s="43">
        <v>61.599999999999994</v>
      </c>
      <c r="G141" s="43">
        <v>61.599999999999994</v>
      </c>
      <c r="H141" s="43">
        <v>56</v>
      </c>
      <c r="I141" s="43">
        <v>61.599999999999994</v>
      </c>
      <c r="J141" s="43">
        <v>61.599999999999994</v>
      </c>
      <c r="K141" s="43">
        <v>56</v>
      </c>
      <c r="L141" s="43">
        <v>61.599999999999994</v>
      </c>
      <c r="M141" s="43">
        <v>50.4</v>
      </c>
      <c r="N141" s="43">
        <v>58.8</v>
      </c>
      <c r="O141" s="43">
        <v>58.8</v>
      </c>
      <c r="P141" s="43">
        <v>53.199999999999996</v>
      </c>
      <c r="Q141" s="101">
        <f t="shared" ref="Q141:Q145" si="110">SUM(E141:P141)</f>
        <v>700</v>
      </c>
      <c r="U141" s="135">
        <f>V141/$S$7</f>
        <v>0.35000000000000003</v>
      </c>
      <c r="V141" s="135">
        <f>Q141/12</f>
        <v>58.333333333333336</v>
      </c>
      <c r="X141" s="135">
        <f>IF($D141="Y",$Q141,0)</f>
        <v>0</v>
      </c>
      <c r="Y141" s="135">
        <f>IF($D141="N",$Q141,0)</f>
        <v>700</v>
      </c>
      <c r="Z141" s="136">
        <f>X141/(Y141+X141)</f>
        <v>0</v>
      </c>
    </row>
    <row r="142" spans="1:26" s="32" customFormat="1" ht="12" x14ac:dyDescent="0.3">
      <c r="A142" s="94"/>
      <c r="B142" s="95"/>
      <c r="C142" s="130" t="str">
        <f>'3. Staff Loading'!C142</f>
        <v>BenefitsCal Application Developer Offshore</v>
      </c>
      <c r="D142" s="131" t="str">
        <f>'3. Staff Loading'!D142</f>
        <v>Y</v>
      </c>
      <c r="E142" s="43">
        <v>84</v>
      </c>
      <c r="F142" s="43">
        <v>88</v>
      </c>
      <c r="G142" s="43">
        <v>88</v>
      </c>
      <c r="H142" s="43">
        <v>80</v>
      </c>
      <c r="I142" s="43">
        <v>88</v>
      </c>
      <c r="J142" s="43">
        <v>88</v>
      </c>
      <c r="K142" s="43">
        <v>80</v>
      </c>
      <c r="L142" s="43">
        <v>88</v>
      </c>
      <c r="M142" s="43">
        <v>72</v>
      </c>
      <c r="N142" s="43">
        <v>84</v>
      </c>
      <c r="O142" s="43">
        <v>84</v>
      </c>
      <c r="P142" s="43">
        <v>76</v>
      </c>
      <c r="Q142" s="101">
        <f t="shared" si="110"/>
        <v>1000</v>
      </c>
      <c r="R142" s="28"/>
      <c r="S142" s="28"/>
      <c r="T142" s="28"/>
      <c r="U142" s="135">
        <f t="shared" ref="U142:U145" si="111">V142/$S$7</f>
        <v>0.5</v>
      </c>
      <c r="V142" s="135">
        <f>Q142/12</f>
        <v>83.333333333333329</v>
      </c>
      <c r="X142" s="135">
        <f t="shared" ref="X142:X145" si="112">IF($D142="Y",$Q142,0)</f>
        <v>1000</v>
      </c>
      <c r="Y142" s="135">
        <f t="shared" ref="Y142:Y145" si="113">IF($D142="N",$Q142,0)</f>
        <v>0</v>
      </c>
      <c r="Z142" s="136">
        <f t="shared" ref="Z142:Z145" si="114">X142/(Y142+X142)</f>
        <v>1</v>
      </c>
    </row>
    <row r="143" spans="1:26" ht="12" x14ac:dyDescent="0.3">
      <c r="A143" s="94"/>
      <c r="B143" s="95"/>
      <c r="C143" s="130" t="str">
        <f>'3. Staff Loading'!C143</f>
        <v>BenefitsCal Application Developer SR</v>
      </c>
      <c r="D143" s="131" t="str">
        <f>'3. Staff Loading'!D143</f>
        <v>N</v>
      </c>
      <c r="E143" s="43">
        <v>25.2</v>
      </c>
      <c r="F143" s="43">
        <v>26.4</v>
      </c>
      <c r="G143" s="43">
        <v>26.4</v>
      </c>
      <c r="H143" s="43">
        <v>24</v>
      </c>
      <c r="I143" s="43">
        <v>26.4</v>
      </c>
      <c r="J143" s="43">
        <v>26.4</v>
      </c>
      <c r="K143" s="43">
        <v>24</v>
      </c>
      <c r="L143" s="43">
        <v>26.4</v>
      </c>
      <c r="M143" s="43">
        <v>21.599999999999998</v>
      </c>
      <c r="N143" s="43">
        <v>25.2</v>
      </c>
      <c r="O143" s="43">
        <v>25.2</v>
      </c>
      <c r="P143" s="43">
        <v>22.8</v>
      </c>
      <c r="Q143" s="101">
        <f t="shared" si="110"/>
        <v>300</v>
      </c>
      <c r="U143" s="135">
        <f t="shared" si="111"/>
        <v>0.15000000000000002</v>
      </c>
      <c r="V143" s="135">
        <f>Q143/12</f>
        <v>25</v>
      </c>
      <c r="X143" s="135">
        <f t="shared" si="112"/>
        <v>0</v>
      </c>
      <c r="Y143" s="135">
        <f t="shared" si="113"/>
        <v>300</v>
      </c>
      <c r="Z143" s="136">
        <f t="shared" si="114"/>
        <v>0</v>
      </c>
    </row>
    <row r="144" spans="1:26" s="32" customFormat="1" ht="12" x14ac:dyDescent="0.3">
      <c r="A144" s="94"/>
      <c r="B144" s="95"/>
      <c r="C144" s="130" t="str">
        <f>'3. Staff Loading'!C144</f>
        <v>BenefitsCal Business Analyst</v>
      </c>
      <c r="D144" s="131" t="str">
        <f>'3. Staff Loading'!D144</f>
        <v>N</v>
      </c>
      <c r="E144" s="43">
        <v>84</v>
      </c>
      <c r="F144" s="43">
        <v>88</v>
      </c>
      <c r="G144" s="43">
        <v>88</v>
      </c>
      <c r="H144" s="43">
        <v>80</v>
      </c>
      <c r="I144" s="43">
        <v>88</v>
      </c>
      <c r="J144" s="43">
        <v>88</v>
      </c>
      <c r="K144" s="43">
        <v>80</v>
      </c>
      <c r="L144" s="43">
        <v>88</v>
      </c>
      <c r="M144" s="43">
        <v>72</v>
      </c>
      <c r="N144" s="43">
        <v>84</v>
      </c>
      <c r="O144" s="43">
        <v>84</v>
      </c>
      <c r="P144" s="43">
        <v>76</v>
      </c>
      <c r="Q144" s="101">
        <f t="shared" si="110"/>
        <v>1000</v>
      </c>
      <c r="R144" s="28"/>
      <c r="S144" s="28"/>
      <c r="T144" s="28"/>
      <c r="U144" s="135">
        <f t="shared" si="111"/>
        <v>0.5</v>
      </c>
      <c r="V144" s="135">
        <f>Q144/12</f>
        <v>83.333333333333329</v>
      </c>
      <c r="X144" s="135">
        <f t="shared" si="112"/>
        <v>0</v>
      </c>
      <c r="Y144" s="135">
        <f t="shared" si="113"/>
        <v>1000</v>
      </c>
      <c r="Z144" s="136">
        <f t="shared" si="114"/>
        <v>0</v>
      </c>
    </row>
    <row r="145" spans="1:26" ht="12" x14ac:dyDescent="0.3">
      <c r="A145" s="94"/>
      <c r="B145" s="95"/>
      <c r="C145" s="130" t="str">
        <f>'3. Staff Loading'!C145</f>
        <v>BenefitsCal Project Manager Sr</v>
      </c>
      <c r="D145" s="131" t="str">
        <f>'3. Staff Loading'!D145</f>
        <v>N</v>
      </c>
      <c r="E145" s="43">
        <v>42</v>
      </c>
      <c r="F145" s="43">
        <v>44</v>
      </c>
      <c r="G145" s="43">
        <v>44</v>
      </c>
      <c r="H145" s="43">
        <v>40</v>
      </c>
      <c r="I145" s="43">
        <v>44</v>
      </c>
      <c r="J145" s="43">
        <v>44</v>
      </c>
      <c r="K145" s="43">
        <v>40</v>
      </c>
      <c r="L145" s="43">
        <v>44</v>
      </c>
      <c r="M145" s="43">
        <v>36</v>
      </c>
      <c r="N145" s="43">
        <v>42</v>
      </c>
      <c r="O145" s="43">
        <v>42</v>
      </c>
      <c r="P145" s="43">
        <v>38</v>
      </c>
      <c r="Q145" s="101">
        <f t="shared" si="110"/>
        <v>500</v>
      </c>
      <c r="U145" s="135">
        <f t="shared" si="111"/>
        <v>0.25</v>
      </c>
      <c r="V145" s="135">
        <f>Q145/12</f>
        <v>41.666666666666664</v>
      </c>
      <c r="X145" s="135">
        <f t="shared" si="112"/>
        <v>0</v>
      </c>
      <c r="Y145" s="135">
        <f t="shared" si="113"/>
        <v>500</v>
      </c>
      <c r="Z145" s="136">
        <f t="shared" si="114"/>
        <v>0</v>
      </c>
    </row>
    <row r="146" spans="1:26" ht="12.5" thickBot="1" x14ac:dyDescent="0.35">
      <c r="A146" s="66"/>
      <c r="B146" s="67" t="s">
        <v>86</v>
      </c>
      <c r="C146" s="68"/>
      <c r="D146" s="120"/>
      <c r="E146" s="71">
        <f>SUM(E141:E145)</f>
        <v>294</v>
      </c>
      <c r="F146" s="71">
        <f t="shared" ref="F146:Q146" si="115">SUM(F141:F145)</f>
        <v>308</v>
      </c>
      <c r="G146" s="71">
        <f t="shared" si="115"/>
        <v>308</v>
      </c>
      <c r="H146" s="71">
        <f t="shared" si="115"/>
        <v>280</v>
      </c>
      <c r="I146" s="71">
        <f t="shared" si="115"/>
        <v>308</v>
      </c>
      <c r="J146" s="71">
        <f t="shared" si="115"/>
        <v>308</v>
      </c>
      <c r="K146" s="71">
        <f t="shared" si="115"/>
        <v>280</v>
      </c>
      <c r="L146" s="71">
        <f t="shared" si="115"/>
        <v>308</v>
      </c>
      <c r="M146" s="71">
        <f t="shared" si="115"/>
        <v>252</v>
      </c>
      <c r="N146" s="71">
        <f t="shared" si="115"/>
        <v>294</v>
      </c>
      <c r="O146" s="71">
        <f t="shared" si="115"/>
        <v>294</v>
      </c>
      <c r="P146" s="71">
        <f t="shared" si="115"/>
        <v>266</v>
      </c>
      <c r="Q146" s="71">
        <f t="shared" si="115"/>
        <v>3500</v>
      </c>
      <c r="U146" s="73">
        <f>SUM(U141:U145)</f>
        <v>1.75</v>
      </c>
      <c r="V146" s="73">
        <f>SUM(V141:V145)</f>
        <v>291.66666666666669</v>
      </c>
      <c r="X146" s="69">
        <f>SUM(X141:X145)</f>
        <v>1000</v>
      </c>
      <c r="Y146" s="69">
        <f>SUM(Y141:Y145)</f>
        <v>2500</v>
      </c>
      <c r="Z146" s="106">
        <f>X146/(X146+Y146)</f>
        <v>0.2857142857142857</v>
      </c>
    </row>
    <row r="147" spans="1:26" ht="12" x14ac:dyDescent="0.3">
      <c r="A147" s="94">
        <v>6.3</v>
      </c>
      <c r="B147" s="99" t="s">
        <v>87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6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2" x14ac:dyDescent="0.3">
      <c r="A148" s="94"/>
      <c r="B148" s="95"/>
      <c r="C148" s="130" t="str">
        <f>'3. Staff Loading'!C148</f>
        <v>BenefitsCal Application Developer Offshore</v>
      </c>
      <c r="D148" s="131" t="str">
        <f>'3. Staff Loading'!D148</f>
        <v>Y</v>
      </c>
      <c r="E148" s="43">
        <v>84</v>
      </c>
      <c r="F148" s="43">
        <v>88</v>
      </c>
      <c r="G148" s="43">
        <v>88</v>
      </c>
      <c r="H148" s="43">
        <v>80</v>
      </c>
      <c r="I148" s="43">
        <v>88</v>
      </c>
      <c r="J148" s="43">
        <v>88</v>
      </c>
      <c r="K148" s="43">
        <v>80</v>
      </c>
      <c r="L148" s="43">
        <v>88</v>
      </c>
      <c r="M148" s="43">
        <v>72</v>
      </c>
      <c r="N148" s="43">
        <v>84</v>
      </c>
      <c r="O148" s="43">
        <v>84</v>
      </c>
      <c r="P148" s="43">
        <v>76</v>
      </c>
      <c r="Q148" s="101">
        <f t="shared" si="116"/>
        <v>1000</v>
      </c>
      <c r="R148" s="28"/>
      <c r="S148" s="28"/>
      <c r="T148" s="28"/>
      <c r="U148" s="135">
        <f t="shared" ref="U148:U151" si="117">V148/$S$7</f>
        <v>0.5</v>
      </c>
      <c r="V148" s="135">
        <f>Q148/12</f>
        <v>83.333333333333329</v>
      </c>
      <c r="X148" s="135">
        <f t="shared" ref="X148:X151" si="118">IF($D148="Y",$Q148,0)</f>
        <v>1000</v>
      </c>
      <c r="Y148" s="135">
        <f t="shared" ref="Y148:Y151" si="119">IF($D148="N",$Q148,0)</f>
        <v>0</v>
      </c>
      <c r="Z148" s="136">
        <f t="shared" ref="Z148:Z151" si="120">X148/(Y148+X148)</f>
        <v>1</v>
      </c>
    </row>
    <row r="149" spans="1:26" s="32" customFormat="1" ht="12" x14ac:dyDescent="0.3">
      <c r="A149" s="94"/>
      <c r="B149" s="95"/>
      <c r="C149" s="130" t="str">
        <f>'3. Staff Loading'!C149</f>
        <v>BenefitsCal Application Developer Onshore</v>
      </c>
      <c r="D149" s="131" t="str">
        <f>'3. Staff Loading'!D149</f>
        <v>N</v>
      </c>
      <c r="E149" s="43">
        <v>33.6</v>
      </c>
      <c r="F149" s="43">
        <v>35.200000000000003</v>
      </c>
      <c r="G149" s="43">
        <v>35.200000000000003</v>
      </c>
      <c r="H149" s="43">
        <v>32</v>
      </c>
      <c r="I149" s="43">
        <v>35.200000000000003</v>
      </c>
      <c r="J149" s="43">
        <v>35.200000000000003</v>
      </c>
      <c r="K149" s="43">
        <v>32</v>
      </c>
      <c r="L149" s="43">
        <v>35.200000000000003</v>
      </c>
      <c r="M149" s="43">
        <v>28.8</v>
      </c>
      <c r="N149" s="43">
        <v>33.6</v>
      </c>
      <c r="O149" s="43">
        <v>33.6</v>
      </c>
      <c r="P149" s="43">
        <v>30.400000000000002</v>
      </c>
      <c r="Q149" s="101">
        <f t="shared" si="116"/>
        <v>400</v>
      </c>
      <c r="R149" s="28"/>
      <c r="S149" s="28"/>
      <c r="T149" s="28"/>
      <c r="U149" s="135">
        <f t="shared" si="117"/>
        <v>0.20000000000000004</v>
      </c>
      <c r="V149" s="135">
        <f>Q149/12</f>
        <v>33.333333333333336</v>
      </c>
      <c r="X149" s="135">
        <f t="shared" si="118"/>
        <v>0</v>
      </c>
      <c r="Y149" s="135">
        <f t="shared" si="119"/>
        <v>400</v>
      </c>
      <c r="Z149" s="136">
        <f t="shared" si="120"/>
        <v>0</v>
      </c>
    </row>
    <row r="150" spans="1:26" s="32" customFormat="1" ht="12" x14ac:dyDescent="0.3">
      <c r="A150" s="94"/>
      <c r="B150" s="95"/>
      <c r="C150" s="130" t="str">
        <f>'3. Staff Loading'!C150</f>
        <v>BenefitsCal Business Analyst Sr</v>
      </c>
      <c r="D150" s="131" t="str">
        <f>'3. Staff Loading'!D150</f>
        <v>N</v>
      </c>
      <c r="E150" s="43">
        <v>50.4</v>
      </c>
      <c r="F150" s="43">
        <v>52.8</v>
      </c>
      <c r="G150" s="43">
        <v>52.8</v>
      </c>
      <c r="H150" s="43">
        <v>48</v>
      </c>
      <c r="I150" s="43">
        <v>52.8</v>
      </c>
      <c r="J150" s="43">
        <v>52.8</v>
      </c>
      <c r="K150" s="43">
        <v>48</v>
      </c>
      <c r="L150" s="43">
        <v>52.8</v>
      </c>
      <c r="M150" s="43">
        <v>43.199999999999996</v>
      </c>
      <c r="N150" s="43">
        <v>50.4</v>
      </c>
      <c r="O150" s="43">
        <v>50.4</v>
      </c>
      <c r="P150" s="43">
        <v>45.6</v>
      </c>
      <c r="Q150" s="101">
        <f t="shared" si="116"/>
        <v>600</v>
      </c>
      <c r="R150" s="28"/>
      <c r="S150" s="28"/>
      <c r="T150" s="28"/>
      <c r="U150" s="135">
        <f t="shared" si="117"/>
        <v>0.30000000000000004</v>
      </c>
      <c r="V150" s="135">
        <f>Q150/12</f>
        <v>50</v>
      </c>
      <c r="X150" s="135">
        <f t="shared" si="118"/>
        <v>0</v>
      </c>
      <c r="Y150" s="135">
        <f t="shared" si="119"/>
        <v>600</v>
      </c>
      <c r="Z150" s="136">
        <f t="shared" si="120"/>
        <v>0</v>
      </c>
    </row>
    <row r="151" spans="1:26" ht="14.25" customHeight="1" x14ac:dyDescent="0.3">
      <c r="A151" s="94"/>
      <c r="B151" s="95"/>
      <c r="C151" s="130" t="str">
        <f>'3. Staff Loading'!C151</f>
        <v>BenefitsCal Tester Offshore</v>
      </c>
      <c r="D151" s="131" t="str">
        <f>'3. Staff Loading'!D151</f>
        <v>Y</v>
      </c>
      <c r="E151" s="43">
        <v>50.4</v>
      </c>
      <c r="F151" s="43">
        <v>52.8</v>
      </c>
      <c r="G151" s="43">
        <v>52.8</v>
      </c>
      <c r="H151" s="43">
        <v>48</v>
      </c>
      <c r="I151" s="43">
        <v>52.8</v>
      </c>
      <c r="J151" s="43">
        <v>52.8</v>
      </c>
      <c r="K151" s="43">
        <v>48</v>
      </c>
      <c r="L151" s="43">
        <v>52.8</v>
      </c>
      <c r="M151" s="43">
        <v>43.199999999999996</v>
      </c>
      <c r="N151" s="43">
        <v>50.4</v>
      </c>
      <c r="O151" s="43">
        <v>50.4</v>
      </c>
      <c r="P151" s="43">
        <v>45.6</v>
      </c>
      <c r="Q151" s="101">
        <f t="shared" si="116"/>
        <v>600</v>
      </c>
      <c r="U151" s="135">
        <f t="shared" si="117"/>
        <v>0.30000000000000004</v>
      </c>
      <c r="V151" s="135">
        <f>Q151/12</f>
        <v>50</v>
      </c>
      <c r="X151" s="135">
        <f t="shared" si="118"/>
        <v>600</v>
      </c>
      <c r="Y151" s="135">
        <f t="shared" si="119"/>
        <v>0</v>
      </c>
      <c r="Z151" s="136">
        <f t="shared" si="120"/>
        <v>1</v>
      </c>
    </row>
    <row r="152" spans="1:26" s="31" customFormat="1" ht="13.5" thickBot="1" x14ac:dyDescent="0.35">
      <c r="A152" s="66"/>
      <c r="B152" s="67" t="s">
        <v>88</v>
      </c>
      <c r="C152" s="68"/>
      <c r="D152" s="120"/>
      <c r="E152" s="71">
        <f>SUM(E147:E151)</f>
        <v>218.4</v>
      </c>
      <c r="F152" s="71">
        <f t="shared" ref="F152:Q152" si="121">SUM(F147:F151)</f>
        <v>228.8</v>
      </c>
      <c r="G152" s="71">
        <f t="shared" si="121"/>
        <v>228.8</v>
      </c>
      <c r="H152" s="71">
        <f t="shared" si="121"/>
        <v>208</v>
      </c>
      <c r="I152" s="71">
        <f t="shared" si="121"/>
        <v>228.8</v>
      </c>
      <c r="J152" s="71">
        <f t="shared" si="121"/>
        <v>228.8</v>
      </c>
      <c r="K152" s="71">
        <f t="shared" si="121"/>
        <v>208</v>
      </c>
      <c r="L152" s="71">
        <f t="shared" si="121"/>
        <v>228.8</v>
      </c>
      <c r="M152" s="71">
        <f t="shared" si="121"/>
        <v>187.2</v>
      </c>
      <c r="N152" s="71">
        <f t="shared" si="121"/>
        <v>218.4</v>
      </c>
      <c r="O152" s="71">
        <f t="shared" si="121"/>
        <v>218.4</v>
      </c>
      <c r="P152" s="71">
        <f t="shared" si="121"/>
        <v>197.6</v>
      </c>
      <c r="Q152" s="71">
        <f t="shared" si="121"/>
        <v>2600</v>
      </c>
      <c r="R152" s="28"/>
      <c r="S152" s="28"/>
      <c r="T152" s="28"/>
      <c r="U152" s="73">
        <f>SUM(U147:U151)</f>
        <v>1.3</v>
      </c>
      <c r="V152" s="73">
        <f>SUM(V147:V151)</f>
        <v>216.66666666666666</v>
      </c>
      <c r="X152" s="69">
        <f>SUM(X147:X151)</f>
        <v>1600</v>
      </c>
      <c r="Y152" s="69">
        <f>SUM(Y147:Y151)</f>
        <v>1000</v>
      </c>
      <c r="Z152" s="106">
        <f>X152/(X152+Y152)</f>
        <v>0.61538461538461542</v>
      </c>
    </row>
    <row r="153" spans="1:26" ht="10.15" customHeight="1" x14ac:dyDescent="0.3">
      <c r="A153" s="38"/>
      <c r="B153" s="39"/>
      <c r="C153" s="47"/>
      <c r="D153" s="119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U153" s="41"/>
      <c r="V153" s="41"/>
      <c r="X153" s="41"/>
      <c r="Y153" s="41"/>
      <c r="Z153" s="105"/>
    </row>
    <row r="154" spans="1:26" ht="13.5" thickBot="1" x14ac:dyDescent="0.35">
      <c r="A154" s="89"/>
      <c r="B154" s="149" t="s">
        <v>89</v>
      </c>
      <c r="C154" s="150"/>
      <c r="D154" s="123"/>
      <c r="E154" s="92">
        <f t="shared" ref="E154:Q154" si="122">SUM(E140,E146,E152)</f>
        <v>672</v>
      </c>
      <c r="F154" s="92">
        <f t="shared" si="122"/>
        <v>704</v>
      </c>
      <c r="G154" s="92">
        <f t="shared" si="122"/>
        <v>704</v>
      </c>
      <c r="H154" s="92">
        <f t="shared" si="122"/>
        <v>640</v>
      </c>
      <c r="I154" s="92">
        <f t="shared" si="122"/>
        <v>704</v>
      </c>
      <c r="J154" s="92">
        <f t="shared" si="122"/>
        <v>704</v>
      </c>
      <c r="K154" s="92">
        <f t="shared" si="122"/>
        <v>640</v>
      </c>
      <c r="L154" s="92">
        <f t="shared" si="122"/>
        <v>704</v>
      </c>
      <c r="M154" s="92">
        <f t="shared" si="122"/>
        <v>576</v>
      </c>
      <c r="N154" s="92">
        <f t="shared" si="122"/>
        <v>672</v>
      </c>
      <c r="O154" s="92">
        <f t="shared" si="122"/>
        <v>672</v>
      </c>
      <c r="P154" s="92">
        <f t="shared" si="122"/>
        <v>608</v>
      </c>
      <c r="Q154" s="92">
        <f t="shared" si="122"/>
        <v>8000</v>
      </c>
      <c r="U154" s="92">
        <f>SUM(U140,U146,U152)</f>
        <v>4</v>
      </c>
      <c r="V154" s="92">
        <f>SUM(V140,V146,V152)</f>
        <v>666.66666666666663</v>
      </c>
      <c r="X154" s="92">
        <f>SUM(X140,X146,X152)</f>
        <v>2600</v>
      </c>
      <c r="Y154" s="92">
        <f>SUM(Y140,Y146,Y152)</f>
        <v>5400</v>
      </c>
      <c r="Z154" s="111">
        <f>X154/(X154+Y154)</f>
        <v>0.32500000000000001</v>
      </c>
    </row>
    <row r="155" spans="1:26" ht="12" x14ac:dyDescent="0.3">
      <c r="A155" s="49"/>
      <c r="B155" s="39"/>
      <c r="C155" s="40"/>
      <c r="D155" s="126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U155" s="40"/>
      <c r="V155" s="40"/>
      <c r="X155" s="40"/>
      <c r="Y155" s="40"/>
      <c r="Z155" s="105"/>
    </row>
    <row r="156" spans="1:26" ht="13" x14ac:dyDescent="0.3">
      <c r="A156" s="75">
        <v>7</v>
      </c>
      <c r="B156" s="84" t="s">
        <v>90</v>
      </c>
      <c r="C156" s="77"/>
      <c r="D156" s="118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78"/>
      <c r="U156" s="77"/>
      <c r="V156" s="77"/>
      <c r="X156" s="77"/>
      <c r="Y156" s="77"/>
      <c r="Z156" s="109"/>
    </row>
    <row r="157" spans="1:26" ht="12" x14ac:dyDescent="0.3">
      <c r="A157" s="100">
        <v>7.1</v>
      </c>
      <c r="B157" s="95" t="s">
        <v>91</v>
      </c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ref="Q157:Q161" si="123">SUM(E157:P157)</f>
        <v>0</v>
      </c>
      <c r="U157" s="135">
        <f>V157/$S$7</f>
        <v>0</v>
      </c>
      <c r="V157" s="135">
        <f>Q157/12</f>
        <v>0</v>
      </c>
      <c r="X157" s="135">
        <f>IF($D157="Y",$Q157,0)</f>
        <v>0</v>
      </c>
      <c r="Y157" s="135">
        <f>IF($D157="N",$Q157,0)</f>
        <v>0</v>
      </c>
      <c r="Z157" s="136" t="e">
        <f>X157/(Y157+X157)</f>
        <v>#DIV/0!</v>
      </c>
    </row>
    <row r="158" spans="1:26" s="32" customFormat="1" ht="12" x14ac:dyDescent="0.3">
      <c r="A158" s="94"/>
      <c r="B158" s="95"/>
      <c r="C158" s="130" t="str">
        <f>'3. Staff Loading'!C158</f>
        <v>BenefitsCal Product Manager</v>
      </c>
      <c r="D158" s="131" t="str">
        <f>'3. Staff Loading'!D158</f>
        <v>N</v>
      </c>
      <c r="E158" s="43">
        <v>50.4</v>
      </c>
      <c r="F158" s="43">
        <v>52.8</v>
      </c>
      <c r="G158" s="43">
        <v>52.8</v>
      </c>
      <c r="H158" s="43">
        <v>48</v>
      </c>
      <c r="I158" s="43">
        <v>52.8</v>
      </c>
      <c r="J158" s="43">
        <v>52.8</v>
      </c>
      <c r="K158" s="43">
        <v>48</v>
      </c>
      <c r="L158" s="43">
        <v>52.8</v>
      </c>
      <c r="M158" s="43">
        <v>43.199999999999996</v>
      </c>
      <c r="N158" s="43">
        <v>50.4</v>
      </c>
      <c r="O158" s="43">
        <v>50.4</v>
      </c>
      <c r="P158" s="43">
        <v>45.6</v>
      </c>
      <c r="Q158" s="101">
        <f t="shared" si="123"/>
        <v>600</v>
      </c>
      <c r="R158" s="29"/>
      <c r="S158" s="29"/>
      <c r="T158" s="29"/>
      <c r="U158" s="135">
        <f t="shared" ref="U158:U161" si="124">V158/$S$7</f>
        <v>0.30000000000000004</v>
      </c>
      <c r="V158" s="135">
        <f>Q158/12</f>
        <v>50</v>
      </c>
      <c r="X158" s="135">
        <f t="shared" ref="X158:X161" si="125">IF($D158="Y",$Q158,0)</f>
        <v>0</v>
      </c>
      <c r="Y158" s="135">
        <f t="shared" ref="Y158:Y161" si="126">IF($D158="N",$Q158,0)</f>
        <v>600</v>
      </c>
      <c r="Z158" s="136">
        <f t="shared" ref="Z158:Z161" si="127">X158/(Y158+X158)</f>
        <v>0</v>
      </c>
    </row>
    <row r="159" spans="1:26" s="32" customFormat="1" ht="12" x14ac:dyDescent="0.3">
      <c r="A159" s="94"/>
      <c r="B159" s="95"/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si="123"/>
        <v>0</v>
      </c>
      <c r="R159" s="29"/>
      <c r="S159" s="29"/>
      <c r="T159" s="29"/>
      <c r="U159" s="135">
        <f t="shared" si="124"/>
        <v>0</v>
      </c>
      <c r="V159" s="135">
        <f>Q159/12</f>
        <v>0</v>
      </c>
      <c r="X159" s="135">
        <f t="shared" si="125"/>
        <v>0</v>
      </c>
      <c r="Y159" s="135">
        <f t="shared" si="126"/>
        <v>0</v>
      </c>
      <c r="Z159" s="136" t="e">
        <f t="shared" si="127"/>
        <v>#DIV/0!</v>
      </c>
    </row>
    <row r="160" spans="1:26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3"/>
        <v>0</v>
      </c>
      <c r="R160" s="29"/>
      <c r="S160" s="29"/>
      <c r="T160" s="29"/>
      <c r="U160" s="135">
        <f t="shared" si="124"/>
        <v>0</v>
      </c>
      <c r="V160" s="135">
        <f>Q160/12</f>
        <v>0</v>
      </c>
      <c r="X160" s="135">
        <f t="shared" si="125"/>
        <v>0</v>
      </c>
      <c r="Y160" s="135">
        <f t="shared" si="126"/>
        <v>0</v>
      </c>
      <c r="Z160" s="136" t="e">
        <f t="shared" si="127"/>
        <v>#DIV/0!</v>
      </c>
    </row>
    <row r="161" spans="1:26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3"/>
        <v>0</v>
      </c>
      <c r="R161" s="29"/>
      <c r="S161" s="29"/>
      <c r="T161" s="29"/>
      <c r="U161" s="135">
        <f t="shared" si="124"/>
        <v>0</v>
      </c>
      <c r="V161" s="135">
        <f>Q161/12</f>
        <v>0</v>
      </c>
      <c r="X161" s="135">
        <f t="shared" si="125"/>
        <v>0</v>
      </c>
      <c r="Y161" s="135">
        <f t="shared" si="126"/>
        <v>0</v>
      </c>
      <c r="Z161" s="136" t="e">
        <f t="shared" si="127"/>
        <v>#DIV/0!</v>
      </c>
    </row>
    <row r="162" spans="1:26" ht="12.5" thickBot="1" x14ac:dyDescent="0.35">
      <c r="A162" s="66"/>
      <c r="B162" s="67" t="s">
        <v>92</v>
      </c>
      <c r="C162" s="68"/>
      <c r="D162" s="120"/>
      <c r="E162" s="71">
        <f>SUM(E157:E161)</f>
        <v>50.4</v>
      </c>
      <c r="F162" s="71">
        <f t="shared" ref="F162:Q162" si="128">SUM(F157:F161)</f>
        <v>52.8</v>
      </c>
      <c r="G162" s="71">
        <f t="shared" si="128"/>
        <v>52.8</v>
      </c>
      <c r="H162" s="71">
        <f t="shared" si="128"/>
        <v>48</v>
      </c>
      <c r="I162" s="71">
        <f t="shared" si="128"/>
        <v>52.8</v>
      </c>
      <c r="J162" s="71">
        <f t="shared" si="128"/>
        <v>52.8</v>
      </c>
      <c r="K162" s="71">
        <f t="shared" si="128"/>
        <v>48</v>
      </c>
      <c r="L162" s="71">
        <f t="shared" si="128"/>
        <v>52.8</v>
      </c>
      <c r="M162" s="71">
        <f t="shared" si="128"/>
        <v>43.199999999999996</v>
      </c>
      <c r="N162" s="71">
        <f t="shared" si="128"/>
        <v>50.4</v>
      </c>
      <c r="O162" s="71">
        <f t="shared" si="128"/>
        <v>50.4</v>
      </c>
      <c r="P162" s="71">
        <f t="shared" si="128"/>
        <v>45.6</v>
      </c>
      <c r="Q162" s="71">
        <f t="shared" si="128"/>
        <v>600</v>
      </c>
      <c r="R162" s="29"/>
      <c r="S162" s="29"/>
      <c r="T162" s="29"/>
      <c r="U162" s="73">
        <f>SUM(U157:U161)</f>
        <v>0.30000000000000004</v>
      </c>
      <c r="V162" s="73">
        <f>SUM(V157:V161)</f>
        <v>50</v>
      </c>
      <c r="X162" s="69">
        <f>SUM(X157:X161)</f>
        <v>0</v>
      </c>
      <c r="Y162" s="69">
        <f>SUM(Y157:Y161)</f>
        <v>600</v>
      </c>
      <c r="Z162" s="106">
        <f>X162/(X162+Y162)</f>
        <v>0</v>
      </c>
    </row>
    <row r="163" spans="1:26" ht="12" x14ac:dyDescent="0.3">
      <c r="A163" s="100">
        <v>7.2</v>
      </c>
      <c r="B163" s="95" t="s">
        <v>93</v>
      </c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ref="Q163:Q167" si="129">SUM(E163:P163)</f>
        <v>0</v>
      </c>
      <c r="R163" s="29"/>
      <c r="S163" s="29"/>
      <c r="T163" s="29"/>
      <c r="U163" s="135">
        <f>V163/$S$7</f>
        <v>0</v>
      </c>
      <c r="V163" s="135">
        <f>Q163/12</f>
        <v>0</v>
      </c>
      <c r="X163" s="135">
        <f>IF($D163="Y",$Q163,0)</f>
        <v>0</v>
      </c>
      <c r="Y163" s="135">
        <f>IF($D163="N",$Q163,0)</f>
        <v>0</v>
      </c>
      <c r="Z163" s="136" t="e">
        <f>X163/(Y163+X163)</f>
        <v>#DIV/0!</v>
      </c>
    </row>
    <row r="164" spans="1:26" s="32" customFormat="1" ht="12" x14ac:dyDescent="0.3">
      <c r="A164" s="94"/>
      <c r="B164" s="95"/>
      <c r="C164" s="130" t="str">
        <f>'3. Staff Loading'!C164</f>
        <v>BenefitsCal Application Architect</v>
      </c>
      <c r="D164" s="131" t="str">
        <f>'3. Staff Loading'!D164</f>
        <v>N</v>
      </c>
      <c r="E164" s="43">
        <v>16.8</v>
      </c>
      <c r="F164" s="43">
        <v>17.600000000000001</v>
      </c>
      <c r="G164" s="43">
        <v>17.600000000000001</v>
      </c>
      <c r="H164" s="43">
        <v>16</v>
      </c>
      <c r="I164" s="43">
        <v>17.600000000000001</v>
      </c>
      <c r="J164" s="43">
        <v>17.600000000000001</v>
      </c>
      <c r="K164" s="43">
        <v>16</v>
      </c>
      <c r="L164" s="43">
        <v>17.600000000000001</v>
      </c>
      <c r="M164" s="43">
        <v>14.4</v>
      </c>
      <c r="N164" s="43">
        <v>16.8</v>
      </c>
      <c r="O164" s="43">
        <v>16.8</v>
      </c>
      <c r="P164" s="43">
        <v>15.200000000000001</v>
      </c>
      <c r="Q164" s="101">
        <f t="shared" si="129"/>
        <v>200</v>
      </c>
      <c r="R164" s="29"/>
      <c r="S164" s="29"/>
      <c r="T164" s="29"/>
      <c r="U164" s="135">
        <f t="shared" ref="U164:U167" si="130">V164/$S$7</f>
        <v>0.10000000000000002</v>
      </c>
      <c r="V164" s="135">
        <f>Q164/12</f>
        <v>16.666666666666668</v>
      </c>
      <c r="X164" s="135">
        <f t="shared" ref="X164:X167" si="131">IF($D164="Y",$Q164,0)</f>
        <v>0</v>
      </c>
      <c r="Y164" s="135">
        <f t="shared" ref="Y164:Y167" si="132">IF($D164="N",$Q164,0)</f>
        <v>200</v>
      </c>
      <c r="Z164" s="136">
        <f t="shared" ref="Z164:Z167" si="133">X164/(Y164+X164)</f>
        <v>0</v>
      </c>
    </row>
    <row r="165" spans="1:26" ht="12" x14ac:dyDescent="0.3">
      <c r="A165" s="94"/>
      <c r="B165" s="95"/>
      <c r="C165" s="130" t="str">
        <f>'3. Staff Loading'!C165</f>
        <v>BenefitsCal User Centered Design Lead</v>
      </c>
      <c r="D165" s="131" t="str">
        <f>'3. Staff Loading'!D165</f>
        <v>N</v>
      </c>
      <c r="E165" s="43">
        <v>16.8</v>
      </c>
      <c r="F165" s="43">
        <v>17.600000000000001</v>
      </c>
      <c r="G165" s="43">
        <v>17.600000000000001</v>
      </c>
      <c r="H165" s="43">
        <v>16</v>
      </c>
      <c r="I165" s="43">
        <v>17.600000000000001</v>
      </c>
      <c r="J165" s="43">
        <v>17.600000000000001</v>
      </c>
      <c r="K165" s="43">
        <v>16</v>
      </c>
      <c r="L165" s="43">
        <v>17.600000000000001</v>
      </c>
      <c r="M165" s="43">
        <v>14.4</v>
      </c>
      <c r="N165" s="43">
        <v>16.8</v>
      </c>
      <c r="O165" s="43">
        <v>16.8</v>
      </c>
      <c r="P165" s="43">
        <v>15.200000000000001</v>
      </c>
      <c r="Q165" s="101">
        <f t="shared" si="129"/>
        <v>200</v>
      </c>
      <c r="R165" s="29"/>
      <c r="S165" s="29"/>
      <c r="T165" s="29"/>
      <c r="U165" s="135">
        <f t="shared" si="130"/>
        <v>0.10000000000000002</v>
      </c>
      <c r="V165" s="135">
        <f>Q165/12</f>
        <v>16.666666666666668</v>
      </c>
      <c r="X165" s="135">
        <f t="shared" si="131"/>
        <v>0</v>
      </c>
      <c r="Y165" s="135">
        <f t="shared" si="132"/>
        <v>200</v>
      </c>
      <c r="Z165" s="136">
        <f t="shared" si="133"/>
        <v>0</v>
      </c>
    </row>
    <row r="166" spans="1:26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29"/>
        <v>0</v>
      </c>
      <c r="R166" s="29"/>
      <c r="S166" s="29"/>
      <c r="T166" s="29"/>
      <c r="U166" s="135">
        <f t="shared" si="130"/>
        <v>0</v>
      </c>
      <c r="V166" s="135">
        <f>Q166/12</f>
        <v>0</v>
      </c>
      <c r="X166" s="135">
        <f t="shared" si="131"/>
        <v>0</v>
      </c>
      <c r="Y166" s="135">
        <f t="shared" si="132"/>
        <v>0</v>
      </c>
      <c r="Z166" s="136" t="e">
        <f t="shared" si="133"/>
        <v>#DIV/0!</v>
      </c>
    </row>
    <row r="167" spans="1:26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29"/>
        <v>0</v>
      </c>
      <c r="R167" s="29"/>
      <c r="S167" s="29"/>
      <c r="T167" s="29"/>
      <c r="U167" s="135">
        <f t="shared" si="130"/>
        <v>0</v>
      </c>
      <c r="V167" s="135">
        <f>Q167/12</f>
        <v>0</v>
      </c>
      <c r="X167" s="135">
        <f t="shared" si="131"/>
        <v>0</v>
      </c>
      <c r="Y167" s="135">
        <f t="shared" si="132"/>
        <v>0</v>
      </c>
      <c r="Z167" s="136" t="e">
        <f t="shared" si="133"/>
        <v>#DIV/0!</v>
      </c>
    </row>
    <row r="168" spans="1:26" ht="12.5" thickBot="1" x14ac:dyDescent="0.35">
      <c r="A168" s="66"/>
      <c r="B168" s="67" t="s">
        <v>94</v>
      </c>
      <c r="C168" s="68"/>
      <c r="D168" s="120"/>
      <c r="E168" s="71">
        <f>SUM(E163:E167)</f>
        <v>33.6</v>
      </c>
      <c r="F168" s="71">
        <f t="shared" ref="F168:Q168" si="134">SUM(F163:F167)</f>
        <v>35.200000000000003</v>
      </c>
      <c r="G168" s="71">
        <f t="shared" si="134"/>
        <v>35.200000000000003</v>
      </c>
      <c r="H168" s="71">
        <f t="shared" si="134"/>
        <v>32</v>
      </c>
      <c r="I168" s="71">
        <f t="shared" si="134"/>
        <v>35.200000000000003</v>
      </c>
      <c r="J168" s="71">
        <f t="shared" si="134"/>
        <v>35.200000000000003</v>
      </c>
      <c r="K168" s="71">
        <f t="shared" si="134"/>
        <v>32</v>
      </c>
      <c r="L168" s="71">
        <f t="shared" si="134"/>
        <v>35.200000000000003</v>
      </c>
      <c r="M168" s="71">
        <f t="shared" si="134"/>
        <v>28.8</v>
      </c>
      <c r="N168" s="71">
        <f t="shared" si="134"/>
        <v>33.6</v>
      </c>
      <c r="O168" s="71">
        <f t="shared" si="134"/>
        <v>33.6</v>
      </c>
      <c r="P168" s="71">
        <f t="shared" si="134"/>
        <v>30.400000000000002</v>
      </c>
      <c r="Q168" s="71">
        <f t="shared" si="134"/>
        <v>400</v>
      </c>
      <c r="R168" s="29"/>
      <c r="S168" s="29"/>
      <c r="T168" s="29"/>
      <c r="U168" s="73">
        <f>SUM(U163:U167)</f>
        <v>0.20000000000000004</v>
      </c>
      <c r="V168" s="73">
        <f>SUM(V163:V167)</f>
        <v>33.333333333333336</v>
      </c>
      <c r="X168" s="69">
        <f>SUM(X163:X167)</f>
        <v>0</v>
      </c>
      <c r="Y168" s="69">
        <f>SUM(Y163:Y167)</f>
        <v>400</v>
      </c>
      <c r="Z168" s="106">
        <f>X168/(X168+Y168)</f>
        <v>0</v>
      </c>
    </row>
    <row r="169" spans="1:26" ht="12" x14ac:dyDescent="0.3">
      <c r="A169" s="100">
        <v>7.3</v>
      </c>
      <c r="B169" s="95" t="s">
        <v>95</v>
      </c>
      <c r="C169" s="130" t="str">
        <f>'3. Staff Loading'!C169</f>
        <v>BenefitsCal Application Architect</v>
      </c>
      <c r="D169" s="131" t="str">
        <f>'3. Staff Loading'!D169</f>
        <v>N</v>
      </c>
      <c r="E169" s="43">
        <v>16.8</v>
      </c>
      <c r="F169" s="43">
        <v>17.600000000000001</v>
      </c>
      <c r="G169" s="43">
        <v>17.600000000000001</v>
      </c>
      <c r="H169" s="43">
        <v>16</v>
      </c>
      <c r="I169" s="43">
        <v>17.600000000000001</v>
      </c>
      <c r="J169" s="43">
        <v>17.600000000000001</v>
      </c>
      <c r="K169" s="43">
        <v>16</v>
      </c>
      <c r="L169" s="43">
        <v>17.600000000000001</v>
      </c>
      <c r="M169" s="43">
        <v>14.4</v>
      </c>
      <c r="N169" s="43">
        <v>16.8</v>
      </c>
      <c r="O169" s="43">
        <v>16.8</v>
      </c>
      <c r="P169" s="43">
        <v>15.200000000000001</v>
      </c>
      <c r="Q169" s="101">
        <f t="shared" ref="Q169:Q173" si="135">SUM(E169:P169)</f>
        <v>200</v>
      </c>
      <c r="R169" s="29"/>
      <c r="S169" s="29"/>
      <c r="T169" s="29"/>
      <c r="U169" s="135">
        <f>V169/$S$7</f>
        <v>0.10000000000000002</v>
      </c>
      <c r="V169" s="135">
        <f>Q169/12</f>
        <v>16.666666666666668</v>
      </c>
      <c r="X169" s="135">
        <f>IF($D169="Y",$Q169,0)</f>
        <v>0</v>
      </c>
      <c r="Y169" s="135">
        <f>IF($D169="N",$Q169,0)</f>
        <v>200</v>
      </c>
      <c r="Z169" s="136">
        <f>X169/(Y169+X169)</f>
        <v>0</v>
      </c>
    </row>
    <row r="170" spans="1:26" s="32" customFormat="1" ht="12" x14ac:dyDescent="0.3">
      <c r="A170" s="94"/>
      <c r="B170" s="95"/>
      <c r="C170" s="130" t="str">
        <f>'3. Staff Loading'!C170</f>
        <v>BenefitsCal Application Developer SR</v>
      </c>
      <c r="D170" s="131" t="str">
        <f>'3. Staff Loading'!D170</f>
        <v>N</v>
      </c>
      <c r="E170" s="43">
        <v>16.8</v>
      </c>
      <c r="F170" s="43">
        <v>17.600000000000001</v>
      </c>
      <c r="G170" s="43">
        <v>17.600000000000001</v>
      </c>
      <c r="H170" s="43">
        <v>16</v>
      </c>
      <c r="I170" s="43">
        <v>17.600000000000001</v>
      </c>
      <c r="J170" s="43">
        <v>17.600000000000001</v>
      </c>
      <c r="K170" s="43">
        <v>16</v>
      </c>
      <c r="L170" s="43">
        <v>17.600000000000001</v>
      </c>
      <c r="M170" s="43">
        <v>14.4</v>
      </c>
      <c r="N170" s="43">
        <v>16.8</v>
      </c>
      <c r="O170" s="43">
        <v>16.8</v>
      </c>
      <c r="P170" s="43">
        <v>15.200000000000001</v>
      </c>
      <c r="Q170" s="101">
        <f t="shared" si="135"/>
        <v>200</v>
      </c>
      <c r="R170" s="29"/>
      <c r="S170" s="29"/>
      <c r="T170" s="29"/>
      <c r="U170" s="135">
        <f t="shared" ref="U170:U173" si="136">V170/$S$7</f>
        <v>0.10000000000000002</v>
      </c>
      <c r="V170" s="135">
        <f>Q170/12</f>
        <v>16.666666666666668</v>
      </c>
      <c r="X170" s="135">
        <f t="shared" ref="X170:X173" si="137">IF($D170="Y",$Q170,0)</f>
        <v>0</v>
      </c>
      <c r="Y170" s="135">
        <f t="shared" ref="Y170:Y173" si="138">IF($D170="N",$Q170,0)</f>
        <v>200</v>
      </c>
      <c r="Z170" s="136">
        <f t="shared" ref="Z170:Z173" si="139">X170/(Y170+X170)</f>
        <v>0</v>
      </c>
    </row>
    <row r="171" spans="1:26" s="32" customFormat="1" ht="12" x14ac:dyDescent="0.3">
      <c r="A171" s="94"/>
      <c r="B171" s="95"/>
      <c r="C171" s="130" t="str">
        <f>'3. Staff Loading'!C171</f>
        <v>BenefitsCal Business Analyst Sr</v>
      </c>
      <c r="D171" s="131" t="str">
        <f>'3. Staff Loading'!D171</f>
        <v>N</v>
      </c>
      <c r="E171" s="43">
        <v>16.8</v>
      </c>
      <c r="F171" s="43">
        <v>17.600000000000001</v>
      </c>
      <c r="G171" s="43">
        <v>17.600000000000001</v>
      </c>
      <c r="H171" s="43">
        <v>16</v>
      </c>
      <c r="I171" s="43">
        <v>17.600000000000001</v>
      </c>
      <c r="J171" s="43">
        <v>17.600000000000001</v>
      </c>
      <c r="K171" s="43">
        <v>16</v>
      </c>
      <c r="L171" s="43">
        <v>17.600000000000001</v>
      </c>
      <c r="M171" s="43">
        <v>14.4</v>
      </c>
      <c r="N171" s="43">
        <v>16.8</v>
      </c>
      <c r="O171" s="43">
        <v>16.8</v>
      </c>
      <c r="P171" s="43">
        <v>15.200000000000001</v>
      </c>
      <c r="Q171" s="101">
        <f t="shared" si="135"/>
        <v>200</v>
      </c>
      <c r="R171" s="29"/>
      <c r="S171" s="29"/>
      <c r="T171" s="29"/>
      <c r="U171" s="135">
        <f t="shared" si="136"/>
        <v>0.10000000000000002</v>
      </c>
      <c r="V171" s="135">
        <f>Q171/12</f>
        <v>16.666666666666668</v>
      </c>
      <c r="X171" s="135">
        <f t="shared" si="137"/>
        <v>0</v>
      </c>
      <c r="Y171" s="135">
        <f t="shared" si="138"/>
        <v>200</v>
      </c>
      <c r="Z171" s="136">
        <f t="shared" si="139"/>
        <v>0</v>
      </c>
    </row>
    <row r="172" spans="1:26" ht="12" x14ac:dyDescent="0.3">
      <c r="A172" s="94"/>
      <c r="B172" s="95"/>
      <c r="C172" s="130" t="str">
        <f>'3. Staff Loading'!C172</f>
        <v>BenefitsCal SR Tester Onshore</v>
      </c>
      <c r="D172" s="131" t="str">
        <f>'3. Staff Loading'!D172</f>
        <v>N</v>
      </c>
      <c r="E172" s="43">
        <v>16.8</v>
      </c>
      <c r="F172" s="43">
        <v>17.600000000000001</v>
      </c>
      <c r="G172" s="43">
        <v>17.600000000000001</v>
      </c>
      <c r="H172" s="43">
        <v>16</v>
      </c>
      <c r="I172" s="43">
        <v>17.600000000000001</v>
      </c>
      <c r="J172" s="43">
        <v>17.600000000000001</v>
      </c>
      <c r="K172" s="43">
        <v>16</v>
      </c>
      <c r="L172" s="43">
        <v>17.600000000000001</v>
      </c>
      <c r="M172" s="43">
        <v>14.4</v>
      </c>
      <c r="N172" s="43">
        <v>16.8</v>
      </c>
      <c r="O172" s="43">
        <v>16.8</v>
      </c>
      <c r="P172" s="43">
        <v>15.200000000000001</v>
      </c>
      <c r="Q172" s="101">
        <f t="shared" si="135"/>
        <v>200</v>
      </c>
      <c r="R172" s="29"/>
      <c r="S172" s="29"/>
      <c r="T172" s="29"/>
      <c r="U172" s="135">
        <f t="shared" si="136"/>
        <v>0.10000000000000002</v>
      </c>
      <c r="V172" s="135">
        <f>Q172/12</f>
        <v>16.666666666666668</v>
      </c>
      <c r="X172" s="135">
        <f t="shared" si="137"/>
        <v>0</v>
      </c>
      <c r="Y172" s="135">
        <f t="shared" si="138"/>
        <v>200</v>
      </c>
      <c r="Z172" s="136">
        <f t="shared" si="139"/>
        <v>0</v>
      </c>
    </row>
    <row r="173" spans="1:26" ht="12" x14ac:dyDescent="0.3">
      <c r="A173" s="94"/>
      <c r="B173" s="95"/>
      <c r="C173" s="130" t="str">
        <f>'3. Staff Loading'!C173</f>
        <v>BenefitsCal User Centered Design Lead</v>
      </c>
      <c r="D173" s="131" t="str">
        <f>'3. Staff Loading'!D173</f>
        <v>N</v>
      </c>
      <c r="E173" s="43">
        <v>16.8</v>
      </c>
      <c r="F173" s="43">
        <v>17.600000000000001</v>
      </c>
      <c r="G173" s="43">
        <v>17.600000000000001</v>
      </c>
      <c r="H173" s="43">
        <v>16</v>
      </c>
      <c r="I173" s="43">
        <v>17.600000000000001</v>
      </c>
      <c r="J173" s="43">
        <v>17.600000000000001</v>
      </c>
      <c r="K173" s="43">
        <v>16</v>
      </c>
      <c r="L173" s="43">
        <v>17.600000000000001</v>
      </c>
      <c r="M173" s="43">
        <v>14.4</v>
      </c>
      <c r="N173" s="43">
        <v>16.8</v>
      </c>
      <c r="O173" s="43">
        <v>16.8</v>
      </c>
      <c r="P173" s="43">
        <v>15.200000000000001</v>
      </c>
      <c r="Q173" s="101">
        <f t="shared" si="135"/>
        <v>200</v>
      </c>
      <c r="R173" s="29"/>
      <c r="S173" s="29"/>
      <c r="T173" s="29"/>
      <c r="U173" s="135">
        <f t="shared" si="136"/>
        <v>0.10000000000000002</v>
      </c>
      <c r="V173" s="135">
        <f>Q173/12</f>
        <v>16.666666666666668</v>
      </c>
      <c r="X173" s="135">
        <f t="shared" si="137"/>
        <v>0</v>
      </c>
      <c r="Y173" s="135">
        <f t="shared" si="138"/>
        <v>200</v>
      </c>
      <c r="Z173" s="136">
        <f t="shared" si="139"/>
        <v>0</v>
      </c>
    </row>
    <row r="174" spans="1:26" ht="12.5" thickBot="1" x14ac:dyDescent="0.35">
      <c r="A174" s="66"/>
      <c r="B174" s="67" t="s">
        <v>96</v>
      </c>
      <c r="C174" s="68"/>
      <c r="D174" s="120"/>
      <c r="E174" s="71">
        <f>SUM(E169:E173)</f>
        <v>84</v>
      </c>
      <c r="F174" s="71">
        <f t="shared" ref="F174:Q174" si="140">SUM(F169:F173)</f>
        <v>88</v>
      </c>
      <c r="G174" s="71">
        <f t="shared" si="140"/>
        <v>88</v>
      </c>
      <c r="H174" s="71">
        <f t="shared" si="140"/>
        <v>80</v>
      </c>
      <c r="I174" s="71">
        <f t="shared" si="140"/>
        <v>88</v>
      </c>
      <c r="J174" s="71">
        <f t="shared" si="140"/>
        <v>88</v>
      </c>
      <c r="K174" s="71">
        <f t="shared" si="140"/>
        <v>80</v>
      </c>
      <c r="L174" s="71">
        <f t="shared" si="140"/>
        <v>88</v>
      </c>
      <c r="M174" s="71">
        <f t="shared" si="140"/>
        <v>72</v>
      </c>
      <c r="N174" s="71">
        <f t="shared" si="140"/>
        <v>84</v>
      </c>
      <c r="O174" s="71">
        <f t="shared" si="140"/>
        <v>84</v>
      </c>
      <c r="P174" s="71">
        <f t="shared" si="140"/>
        <v>76</v>
      </c>
      <c r="Q174" s="71">
        <f t="shared" si="140"/>
        <v>1000</v>
      </c>
      <c r="R174" s="29"/>
      <c r="S174" s="29"/>
      <c r="T174" s="29"/>
      <c r="U174" s="73">
        <f>SUM(U169:U173)</f>
        <v>0.50000000000000011</v>
      </c>
      <c r="V174" s="73">
        <f>SUM(V169:V173)</f>
        <v>83.333333333333343</v>
      </c>
      <c r="X174" s="69">
        <f>SUM(X169:X173)</f>
        <v>0</v>
      </c>
      <c r="Y174" s="69">
        <f>SUM(Y169:Y173)</f>
        <v>1000</v>
      </c>
      <c r="Z174" s="106">
        <f>X174/(X174+Y174)</f>
        <v>0</v>
      </c>
    </row>
    <row r="175" spans="1:26" ht="12" x14ac:dyDescent="0.3">
      <c r="A175" s="94">
        <v>7.4</v>
      </c>
      <c r="B175" s="95" t="s">
        <v>97</v>
      </c>
      <c r="C175" s="130" t="str">
        <f>'3. Staff Loading'!C175</f>
        <v>BenefitsCal Application Developer Onshore</v>
      </c>
      <c r="D175" s="131" t="str">
        <f>'3. Staff Loading'!D175</f>
        <v>N</v>
      </c>
      <c r="E175" s="43">
        <v>168</v>
      </c>
      <c r="F175" s="43">
        <v>176</v>
      </c>
      <c r="G175" s="43">
        <v>176</v>
      </c>
      <c r="H175" s="43">
        <v>160</v>
      </c>
      <c r="I175" s="43">
        <v>176</v>
      </c>
      <c r="J175" s="43">
        <v>176</v>
      </c>
      <c r="K175" s="43">
        <v>160</v>
      </c>
      <c r="L175" s="43">
        <v>176</v>
      </c>
      <c r="M175" s="43">
        <v>144</v>
      </c>
      <c r="N175" s="43">
        <v>168</v>
      </c>
      <c r="O175" s="43">
        <v>168</v>
      </c>
      <c r="P175" s="43">
        <v>152</v>
      </c>
      <c r="Q175" s="101">
        <f t="shared" ref="Q175:Q179" si="141">SUM(E175:P175)</f>
        <v>2000</v>
      </c>
      <c r="R175" s="29"/>
      <c r="S175" s="29"/>
      <c r="T175" s="29"/>
      <c r="U175" s="135">
        <f>V175/$S$7</f>
        <v>1</v>
      </c>
      <c r="V175" s="135">
        <f>Q175/12</f>
        <v>166.66666666666666</v>
      </c>
      <c r="X175" s="135">
        <f>IF($D175="Y",$Q175,0)</f>
        <v>0</v>
      </c>
      <c r="Y175" s="135">
        <f>IF($D175="N",$Q175,0)</f>
        <v>2000</v>
      </c>
      <c r="Z175" s="136">
        <f>X175/(Y175+X175)</f>
        <v>0</v>
      </c>
    </row>
    <row r="176" spans="1:26" s="32" customFormat="1" ht="12" x14ac:dyDescent="0.3">
      <c r="A176" s="94"/>
      <c r="B176" s="95"/>
      <c r="C176" s="130" t="str">
        <f>'3. Staff Loading'!C176</f>
        <v>BenefitsCal Application Developer SR</v>
      </c>
      <c r="D176" s="131" t="str">
        <f>'3. Staff Loading'!D176</f>
        <v>N</v>
      </c>
      <c r="E176" s="43">
        <v>25.2</v>
      </c>
      <c r="F176" s="43">
        <v>26.4</v>
      </c>
      <c r="G176" s="43">
        <v>26.4</v>
      </c>
      <c r="H176" s="43">
        <v>24</v>
      </c>
      <c r="I176" s="43">
        <v>26.4</v>
      </c>
      <c r="J176" s="43">
        <v>26.4</v>
      </c>
      <c r="K176" s="43">
        <v>24</v>
      </c>
      <c r="L176" s="43">
        <v>26.4</v>
      </c>
      <c r="M176" s="43">
        <v>21.599999999999998</v>
      </c>
      <c r="N176" s="43">
        <v>25.2</v>
      </c>
      <c r="O176" s="43">
        <v>25.2</v>
      </c>
      <c r="P176" s="43">
        <v>22.8</v>
      </c>
      <c r="Q176" s="101">
        <f t="shared" si="141"/>
        <v>300</v>
      </c>
      <c r="R176" s="29"/>
      <c r="S176" s="29"/>
      <c r="T176" s="29"/>
      <c r="U176" s="135">
        <f t="shared" ref="U176:U179" si="142">V176/$S$7</f>
        <v>0.15000000000000002</v>
      </c>
      <c r="V176" s="135">
        <f>Q176/12</f>
        <v>25</v>
      </c>
      <c r="X176" s="135">
        <f t="shared" ref="X176:X179" si="143">IF($D176="Y",$Q176,0)</f>
        <v>0</v>
      </c>
      <c r="Y176" s="135">
        <f t="shared" ref="Y176:Y179" si="144">IF($D176="N",$Q176,0)</f>
        <v>300</v>
      </c>
      <c r="Z176" s="136">
        <f t="shared" ref="Z176:Z179" si="145">X176/(Y176+X176)</f>
        <v>0</v>
      </c>
    </row>
    <row r="177" spans="1:26" s="32" customFormat="1" ht="12" x14ac:dyDescent="0.3">
      <c r="A177" s="94"/>
      <c r="B177" s="95"/>
      <c r="C177" s="130" t="str">
        <f>'3. Staff Loading'!C177</f>
        <v>BenefitsCal Business Analyst Sr</v>
      </c>
      <c r="D177" s="131" t="str">
        <f>'3. Staff Loading'!D177</f>
        <v>N</v>
      </c>
      <c r="E177" s="43">
        <v>16.8</v>
      </c>
      <c r="F177" s="43">
        <v>17.600000000000001</v>
      </c>
      <c r="G177" s="43">
        <v>17.600000000000001</v>
      </c>
      <c r="H177" s="43">
        <v>16</v>
      </c>
      <c r="I177" s="43">
        <v>17.600000000000001</v>
      </c>
      <c r="J177" s="43">
        <v>17.600000000000001</v>
      </c>
      <c r="K177" s="43">
        <v>16</v>
      </c>
      <c r="L177" s="43">
        <v>17.600000000000001</v>
      </c>
      <c r="M177" s="43">
        <v>14.4</v>
      </c>
      <c r="N177" s="43">
        <v>16.8</v>
      </c>
      <c r="O177" s="43">
        <v>16.8</v>
      </c>
      <c r="P177" s="43">
        <v>15.200000000000001</v>
      </c>
      <c r="Q177" s="101">
        <f t="shared" si="141"/>
        <v>200</v>
      </c>
      <c r="R177" s="29"/>
      <c r="S177" s="29"/>
      <c r="T177" s="29"/>
      <c r="U177" s="135">
        <f t="shared" si="142"/>
        <v>0.10000000000000002</v>
      </c>
      <c r="V177" s="135">
        <f>Q177/12</f>
        <v>16.666666666666668</v>
      </c>
      <c r="X177" s="135">
        <f t="shared" si="143"/>
        <v>0</v>
      </c>
      <c r="Y177" s="135">
        <f t="shared" si="144"/>
        <v>200</v>
      </c>
      <c r="Z177" s="136">
        <f t="shared" si="145"/>
        <v>0</v>
      </c>
    </row>
    <row r="178" spans="1:26" s="32" customFormat="1" ht="12" x14ac:dyDescent="0.3">
      <c r="A178" s="94"/>
      <c r="B178" s="95"/>
      <c r="C178" s="130" t="str">
        <f>'3. Staff Loading'!C178</f>
        <v>BenefitsCal SR Tester Onshore</v>
      </c>
      <c r="D178" s="131" t="str">
        <f>'3. Staff Loading'!D178</f>
        <v>N</v>
      </c>
      <c r="E178" s="43">
        <v>16.8</v>
      </c>
      <c r="F178" s="43">
        <v>17.600000000000001</v>
      </c>
      <c r="G178" s="43">
        <v>17.600000000000001</v>
      </c>
      <c r="H178" s="43">
        <v>16</v>
      </c>
      <c r="I178" s="43">
        <v>17.600000000000001</v>
      </c>
      <c r="J178" s="43">
        <v>17.600000000000001</v>
      </c>
      <c r="K178" s="43">
        <v>16</v>
      </c>
      <c r="L178" s="43">
        <v>17.600000000000001</v>
      </c>
      <c r="M178" s="43">
        <v>14.4</v>
      </c>
      <c r="N178" s="43">
        <v>16.8</v>
      </c>
      <c r="O178" s="43">
        <v>16.8</v>
      </c>
      <c r="P178" s="43">
        <v>15.200000000000001</v>
      </c>
      <c r="Q178" s="101">
        <f t="shared" si="141"/>
        <v>200</v>
      </c>
      <c r="R178" s="29"/>
      <c r="S178" s="29"/>
      <c r="T178" s="29"/>
      <c r="U178" s="135">
        <f t="shared" si="142"/>
        <v>0.10000000000000002</v>
      </c>
      <c r="V178" s="135">
        <f>Q178/12</f>
        <v>16.666666666666668</v>
      </c>
      <c r="X178" s="135">
        <f t="shared" si="143"/>
        <v>0</v>
      </c>
      <c r="Y178" s="135">
        <f t="shared" si="144"/>
        <v>200</v>
      </c>
      <c r="Z178" s="136">
        <f t="shared" si="145"/>
        <v>0</v>
      </c>
    </row>
    <row r="179" spans="1:26" ht="10.15" customHeight="1" x14ac:dyDescent="0.3">
      <c r="A179" s="94"/>
      <c r="B179" s="95"/>
      <c r="C179" s="130" t="str">
        <f>'3. Staff Loading'!C179</f>
        <v>BenefitsCal User Centered Design Lead</v>
      </c>
      <c r="D179" s="131" t="str">
        <f>'3. Staff Loading'!D179</f>
        <v>N</v>
      </c>
      <c r="E179" s="43">
        <v>8.4</v>
      </c>
      <c r="F179" s="43">
        <v>8.8000000000000007</v>
      </c>
      <c r="G179" s="43">
        <v>8.8000000000000007</v>
      </c>
      <c r="H179" s="43">
        <v>8</v>
      </c>
      <c r="I179" s="43">
        <v>8.8000000000000007</v>
      </c>
      <c r="J179" s="43">
        <v>8.8000000000000007</v>
      </c>
      <c r="K179" s="43">
        <v>8</v>
      </c>
      <c r="L179" s="43">
        <v>8.8000000000000007</v>
      </c>
      <c r="M179" s="43">
        <v>7.2</v>
      </c>
      <c r="N179" s="43">
        <v>8.4</v>
      </c>
      <c r="O179" s="43">
        <v>8.4</v>
      </c>
      <c r="P179" s="43">
        <v>7.6000000000000005</v>
      </c>
      <c r="Q179" s="101">
        <f t="shared" si="141"/>
        <v>100</v>
      </c>
      <c r="R179" s="29"/>
      <c r="S179" s="29"/>
      <c r="T179" s="29"/>
      <c r="U179" s="135">
        <f t="shared" si="142"/>
        <v>5.000000000000001E-2</v>
      </c>
      <c r="V179" s="135">
        <f>Q179/12</f>
        <v>8.3333333333333339</v>
      </c>
      <c r="X179" s="135">
        <f t="shared" si="143"/>
        <v>0</v>
      </c>
      <c r="Y179" s="135">
        <f t="shared" si="144"/>
        <v>100</v>
      </c>
      <c r="Z179" s="136">
        <f t="shared" si="145"/>
        <v>0</v>
      </c>
    </row>
    <row r="180" spans="1:26" s="31" customFormat="1" ht="13.5" thickBot="1" x14ac:dyDescent="0.35">
      <c r="A180" s="66"/>
      <c r="B180" s="67" t="s">
        <v>98</v>
      </c>
      <c r="C180" s="68"/>
      <c r="D180" s="120"/>
      <c r="E180" s="71">
        <f>SUM(E175:E179)</f>
        <v>235.20000000000002</v>
      </c>
      <c r="F180" s="71">
        <f t="shared" ref="F180:Q180" si="146">SUM(F175:F179)</f>
        <v>246.4</v>
      </c>
      <c r="G180" s="71">
        <f t="shared" si="146"/>
        <v>246.4</v>
      </c>
      <c r="H180" s="71">
        <f t="shared" si="146"/>
        <v>224</v>
      </c>
      <c r="I180" s="71">
        <f t="shared" si="146"/>
        <v>246.4</v>
      </c>
      <c r="J180" s="71">
        <f t="shared" si="146"/>
        <v>246.4</v>
      </c>
      <c r="K180" s="71">
        <f t="shared" si="146"/>
        <v>224</v>
      </c>
      <c r="L180" s="71">
        <f t="shared" si="146"/>
        <v>246.4</v>
      </c>
      <c r="M180" s="71">
        <f t="shared" si="146"/>
        <v>201.6</v>
      </c>
      <c r="N180" s="71">
        <f t="shared" si="146"/>
        <v>235.20000000000002</v>
      </c>
      <c r="O180" s="71">
        <f t="shared" si="146"/>
        <v>235.20000000000002</v>
      </c>
      <c r="P180" s="71">
        <f t="shared" si="146"/>
        <v>212.79999999999998</v>
      </c>
      <c r="Q180" s="71">
        <f t="shared" si="146"/>
        <v>2800</v>
      </c>
      <c r="R180" s="29"/>
      <c r="S180" s="29"/>
      <c r="T180" s="29"/>
      <c r="U180" s="73">
        <f>SUM(U175:U179)</f>
        <v>1.4000000000000001</v>
      </c>
      <c r="V180" s="73">
        <f>SUM(V175:V179)</f>
        <v>233.33333333333331</v>
      </c>
      <c r="X180" s="69">
        <f>SUM(X175:X179)</f>
        <v>0</v>
      </c>
      <c r="Y180" s="69">
        <f>SUM(Y175:Y179)</f>
        <v>2800</v>
      </c>
      <c r="Z180" s="106">
        <f>X180/(X180+Y180)</f>
        <v>0</v>
      </c>
    </row>
    <row r="181" spans="1:26" ht="10.15" customHeight="1" x14ac:dyDescent="0.3">
      <c r="A181" s="38"/>
      <c r="B181" s="39"/>
      <c r="C181" s="47"/>
      <c r="D181" s="119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29"/>
      <c r="S181" s="29"/>
      <c r="T181" s="29"/>
      <c r="U181" s="41"/>
      <c r="V181" s="41"/>
      <c r="X181" s="41"/>
      <c r="Y181" s="41"/>
      <c r="Z181" s="105"/>
    </row>
    <row r="182" spans="1:26" ht="13.5" thickBot="1" x14ac:dyDescent="0.35">
      <c r="A182" s="89"/>
      <c r="B182" s="90" t="s">
        <v>99</v>
      </c>
      <c r="C182" s="91"/>
      <c r="D182" s="123"/>
      <c r="E182" s="92">
        <f t="shared" ref="E182:Q182" si="147">SUM(E162,E168,E174,E180)</f>
        <v>403.20000000000005</v>
      </c>
      <c r="F182" s="92">
        <f t="shared" si="147"/>
        <v>422.4</v>
      </c>
      <c r="G182" s="92">
        <f t="shared" si="147"/>
        <v>422.4</v>
      </c>
      <c r="H182" s="92">
        <f t="shared" si="147"/>
        <v>384</v>
      </c>
      <c r="I182" s="92">
        <f t="shared" si="147"/>
        <v>422.4</v>
      </c>
      <c r="J182" s="92">
        <f t="shared" si="147"/>
        <v>422.4</v>
      </c>
      <c r="K182" s="92">
        <f t="shared" si="147"/>
        <v>384</v>
      </c>
      <c r="L182" s="92">
        <f t="shared" si="147"/>
        <v>422.4</v>
      </c>
      <c r="M182" s="92">
        <f t="shared" si="147"/>
        <v>345.6</v>
      </c>
      <c r="N182" s="92">
        <f t="shared" si="147"/>
        <v>403.20000000000005</v>
      </c>
      <c r="O182" s="92">
        <f t="shared" si="147"/>
        <v>403.20000000000005</v>
      </c>
      <c r="P182" s="92">
        <f t="shared" si="147"/>
        <v>364.79999999999995</v>
      </c>
      <c r="Q182" s="92">
        <f t="shared" si="147"/>
        <v>4800</v>
      </c>
      <c r="R182" s="29"/>
      <c r="S182" s="29"/>
      <c r="T182" s="29"/>
      <c r="U182" s="92">
        <f>SUM(U162,U168,U174,U180)</f>
        <v>2.4000000000000004</v>
      </c>
      <c r="V182" s="92">
        <f>SUM(V162,V168,V174,V180)</f>
        <v>400</v>
      </c>
      <c r="X182" s="92">
        <f>SUM(X162,X168,X174,X180)</f>
        <v>0</v>
      </c>
      <c r="Y182" s="92">
        <f>SUM(Y162,Y168,Y174,Y180)</f>
        <v>4800</v>
      </c>
      <c r="Z182" s="111">
        <f>X182/(X182+Y182)</f>
        <v>0</v>
      </c>
    </row>
    <row r="183" spans="1:26" ht="12" x14ac:dyDescent="0.3">
      <c r="A183" s="49"/>
      <c r="B183" s="39"/>
      <c r="C183" s="40"/>
      <c r="D183" s="126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29"/>
      <c r="S183" s="29"/>
      <c r="T183" s="29"/>
      <c r="U183" s="40"/>
      <c r="V183" s="40"/>
      <c r="X183" s="40"/>
      <c r="Y183" s="40"/>
      <c r="Z183" s="105"/>
    </row>
    <row r="184" spans="1:26" ht="13" x14ac:dyDescent="0.3">
      <c r="A184" s="75">
        <v>8</v>
      </c>
      <c r="B184" s="84" t="s">
        <v>100</v>
      </c>
      <c r="C184" s="77"/>
      <c r="D184" s="118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78"/>
      <c r="R184" s="29"/>
      <c r="S184" s="29"/>
      <c r="T184" s="29"/>
      <c r="U184" s="77"/>
      <c r="V184" s="77"/>
      <c r="X184" s="77"/>
      <c r="Y184" s="77"/>
      <c r="Z184" s="109"/>
    </row>
    <row r="185" spans="1:26" ht="12" x14ac:dyDescent="0.3">
      <c r="A185" s="94">
        <v>8.1</v>
      </c>
      <c r="B185" s="95" t="s">
        <v>139</v>
      </c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ref="Q185:Q189" si="148">SUM(E185:P185)</f>
        <v>0</v>
      </c>
      <c r="R185" s="29"/>
      <c r="S185" s="29"/>
      <c r="T185" s="29"/>
      <c r="U185" s="135">
        <f>V185/$S$7</f>
        <v>0</v>
      </c>
      <c r="V185" s="135">
        <f>Q185/12</f>
        <v>0</v>
      </c>
      <c r="X185" s="135">
        <f>IF($D185="Y",$Q185,0)</f>
        <v>0</v>
      </c>
      <c r="Y185" s="135">
        <f>IF($D185="N",$Q185,0)</f>
        <v>0</v>
      </c>
      <c r="Z185" s="136" t="e">
        <f>X185/(Y185+X185)</f>
        <v>#DIV/0!</v>
      </c>
    </row>
    <row r="186" spans="1:26" s="32" customFormat="1" ht="12" x14ac:dyDescent="0.3">
      <c r="A186" s="94"/>
      <c r="B186" s="95"/>
      <c r="C186" s="130" t="str">
        <f>'3. Staff Loading'!C186</f>
        <v>BenefitsCal Cloud Technical Lead</v>
      </c>
      <c r="D186" s="131" t="str">
        <f>'3. Staff Loading'!D186</f>
        <v>N</v>
      </c>
      <c r="E186" s="43">
        <v>168</v>
      </c>
      <c r="F186" s="43">
        <v>176</v>
      </c>
      <c r="G186" s="43">
        <v>176</v>
      </c>
      <c r="H186" s="43">
        <v>160</v>
      </c>
      <c r="I186" s="43">
        <v>176</v>
      </c>
      <c r="J186" s="43">
        <v>176</v>
      </c>
      <c r="K186" s="43">
        <v>160</v>
      </c>
      <c r="L186" s="43">
        <v>176</v>
      </c>
      <c r="M186" s="43">
        <v>144</v>
      </c>
      <c r="N186" s="43">
        <v>168</v>
      </c>
      <c r="O186" s="43">
        <v>168</v>
      </c>
      <c r="P186" s="43">
        <v>152</v>
      </c>
      <c r="Q186" s="101">
        <f t="shared" si="148"/>
        <v>2000</v>
      </c>
      <c r="R186" s="29"/>
      <c r="S186" s="29"/>
      <c r="T186" s="29"/>
      <c r="U186" s="135">
        <f t="shared" ref="U186:U189" si="149">V186/$S$7</f>
        <v>1</v>
      </c>
      <c r="V186" s="135">
        <f>Q186/12</f>
        <v>166.66666666666666</v>
      </c>
      <c r="X186" s="135">
        <f t="shared" ref="X186:X189" si="150">IF($D186="Y",$Q186,0)</f>
        <v>0</v>
      </c>
      <c r="Y186" s="135">
        <f t="shared" ref="Y186:Y189" si="151">IF($D186="N",$Q186,0)</f>
        <v>2000</v>
      </c>
      <c r="Z186" s="136">
        <f t="shared" ref="Z186:Z189" si="152">X186/(Y186+X186)</f>
        <v>0</v>
      </c>
    </row>
    <row r="187" spans="1:26" s="32" customFormat="1" ht="12" x14ac:dyDescent="0.3">
      <c r="A187" s="94"/>
      <c r="B187" s="95"/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si="148"/>
        <v>0</v>
      </c>
      <c r="R187" s="29"/>
      <c r="S187" s="29"/>
      <c r="T187" s="29"/>
      <c r="U187" s="135">
        <f t="shared" si="149"/>
        <v>0</v>
      </c>
      <c r="V187" s="135">
        <f>Q187/12</f>
        <v>0</v>
      </c>
      <c r="X187" s="135">
        <f t="shared" si="150"/>
        <v>0</v>
      </c>
      <c r="Y187" s="135">
        <f t="shared" si="151"/>
        <v>0</v>
      </c>
      <c r="Z187" s="136" t="e">
        <f t="shared" si="152"/>
        <v>#DIV/0!</v>
      </c>
    </row>
    <row r="188" spans="1:26" ht="12" x14ac:dyDescent="0.3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48"/>
        <v>0</v>
      </c>
      <c r="R188" s="29"/>
      <c r="S188" s="29"/>
      <c r="T188" s="29"/>
      <c r="U188" s="135">
        <f t="shared" si="149"/>
        <v>0</v>
      </c>
      <c r="V188" s="135">
        <f>Q188/12</f>
        <v>0</v>
      </c>
      <c r="X188" s="135">
        <f t="shared" si="150"/>
        <v>0</v>
      </c>
      <c r="Y188" s="135">
        <f t="shared" si="151"/>
        <v>0</v>
      </c>
      <c r="Z188" s="136" t="e">
        <f t="shared" si="152"/>
        <v>#DIV/0!</v>
      </c>
    </row>
    <row r="189" spans="1:26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48"/>
        <v>0</v>
      </c>
      <c r="R189" s="29"/>
      <c r="S189" s="29"/>
      <c r="T189" s="29"/>
      <c r="U189" s="135">
        <f t="shared" si="149"/>
        <v>0</v>
      </c>
      <c r="V189" s="135">
        <f>Q189/12</f>
        <v>0</v>
      </c>
      <c r="X189" s="135">
        <f t="shared" si="150"/>
        <v>0</v>
      </c>
      <c r="Y189" s="135">
        <f t="shared" si="151"/>
        <v>0</v>
      </c>
      <c r="Z189" s="136" t="e">
        <f t="shared" si="152"/>
        <v>#DIV/0!</v>
      </c>
    </row>
    <row r="190" spans="1:26" ht="12.5" thickBot="1" x14ac:dyDescent="0.35">
      <c r="A190" s="66"/>
      <c r="B190" s="67" t="s">
        <v>103</v>
      </c>
      <c r="C190" s="68"/>
      <c r="D190" s="120"/>
      <c r="E190" s="71">
        <f>SUM(E185:E189)</f>
        <v>168</v>
      </c>
      <c r="F190" s="71">
        <f t="shared" ref="F190:Q190" si="153">SUM(F185:F189)</f>
        <v>176</v>
      </c>
      <c r="G190" s="71">
        <f t="shared" si="153"/>
        <v>176</v>
      </c>
      <c r="H190" s="71">
        <f t="shared" si="153"/>
        <v>160</v>
      </c>
      <c r="I190" s="71">
        <f t="shared" si="153"/>
        <v>176</v>
      </c>
      <c r="J190" s="71">
        <f t="shared" si="153"/>
        <v>176</v>
      </c>
      <c r="K190" s="71">
        <f t="shared" si="153"/>
        <v>160</v>
      </c>
      <c r="L190" s="71">
        <f t="shared" si="153"/>
        <v>176</v>
      </c>
      <c r="M190" s="71">
        <f t="shared" si="153"/>
        <v>144</v>
      </c>
      <c r="N190" s="71">
        <f t="shared" si="153"/>
        <v>168</v>
      </c>
      <c r="O190" s="71">
        <f t="shared" si="153"/>
        <v>168</v>
      </c>
      <c r="P190" s="71">
        <f t="shared" si="153"/>
        <v>152</v>
      </c>
      <c r="Q190" s="71">
        <f t="shared" si="153"/>
        <v>2000</v>
      </c>
      <c r="R190" s="29"/>
      <c r="S190" s="29"/>
      <c r="T190" s="29"/>
      <c r="U190" s="73">
        <f>SUM(U185:U189)</f>
        <v>1</v>
      </c>
      <c r="V190" s="73">
        <f>SUM(V185:V189)</f>
        <v>166.66666666666666</v>
      </c>
      <c r="X190" s="69">
        <f>SUM(X185:X189)</f>
        <v>0</v>
      </c>
      <c r="Y190" s="69">
        <f>SUM(Y185:Y189)</f>
        <v>2000</v>
      </c>
      <c r="Z190" s="106">
        <f>X190/(X190+Y190)</f>
        <v>0</v>
      </c>
    </row>
    <row r="191" spans="1:26" ht="12" x14ac:dyDescent="0.3">
      <c r="A191" s="94">
        <v>8.1999999999999993</v>
      </c>
      <c r="B191" s="95" t="s">
        <v>104</v>
      </c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ref="Q191:Q195" si="154">SUM(E191:P191)</f>
        <v>0</v>
      </c>
      <c r="R191" s="29"/>
      <c r="S191" s="29"/>
      <c r="T191" s="29"/>
      <c r="U191" s="135">
        <f>V191/$S$7</f>
        <v>0</v>
      </c>
      <c r="V191" s="135">
        <f>Q191/12</f>
        <v>0</v>
      </c>
      <c r="X191" s="135">
        <f>IF($D191="Y",$Q191,0)</f>
        <v>0</v>
      </c>
      <c r="Y191" s="135">
        <f>IF($D191="N",$Q191,0)</f>
        <v>0</v>
      </c>
      <c r="Z191" s="136" t="e">
        <f>X191/(Y191+X191)</f>
        <v>#DIV/0!</v>
      </c>
    </row>
    <row r="192" spans="1:26" s="32" customFormat="1" ht="12" x14ac:dyDescent="0.3">
      <c r="A192" s="94"/>
      <c r="B192" s="95"/>
      <c r="C192" s="130" t="str">
        <f>'3. Staff Loading'!C192</f>
        <v>BenefitsCal Cloud Engineer</v>
      </c>
      <c r="D192" s="131" t="str">
        <f>'3. Staff Loading'!D192</f>
        <v>N</v>
      </c>
      <c r="E192" s="43">
        <v>168</v>
      </c>
      <c r="F192" s="43">
        <v>176</v>
      </c>
      <c r="G192" s="43">
        <v>176</v>
      </c>
      <c r="H192" s="43">
        <v>160</v>
      </c>
      <c r="I192" s="43">
        <v>176</v>
      </c>
      <c r="J192" s="43">
        <v>176</v>
      </c>
      <c r="K192" s="43">
        <v>160</v>
      </c>
      <c r="L192" s="43">
        <v>176</v>
      </c>
      <c r="M192" s="43">
        <v>144</v>
      </c>
      <c r="N192" s="43">
        <v>168</v>
      </c>
      <c r="O192" s="43">
        <v>168</v>
      </c>
      <c r="P192" s="43">
        <v>152</v>
      </c>
      <c r="Q192" s="101">
        <f t="shared" si="154"/>
        <v>2000</v>
      </c>
      <c r="R192" s="29"/>
      <c r="S192" s="29"/>
      <c r="T192" s="29"/>
      <c r="U192" s="135">
        <f t="shared" ref="U192:U195" si="155">V192/$S$7</f>
        <v>1</v>
      </c>
      <c r="V192" s="135">
        <f>Q192/12</f>
        <v>166.66666666666666</v>
      </c>
      <c r="X192" s="135">
        <f t="shared" ref="X192:X195" si="156">IF($D192="Y",$Q192,0)</f>
        <v>0</v>
      </c>
      <c r="Y192" s="135">
        <f t="shared" ref="Y192:Y195" si="157">IF($D192="N",$Q192,0)</f>
        <v>2000</v>
      </c>
      <c r="Z192" s="136">
        <f t="shared" ref="Z192:Z195" si="158">X192/(Y192+X192)</f>
        <v>0</v>
      </c>
    </row>
    <row r="193" spans="1:26" ht="12" x14ac:dyDescent="0.3">
      <c r="A193" s="94"/>
      <c r="B193" s="95"/>
      <c r="C193" s="130" t="str">
        <f>'3. Staff Loading'!C193</f>
        <v>BenefitsCal NOC/SOC Engineer</v>
      </c>
      <c r="D193" s="131" t="str">
        <f>'3. Staff Loading'!D193</f>
        <v>N</v>
      </c>
      <c r="E193" s="43">
        <v>84</v>
      </c>
      <c r="F193" s="43">
        <v>88</v>
      </c>
      <c r="G193" s="43">
        <v>88</v>
      </c>
      <c r="H193" s="43">
        <v>80</v>
      </c>
      <c r="I193" s="43">
        <v>88</v>
      </c>
      <c r="J193" s="43">
        <v>88</v>
      </c>
      <c r="K193" s="43">
        <v>80</v>
      </c>
      <c r="L193" s="43">
        <v>88</v>
      </c>
      <c r="M193" s="43">
        <v>72</v>
      </c>
      <c r="N193" s="43">
        <v>84</v>
      </c>
      <c r="O193" s="43">
        <v>84</v>
      </c>
      <c r="P193" s="43">
        <v>76</v>
      </c>
      <c r="Q193" s="101">
        <f t="shared" si="154"/>
        <v>1000</v>
      </c>
      <c r="R193" s="29"/>
      <c r="S193" s="29"/>
      <c r="T193" s="29"/>
      <c r="U193" s="135">
        <f t="shared" si="155"/>
        <v>0.5</v>
      </c>
      <c r="V193" s="135">
        <f>Q193/12</f>
        <v>83.333333333333329</v>
      </c>
      <c r="X193" s="135">
        <f t="shared" si="156"/>
        <v>0</v>
      </c>
      <c r="Y193" s="135">
        <f t="shared" si="157"/>
        <v>1000</v>
      </c>
      <c r="Z193" s="136">
        <f t="shared" si="158"/>
        <v>0</v>
      </c>
    </row>
    <row r="194" spans="1:26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54"/>
        <v>0</v>
      </c>
      <c r="R194" s="29"/>
      <c r="S194" s="29"/>
      <c r="T194" s="29"/>
      <c r="U194" s="135">
        <f t="shared" si="155"/>
        <v>0</v>
      </c>
      <c r="V194" s="135">
        <f>Q194/12</f>
        <v>0</v>
      </c>
      <c r="X194" s="135">
        <f t="shared" si="156"/>
        <v>0</v>
      </c>
      <c r="Y194" s="135">
        <f t="shared" si="157"/>
        <v>0</v>
      </c>
      <c r="Z194" s="136" t="e">
        <f t="shared" si="158"/>
        <v>#DIV/0!</v>
      </c>
    </row>
    <row r="195" spans="1:26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54"/>
        <v>0</v>
      </c>
      <c r="R195" s="29"/>
      <c r="S195" s="29"/>
      <c r="T195" s="29"/>
      <c r="U195" s="135">
        <f t="shared" si="155"/>
        <v>0</v>
      </c>
      <c r="V195" s="135">
        <f>Q195/12</f>
        <v>0</v>
      </c>
      <c r="X195" s="135">
        <f t="shared" si="156"/>
        <v>0</v>
      </c>
      <c r="Y195" s="135">
        <f t="shared" si="157"/>
        <v>0</v>
      </c>
      <c r="Z195" s="136" t="e">
        <f t="shared" si="158"/>
        <v>#DIV/0!</v>
      </c>
    </row>
    <row r="196" spans="1:26" ht="12.5" thickBot="1" x14ac:dyDescent="0.35">
      <c r="A196" s="66"/>
      <c r="B196" s="67" t="s">
        <v>107</v>
      </c>
      <c r="C196" s="68"/>
      <c r="D196" s="120"/>
      <c r="E196" s="71">
        <f>SUM(E191:E195)</f>
        <v>252</v>
      </c>
      <c r="F196" s="71">
        <f t="shared" ref="F196:Q196" si="159">SUM(F191:F195)</f>
        <v>264</v>
      </c>
      <c r="G196" s="71">
        <f t="shared" si="159"/>
        <v>264</v>
      </c>
      <c r="H196" s="71">
        <f t="shared" si="159"/>
        <v>240</v>
      </c>
      <c r="I196" s="71">
        <f t="shared" si="159"/>
        <v>264</v>
      </c>
      <c r="J196" s="71">
        <f t="shared" si="159"/>
        <v>264</v>
      </c>
      <c r="K196" s="71">
        <f t="shared" si="159"/>
        <v>240</v>
      </c>
      <c r="L196" s="71">
        <f t="shared" si="159"/>
        <v>264</v>
      </c>
      <c r="M196" s="71">
        <f t="shared" si="159"/>
        <v>216</v>
      </c>
      <c r="N196" s="71">
        <f t="shared" si="159"/>
        <v>252</v>
      </c>
      <c r="O196" s="71">
        <f t="shared" si="159"/>
        <v>252</v>
      </c>
      <c r="P196" s="71">
        <f t="shared" si="159"/>
        <v>228</v>
      </c>
      <c r="Q196" s="71">
        <f t="shared" si="159"/>
        <v>3000</v>
      </c>
      <c r="R196" s="29"/>
      <c r="S196" s="29"/>
      <c r="T196" s="29"/>
      <c r="U196" s="73">
        <f>SUM(U191:U195)</f>
        <v>1.5</v>
      </c>
      <c r="V196" s="73">
        <f>SUM(V191:V195)</f>
        <v>250</v>
      </c>
      <c r="X196" s="69">
        <f>SUM(X191:X195)</f>
        <v>0</v>
      </c>
      <c r="Y196" s="69">
        <f>SUM(Y191:Y195)</f>
        <v>3000</v>
      </c>
      <c r="Z196" s="106">
        <f>X196/(X196+Y196)</f>
        <v>0</v>
      </c>
    </row>
    <row r="197" spans="1:26" ht="12" x14ac:dyDescent="0.3">
      <c r="A197" s="94">
        <v>8.3000000000000007</v>
      </c>
      <c r="B197" s="95" t="s">
        <v>108</v>
      </c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ref="Q197:Q201" si="160">SUM(E197:P197)</f>
        <v>0</v>
      </c>
      <c r="R197" s="29"/>
      <c r="S197" s="29"/>
      <c r="T197" s="29"/>
      <c r="U197" s="135">
        <f>V197/$S$7</f>
        <v>0</v>
      </c>
      <c r="V197" s="135">
        <f>Q197/12</f>
        <v>0</v>
      </c>
      <c r="X197" s="135">
        <f>IF($D197="Y",$Q197,0)</f>
        <v>0</v>
      </c>
      <c r="Y197" s="135">
        <f>IF($D197="N",$Q197,0)</f>
        <v>0</v>
      </c>
      <c r="Z197" s="136" t="e">
        <f>X197/(Y197+X197)</f>
        <v>#DIV/0!</v>
      </c>
    </row>
    <row r="198" spans="1:26" s="32" customFormat="1" ht="12" x14ac:dyDescent="0.3">
      <c r="A198" s="94"/>
      <c r="B198" s="95"/>
      <c r="C198" s="130" t="str">
        <f>'3. Staff Loading'!C198</f>
        <v>BenefitsCal Cloud Engineer</v>
      </c>
      <c r="D198" s="131" t="str">
        <f>'3. Staff Loading'!D198</f>
        <v>N</v>
      </c>
      <c r="E198" s="43">
        <v>50.4</v>
      </c>
      <c r="F198" s="43">
        <v>52.8</v>
      </c>
      <c r="G198" s="43">
        <v>52.8</v>
      </c>
      <c r="H198" s="43">
        <v>48</v>
      </c>
      <c r="I198" s="43">
        <v>52.8</v>
      </c>
      <c r="J198" s="43">
        <v>52.8</v>
      </c>
      <c r="K198" s="43">
        <v>48</v>
      </c>
      <c r="L198" s="43">
        <v>52.8</v>
      </c>
      <c r="M198" s="43">
        <v>43.199999999999996</v>
      </c>
      <c r="N198" s="43">
        <v>50.4</v>
      </c>
      <c r="O198" s="43">
        <v>50.4</v>
      </c>
      <c r="P198" s="43">
        <v>45.6</v>
      </c>
      <c r="Q198" s="101">
        <f t="shared" si="160"/>
        <v>600</v>
      </c>
      <c r="R198" s="29"/>
      <c r="S198" s="29"/>
      <c r="T198" s="29"/>
      <c r="U198" s="135">
        <f t="shared" ref="U198:U201" si="161">V198/$S$7</f>
        <v>0.30000000000000004</v>
      </c>
      <c r="V198" s="135">
        <f>Q198/12</f>
        <v>50</v>
      </c>
      <c r="X198" s="135">
        <f t="shared" ref="X198:X201" si="162">IF($D198="Y",$Q198,0)</f>
        <v>0</v>
      </c>
      <c r="Y198" s="135">
        <f t="shared" ref="Y198:Y201" si="163">IF($D198="N",$Q198,0)</f>
        <v>600</v>
      </c>
      <c r="Z198" s="136">
        <f t="shared" ref="Z198:Z201" si="164">X198/(Y198+X198)</f>
        <v>0</v>
      </c>
    </row>
    <row r="199" spans="1:26" s="32" customFormat="1" ht="12" x14ac:dyDescent="0.3">
      <c r="A199" s="94"/>
      <c r="B199" s="95"/>
      <c r="C199" s="130" t="str">
        <f>'3. Staff Loading'!C199</f>
        <v>BenefitsCal NOC/SOC Engineer</v>
      </c>
      <c r="D199" s="131" t="str">
        <f>'3. Staff Loading'!D199</f>
        <v>N</v>
      </c>
      <c r="E199" s="43">
        <v>25.2</v>
      </c>
      <c r="F199" s="43">
        <v>26.4</v>
      </c>
      <c r="G199" s="43">
        <v>26.4</v>
      </c>
      <c r="H199" s="43">
        <v>24</v>
      </c>
      <c r="I199" s="43">
        <v>26.4</v>
      </c>
      <c r="J199" s="43">
        <v>26.4</v>
      </c>
      <c r="K199" s="43">
        <v>24</v>
      </c>
      <c r="L199" s="43">
        <v>26.4</v>
      </c>
      <c r="M199" s="43">
        <v>21.599999999999998</v>
      </c>
      <c r="N199" s="43">
        <v>25.2</v>
      </c>
      <c r="O199" s="43">
        <v>25.2</v>
      </c>
      <c r="P199" s="43">
        <v>22.8</v>
      </c>
      <c r="Q199" s="101">
        <f t="shared" si="160"/>
        <v>300</v>
      </c>
      <c r="R199" s="29"/>
      <c r="S199" s="29"/>
      <c r="T199" s="29"/>
      <c r="U199" s="135">
        <f t="shared" si="161"/>
        <v>0.15000000000000002</v>
      </c>
      <c r="V199" s="135">
        <f>Q199/12</f>
        <v>25</v>
      </c>
      <c r="X199" s="135">
        <f t="shared" si="162"/>
        <v>0</v>
      </c>
      <c r="Y199" s="135">
        <f t="shared" si="163"/>
        <v>300</v>
      </c>
      <c r="Z199" s="136">
        <f t="shared" si="164"/>
        <v>0</v>
      </c>
    </row>
    <row r="200" spans="1:26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0"/>
        <v>0</v>
      </c>
      <c r="R200" s="29"/>
      <c r="S200" s="29"/>
      <c r="T200" s="29"/>
      <c r="U200" s="135">
        <f t="shared" si="161"/>
        <v>0</v>
      </c>
      <c r="V200" s="135">
        <f>Q200/12</f>
        <v>0</v>
      </c>
      <c r="X200" s="135">
        <f t="shared" si="162"/>
        <v>0</v>
      </c>
      <c r="Y200" s="135">
        <f t="shared" si="163"/>
        <v>0</v>
      </c>
      <c r="Z200" s="136" t="e">
        <f t="shared" si="164"/>
        <v>#DIV/0!</v>
      </c>
    </row>
    <row r="201" spans="1:26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0"/>
        <v>0</v>
      </c>
      <c r="R201" s="29"/>
      <c r="S201" s="29"/>
      <c r="T201" s="29"/>
      <c r="U201" s="135">
        <f t="shared" si="161"/>
        <v>0</v>
      </c>
      <c r="V201" s="135">
        <f>Q201/12</f>
        <v>0</v>
      </c>
      <c r="X201" s="135">
        <f t="shared" si="162"/>
        <v>0</v>
      </c>
      <c r="Y201" s="135">
        <f t="shared" si="163"/>
        <v>0</v>
      </c>
      <c r="Z201" s="136" t="e">
        <f t="shared" si="164"/>
        <v>#DIV/0!</v>
      </c>
    </row>
    <row r="202" spans="1:26" ht="12.5" thickBot="1" x14ac:dyDescent="0.35">
      <c r="A202" s="66"/>
      <c r="B202" s="67" t="s">
        <v>109</v>
      </c>
      <c r="C202" s="68"/>
      <c r="D202" s="120"/>
      <c r="E202" s="71">
        <f>SUM(E197:E201)</f>
        <v>75.599999999999994</v>
      </c>
      <c r="F202" s="71">
        <f t="shared" ref="F202:Q202" si="165">SUM(F197:F201)</f>
        <v>79.199999999999989</v>
      </c>
      <c r="G202" s="71">
        <f t="shared" si="165"/>
        <v>79.199999999999989</v>
      </c>
      <c r="H202" s="71">
        <f t="shared" si="165"/>
        <v>72</v>
      </c>
      <c r="I202" s="71">
        <f t="shared" si="165"/>
        <v>79.199999999999989</v>
      </c>
      <c r="J202" s="71">
        <f t="shared" si="165"/>
        <v>79.199999999999989</v>
      </c>
      <c r="K202" s="71">
        <f t="shared" si="165"/>
        <v>72</v>
      </c>
      <c r="L202" s="71">
        <f t="shared" si="165"/>
        <v>79.199999999999989</v>
      </c>
      <c r="M202" s="71">
        <f t="shared" si="165"/>
        <v>64.8</v>
      </c>
      <c r="N202" s="71">
        <f t="shared" si="165"/>
        <v>75.599999999999994</v>
      </c>
      <c r="O202" s="71">
        <f t="shared" si="165"/>
        <v>75.599999999999994</v>
      </c>
      <c r="P202" s="71">
        <f t="shared" si="165"/>
        <v>68.400000000000006</v>
      </c>
      <c r="Q202" s="71">
        <f t="shared" si="165"/>
        <v>900</v>
      </c>
      <c r="R202" s="29"/>
      <c r="S202" s="29"/>
      <c r="T202" s="29"/>
      <c r="U202" s="73">
        <f>SUM(U197:U201)</f>
        <v>0.45000000000000007</v>
      </c>
      <c r="V202" s="73">
        <f>SUM(V197:V201)</f>
        <v>75</v>
      </c>
      <c r="X202" s="69">
        <f>SUM(X197:X201)</f>
        <v>0</v>
      </c>
      <c r="Y202" s="69">
        <f>SUM(Y197:Y201)</f>
        <v>900</v>
      </c>
      <c r="Z202" s="106">
        <f>X202/(X202+Y202)</f>
        <v>0</v>
      </c>
    </row>
    <row r="203" spans="1:26" ht="12" x14ac:dyDescent="0.3">
      <c r="A203" s="94">
        <v>8.4</v>
      </c>
      <c r="B203" s="95" t="s">
        <v>110</v>
      </c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ref="Q203:Q207" si="166">SUM(E203:P203)</f>
        <v>0</v>
      </c>
      <c r="R203" s="29"/>
      <c r="S203" s="29"/>
      <c r="T203" s="29"/>
      <c r="U203" s="135">
        <f>V203/$S$7</f>
        <v>0</v>
      </c>
      <c r="V203" s="135">
        <f>Q203/12</f>
        <v>0</v>
      </c>
      <c r="X203" s="135">
        <f>IF($D203="Y",$Q203,0)</f>
        <v>0</v>
      </c>
      <c r="Y203" s="135">
        <f>IF($D203="N",$Q203,0)</f>
        <v>0</v>
      </c>
      <c r="Z203" s="136" t="e">
        <f>X203/(Y203+X203)</f>
        <v>#DIV/0!</v>
      </c>
    </row>
    <row r="204" spans="1:26" s="32" customFormat="1" ht="12" x14ac:dyDescent="0.3">
      <c r="A204" s="94"/>
      <c r="B204" s="95"/>
      <c r="C204" s="130" t="str">
        <f>'3. Staff Loading'!C204</f>
        <v>BenefitsCal Cloud Engineer</v>
      </c>
      <c r="D204" s="131" t="str">
        <f>'3. Staff Loading'!D204</f>
        <v>N</v>
      </c>
      <c r="E204" s="43">
        <v>84</v>
      </c>
      <c r="F204" s="43">
        <v>88</v>
      </c>
      <c r="G204" s="43">
        <v>88</v>
      </c>
      <c r="H204" s="43">
        <v>80</v>
      </c>
      <c r="I204" s="43">
        <v>88</v>
      </c>
      <c r="J204" s="43">
        <v>88</v>
      </c>
      <c r="K204" s="43">
        <v>80</v>
      </c>
      <c r="L204" s="43">
        <v>88</v>
      </c>
      <c r="M204" s="43">
        <v>72</v>
      </c>
      <c r="N204" s="43">
        <v>84</v>
      </c>
      <c r="O204" s="43">
        <v>84</v>
      </c>
      <c r="P204" s="43">
        <v>76</v>
      </c>
      <c r="Q204" s="101">
        <f t="shared" si="166"/>
        <v>1000</v>
      </c>
      <c r="R204" s="29"/>
      <c r="S204" s="29"/>
      <c r="T204" s="29"/>
      <c r="U204" s="135">
        <f t="shared" ref="U204:U207" si="167">V204/$S$7</f>
        <v>0.5</v>
      </c>
      <c r="V204" s="135">
        <f>Q204/12</f>
        <v>83.333333333333329</v>
      </c>
      <c r="X204" s="135">
        <f t="shared" ref="X204:X207" si="168">IF($D204="Y",$Q204,0)</f>
        <v>0</v>
      </c>
      <c r="Y204" s="135">
        <f t="shared" ref="Y204:Y207" si="169">IF($D204="N",$Q204,0)</f>
        <v>1000</v>
      </c>
      <c r="Z204" s="136">
        <f t="shared" ref="Z204:Z207" si="170">X204/(Y204+X204)</f>
        <v>0</v>
      </c>
    </row>
    <row r="205" spans="1:26" s="32" customFormat="1" ht="12" x14ac:dyDescent="0.3">
      <c r="A205" s="94"/>
      <c r="B205" s="95"/>
      <c r="C205" s="130" t="str">
        <f>'3. Staff Loading'!C205</f>
        <v>BenefitsCal NOC/SOC Engineer</v>
      </c>
      <c r="D205" s="131" t="str">
        <f>'3. Staff Loading'!D205</f>
        <v>N</v>
      </c>
      <c r="E205" s="43">
        <v>42</v>
      </c>
      <c r="F205" s="43">
        <v>44</v>
      </c>
      <c r="G205" s="43">
        <v>44</v>
      </c>
      <c r="H205" s="43">
        <v>40</v>
      </c>
      <c r="I205" s="43">
        <v>44</v>
      </c>
      <c r="J205" s="43">
        <v>44</v>
      </c>
      <c r="K205" s="43">
        <v>40</v>
      </c>
      <c r="L205" s="43">
        <v>44</v>
      </c>
      <c r="M205" s="43">
        <v>36</v>
      </c>
      <c r="N205" s="43">
        <v>42</v>
      </c>
      <c r="O205" s="43">
        <v>42</v>
      </c>
      <c r="P205" s="43">
        <v>38</v>
      </c>
      <c r="Q205" s="101">
        <f t="shared" si="166"/>
        <v>500</v>
      </c>
      <c r="R205" s="29"/>
      <c r="S205" s="29"/>
      <c r="T205" s="29"/>
      <c r="U205" s="135">
        <f t="shared" si="167"/>
        <v>0.25</v>
      </c>
      <c r="V205" s="135">
        <f>Q205/12</f>
        <v>41.666666666666664</v>
      </c>
      <c r="X205" s="135">
        <f t="shared" si="168"/>
        <v>0</v>
      </c>
      <c r="Y205" s="135">
        <f t="shared" si="169"/>
        <v>500</v>
      </c>
      <c r="Z205" s="136">
        <f t="shared" si="170"/>
        <v>0</v>
      </c>
    </row>
    <row r="206" spans="1:26" ht="12" x14ac:dyDescent="0.3">
      <c r="A206" s="94"/>
      <c r="B206" s="95"/>
      <c r="C206" s="130">
        <f>'3. Staff Loading'!C206</f>
        <v>0</v>
      </c>
      <c r="D206" s="131">
        <f>'3. Staff Loading'!D206</f>
        <v>0</v>
      </c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101">
        <f t="shared" si="166"/>
        <v>0</v>
      </c>
      <c r="R206" s="29"/>
      <c r="S206" s="29"/>
      <c r="T206" s="29"/>
      <c r="U206" s="135">
        <f t="shared" si="167"/>
        <v>0</v>
      </c>
      <c r="V206" s="135">
        <f>Q206/12</f>
        <v>0</v>
      </c>
      <c r="X206" s="135">
        <f t="shared" si="168"/>
        <v>0</v>
      </c>
      <c r="Y206" s="135">
        <f t="shared" si="169"/>
        <v>0</v>
      </c>
      <c r="Z206" s="136" t="e">
        <f t="shared" si="170"/>
        <v>#DIV/0!</v>
      </c>
    </row>
    <row r="207" spans="1:26" ht="12" x14ac:dyDescent="0.3">
      <c r="A207" s="94"/>
      <c r="B207" s="95"/>
      <c r="C207" s="130">
        <f>'3. Staff Loading'!C207</f>
        <v>0</v>
      </c>
      <c r="D207" s="131">
        <f>'3. Staff Loading'!D207</f>
        <v>0</v>
      </c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101">
        <f t="shared" si="166"/>
        <v>0</v>
      </c>
      <c r="R207" s="29"/>
      <c r="S207" s="29"/>
      <c r="T207" s="29"/>
      <c r="U207" s="135">
        <f t="shared" si="167"/>
        <v>0</v>
      </c>
      <c r="V207" s="135">
        <f>Q207/12</f>
        <v>0</v>
      </c>
      <c r="X207" s="135">
        <f t="shared" si="168"/>
        <v>0</v>
      </c>
      <c r="Y207" s="135">
        <f t="shared" si="169"/>
        <v>0</v>
      </c>
      <c r="Z207" s="136" t="e">
        <f t="shared" si="170"/>
        <v>#DIV/0!</v>
      </c>
    </row>
    <row r="208" spans="1:26" ht="12.5" thickBot="1" x14ac:dyDescent="0.35">
      <c r="A208" s="66"/>
      <c r="B208" s="67" t="s">
        <v>111</v>
      </c>
      <c r="C208" s="68"/>
      <c r="D208" s="120"/>
      <c r="E208" s="71">
        <f>SUM(E203:E207)</f>
        <v>126</v>
      </c>
      <c r="F208" s="71">
        <f t="shared" ref="F208:Q208" si="171">SUM(F203:F207)</f>
        <v>132</v>
      </c>
      <c r="G208" s="71">
        <f t="shared" si="171"/>
        <v>132</v>
      </c>
      <c r="H208" s="71">
        <f t="shared" si="171"/>
        <v>120</v>
      </c>
      <c r="I208" s="71">
        <f t="shared" si="171"/>
        <v>132</v>
      </c>
      <c r="J208" s="71">
        <f t="shared" si="171"/>
        <v>132</v>
      </c>
      <c r="K208" s="71">
        <f t="shared" si="171"/>
        <v>120</v>
      </c>
      <c r="L208" s="71">
        <f t="shared" si="171"/>
        <v>132</v>
      </c>
      <c r="M208" s="71">
        <f t="shared" si="171"/>
        <v>108</v>
      </c>
      <c r="N208" s="71">
        <f t="shared" si="171"/>
        <v>126</v>
      </c>
      <c r="O208" s="71">
        <f t="shared" si="171"/>
        <v>126</v>
      </c>
      <c r="P208" s="71">
        <f t="shared" si="171"/>
        <v>114</v>
      </c>
      <c r="Q208" s="71">
        <f t="shared" si="171"/>
        <v>1500</v>
      </c>
      <c r="R208" s="29"/>
      <c r="S208" s="29"/>
      <c r="T208" s="29"/>
      <c r="U208" s="73">
        <f>SUM(U203:U207)</f>
        <v>0.75</v>
      </c>
      <c r="V208" s="73">
        <f>SUM(V203:V207)</f>
        <v>125</v>
      </c>
      <c r="X208" s="69">
        <f>SUM(X203:X207)</f>
        <v>0</v>
      </c>
      <c r="Y208" s="69">
        <f>SUM(Y203:Y207)</f>
        <v>1500</v>
      </c>
      <c r="Z208" s="106">
        <f>X208/(X208+Y208)</f>
        <v>0</v>
      </c>
    </row>
    <row r="209" spans="1:26" ht="12" x14ac:dyDescent="0.3">
      <c r="A209" s="94">
        <v>8.5</v>
      </c>
      <c r="B209" s="95" t="s">
        <v>112</v>
      </c>
      <c r="C209" s="130">
        <f>'3. Staff Loading'!C209</f>
        <v>0</v>
      </c>
      <c r="D209" s="131">
        <f>'3. Staff Loading'!D209</f>
        <v>0</v>
      </c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101">
        <f t="shared" ref="Q209:Q213" si="172">SUM(E209:P209)</f>
        <v>0</v>
      </c>
      <c r="R209" s="29"/>
      <c r="S209" s="29"/>
      <c r="T209" s="29"/>
      <c r="U209" s="135">
        <f>V209/$S$7</f>
        <v>0</v>
      </c>
      <c r="V209" s="135">
        <f>Q209/12</f>
        <v>0</v>
      </c>
      <c r="X209" s="135">
        <f>IF($D209="Y",$Q209,0)</f>
        <v>0</v>
      </c>
      <c r="Y209" s="135">
        <f>IF($D209="N",$Q209,0)</f>
        <v>0</v>
      </c>
      <c r="Z209" s="136" t="e">
        <f>X209/(Y209+X209)</f>
        <v>#DIV/0!</v>
      </c>
    </row>
    <row r="210" spans="1:26" s="32" customFormat="1" ht="12" x14ac:dyDescent="0.3">
      <c r="A210" s="94"/>
      <c r="B210" s="95"/>
      <c r="C210" s="130" t="str">
        <f>'3. Staff Loading'!C210</f>
        <v>BenefitsCal Cloud Engineer</v>
      </c>
      <c r="D210" s="131" t="str">
        <f>'3. Staff Loading'!D210</f>
        <v>N</v>
      </c>
      <c r="E210" s="43">
        <v>33.6</v>
      </c>
      <c r="F210" s="43">
        <v>35.200000000000003</v>
      </c>
      <c r="G210" s="43">
        <v>35.200000000000003</v>
      </c>
      <c r="H210" s="43">
        <v>32</v>
      </c>
      <c r="I210" s="43">
        <v>35.200000000000003</v>
      </c>
      <c r="J210" s="43">
        <v>35.200000000000003</v>
      </c>
      <c r="K210" s="43">
        <v>32</v>
      </c>
      <c r="L210" s="43">
        <v>35.200000000000003</v>
      </c>
      <c r="M210" s="43">
        <v>28.8</v>
      </c>
      <c r="N210" s="43">
        <v>33.6</v>
      </c>
      <c r="O210" s="43">
        <v>33.6</v>
      </c>
      <c r="P210" s="43">
        <v>30.400000000000002</v>
      </c>
      <c r="Q210" s="101">
        <f t="shared" si="172"/>
        <v>400</v>
      </c>
      <c r="R210" s="29"/>
      <c r="S210" s="29"/>
      <c r="T210" s="29"/>
      <c r="U210" s="135">
        <f t="shared" ref="U210:U213" si="173">V210/$S$7</f>
        <v>0.20000000000000004</v>
      </c>
      <c r="V210" s="135">
        <f>Q210/12</f>
        <v>33.333333333333336</v>
      </c>
      <c r="X210" s="135">
        <f t="shared" ref="X210:X213" si="174">IF($D210="Y",$Q210,0)</f>
        <v>0</v>
      </c>
      <c r="Y210" s="135">
        <f t="shared" ref="Y210:Y213" si="175">IF($D210="N",$Q210,0)</f>
        <v>400</v>
      </c>
      <c r="Z210" s="136">
        <f t="shared" ref="Z210:Z213" si="176">X210/(Y210+X210)</f>
        <v>0</v>
      </c>
    </row>
    <row r="211" spans="1:26" s="32" customFormat="1" ht="12" x14ac:dyDescent="0.3">
      <c r="A211" s="94"/>
      <c r="B211" s="95"/>
      <c r="C211" s="130" t="str">
        <f>'3. Staff Loading'!C211</f>
        <v>BenefitsCal NOC/SOC Engineer</v>
      </c>
      <c r="D211" s="131" t="str">
        <f>'3. Staff Loading'!D211</f>
        <v>N</v>
      </c>
      <c r="E211" s="43">
        <v>16.8</v>
      </c>
      <c r="F211" s="43">
        <v>17.600000000000001</v>
      </c>
      <c r="G211" s="43">
        <v>17.600000000000001</v>
      </c>
      <c r="H211" s="43">
        <v>16</v>
      </c>
      <c r="I211" s="43">
        <v>17.600000000000001</v>
      </c>
      <c r="J211" s="43">
        <v>17.600000000000001</v>
      </c>
      <c r="K211" s="43">
        <v>16</v>
      </c>
      <c r="L211" s="43">
        <v>17.600000000000001</v>
      </c>
      <c r="M211" s="43">
        <v>14.4</v>
      </c>
      <c r="N211" s="43">
        <v>16.8</v>
      </c>
      <c r="O211" s="43">
        <v>16.8</v>
      </c>
      <c r="P211" s="43">
        <v>15.200000000000001</v>
      </c>
      <c r="Q211" s="101">
        <f t="shared" si="172"/>
        <v>200</v>
      </c>
      <c r="R211" s="29"/>
      <c r="S211" s="29"/>
      <c r="T211" s="29"/>
      <c r="U211" s="135">
        <f t="shared" si="173"/>
        <v>0.10000000000000002</v>
      </c>
      <c r="V211" s="135">
        <f>Q211/12</f>
        <v>16.666666666666668</v>
      </c>
      <c r="X211" s="135">
        <f t="shared" si="174"/>
        <v>0</v>
      </c>
      <c r="Y211" s="135">
        <f t="shared" si="175"/>
        <v>200</v>
      </c>
      <c r="Z211" s="136">
        <f t="shared" si="176"/>
        <v>0</v>
      </c>
    </row>
    <row r="212" spans="1:26" s="32" customFormat="1" ht="12" x14ac:dyDescent="0.3">
      <c r="A212" s="94"/>
      <c r="B212" s="95"/>
      <c r="C212" s="130">
        <f>'3. Staff Loading'!C212</f>
        <v>0</v>
      </c>
      <c r="D212" s="131">
        <f>'3. Staff Loading'!D212</f>
        <v>0</v>
      </c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101">
        <f t="shared" si="172"/>
        <v>0</v>
      </c>
      <c r="R212" s="29"/>
      <c r="S212" s="29"/>
      <c r="T212" s="29"/>
      <c r="U212" s="135">
        <f t="shared" si="173"/>
        <v>0</v>
      </c>
      <c r="V212" s="135">
        <f>Q212/12</f>
        <v>0</v>
      </c>
      <c r="X212" s="135">
        <f t="shared" si="174"/>
        <v>0</v>
      </c>
      <c r="Y212" s="135">
        <f t="shared" si="175"/>
        <v>0</v>
      </c>
      <c r="Z212" s="136" t="e">
        <f t="shared" si="176"/>
        <v>#DIV/0!</v>
      </c>
    </row>
    <row r="213" spans="1:26" ht="12" x14ac:dyDescent="0.3">
      <c r="A213" s="94"/>
      <c r="B213" s="95"/>
      <c r="C213" s="130">
        <f>'3. Staff Loading'!C213</f>
        <v>0</v>
      </c>
      <c r="D213" s="131">
        <f>'3. Staff Loading'!D213</f>
        <v>0</v>
      </c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101">
        <f t="shared" si="172"/>
        <v>0</v>
      </c>
      <c r="R213" s="29"/>
      <c r="S213" s="29"/>
      <c r="T213" s="29"/>
      <c r="U213" s="135">
        <f t="shared" si="173"/>
        <v>0</v>
      </c>
      <c r="V213" s="135">
        <f>Q213/12</f>
        <v>0</v>
      </c>
      <c r="X213" s="135">
        <f t="shared" si="174"/>
        <v>0</v>
      </c>
      <c r="Y213" s="135">
        <f t="shared" si="175"/>
        <v>0</v>
      </c>
      <c r="Z213" s="136" t="e">
        <f t="shared" si="176"/>
        <v>#DIV/0!</v>
      </c>
    </row>
    <row r="214" spans="1:26" s="35" customFormat="1" ht="13.5" thickBot="1" x14ac:dyDescent="0.35">
      <c r="A214" s="66"/>
      <c r="B214" s="67" t="s">
        <v>113</v>
      </c>
      <c r="C214" s="68"/>
      <c r="D214" s="120"/>
      <c r="E214" s="71">
        <f>SUM(E209:E213)</f>
        <v>50.400000000000006</v>
      </c>
      <c r="F214" s="71">
        <f t="shared" ref="F214:Q214" si="177">SUM(F209:F213)</f>
        <v>52.800000000000004</v>
      </c>
      <c r="G214" s="71">
        <f t="shared" si="177"/>
        <v>52.800000000000004</v>
      </c>
      <c r="H214" s="71">
        <f t="shared" si="177"/>
        <v>48</v>
      </c>
      <c r="I214" s="71">
        <f t="shared" si="177"/>
        <v>52.800000000000004</v>
      </c>
      <c r="J214" s="71">
        <f t="shared" si="177"/>
        <v>52.800000000000004</v>
      </c>
      <c r="K214" s="71">
        <f t="shared" si="177"/>
        <v>48</v>
      </c>
      <c r="L214" s="71">
        <f t="shared" si="177"/>
        <v>52.800000000000004</v>
      </c>
      <c r="M214" s="71">
        <f t="shared" si="177"/>
        <v>43.2</v>
      </c>
      <c r="N214" s="71">
        <f t="shared" si="177"/>
        <v>50.400000000000006</v>
      </c>
      <c r="O214" s="71">
        <f t="shared" si="177"/>
        <v>50.400000000000006</v>
      </c>
      <c r="P214" s="71">
        <f t="shared" si="177"/>
        <v>45.6</v>
      </c>
      <c r="Q214" s="71">
        <f t="shared" si="177"/>
        <v>600</v>
      </c>
      <c r="R214" s="29"/>
      <c r="S214" s="29"/>
      <c r="T214" s="29"/>
      <c r="U214" s="73">
        <f>SUM(U209:U213)</f>
        <v>0.30000000000000004</v>
      </c>
      <c r="V214" s="73">
        <f>SUM(V209:V213)</f>
        <v>50</v>
      </c>
      <c r="X214" s="69">
        <f>SUM(X209:X213)</f>
        <v>0</v>
      </c>
      <c r="Y214" s="69">
        <f>SUM(Y209:Y213)</f>
        <v>600</v>
      </c>
      <c r="Z214" s="106">
        <f>X214/(X214+Y214)</f>
        <v>0</v>
      </c>
    </row>
    <row r="215" spans="1:26" ht="10.15" customHeight="1" x14ac:dyDescent="0.3">
      <c r="A215" s="38"/>
      <c r="B215" s="39"/>
      <c r="C215" s="47"/>
      <c r="D215" s="119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29"/>
      <c r="S215" s="29"/>
      <c r="T215" s="29"/>
      <c r="U215" s="41"/>
      <c r="V215" s="41"/>
      <c r="X215" s="41"/>
      <c r="Y215" s="41"/>
      <c r="Z215" s="105"/>
    </row>
    <row r="216" spans="1:26" ht="13.5" thickBot="1" x14ac:dyDescent="0.35">
      <c r="A216" s="89"/>
      <c r="B216" s="90" t="s">
        <v>114</v>
      </c>
      <c r="C216" s="91"/>
      <c r="D216" s="123"/>
      <c r="E216" s="92">
        <f>SUM(E190,E196,E202,E214,E208)</f>
        <v>672</v>
      </c>
      <c r="F216" s="92">
        <f t="shared" ref="F216:Q216" si="178">SUM(F190,F196,F202,F214,F208)</f>
        <v>704</v>
      </c>
      <c r="G216" s="92">
        <f t="shared" si="178"/>
        <v>704</v>
      </c>
      <c r="H216" s="92">
        <f t="shared" si="178"/>
        <v>640</v>
      </c>
      <c r="I216" s="92">
        <f t="shared" si="178"/>
        <v>704</v>
      </c>
      <c r="J216" s="92">
        <f t="shared" si="178"/>
        <v>704</v>
      </c>
      <c r="K216" s="92">
        <f t="shared" si="178"/>
        <v>640</v>
      </c>
      <c r="L216" s="92">
        <f t="shared" si="178"/>
        <v>704</v>
      </c>
      <c r="M216" s="92">
        <f t="shared" si="178"/>
        <v>576</v>
      </c>
      <c r="N216" s="92">
        <f t="shared" si="178"/>
        <v>672</v>
      </c>
      <c r="O216" s="92">
        <f t="shared" si="178"/>
        <v>672</v>
      </c>
      <c r="P216" s="92">
        <f t="shared" si="178"/>
        <v>608</v>
      </c>
      <c r="Q216" s="92">
        <f t="shared" si="178"/>
        <v>8000</v>
      </c>
      <c r="R216" s="29"/>
      <c r="S216" s="29"/>
      <c r="T216" s="29"/>
      <c r="U216" s="92">
        <f t="shared" ref="U216:V216" si="179">SUM(U190,U196,U202,U214,U208)</f>
        <v>4</v>
      </c>
      <c r="V216" s="92">
        <f t="shared" si="179"/>
        <v>666.66666666666663</v>
      </c>
      <c r="X216" s="92">
        <f t="shared" ref="X216:Y216" si="180">SUM(X190,X196,X202,X214,X208)</f>
        <v>0</v>
      </c>
      <c r="Y216" s="92">
        <f t="shared" si="180"/>
        <v>8000</v>
      </c>
      <c r="Z216" s="111">
        <f>X216/(X216+Y216)</f>
        <v>0</v>
      </c>
    </row>
    <row r="217" spans="1:26" ht="12" x14ac:dyDescent="0.3">
      <c r="A217" s="49"/>
      <c r="B217" s="39"/>
      <c r="C217" s="50"/>
      <c r="D217" s="126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29"/>
      <c r="S217" s="29"/>
      <c r="T217" s="29"/>
      <c r="U217" s="40"/>
      <c r="V217" s="40"/>
      <c r="X217" s="40"/>
      <c r="Y217" s="40"/>
      <c r="Z217" s="105"/>
    </row>
    <row r="218" spans="1:26" ht="13" x14ac:dyDescent="0.3">
      <c r="A218" s="85"/>
      <c r="B218" s="86" t="s">
        <v>115</v>
      </c>
      <c r="C218" s="87"/>
      <c r="D218" s="127"/>
      <c r="E218" s="88">
        <f t="shared" ref="E218:Q218" si="181">SUM(E28,E84,E94,E154,E132,E104,E216,E182)</f>
        <v>6720.6719999999996</v>
      </c>
      <c r="F218" s="88">
        <f t="shared" si="181"/>
        <v>7040.7039999999997</v>
      </c>
      <c r="G218" s="88">
        <f t="shared" si="181"/>
        <v>7040.7039999999997</v>
      </c>
      <c r="H218" s="88">
        <f t="shared" si="181"/>
        <v>6400.6399999999994</v>
      </c>
      <c r="I218" s="88">
        <f t="shared" si="181"/>
        <v>7040.7039999999997</v>
      </c>
      <c r="J218" s="88">
        <f t="shared" si="181"/>
        <v>7040.7039999999997</v>
      </c>
      <c r="K218" s="88">
        <f t="shared" si="181"/>
        <v>6400.6399999999994</v>
      </c>
      <c r="L218" s="88">
        <f t="shared" si="181"/>
        <v>7040.7039999999997</v>
      </c>
      <c r="M218" s="88">
        <f t="shared" si="181"/>
        <v>5760.576</v>
      </c>
      <c r="N218" s="88">
        <f t="shared" si="181"/>
        <v>6720.6719999999996</v>
      </c>
      <c r="O218" s="88">
        <f t="shared" si="181"/>
        <v>6720.6719999999996</v>
      </c>
      <c r="P218" s="88">
        <f t="shared" si="181"/>
        <v>6080.6080000000002</v>
      </c>
      <c r="Q218" s="88">
        <f t="shared" si="181"/>
        <v>80008</v>
      </c>
      <c r="R218" s="29"/>
      <c r="S218" s="29"/>
      <c r="T218" s="29"/>
      <c r="U218" s="88">
        <f>SUM(U28,U84,U94,U154,U132,U104,U216,U182)</f>
        <v>40.003999999999998</v>
      </c>
      <c r="V218" s="88">
        <f>SUM(V28,V84,V94,V154,V132,V104,V216,V182)</f>
        <v>6667.3333333333348</v>
      </c>
      <c r="X218" s="88">
        <f>SUM(X28,X84,X94,X154,X132,X104,X216,X182)</f>
        <v>12000</v>
      </c>
      <c r="Y218" s="88">
        <f>SUM(Y28,Y84,Y94,Y154,Y132,Y104,Y216,Y182)</f>
        <v>68008</v>
      </c>
      <c r="Z218" s="141">
        <f>X218/(X218+Y218)</f>
        <v>0.14998500149985</v>
      </c>
    </row>
    <row r="219" spans="1:26" ht="12" x14ac:dyDescent="0.3">
      <c r="A219" s="51"/>
      <c r="B219" s="52"/>
      <c r="C219" s="53"/>
      <c r="D219" s="53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29"/>
      <c r="S219" s="29"/>
      <c r="T219" s="29"/>
      <c r="U219" s="30"/>
      <c r="V219" s="30"/>
      <c r="X219" s="30"/>
      <c r="Y219" s="30"/>
    </row>
    <row r="220" spans="1:26" ht="14.25" customHeight="1" x14ac:dyDescent="0.3">
      <c r="A220" s="51"/>
      <c r="B220" s="52"/>
      <c r="C220" s="53"/>
      <c r="D220" s="53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201" t="s">
        <v>116</v>
      </c>
      <c r="Q220" s="202"/>
      <c r="R220" s="29"/>
      <c r="S220" s="29"/>
      <c r="T220" s="29"/>
      <c r="U220" s="30"/>
      <c r="V220" s="30"/>
      <c r="X220" s="30"/>
      <c r="Y220" s="30"/>
    </row>
    <row r="221" spans="1:26" x14ac:dyDescent="0.3">
      <c r="U221" s="34"/>
      <c r="V221" s="34"/>
      <c r="X221" s="34"/>
      <c r="Y221" s="34"/>
    </row>
    <row r="222" spans="1:26" ht="13" x14ac:dyDescent="0.3">
      <c r="A222" s="10"/>
      <c r="B222" s="164" t="s">
        <v>3</v>
      </c>
      <c r="C222" s="165"/>
      <c r="D222" s="166"/>
    </row>
    <row r="223" spans="1:26" ht="12.5" x14ac:dyDescent="0.3">
      <c r="A223" s="12">
        <v>1</v>
      </c>
      <c r="B223" s="187"/>
      <c r="C223" s="188"/>
      <c r="D223" s="199"/>
    </row>
    <row r="224" spans="1:26" ht="12.5" x14ac:dyDescent="0.3">
      <c r="A224" s="13">
        <v>2</v>
      </c>
      <c r="B224" s="185"/>
      <c r="C224" s="186"/>
      <c r="D224" s="200"/>
    </row>
    <row r="225" spans="1:4" ht="12.5" x14ac:dyDescent="0.3">
      <c r="A225" s="13">
        <v>3</v>
      </c>
      <c r="B225" s="185"/>
      <c r="C225" s="186"/>
      <c r="D225" s="200"/>
    </row>
    <row r="226" spans="1:4" ht="12.5" x14ac:dyDescent="0.3">
      <c r="A226" s="13">
        <v>4</v>
      </c>
      <c r="B226" s="185"/>
      <c r="C226" s="186"/>
      <c r="D226" s="200"/>
    </row>
    <row r="227" spans="1:4" ht="12.5" x14ac:dyDescent="0.3">
      <c r="A227" s="13">
        <v>5</v>
      </c>
      <c r="B227" s="185"/>
      <c r="C227" s="186"/>
      <c r="D227" s="200"/>
    </row>
    <row r="228" spans="1:4" ht="12.5" x14ac:dyDescent="0.3">
      <c r="A228" s="13">
        <v>6</v>
      </c>
      <c r="B228" s="185"/>
      <c r="C228" s="186"/>
      <c r="D228" s="200"/>
    </row>
    <row r="229" spans="1:4" ht="12.5" x14ac:dyDescent="0.3">
      <c r="A229" s="13">
        <v>7</v>
      </c>
      <c r="B229" s="187"/>
      <c r="C229" s="188"/>
      <c r="D229" s="199"/>
    </row>
    <row r="230" spans="1:4" ht="12.5" x14ac:dyDescent="0.3">
      <c r="A230" s="13">
        <v>8</v>
      </c>
      <c r="B230" s="185"/>
      <c r="C230" s="186"/>
      <c r="D230" s="200"/>
    </row>
    <row r="231" spans="1:4" ht="12.5" x14ac:dyDescent="0.3">
      <c r="A231" s="13">
        <v>9</v>
      </c>
      <c r="B231" s="185"/>
      <c r="C231" s="186"/>
      <c r="D231" s="200"/>
    </row>
    <row r="232" spans="1:4" ht="12.5" x14ac:dyDescent="0.3">
      <c r="A232" s="13">
        <v>10</v>
      </c>
      <c r="B232" s="185"/>
      <c r="C232" s="186"/>
      <c r="D232" s="200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20:Q220"/>
    <mergeCell ref="B222:D222"/>
    <mergeCell ref="B223:D223"/>
    <mergeCell ref="Q5:Q6"/>
    <mergeCell ref="U5:U7"/>
    <mergeCell ref="V5:V7"/>
    <mergeCell ref="X5:X7"/>
    <mergeCell ref="B230:D230"/>
    <mergeCell ref="B231:D231"/>
    <mergeCell ref="B232:D232"/>
    <mergeCell ref="B224:D224"/>
    <mergeCell ref="B225:D225"/>
    <mergeCell ref="B226:D226"/>
    <mergeCell ref="B227:D227"/>
    <mergeCell ref="B228:D228"/>
    <mergeCell ref="B229:D22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64:Q215 U64:V215 X64:Y215 Q217 X14:Y39 U14:V39 Q14:Q39 X44:Y47 U44:V47 Q44:Q47 X55:Y58 U55:V58 Q55:Q58" formula="1"/>
    <ignoredError sqref="Z9:Z19 Z21:Z26 Z28 Z31:Z35 Z65:Z69 Z71:Z75 Z77:Z82 Z84 Z87:Z92 Z94 Z97:Z102 Z104 Z107:Z111 Z113:Z117 Z119:Z123 Z125:Z130 Z132 Z135:Z139 Z141:Z145 Z147:Z152 Z154 Z157:Z161 Z163:Z167 Z169:Z173 Z175:Z180 Z182 Z185:Z189 Z191:Z195 Z197:Z201 Z203:Z207 Z209:Z214 Z216 Z37:Z39 Z45:Z47 Z56:Z58" evalError="1"/>
    <ignoredError sqref="Z20 Z36 Z44 Z55 Z64 Z70 Z76 Z112 Z118 Z124 Z140 Z146 Z162 Z168 Z174 Z190 Z196 Z202 Z208" evalError="1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AEE08-C0FB-4052-BDE6-5CC408249B68}">
  <dimension ref="A1:T232"/>
  <sheetViews>
    <sheetView zoomScale="90" zoomScaleNormal="90" zoomScaleSheetLayoutView="100" workbookViewId="0">
      <pane xSplit="3" ySplit="7" topLeftCell="H212" activePane="bottomRight" state="frozen"/>
      <selection pane="topRight"/>
      <selection pane="bottomLeft"/>
      <selection pane="bottomRight"/>
    </sheetView>
  </sheetViews>
  <sheetFormatPr defaultColWidth="9.26953125" defaultRowHeight="11.5" x14ac:dyDescent="0.3"/>
  <cols>
    <col min="1" max="1" width="6.54296875" style="27" customWidth="1"/>
    <col min="2" max="2" width="35.7265625" style="28" customWidth="1"/>
    <col min="3" max="3" width="20.7265625" style="34" customWidth="1"/>
    <col min="4" max="4" width="12.7265625" style="34" customWidth="1"/>
    <col min="5" max="9" width="10.26953125" style="29" customWidth="1"/>
    <col min="10" max="10" width="10.26953125" style="29" hidden="1" customWidth="1"/>
    <col min="11" max="11" width="13.7265625" style="29" customWidth="1"/>
    <col min="12" max="12" width="6" style="28" customWidth="1"/>
    <col min="13" max="13" width="10.7265625" style="28" customWidth="1"/>
    <col min="14" max="14" width="5.26953125" style="28" customWidth="1"/>
    <col min="15" max="16" width="10.7265625" style="28" customWidth="1"/>
    <col min="17" max="17" width="5.54296875" style="28" customWidth="1"/>
    <col min="18" max="19" width="10.7265625" style="28" customWidth="1"/>
    <col min="20" max="20" width="10.7265625" style="107" customWidth="1"/>
    <col min="21" max="16384" width="9.26953125" style="28"/>
  </cols>
  <sheetData>
    <row r="1" spans="1:20" ht="17.5" x14ac:dyDescent="0.35">
      <c r="A1" s="170" t="s">
        <v>155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20" ht="17.5" x14ac:dyDescent="0.35">
      <c r="A2" s="170" t="s">
        <v>156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20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M3" s="168" t="s">
        <v>9</v>
      </c>
    </row>
    <row r="4" spans="1:20" ht="20.149999999999999" customHeight="1" x14ac:dyDescent="0.3">
      <c r="B4" s="27"/>
      <c r="C4" s="27"/>
      <c r="D4" s="182" t="s">
        <v>6</v>
      </c>
      <c r="E4" s="174" t="s">
        <v>7</v>
      </c>
      <c r="F4" s="194"/>
      <c r="G4" s="194"/>
      <c r="H4" s="194"/>
      <c r="I4" s="194"/>
      <c r="J4" s="195"/>
      <c r="K4" s="146"/>
      <c r="M4" s="168"/>
      <c r="O4" s="27"/>
      <c r="P4" s="27"/>
      <c r="R4" s="27"/>
      <c r="S4" s="27"/>
      <c r="T4" s="108"/>
    </row>
    <row r="5" spans="1:20" s="31" customFormat="1" ht="23.25" customHeight="1" x14ac:dyDescent="0.25">
      <c r="A5" s="176" t="s">
        <v>10</v>
      </c>
      <c r="B5" s="176" t="s">
        <v>11</v>
      </c>
      <c r="C5" s="176" t="s">
        <v>12</v>
      </c>
      <c r="D5" s="183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/>
      <c r="K5" s="192" t="s">
        <v>157</v>
      </c>
      <c r="M5" s="168"/>
      <c r="O5" s="176" t="s">
        <v>13</v>
      </c>
      <c r="P5" s="176" t="s">
        <v>14</v>
      </c>
      <c r="R5" s="176" t="s">
        <v>15</v>
      </c>
      <c r="S5" s="176" t="s">
        <v>16</v>
      </c>
      <c r="T5" s="189" t="s">
        <v>127</v>
      </c>
    </row>
    <row r="6" spans="1:20" ht="16.149999999999999" customHeight="1" x14ac:dyDescent="0.3">
      <c r="A6" s="177"/>
      <c r="B6" s="177"/>
      <c r="C6" s="177"/>
      <c r="D6" s="183"/>
      <c r="E6" s="55">
        <v>47908</v>
      </c>
      <c r="F6" s="55">
        <v>47939</v>
      </c>
      <c r="G6" s="55">
        <v>47969</v>
      </c>
      <c r="H6" s="55">
        <v>48000</v>
      </c>
      <c r="I6" s="55">
        <v>48030</v>
      </c>
      <c r="J6" s="55"/>
      <c r="K6" s="193"/>
      <c r="M6" s="169"/>
      <c r="O6" s="177"/>
      <c r="P6" s="177"/>
      <c r="R6" s="177"/>
      <c r="S6" s="177"/>
      <c r="T6" s="190"/>
    </row>
    <row r="7" spans="1:20" ht="20.25" customHeight="1" x14ac:dyDescent="0.3">
      <c r="A7" s="178"/>
      <c r="B7" s="178"/>
      <c r="C7" s="178"/>
      <c r="D7" s="184"/>
      <c r="E7" s="37">
        <v>168</v>
      </c>
      <c r="F7" s="37">
        <v>176</v>
      </c>
      <c r="G7" s="37">
        <v>168</v>
      </c>
      <c r="H7" s="37">
        <v>168</v>
      </c>
      <c r="I7" s="37">
        <v>176</v>
      </c>
      <c r="J7" s="37"/>
      <c r="K7" s="103">
        <f>SUM(E7:J7)</f>
        <v>856</v>
      </c>
      <c r="M7" s="104">
        <f>AVERAGE(E7:J7)</f>
        <v>171.2</v>
      </c>
      <c r="O7" s="178"/>
      <c r="P7" s="178"/>
      <c r="R7" s="178"/>
      <c r="S7" s="178"/>
      <c r="T7" s="191"/>
    </row>
    <row r="8" spans="1:20" s="31" customFormat="1" ht="13.5" customHeight="1" x14ac:dyDescent="0.25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O8" s="77"/>
      <c r="P8" s="77"/>
      <c r="R8" s="77"/>
      <c r="S8" s="77"/>
      <c r="T8" s="109"/>
    </row>
    <row r="9" spans="1:20" ht="12" x14ac:dyDescent="0.3">
      <c r="A9" s="94">
        <v>1.1000000000000001</v>
      </c>
      <c r="B9" s="95" t="s">
        <v>18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101">
        <f>SUM(E9:J9)</f>
        <v>0</v>
      </c>
      <c r="O9" s="135">
        <f>P9/$M$7</f>
        <v>0</v>
      </c>
      <c r="P9" s="135">
        <f>K9/12</f>
        <v>0</v>
      </c>
      <c r="R9" s="135">
        <f>IF($D9="Y",$K9,0)</f>
        <v>0</v>
      </c>
      <c r="S9" s="135">
        <f>IF($D9="N",$K9,0)</f>
        <v>0</v>
      </c>
      <c r="T9" s="136" t="e">
        <f>R9/(S9+R9)</f>
        <v>#DIV/0!</v>
      </c>
    </row>
    <row r="10" spans="1:20" ht="12" x14ac:dyDescent="0.3">
      <c r="A10" s="94"/>
      <c r="B10" s="95"/>
      <c r="C10" s="130" t="str">
        <f>'3. Staff Loading'!C10</f>
        <v xml:space="preserve">BenefitsCal Project Management Office Lead </v>
      </c>
      <c r="D10" s="131" t="str">
        <f>'3. Staff Loading'!D10</f>
        <v>N</v>
      </c>
      <c r="E10" s="43">
        <v>168</v>
      </c>
      <c r="F10" s="43">
        <v>176</v>
      </c>
      <c r="G10" s="43">
        <v>168</v>
      </c>
      <c r="H10" s="43">
        <v>168</v>
      </c>
      <c r="I10" s="43">
        <v>176</v>
      </c>
      <c r="J10" s="43"/>
      <c r="K10" s="101">
        <f>SUM(E10:J10)</f>
        <v>856</v>
      </c>
      <c r="O10" s="135">
        <f t="shared" ref="O10:O13" si="0">P10/$M$7</f>
        <v>1</v>
      </c>
      <c r="P10" s="135">
        <f>K10/5</f>
        <v>171.2</v>
      </c>
      <c r="R10" s="135">
        <f>IF($D10="Y",$K10,0)</f>
        <v>0</v>
      </c>
      <c r="S10" s="135">
        <f>IF($D10="N",$K10,0)</f>
        <v>856</v>
      </c>
      <c r="T10" s="136">
        <f t="shared" ref="T10:T14" si="1">R10/(S10+R10)</f>
        <v>0</v>
      </c>
    </row>
    <row r="11" spans="1:20" ht="12" x14ac:dyDescent="0.3">
      <c r="A11" s="94"/>
      <c r="B11" s="95"/>
      <c r="C11" s="130" t="str">
        <f>'3. Staff Loading'!C11</f>
        <v>BenefitsCal Project Manager (Key)</v>
      </c>
      <c r="D11" s="131" t="str">
        <f>'3. Staff Loading'!D11</f>
        <v>N</v>
      </c>
      <c r="E11" s="43">
        <v>168</v>
      </c>
      <c r="F11" s="43">
        <v>176</v>
      </c>
      <c r="G11" s="43">
        <v>168</v>
      </c>
      <c r="H11" s="43">
        <v>168</v>
      </c>
      <c r="I11" s="43">
        <v>176</v>
      </c>
      <c r="J11" s="43"/>
      <c r="K11" s="101">
        <f>SUM(E11:J11)</f>
        <v>856</v>
      </c>
      <c r="O11" s="135">
        <f t="shared" si="0"/>
        <v>1</v>
      </c>
      <c r="P11" s="135">
        <f t="shared" ref="P11" si="2">K11/5</f>
        <v>171.2</v>
      </c>
      <c r="R11" s="135">
        <f>IF($D11="Y",$K11,0)</f>
        <v>0</v>
      </c>
      <c r="S11" s="135">
        <f>IF($D11="N",$K11,0)</f>
        <v>856</v>
      </c>
      <c r="T11" s="136">
        <f t="shared" si="1"/>
        <v>0</v>
      </c>
    </row>
    <row r="12" spans="1:20" ht="12" x14ac:dyDescent="0.3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101">
        <f>SUM(E12:J12)</f>
        <v>0</v>
      </c>
      <c r="O12" s="135">
        <f t="shared" si="0"/>
        <v>0</v>
      </c>
      <c r="P12" s="135">
        <f>K12/12</f>
        <v>0</v>
      </c>
      <c r="R12" s="135">
        <f>IF($D12="Y",$K12,0)</f>
        <v>0</v>
      </c>
      <c r="S12" s="135">
        <f>IF($D12="N",$K12,0)</f>
        <v>0</v>
      </c>
      <c r="T12" s="136" t="e">
        <f t="shared" si="1"/>
        <v>#DIV/0!</v>
      </c>
    </row>
    <row r="13" spans="1:20" ht="12" x14ac:dyDescent="0.3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101">
        <f>SUM(E13:J13)</f>
        <v>0</v>
      </c>
      <c r="O13" s="135">
        <f t="shared" si="0"/>
        <v>0</v>
      </c>
      <c r="P13" s="135">
        <f>K13/12</f>
        <v>0</v>
      </c>
      <c r="R13" s="135">
        <f>IF($D13="Y",$K13,0)</f>
        <v>0</v>
      </c>
      <c r="S13" s="135">
        <f>IF($D13="N",$K13,0)</f>
        <v>0</v>
      </c>
      <c r="T13" s="136" t="e">
        <f t="shared" si="1"/>
        <v>#DIV/0!</v>
      </c>
    </row>
    <row r="14" spans="1:20" s="32" customFormat="1" ht="12" thickBot="1" x14ac:dyDescent="0.3">
      <c r="A14" s="66"/>
      <c r="B14" s="67" t="s">
        <v>23</v>
      </c>
      <c r="C14" s="68"/>
      <c r="D14" s="120"/>
      <c r="E14" s="71">
        <f>SUM(E9:E13)</f>
        <v>336</v>
      </c>
      <c r="F14" s="71">
        <f t="shared" ref="F14:K14" si="3">SUM(F9:F13)</f>
        <v>352</v>
      </c>
      <c r="G14" s="71">
        <f t="shared" si="3"/>
        <v>336</v>
      </c>
      <c r="H14" s="71">
        <f t="shared" si="3"/>
        <v>336</v>
      </c>
      <c r="I14" s="71">
        <f t="shared" si="3"/>
        <v>352</v>
      </c>
      <c r="J14" s="71">
        <f t="shared" si="3"/>
        <v>0</v>
      </c>
      <c r="K14" s="71">
        <f t="shared" si="3"/>
        <v>1712</v>
      </c>
      <c r="O14" s="69">
        <f>SUM(O9:O13)</f>
        <v>2</v>
      </c>
      <c r="P14" s="69">
        <f>SUM(P9:P13)</f>
        <v>342.4</v>
      </c>
      <c r="R14" s="69">
        <f>SUM(R9:R13)</f>
        <v>0</v>
      </c>
      <c r="S14" s="69">
        <f>SUM(S9:S13)</f>
        <v>1712</v>
      </c>
      <c r="T14" s="106">
        <f t="shared" si="1"/>
        <v>0</v>
      </c>
    </row>
    <row r="15" spans="1:20" ht="14.25" customHeight="1" x14ac:dyDescent="0.3">
      <c r="A15" s="96">
        <v>1.2</v>
      </c>
      <c r="B15" s="97" t="s">
        <v>24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102">
        <f>SUM(E15:J15)</f>
        <v>0</v>
      </c>
      <c r="O15" s="135">
        <f>P15/$M$7</f>
        <v>0</v>
      </c>
      <c r="P15" s="135">
        <f>K15/12</f>
        <v>0</v>
      </c>
      <c r="R15" s="135">
        <f>IF($D15="Y",$K15,0)</f>
        <v>0</v>
      </c>
      <c r="S15" s="135">
        <f>IF($D15="N",$K15,0)</f>
        <v>0</v>
      </c>
      <c r="T15" s="136" t="e">
        <f>R15/(S15+R15)</f>
        <v>#DIV/0!</v>
      </c>
    </row>
    <row r="16" spans="1:20" ht="12.75" customHeight="1" x14ac:dyDescent="0.3">
      <c r="A16" s="94"/>
      <c r="B16" s="98"/>
      <c r="C16" s="130" t="str">
        <f>'3. Staff Loading'!C16</f>
        <v>BenefitsCal Project Manager Sr</v>
      </c>
      <c r="D16" s="131" t="str">
        <f>'3. Staff Loading'!D16</f>
        <v>N</v>
      </c>
      <c r="E16" s="43">
        <v>84</v>
      </c>
      <c r="F16" s="43">
        <v>88</v>
      </c>
      <c r="G16" s="43">
        <v>84</v>
      </c>
      <c r="H16" s="43">
        <v>84</v>
      </c>
      <c r="I16" s="43">
        <v>88</v>
      </c>
      <c r="J16" s="43"/>
      <c r="K16" s="102">
        <f>SUM(E16:J16)</f>
        <v>428</v>
      </c>
      <c r="O16" s="135">
        <f t="shared" ref="O16:O19" si="4">P16/$M$7</f>
        <v>0.5</v>
      </c>
      <c r="P16" s="135">
        <f>K16/5</f>
        <v>85.6</v>
      </c>
      <c r="R16" s="135">
        <f>IF($D16="Y",$K16,0)</f>
        <v>0</v>
      </c>
      <c r="S16" s="135">
        <f>IF($D16="N",$K16,0)</f>
        <v>428</v>
      </c>
      <c r="T16" s="136">
        <f t="shared" ref="T16:T19" si="5">R16/(S16+R16)</f>
        <v>0</v>
      </c>
    </row>
    <row r="17" spans="1:20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102">
        <f>SUM(E17:J17)</f>
        <v>0</v>
      </c>
      <c r="O17" s="135">
        <f t="shared" si="4"/>
        <v>0</v>
      </c>
      <c r="P17" s="135">
        <f>K17/12</f>
        <v>0</v>
      </c>
      <c r="R17" s="135">
        <f>IF($D17="Y",$K17,0)</f>
        <v>0</v>
      </c>
      <c r="S17" s="135">
        <f>IF($D17="N",$K17,0)</f>
        <v>0</v>
      </c>
      <c r="T17" s="136" t="e">
        <f t="shared" si="5"/>
        <v>#DIV/0!</v>
      </c>
    </row>
    <row r="18" spans="1:20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102">
        <f>SUM(E18:J18)</f>
        <v>0</v>
      </c>
      <c r="O18" s="135">
        <f t="shared" si="4"/>
        <v>0</v>
      </c>
      <c r="P18" s="135">
        <f>K18/12</f>
        <v>0</v>
      </c>
      <c r="R18" s="135">
        <f>IF($D18="Y",$K18,0)</f>
        <v>0</v>
      </c>
      <c r="S18" s="135">
        <f>IF($D18="N",$K18,0)</f>
        <v>0</v>
      </c>
      <c r="T18" s="136" t="e">
        <f t="shared" si="5"/>
        <v>#DIV/0!</v>
      </c>
    </row>
    <row r="19" spans="1:20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102">
        <f>SUM(E19:J19)</f>
        <v>0</v>
      </c>
      <c r="O19" s="135">
        <f t="shared" si="4"/>
        <v>0</v>
      </c>
      <c r="P19" s="135">
        <f>K19/12</f>
        <v>0</v>
      </c>
      <c r="R19" s="135">
        <f>IF($D19="Y",$K19,0)</f>
        <v>0</v>
      </c>
      <c r="S19" s="135">
        <f>IF($D19="N",$K19,0)</f>
        <v>0</v>
      </c>
      <c r="T19" s="136" t="e">
        <f t="shared" si="5"/>
        <v>#DIV/0!</v>
      </c>
    </row>
    <row r="20" spans="1:20" ht="14.25" customHeight="1" thickBot="1" x14ac:dyDescent="0.35">
      <c r="A20" s="66"/>
      <c r="B20" s="67" t="s">
        <v>26</v>
      </c>
      <c r="C20" s="72"/>
      <c r="D20" s="122"/>
      <c r="E20" s="71">
        <f>SUM(E15:E19)</f>
        <v>84</v>
      </c>
      <c r="F20" s="71">
        <f t="shared" ref="F20:K20" si="6">SUM(F15:F19)</f>
        <v>88</v>
      </c>
      <c r="G20" s="71">
        <f t="shared" si="6"/>
        <v>84</v>
      </c>
      <c r="H20" s="71">
        <f t="shared" si="6"/>
        <v>84</v>
      </c>
      <c r="I20" s="71">
        <f t="shared" si="6"/>
        <v>88</v>
      </c>
      <c r="J20" s="71">
        <f t="shared" si="6"/>
        <v>0</v>
      </c>
      <c r="K20" s="71">
        <f t="shared" si="6"/>
        <v>428</v>
      </c>
      <c r="O20" s="73">
        <f>SUM(O15:O19)</f>
        <v>0.5</v>
      </c>
      <c r="P20" s="73">
        <f>SUM(P15:P19)</f>
        <v>85.6</v>
      </c>
      <c r="R20" s="69">
        <f>SUM(R15:R19)</f>
        <v>0</v>
      </c>
      <c r="S20" s="69">
        <f>SUM(S15:S19)</f>
        <v>428</v>
      </c>
      <c r="T20" s="106">
        <f>R20/(R20+S20)</f>
        <v>0</v>
      </c>
    </row>
    <row r="21" spans="1:20" ht="12" x14ac:dyDescent="0.3">
      <c r="A21" s="96">
        <v>1.3</v>
      </c>
      <c r="B21" s="97" t="s">
        <v>27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102">
        <f>SUM(E21:J21)</f>
        <v>0</v>
      </c>
      <c r="O21" s="135">
        <f>P21/$M$7</f>
        <v>0</v>
      </c>
      <c r="P21" s="135">
        <f>K21/12</f>
        <v>0</v>
      </c>
      <c r="R21" s="135">
        <f>IF($D21="Y",$K21,0)</f>
        <v>0</v>
      </c>
      <c r="S21" s="135">
        <f>IF($D21="N",$K21,0)</f>
        <v>0</v>
      </c>
      <c r="T21" s="136" t="e">
        <f>R21/(S21+R21)</f>
        <v>#DIV/0!</v>
      </c>
    </row>
    <row r="22" spans="1:20" ht="12" x14ac:dyDescent="0.3">
      <c r="A22" s="94"/>
      <c r="B22" s="98"/>
      <c r="C22" s="130" t="str">
        <f>'3. Staff Loading'!C22</f>
        <v>BenefitsCal Acct Business Office Analyst</v>
      </c>
      <c r="D22" s="131" t="str">
        <f>'3. Staff Loading'!D22</f>
        <v>N</v>
      </c>
      <c r="E22" s="43">
        <v>168</v>
      </c>
      <c r="F22" s="43">
        <v>176</v>
      </c>
      <c r="G22" s="43">
        <v>168</v>
      </c>
      <c r="H22" s="43">
        <v>168</v>
      </c>
      <c r="I22" s="43">
        <v>176</v>
      </c>
      <c r="J22" s="43"/>
      <c r="K22" s="102">
        <f>SUM(E22:J22)</f>
        <v>856</v>
      </c>
      <c r="O22" s="135">
        <f t="shared" ref="O22:O25" si="7">P22/$M$7</f>
        <v>1</v>
      </c>
      <c r="P22" s="135">
        <f>K22/5</f>
        <v>171.2</v>
      </c>
      <c r="R22" s="135">
        <f>IF($D22="Y",$K22,0)</f>
        <v>0</v>
      </c>
      <c r="S22" s="135">
        <f>IF($D22="N",$K22,0)</f>
        <v>856</v>
      </c>
      <c r="T22" s="136">
        <f t="shared" ref="T22:T25" si="8">R22/(S22+R22)</f>
        <v>0</v>
      </c>
    </row>
    <row r="23" spans="1:20" ht="12" x14ac:dyDescent="0.3">
      <c r="A23" s="94"/>
      <c r="B23" s="98"/>
      <c r="C23" s="130" t="str">
        <f>'3. Staff Loading'!C23</f>
        <v>BenefitsCal Project Manager</v>
      </c>
      <c r="D23" s="131" t="str">
        <f>'3. Staff Loading'!D23</f>
        <v>N</v>
      </c>
      <c r="E23" s="43">
        <v>84</v>
      </c>
      <c r="F23" s="43">
        <v>88</v>
      </c>
      <c r="G23" s="43">
        <v>84</v>
      </c>
      <c r="H23" s="43">
        <v>84</v>
      </c>
      <c r="I23" s="43">
        <v>88</v>
      </c>
      <c r="J23" s="43"/>
      <c r="K23" s="102">
        <f>SUM(E23:J23)</f>
        <v>428</v>
      </c>
      <c r="O23" s="135">
        <f t="shared" si="7"/>
        <v>0.5</v>
      </c>
      <c r="P23" s="135">
        <f>K23/5</f>
        <v>85.6</v>
      </c>
      <c r="R23" s="135">
        <f>IF($D23="Y",$K23,0)</f>
        <v>0</v>
      </c>
      <c r="S23" s="135">
        <f>IF($D23="N",$K23,0)</f>
        <v>428</v>
      </c>
      <c r="T23" s="136">
        <f t="shared" si="8"/>
        <v>0</v>
      </c>
    </row>
    <row r="24" spans="1:20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102">
        <f>SUM(E24:J24)</f>
        <v>0</v>
      </c>
      <c r="O24" s="135">
        <f t="shared" si="7"/>
        <v>0</v>
      </c>
      <c r="P24" s="135">
        <f>K24/12</f>
        <v>0</v>
      </c>
      <c r="R24" s="135">
        <f>IF($D24="Y",$K24,0)</f>
        <v>0</v>
      </c>
      <c r="S24" s="135">
        <f>IF($D24="N",$K24,0)</f>
        <v>0</v>
      </c>
      <c r="T24" s="136" t="e">
        <f t="shared" si="8"/>
        <v>#DIV/0!</v>
      </c>
    </row>
    <row r="25" spans="1:20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102">
        <f>SUM(E25:J25)</f>
        <v>0</v>
      </c>
      <c r="O25" s="135">
        <f t="shared" si="7"/>
        <v>0</v>
      </c>
      <c r="P25" s="135">
        <f>K25/12</f>
        <v>0</v>
      </c>
      <c r="R25" s="135">
        <f>IF($D25="Y",$K25,0)</f>
        <v>0</v>
      </c>
      <c r="S25" s="135">
        <f>IF($D25="N",$K25,0)</f>
        <v>0</v>
      </c>
      <c r="T25" s="136" t="e">
        <f t="shared" si="8"/>
        <v>#DIV/0!</v>
      </c>
    </row>
    <row r="26" spans="1:20" ht="12.5" thickBot="1" x14ac:dyDescent="0.35">
      <c r="A26" s="66"/>
      <c r="B26" s="67" t="s">
        <v>29</v>
      </c>
      <c r="C26" s="72"/>
      <c r="D26" s="122"/>
      <c r="E26" s="71">
        <f>SUM(E21:E25)</f>
        <v>252</v>
      </c>
      <c r="F26" s="71">
        <f t="shared" ref="F26:K26" si="9">SUM(F21:F25)</f>
        <v>264</v>
      </c>
      <c r="G26" s="71">
        <f t="shared" si="9"/>
        <v>252</v>
      </c>
      <c r="H26" s="71">
        <f t="shared" si="9"/>
        <v>252</v>
      </c>
      <c r="I26" s="71">
        <f t="shared" si="9"/>
        <v>264</v>
      </c>
      <c r="J26" s="71">
        <f t="shared" si="9"/>
        <v>0</v>
      </c>
      <c r="K26" s="71">
        <f t="shared" si="9"/>
        <v>1284</v>
      </c>
      <c r="O26" s="73">
        <f>SUM(O21:O25)</f>
        <v>1.5</v>
      </c>
      <c r="P26" s="73">
        <f t="shared" ref="P26" si="10">SUM(P21:P25)</f>
        <v>256.79999999999995</v>
      </c>
      <c r="R26" s="69">
        <f>SUM(R21:R25)</f>
        <v>0</v>
      </c>
      <c r="S26" s="69">
        <f>SUM(S21:S25)</f>
        <v>1284</v>
      </c>
      <c r="T26" s="106">
        <f>R26/(R26+S26)</f>
        <v>0</v>
      </c>
    </row>
    <row r="27" spans="1:20" ht="10.15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O27" s="116"/>
      <c r="P27" s="116"/>
      <c r="R27" s="116"/>
      <c r="S27" s="116"/>
      <c r="T27" s="117"/>
    </row>
    <row r="28" spans="1:20" s="32" customFormat="1" ht="13" thickBot="1" x14ac:dyDescent="0.3">
      <c r="A28" s="89"/>
      <c r="B28" s="90" t="s">
        <v>23</v>
      </c>
      <c r="C28" s="91"/>
      <c r="D28" s="123"/>
      <c r="E28" s="92">
        <f t="shared" ref="E28:K28" si="11">SUM(E14,E20,E26)</f>
        <v>672</v>
      </c>
      <c r="F28" s="92">
        <f t="shared" si="11"/>
        <v>704</v>
      </c>
      <c r="G28" s="92">
        <f t="shared" si="11"/>
        <v>672</v>
      </c>
      <c r="H28" s="92">
        <f t="shared" si="11"/>
        <v>672</v>
      </c>
      <c r="I28" s="92">
        <f t="shared" si="11"/>
        <v>704</v>
      </c>
      <c r="J28" s="92">
        <f t="shared" si="11"/>
        <v>0</v>
      </c>
      <c r="K28" s="92">
        <f t="shared" si="11"/>
        <v>3424</v>
      </c>
      <c r="O28" s="92">
        <f>SUM(O14,O20,O26)</f>
        <v>4</v>
      </c>
      <c r="P28" s="92">
        <f>SUM(P14,P20,P26)</f>
        <v>684.8</v>
      </c>
      <c r="R28" s="92">
        <f>SUM(R14,R20,R26)</f>
        <v>0</v>
      </c>
      <c r="S28" s="92">
        <f>SUM(S14,S20,S26)</f>
        <v>3424</v>
      </c>
      <c r="T28" s="111">
        <f>R28/(R28+S28)</f>
        <v>0</v>
      </c>
    </row>
    <row r="29" spans="1:20" ht="10.15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O29" s="63"/>
      <c r="P29" s="63"/>
      <c r="R29" s="63"/>
      <c r="S29" s="63"/>
      <c r="T29" s="112"/>
    </row>
    <row r="30" spans="1:20" s="31" customFormat="1" ht="13.5" customHeight="1" x14ac:dyDescent="0.3">
      <c r="A30" s="79">
        <v>2</v>
      </c>
      <c r="B30" s="80" t="s">
        <v>30</v>
      </c>
      <c r="C30" s="81"/>
      <c r="D30" s="118"/>
      <c r="E30" s="82"/>
      <c r="F30" s="82"/>
      <c r="G30" s="82"/>
      <c r="H30" s="82"/>
      <c r="I30" s="82"/>
      <c r="J30" s="82"/>
      <c r="K30" s="78"/>
      <c r="L30" s="28"/>
      <c r="M30" s="28"/>
      <c r="N30" s="28"/>
      <c r="O30" s="81"/>
      <c r="P30" s="81"/>
      <c r="R30" s="81"/>
      <c r="S30" s="81"/>
      <c r="T30" s="113"/>
    </row>
    <row r="31" spans="1:20" ht="13.5" customHeight="1" x14ac:dyDescent="0.3">
      <c r="A31" s="94">
        <v>2.1</v>
      </c>
      <c r="B31" s="95" t="s">
        <v>31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101">
        <f>SUM(E31:J31)</f>
        <v>0</v>
      </c>
      <c r="O31" s="135">
        <f>P31/$M$7</f>
        <v>0</v>
      </c>
      <c r="P31" s="135">
        <f>K31/12</f>
        <v>0</v>
      </c>
      <c r="R31" s="135">
        <f>IF($D31="Y",$K31,0)</f>
        <v>0</v>
      </c>
      <c r="S31" s="135">
        <f>IF($D31="N",$K31,0)</f>
        <v>0</v>
      </c>
      <c r="T31" s="136" t="e">
        <f>R31/(S31+R31)</f>
        <v>#DIV/0!</v>
      </c>
    </row>
    <row r="32" spans="1:20" ht="12" x14ac:dyDescent="0.3">
      <c r="A32" s="94"/>
      <c r="B32" s="95"/>
      <c r="C32" s="130" t="str">
        <f>'3. Staff Loading'!C32</f>
        <v>BenefitsCal Application Manager</v>
      </c>
      <c r="D32" s="131" t="str">
        <f>'3. Staff Loading'!D32</f>
        <v>N</v>
      </c>
      <c r="E32" s="43">
        <v>168</v>
      </c>
      <c r="F32" s="43">
        <v>176</v>
      </c>
      <c r="G32" s="43">
        <v>168</v>
      </c>
      <c r="H32" s="43">
        <v>168</v>
      </c>
      <c r="I32" s="43">
        <v>176</v>
      </c>
      <c r="J32" s="43"/>
      <c r="K32" s="101">
        <f>SUM(E32:J32)</f>
        <v>856</v>
      </c>
      <c r="O32" s="135">
        <f t="shared" ref="O32:O35" si="12">P32/$M$7</f>
        <v>1</v>
      </c>
      <c r="P32" s="135">
        <f>K32/5</f>
        <v>171.2</v>
      </c>
      <c r="R32" s="135">
        <f>IF($D32="Y",$K32,0)</f>
        <v>0</v>
      </c>
      <c r="S32" s="135">
        <f>IF($D32="N",$K32,0)</f>
        <v>856</v>
      </c>
      <c r="T32" s="136">
        <f t="shared" ref="T32:T35" si="13">R32/(S32+R32)</f>
        <v>0</v>
      </c>
    </row>
    <row r="33" spans="1:20" ht="12" x14ac:dyDescent="0.3">
      <c r="A33" s="94"/>
      <c r="B33" s="95"/>
      <c r="C33" s="130" t="str">
        <f>'3. Staff Loading'!C33</f>
        <v>BenefitsCal Project Manager</v>
      </c>
      <c r="D33" s="131" t="str">
        <f>'3. Staff Loading'!D33</f>
        <v>N</v>
      </c>
      <c r="E33" s="43">
        <v>84</v>
      </c>
      <c r="F33" s="43">
        <v>88</v>
      </c>
      <c r="G33" s="43">
        <v>84</v>
      </c>
      <c r="H33" s="43">
        <v>84</v>
      </c>
      <c r="I33" s="43">
        <v>88</v>
      </c>
      <c r="J33" s="43"/>
      <c r="K33" s="101">
        <f>SUM(E33:J33)</f>
        <v>428</v>
      </c>
      <c r="O33" s="135">
        <f t="shared" si="12"/>
        <v>0.5</v>
      </c>
      <c r="P33" s="135">
        <f>K33/5</f>
        <v>85.6</v>
      </c>
      <c r="R33" s="135">
        <f>IF($D33="Y",$K33,0)</f>
        <v>0</v>
      </c>
      <c r="S33" s="135">
        <f>IF($D33="N",$K33,0)</f>
        <v>428</v>
      </c>
      <c r="T33" s="136">
        <f t="shared" si="13"/>
        <v>0</v>
      </c>
    </row>
    <row r="34" spans="1:20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101">
        <f>SUM(E34:J34)</f>
        <v>0</v>
      </c>
      <c r="O34" s="135">
        <f t="shared" si="12"/>
        <v>0</v>
      </c>
      <c r="P34" s="135">
        <f>K34/12</f>
        <v>0</v>
      </c>
      <c r="R34" s="135">
        <f>IF($D34="Y",$K34,0)</f>
        <v>0</v>
      </c>
      <c r="S34" s="135">
        <f>IF($D34="N",$K34,0)</f>
        <v>0</v>
      </c>
      <c r="T34" s="136" t="e">
        <f t="shared" si="13"/>
        <v>#DIV/0!</v>
      </c>
    </row>
    <row r="35" spans="1:20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101">
        <f>SUM(E35:J35)</f>
        <v>0</v>
      </c>
      <c r="L35" s="32"/>
      <c r="M35" s="32"/>
      <c r="N35" s="32"/>
      <c r="O35" s="135">
        <f t="shared" si="12"/>
        <v>0</v>
      </c>
      <c r="P35" s="135">
        <f>K35/12</f>
        <v>0</v>
      </c>
      <c r="R35" s="135">
        <f>IF($D35="Y",$K35,0)</f>
        <v>0</v>
      </c>
      <c r="S35" s="135">
        <f>IF($D35="N",$K35,0)</f>
        <v>0</v>
      </c>
      <c r="T35" s="136" t="e">
        <f t="shared" si="13"/>
        <v>#DIV/0!</v>
      </c>
    </row>
    <row r="36" spans="1:20" s="32" customFormat="1" ht="12" thickBot="1" x14ac:dyDescent="0.3">
      <c r="A36" s="66"/>
      <c r="B36" s="67" t="s">
        <v>135</v>
      </c>
      <c r="C36" s="68"/>
      <c r="D36" s="120"/>
      <c r="E36" s="71">
        <f>SUM(E31:E35)</f>
        <v>252</v>
      </c>
      <c r="F36" s="71">
        <f t="shared" ref="F36:K36" si="14">SUM(F31:F35)</f>
        <v>264</v>
      </c>
      <c r="G36" s="71">
        <f t="shared" si="14"/>
        <v>252</v>
      </c>
      <c r="H36" s="71">
        <f t="shared" si="14"/>
        <v>252</v>
      </c>
      <c r="I36" s="71">
        <f t="shared" si="14"/>
        <v>264</v>
      </c>
      <c r="J36" s="71">
        <f t="shared" si="14"/>
        <v>0</v>
      </c>
      <c r="K36" s="71">
        <f t="shared" si="14"/>
        <v>1284</v>
      </c>
      <c r="O36" s="73">
        <f>SUM(O31:O35)</f>
        <v>1.5</v>
      </c>
      <c r="P36" s="73">
        <f>SUM(P31:P35)</f>
        <v>256.79999999999995</v>
      </c>
      <c r="R36" s="69">
        <f>SUM(R31:R35)</f>
        <v>0</v>
      </c>
      <c r="S36" s="69">
        <f>SUM(S31:S35)</f>
        <v>1284</v>
      </c>
      <c r="T36" s="106">
        <f>R36/(R36+S36)</f>
        <v>0</v>
      </c>
    </row>
    <row r="37" spans="1:20" ht="12" x14ac:dyDescent="0.3">
      <c r="A37" s="94">
        <v>2.2000000000000002</v>
      </c>
      <c r="B37" s="99" t="s">
        <v>34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101">
        <f>SUM(E37:J37)</f>
        <v>0</v>
      </c>
      <c r="L37" s="32"/>
      <c r="M37" s="32"/>
      <c r="N37" s="32"/>
      <c r="O37" s="135">
        <f>P37/$M$7</f>
        <v>0</v>
      </c>
      <c r="P37" s="135">
        <f>K37/12</f>
        <v>0</v>
      </c>
      <c r="R37" s="135">
        <f>IF($D37="Y",$K37,0)</f>
        <v>0</v>
      </c>
      <c r="S37" s="135">
        <f>IF($D37="N",$K37,0)</f>
        <v>0</v>
      </c>
      <c r="T37" s="136" t="e">
        <f>R37/(S37+R37)</f>
        <v>#DIV/0!</v>
      </c>
    </row>
    <row r="38" spans="1:20" ht="12" x14ac:dyDescent="0.3">
      <c r="A38" s="94"/>
      <c r="B38" s="95"/>
      <c r="C38" s="130" t="str">
        <f>'3. Staff Loading'!C38</f>
        <v>BenefitsCal Application Architect</v>
      </c>
      <c r="D38" s="131" t="str">
        <f>'3. Staff Loading'!D38</f>
        <v>N</v>
      </c>
      <c r="E38" s="43">
        <v>42</v>
      </c>
      <c r="F38" s="43">
        <v>44</v>
      </c>
      <c r="G38" s="43">
        <v>42</v>
      </c>
      <c r="H38" s="43">
        <v>42</v>
      </c>
      <c r="I38" s="43">
        <v>44</v>
      </c>
      <c r="J38" s="43"/>
      <c r="K38" s="101">
        <f>SUM(E38:J38)</f>
        <v>214</v>
      </c>
      <c r="L38" s="32"/>
      <c r="M38" s="32"/>
      <c r="N38" s="32"/>
      <c r="O38" s="135">
        <f t="shared" ref="O38:O40" si="15">P38/$M$7</f>
        <v>0.25</v>
      </c>
      <c r="P38" s="135">
        <f t="shared" ref="P38:P43" si="16">K38/5</f>
        <v>42.8</v>
      </c>
      <c r="R38" s="135">
        <f>IF($D38="Y",$K38,0)</f>
        <v>0</v>
      </c>
      <c r="S38" s="135">
        <f>IF($D38="N",$K38,0)</f>
        <v>214</v>
      </c>
      <c r="T38" s="136">
        <f t="shared" ref="T38:T40" si="17">R38/(S38+R38)</f>
        <v>0</v>
      </c>
    </row>
    <row r="39" spans="1:20" ht="12" x14ac:dyDescent="0.3">
      <c r="A39" s="94"/>
      <c r="B39" s="95"/>
      <c r="C39" s="130" t="str">
        <f>'3. Staff Loading'!C39</f>
        <v>BenefitsCal Application Developer SR</v>
      </c>
      <c r="D39" s="131" t="str">
        <f>'3. Staff Loading'!D39</f>
        <v>N</v>
      </c>
      <c r="E39" s="43">
        <v>16.8</v>
      </c>
      <c r="F39" s="43">
        <v>17.600000000000001</v>
      </c>
      <c r="G39" s="43">
        <v>16.8</v>
      </c>
      <c r="H39" s="43">
        <v>16.8</v>
      </c>
      <c r="I39" s="43">
        <v>17.600000000000001</v>
      </c>
      <c r="J39" s="43"/>
      <c r="K39" s="101">
        <f>SUM(E39:J39)</f>
        <v>85.6</v>
      </c>
      <c r="L39" s="32"/>
      <c r="M39" s="32"/>
      <c r="N39" s="32"/>
      <c r="O39" s="135">
        <f t="shared" si="15"/>
        <v>9.9999999999999992E-2</v>
      </c>
      <c r="P39" s="135">
        <f t="shared" si="16"/>
        <v>17.119999999999997</v>
      </c>
      <c r="R39" s="135">
        <f>IF($D39="Y",$K39,0)</f>
        <v>0</v>
      </c>
      <c r="S39" s="135">
        <f>IF($D39="N",$K39,0)</f>
        <v>85.6</v>
      </c>
      <c r="T39" s="136">
        <f t="shared" si="17"/>
        <v>0</v>
      </c>
    </row>
    <row r="40" spans="1:20" ht="12" x14ac:dyDescent="0.3">
      <c r="A40" s="94"/>
      <c r="B40" s="95"/>
      <c r="C40" s="130" t="str">
        <f>'3. Staff Loading'!C40</f>
        <v>BenefitsCal Business Analyst</v>
      </c>
      <c r="D40" s="131" t="str">
        <f>'3. Staff Loading'!D40</f>
        <v>N</v>
      </c>
      <c r="E40" s="43">
        <v>84</v>
      </c>
      <c r="F40" s="43">
        <v>88</v>
      </c>
      <c r="G40" s="43">
        <v>84</v>
      </c>
      <c r="H40" s="43">
        <v>84</v>
      </c>
      <c r="I40" s="43">
        <v>88</v>
      </c>
      <c r="J40" s="43"/>
      <c r="K40" s="101">
        <f>SUM(E40:J40)</f>
        <v>428</v>
      </c>
      <c r="L40" s="32"/>
      <c r="M40" s="32"/>
      <c r="N40" s="32"/>
      <c r="O40" s="135">
        <f t="shared" si="15"/>
        <v>0.5</v>
      </c>
      <c r="P40" s="135">
        <f t="shared" si="16"/>
        <v>85.6</v>
      </c>
      <c r="R40" s="135">
        <f>IF($D40="Y",$K40,0)</f>
        <v>0</v>
      </c>
      <c r="S40" s="135">
        <f>IF($D40="N",$K40,0)</f>
        <v>428</v>
      </c>
      <c r="T40" s="136">
        <f t="shared" si="17"/>
        <v>0</v>
      </c>
    </row>
    <row r="41" spans="1:20" ht="12" x14ac:dyDescent="0.3">
      <c r="A41" s="94"/>
      <c r="B41" s="95"/>
      <c r="C41" s="130" t="str">
        <f>'3. Staff Loading'!C41</f>
        <v>BenefitsCal Developer- Analytics/Reporting</v>
      </c>
      <c r="D41" s="131" t="str">
        <f>'3. Staff Loading'!D41</f>
        <v>N</v>
      </c>
      <c r="E41" s="43">
        <v>42</v>
      </c>
      <c r="F41" s="43">
        <v>44</v>
      </c>
      <c r="G41" s="43">
        <v>42</v>
      </c>
      <c r="H41" s="43">
        <v>42</v>
      </c>
      <c r="I41" s="43">
        <v>44</v>
      </c>
      <c r="J41" s="43"/>
      <c r="K41" s="101">
        <f t="shared" ref="K41:K43" si="18">SUM(E41:J41)</f>
        <v>214</v>
      </c>
      <c r="L41" s="32"/>
      <c r="M41" s="32"/>
      <c r="N41" s="32"/>
      <c r="O41" s="135">
        <f t="shared" ref="O41:O43" si="19">P41/$M$7</f>
        <v>0.25</v>
      </c>
      <c r="P41" s="135">
        <f t="shared" si="16"/>
        <v>42.8</v>
      </c>
      <c r="R41" s="135">
        <f t="shared" ref="R41:R43" si="20">IF($D41="Y",$K41,0)</f>
        <v>0</v>
      </c>
      <c r="S41" s="135">
        <f t="shared" ref="S41:S43" si="21">IF($D41="N",$K41,0)</f>
        <v>214</v>
      </c>
      <c r="T41" s="136">
        <f t="shared" ref="T41:T43" si="22">R41/(S41+R41)</f>
        <v>0</v>
      </c>
    </row>
    <row r="42" spans="1:20" ht="12" x14ac:dyDescent="0.3">
      <c r="A42" s="94"/>
      <c r="B42" s="95"/>
      <c r="C42" s="130" t="str">
        <f>'3. Staff Loading'!C42</f>
        <v xml:space="preserve">BenefitsCal UCD Research Analyst </v>
      </c>
      <c r="D42" s="131" t="str">
        <f>'3. Staff Loading'!D42</f>
        <v>N</v>
      </c>
      <c r="E42" s="43">
        <v>126</v>
      </c>
      <c r="F42" s="43">
        <v>132</v>
      </c>
      <c r="G42" s="43">
        <v>126</v>
      </c>
      <c r="H42" s="43">
        <v>126</v>
      </c>
      <c r="I42" s="43">
        <v>132</v>
      </c>
      <c r="J42" s="43"/>
      <c r="K42" s="101">
        <f t="shared" si="18"/>
        <v>642</v>
      </c>
      <c r="L42" s="32"/>
      <c r="M42" s="32"/>
      <c r="N42" s="32"/>
      <c r="O42" s="135">
        <f t="shared" si="19"/>
        <v>0.75000000000000011</v>
      </c>
      <c r="P42" s="135">
        <f t="shared" si="16"/>
        <v>128.4</v>
      </c>
      <c r="R42" s="135">
        <f t="shared" si="20"/>
        <v>0</v>
      </c>
      <c r="S42" s="135">
        <f t="shared" si="21"/>
        <v>642</v>
      </c>
      <c r="T42" s="136">
        <f t="shared" si="22"/>
        <v>0</v>
      </c>
    </row>
    <row r="43" spans="1:20" ht="12" x14ac:dyDescent="0.3">
      <c r="A43" s="94"/>
      <c r="B43" s="95"/>
      <c r="C43" s="130" t="str">
        <f>'3. Staff Loading'!C43</f>
        <v>BenefitsCal User Centered Design Lead</v>
      </c>
      <c r="D43" s="131" t="str">
        <f>'3. Staff Loading'!D43</f>
        <v>N</v>
      </c>
      <c r="E43" s="43">
        <v>67.2</v>
      </c>
      <c r="F43" s="43">
        <v>70.400000000000006</v>
      </c>
      <c r="G43" s="43">
        <v>67.2</v>
      </c>
      <c r="H43" s="43">
        <v>67.2</v>
      </c>
      <c r="I43" s="43">
        <v>70.400000000000006</v>
      </c>
      <c r="J43" s="43"/>
      <c r="K43" s="101">
        <f t="shared" si="18"/>
        <v>342.4</v>
      </c>
      <c r="L43" s="56"/>
      <c r="M43" s="32"/>
      <c r="N43" s="32"/>
      <c r="O43" s="135">
        <f t="shared" si="19"/>
        <v>0.39999999999999997</v>
      </c>
      <c r="P43" s="135">
        <f t="shared" si="16"/>
        <v>68.47999999999999</v>
      </c>
      <c r="R43" s="135">
        <f t="shared" si="20"/>
        <v>0</v>
      </c>
      <c r="S43" s="135">
        <f t="shared" si="21"/>
        <v>342.4</v>
      </c>
      <c r="T43" s="136">
        <f t="shared" si="22"/>
        <v>0</v>
      </c>
    </row>
    <row r="44" spans="1:20" s="32" customFormat="1" ht="12.5" thickBot="1" x14ac:dyDescent="0.35">
      <c r="A44" s="66"/>
      <c r="B44" s="67" t="s">
        <v>41</v>
      </c>
      <c r="C44" s="68"/>
      <c r="D44" s="120"/>
      <c r="E44" s="71">
        <f t="shared" ref="E44:K44" si="23">SUM(E37:E43)</f>
        <v>378</v>
      </c>
      <c r="F44" s="71">
        <f t="shared" si="23"/>
        <v>396</v>
      </c>
      <c r="G44" s="71">
        <f t="shared" si="23"/>
        <v>378</v>
      </c>
      <c r="H44" s="71">
        <f t="shared" si="23"/>
        <v>378</v>
      </c>
      <c r="I44" s="71">
        <f t="shared" si="23"/>
        <v>396</v>
      </c>
      <c r="J44" s="71">
        <f t="shared" si="23"/>
        <v>0</v>
      </c>
      <c r="K44" s="71">
        <f t="shared" si="23"/>
        <v>1926</v>
      </c>
      <c r="L44" s="28"/>
      <c r="M44" s="28"/>
      <c r="N44" s="28"/>
      <c r="O44" s="73">
        <f>SUM(O37:O43)</f>
        <v>2.25</v>
      </c>
      <c r="P44" s="73">
        <f>SUM(P37:P43)</f>
        <v>385.20000000000005</v>
      </c>
      <c r="R44" s="69">
        <f>SUM(R37:R43)</f>
        <v>0</v>
      </c>
      <c r="S44" s="69">
        <f>SUM(S37:S43)</f>
        <v>1926</v>
      </c>
      <c r="T44" s="106">
        <f>R44/(R44+S44)</f>
        <v>0</v>
      </c>
    </row>
    <row r="45" spans="1:20" ht="12" x14ac:dyDescent="0.3">
      <c r="A45" s="94">
        <v>2.2999999999999998</v>
      </c>
      <c r="B45" s="99" t="s">
        <v>42</v>
      </c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101">
        <f>SUM(E45:J45)</f>
        <v>0</v>
      </c>
      <c r="O45" s="135">
        <f>P45/$M$7</f>
        <v>0</v>
      </c>
      <c r="P45" s="135">
        <f>K45/12</f>
        <v>0</v>
      </c>
      <c r="R45" s="135">
        <f>IF($D45="Y",$K45,0)</f>
        <v>0</v>
      </c>
      <c r="S45" s="135">
        <f>IF($D45="N",$K45,0)</f>
        <v>0</v>
      </c>
      <c r="T45" s="136" t="e">
        <f>R45/(S45+R45)</f>
        <v>#DIV/0!</v>
      </c>
    </row>
    <row r="46" spans="1:20" ht="12" x14ac:dyDescent="0.3">
      <c r="A46" s="94"/>
      <c r="B46" s="95"/>
      <c r="C46" s="130" t="str">
        <f>'3. Staff Loading'!C46</f>
        <v>BenefitsCal Application Architect</v>
      </c>
      <c r="D46" s="131" t="str">
        <f>'3. Staff Loading'!D46</f>
        <v>N</v>
      </c>
      <c r="E46" s="43">
        <v>33.6</v>
      </c>
      <c r="F46" s="43">
        <v>35.200000000000003</v>
      </c>
      <c r="G46" s="43">
        <v>33.6</v>
      </c>
      <c r="H46" s="43">
        <v>33.6</v>
      </c>
      <c r="I46" s="43">
        <v>35.200000000000003</v>
      </c>
      <c r="J46" s="43"/>
      <c r="K46" s="101">
        <f>SUM(E46:J46)</f>
        <v>171.2</v>
      </c>
      <c r="O46" s="135">
        <f t="shared" ref="O46:O48" si="24">P46/$M$7</f>
        <v>0.19999999999999998</v>
      </c>
      <c r="P46" s="135">
        <f t="shared" ref="P46:P53" si="25">K46/5</f>
        <v>34.239999999999995</v>
      </c>
      <c r="R46" s="135">
        <f>IF($D46="Y",$K46,0)</f>
        <v>0</v>
      </c>
      <c r="S46" s="135">
        <f>IF($D46="N",$K46,0)</f>
        <v>171.2</v>
      </c>
      <c r="T46" s="136">
        <f t="shared" ref="T46:T48" si="26">R46/(S46+R46)</f>
        <v>0</v>
      </c>
    </row>
    <row r="47" spans="1:20" ht="12" x14ac:dyDescent="0.3">
      <c r="A47" s="94"/>
      <c r="B47" s="95"/>
      <c r="C47" s="130" t="str">
        <f>'3. Staff Loading'!C47</f>
        <v>BenefitsCal Application Developer Onshore</v>
      </c>
      <c r="D47" s="131" t="str">
        <f>'3. Staff Loading'!D47</f>
        <v>N</v>
      </c>
      <c r="E47" s="43">
        <v>84</v>
      </c>
      <c r="F47" s="43">
        <v>88</v>
      </c>
      <c r="G47" s="43">
        <v>84</v>
      </c>
      <c r="H47" s="43">
        <v>84</v>
      </c>
      <c r="I47" s="43">
        <v>88</v>
      </c>
      <c r="J47" s="43"/>
      <c r="K47" s="101">
        <f>SUM(E47:J47)</f>
        <v>428</v>
      </c>
      <c r="L47" s="32"/>
      <c r="M47" s="32"/>
      <c r="N47" s="32"/>
      <c r="O47" s="135">
        <f t="shared" si="24"/>
        <v>0.5</v>
      </c>
      <c r="P47" s="135">
        <f t="shared" si="25"/>
        <v>85.6</v>
      </c>
      <c r="R47" s="135">
        <f>IF($D47="Y",$K47,0)</f>
        <v>0</v>
      </c>
      <c r="S47" s="135">
        <f>IF($D47="N",$K47,0)</f>
        <v>428</v>
      </c>
      <c r="T47" s="136">
        <f t="shared" si="26"/>
        <v>0</v>
      </c>
    </row>
    <row r="48" spans="1:20" ht="12" x14ac:dyDescent="0.3">
      <c r="A48" s="94"/>
      <c r="B48" s="95"/>
      <c r="C48" s="130" t="str">
        <f>'3. Staff Loading'!C48</f>
        <v>BenefitsCal Application Developer SR</v>
      </c>
      <c r="D48" s="131" t="str">
        <f>'3. Staff Loading'!D48</f>
        <v>N</v>
      </c>
      <c r="E48" s="43">
        <v>84</v>
      </c>
      <c r="F48" s="43">
        <v>88</v>
      </c>
      <c r="G48" s="43">
        <v>84</v>
      </c>
      <c r="H48" s="43">
        <v>84</v>
      </c>
      <c r="I48" s="43">
        <v>88</v>
      </c>
      <c r="J48" s="43"/>
      <c r="K48" s="101">
        <f>SUM(E48:J48)</f>
        <v>428</v>
      </c>
      <c r="L48" s="32"/>
      <c r="M48" s="32"/>
      <c r="N48" s="32"/>
      <c r="O48" s="135">
        <f t="shared" si="24"/>
        <v>0.5</v>
      </c>
      <c r="P48" s="135">
        <f t="shared" si="25"/>
        <v>85.6</v>
      </c>
      <c r="R48" s="135">
        <f>IF($D48="Y",$K48,0)</f>
        <v>0</v>
      </c>
      <c r="S48" s="135">
        <f>IF($D48="N",$K48,0)</f>
        <v>428</v>
      </c>
      <c r="T48" s="136">
        <f t="shared" si="26"/>
        <v>0</v>
      </c>
    </row>
    <row r="49" spans="1:20" ht="12" x14ac:dyDescent="0.3">
      <c r="A49" s="94"/>
      <c r="B49" s="95"/>
      <c r="C49" s="130" t="str">
        <f>'3. Staff Loading'!C49</f>
        <v>BenefitsCal Business Analyst</v>
      </c>
      <c r="D49" s="131" t="str">
        <f>'3. Staff Loading'!D49</f>
        <v>N</v>
      </c>
      <c r="E49" s="43">
        <v>84</v>
      </c>
      <c r="F49" s="43">
        <v>88</v>
      </c>
      <c r="G49" s="43">
        <v>84</v>
      </c>
      <c r="H49" s="43">
        <v>84</v>
      </c>
      <c r="I49" s="43">
        <v>88</v>
      </c>
      <c r="J49" s="43"/>
      <c r="K49" s="101">
        <f t="shared" ref="K49:K54" si="27">SUM(E49:J49)</f>
        <v>428</v>
      </c>
      <c r="L49" s="32"/>
      <c r="M49" s="32"/>
      <c r="N49" s="32"/>
      <c r="O49" s="135">
        <f t="shared" ref="O49:O54" si="28">P49/$M$7</f>
        <v>0.5</v>
      </c>
      <c r="P49" s="135">
        <f t="shared" si="25"/>
        <v>85.6</v>
      </c>
      <c r="R49" s="135">
        <f t="shared" ref="R49:R54" si="29">IF($D49="Y",$K49,0)</f>
        <v>0</v>
      </c>
      <c r="S49" s="135">
        <f t="shared" ref="S49:S54" si="30">IF($D49="N",$K49,0)</f>
        <v>428</v>
      </c>
      <c r="T49" s="136">
        <f t="shared" ref="T49:T54" si="31">R49/(S49+R49)</f>
        <v>0</v>
      </c>
    </row>
    <row r="50" spans="1:20" ht="12" x14ac:dyDescent="0.3">
      <c r="A50" s="94"/>
      <c r="B50" s="95"/>
      <c r="C50" s="130" t="str">
        <f>'3. Staff Loading'!C50</f>
        <v>BenefitsCal Developer- Analytics/Reporting</v>
      </c>
      <c r="D50" s="131" t="str">
        <f>'3. Staff Loading'!D50</f>
        <v>N</v>
      </c>
      <c r="E50" s="43">
        <v>84</v>
      </c>
      <c r="F50" s="43">
        <v>88</v>
      </c>
      <c r="G50" s="43">
        <v>84</v>
      </c>
      <c r="H50" s="43">
        <v>84</v>
      </c>
      <c r="I50" s="43">
        <v>88</v>
      </c>
      <c r="J50" s="43"/>
      <c r="K50" s="101">
        <f t="shared" si="27"/>
        <v>428</v>
      </c>
      <c r="L50" s="32"/>
      <c r="M50" s="32"/>
      <c r="N50" s="32"/>
      <c r="O50" s="135">
        <f t="shared" si="28"/>
        <v>0.5</v>
      </c>
      <c r="P50" s="135">
        <f t="shared" si="25"/>
        <v>85.6</v>
      </c>
      <c r="R50" s="135">
        <f t="shared" si="29"/>
        <v>0</v>
      </c>
      <c r="S50" s="135">
        <f t="shared" si="30"/>
        <v>428</v>
      </c>
      <c r="T50" s="136">
        <f t="shared" si="31"/>
        <v>0</v>
      </c>
    </row>
    <row r="51" spans="1:20" ht="12" x14ac:dyDescent="0.3">
      <c r="A51" s="94"/>
      <c r="B51" s="95"/>
      <c r="C51" s="130" t="str">
        <f>'3. Staff Loading'!C51</f>
        <v>BenefitsCal Tester Offshore</v>
      </c>
      <c r="D51" s="131" t="str">
        <f>'3. Staff Loading'!D51</f>
        <v>Y</v>
      </c>
      <c r="E51" s="43">
        <v>235.2</v>
      </c>
      <c r="F51" s="43">
        <v>246.39999999999998</v>
      </c>
      <c r="G51" s="43">
        <v>235.2</v>
      </c>
      <c r="H51" s="43">
        <v>235.2</v>
      </c>
      <c r="I51" s="43">
        <v>246.39999999999998</v>
      </c>
      <c r="J51" s="43"/>
      <c r="K51" s="101">
        <f t="shared" si="27"/>
        <v>1198.4000000000001</v>
      </c>
      <c r="L51" s="32"/>
      <c r="M51" s="32"/>
      <c r="N51" s="32"/>
      <c r="O51" s="135">
        <f t="shared" si="28"/>
        <v>1.4000000000000001</v>
      </c>
      <c r="P51" s="135">
        <f t="shared" si="25"/>
        <v>239.68</v>
      </c>
      <c r="R51" s="135">
        <f t="shared" si="29"/>
        <v>1198.4000000000001</v>
      </c>
      <c r="S51" s="135">
        <f t="shared" si="30"/>
        <v>0</v>
      </c>
      <c r="T51" s="136">
        <f t="shared" si="31"/>
        <v>1</v>
      </c>
    </row>
    <row r="52" spans="1:20" ht="12" x14ac:dyDescent="0.3">
      <c r="A52" s="94"/>
      <c r="B52" s="95"/>
      <c r="C52" s="130" t="str">
        <f>'3. Staff Loading'!C52</f>
        <v xml:space="preserve">BenefitsCal UCD Research Analyst </v>
      </c>
      <c r="D52" s="131" t="str">
        <f>'3. Staff Loading'!D52</f>
        <v>N</v>
      </c>
      <c r="E52" s="43">
        <v>168</v>
      </c>
      <c r="F52" s="43">
        <v>176</v>
      </c>
      <c r="G52" s="43">
        <v>168</v>
      </c>
      <c r="H52" s="43">
        <v>168</v>
      </c>
      <c r="I52" s="43">
        <v>176</v>
      </c>
      <c r="J52" s="43"/>
      <c r="K52" s="101">
        <f t="shared" si="27"/>
        <v>856</v>
      </c>
      <c r="L52" s="32"/>
      <c r="M52" s="32"/>
      <c r="N52" s="32"/>
      <c r="O52" s="135">
        <f t="shared" si="28"/>
        <v>1</v>
      </c>
      <c r="P52" s="135">
        <f t="shared" si="25"/>
        <v>171.2</v>
      </c>
      <c r="R52" s="135">
        <f t="shared" si="29"/>
        <v>0</v>
      </c>
      <c r="S52" s="135">
        <f t="shared" si="30"/>
        <v>856</v>
      </c>
      <c r="T52" s="136">
        <f t="shared" si="31"/>
        <v>0</v>
      </c>
    </row>
    <row r="53" spans="1:20" ht="12" x14ac:dyDescent="0.3">
      <c r="A53" s="94"/>
      <c r="B53" s="95"/>
      <c r="C53" s="130" t="str">
        <f>'3. Staff Loading'!C53</f>
        <v>BenefitsCal UI/React Developer Offshore</v>
      </c>
      <c r="D53" s="131" t="str">
        <f>'3. Staff Loading'!D53</f>
        <v>Y</v>
      </c>
      <c r="E53" s="43">
        <v>336</v>
      </c>
      <c r="F53" s="43">
        <v>352</v>
      </c>
      <c r="G53" s="43">
        <v>336</v>
      </c>
      <c r="H53" s="43">
        <v>336</v>
      </c>
      <c r="I53" s="43">
        <v>352</v>
      </c>
      <c r="J53" s="43"/>
      <c r="K53" s="101">
        <f t="shared" si="27"/>
        <v>1712</v>
      </c>
      <c r="L53" s="32"/>
      <c r="M53" s="32"/>
      <c r="N53" s="32"/>
      <c r="O53" s="135">
        <f t="shared" si="28"/>
        <v>2</v>
      </c>
      <c r="P53" s="135">
        <f t="shared" si="25"/>
        <v>342.4</v>
      </c>
      <c r="R53" s="135">
        <f t="shared" si="29"/>
        <v>1712</v>
      </c>
      <c r="S53" s="135">
        <f t="shared" si="30"/>
        <v>0</v>
      </c>
      <c r="T53" s="136">
        <f t="shared" si="31"/>
        <v>1</v>
      </c>
    </row>
    <row r="54" spans="1:20" ht="12" x14ac:dyDescent="0.3">
      <c r="A54" s="94"/>
      <c r="B54" s="95"/>
      <c r="C54" s="130" t="str">
        <f>'3. Staff Loading'!C54</f>
        <v>BenefitsCal User Centered Design Lead</v>
      </c>
      <c r="D54" s="131" t="str">
        <f>'3. Staff Loading'!D54</f>
        <v>N</v>
      </c>
      <c r="E54" s="43">
        <v>58.8</v>
      </c>
      <c r="F54" s="43">
        <v>61.599999999999994</v>
      </c>
      <c r="G54" s="43">
        <v>58.8</v>
      </c>
      <c r="H54" s="43">
        <v>58.8</v>
      </c>
      <c r="I54" s="43">
        <v>61.599999999999994</v>
      </c>
      <c r="J54" s="43"/>
      <c r="K54" s="101">
        <f t="shared" si="27"/>
        <v>299.60000000000002</v>
      </c>
      <c r="L54" s="32"/>
      <c r="M54" s="32"/>
      <c r="N54" s="32"/>
      <c r="O54" s="135">
        <f t="shared" si="28"/>
        <v>0.35000000000000003</v>
      </c>
      <c r="P54" s="135">
        <f t="shared" ref="P54" si="32">K54/5</f>
        <v>59.92</v>
      </c>
      <c r="R54" s="135">
        <f t="shared" si="29"/>
        <v>0</v>
      </c>
      <c r="S54" s="135">
        <f t="shared" si="30"/>
        <v>299.60000000000002</v>
      </c>
      <c r="T54" s="136">
        <f t="shared" si="31"/>
        <v>0</v>
      </c>
    </row>
    <row r="55" spans="1:20" s="32" customFormat="1" ht="12.5" thickBot="1" x14ac:dyDescent="0.35">
      <c r="A55" s="66"/>
      <c r="B55" s="67" t="s">
        <v>46</v>
      </c>
      <c r="C55" s="68"/>
      <c r="D55" s="120"/>
      <c r="E55" s="71">
        <f>SUM(E45:E54)</f>
        <v>1167.5999999999999</v>
      </c>
      <c r="F55" s="71">
        <f t="shared" ref="F55:K55" si="33">SUM(F45:F54)</f>
        <v>1223.1999999999998</v>
      </c>
      <c r="G55" s="71">
        <f t="shared" si="33"/>
        <v>1167.5999999999999</v>
      </c>
      <c r="H55" s="71">
        <f t="shared" si="33"/>
        <v>1167.5999999999999</v>
      </c>
      <c r="I55" s="71">
        <f t="shared" si="33"/>
        <v>1223.1999999999998</v>
      </c>
      <c r="J55" s="71">
        <f t="shared" si="33"/>
        <v>0</v>
      </c>
      <c r="K55" s="71">
        <f t="shared" si="33"/>
        <v>5949.2000000000007</v>
      </c>
      <c r="L55" s="28"/>
      <c r="M55" s="28"/>
      <c r="N55" s="28"/>
      <c r="O55" s="73">
        <f>SUM(O45:O54)</f>
        <v>6.95</v>
      </c>
      <c r="P55" s="73">
        <f>SUM(P45:P54)</f>
        <v>1189.8400000000001</v>
      </c>
      <c r="R55" s="69">
        <f>SUM(R45:R54)</f>
        <v>2910.4</v>
      </c>
      <c r="S55" s="69">
        <f>SUM(S45:S54)</f>
        <v>3038.7999999999997</v>
      </c>
      <c r="T55" s="106">
        <f>R55/(R55+S55)</f>
        <v>0.48920863309352519</v>
      </c>
    </row>
    <row r="56" spans="1:20" s="32" customFormat="1" ht="12" x14ac:dyDescent="0.3">
      <c r="A56" s="94">
        <v>2.4</v>
      </c>
      <c r="B56" s="99" t="s">
        <v>47</v>
      </c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101">
        <f>SUM(E56:J56)</f>
        <v>0</v>
      </c>
      <c r="L56" s="28"/>
      <c r="M56" s="28"/>
      <c r="N56" s="28"/>
      <c r="O56" s="135">
        <f>P56/$M$7</f>
        <v>0</v>
      </c>
      <c r="P56" s="135">
        <f>K56/12</f>
        <v>0</v>
      </c>
      <c r="Q56" s="28"/>
      <c r="R56" s="135">
        <f>IF($D56="Y",$K56,0)</f>
        <v>0</v>
      </c>
      <c r="S56" s="135">
        <f>IF($D56="N",$K56,0)</f>
        <v>0</v>
      </c>
      <c r="T56" s="136" t="e">
        <f>R56/(S56+R56)</f>
        <v>#DIV/0!</v>
      </c>
    </row>
    <row r="57" spans="1:20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101">
        <f>SUM(E57:J57)</f>
        <v>0</v>
      </c>
      <c r="L57" s="28"/>
      <c r="M57" s="28"/>
      <c r="N57" s="28"/>
      <c r="O57" s="135">
        <f t="shared" ref="O57:O59" si="34">P57/$M$7</f>
        <v>0</v>
      </c>
      <c r="P57" s="135">
        <f>K57/12</f>
        <v>0</v>
      </c>
      <c r="Q57" s="28"/>
      <c r="R57" s="135">
        <f>IF($D57="Y",$K57,0)</f>
        <v>0</v>
      </c>
      <c r="S57" s="135">
        <f>IF($D57="N",$K57,0)</f>
        <v>0</v>
      </c>
      <c r="T57" s="136" t="e">
        <f t="shared" ref="T57:T59" si="35">R57/(S57+R57)</f>
        <v>#DIV/0!</v>
      </c>
    </row>
    <row r="58" spans="1:20" s="32" customFormat="1" ht="12" x14ac:dyDescent="0.3">
      <c r="A58" s="94"/>
      <c r="B58" s="95"/>
      <c r="C58" s="130" t="str">
        <f>'3. Staff Loading'!C58</f>
        <v>BenefitsCal Application Developer Onshore</v>
      </c>
      <c r="D58" s="131" t="str">
        <f>'3. Staff Loading'!D58</f>
        <v>N</v>
      </c>
      <c r="E58" s="43">
        <v>50.4</v>
      </c>
      <c r="F58" s="43">
        <v>52.8</v>
      </c>
      <c r="G58" s="43">
        <v>50.4</v>
      </c>
      <c r="H58" s="43">
        <v>50.4</v>
      </c>
      <c r="I58" s="43">
        <v>52.8</v>
      </c>
      <c r="J58" s="43"/>
      <c r="K58" s="101">
        <f>SUM(E58:J58)</f>
        <v>256.8</v>
      </c>
      <c r="O58" s="135">
        <f t="shared" si="34"/>
        <v>0.3</v>
      </c>
      <c r="P58" s="135">
        <f t="shared" ref="P58" si="36">K58/5</f>
        <v>51.36</v>
      </c>
      <c r="Q58" s="28"/>
      <c r="R58" s="135">
        <f>IF($D58="Y",$K58,0)</f>
        <v>0</v>
      </c>
      <c r="S58" s="135">
        <f>IF($D58="N",$K58,0)</f>
        <v>256.8</v>
      </c>
      <c r="T58" s="136">
        <f t="shared" si="35"/>
        <v>0</v>
      </c>
    </row>
    <row r="59" spans="1:20" s="32" customFormat="1" ht="12" x14ac:dyDescent="0.3">
      <c r="A59" s="94"/>
      <c r="B59" s="95"/>
      <c r="C59" s="130" t="str">
        <f>'3. Staff Loading'!C59</f>
        <v>BenefitsCal Developer- Analytics/Reporting</v>
      </c>
      <c r="D59" s="131" t="str">
        <f>'3. Staff Loading'!D59</f>
        <v>N</v>
      </c>
      <c r="E59" s="43">
        <v>42</v>
      </c>
      <c r="F59" s="43">
        <v>44</v>
      </c>
      <c r="G59" s="43">
        <v>42</v>
      </c>
      <c r="H59" s="43">
        <v>42</v>
      </c>
      <c r="I59" s="43">
        <v>44</v>
      </c>
      <c r="J59" s="43"/>
      <c r="K59" s="101">
        <f>SUM(E59:J59)</f>
        <v>214</v>
      </c>
      <c r="O59" s="135">
        <f t="shared" si="34"/>
        <v>0.25</v>
      </c>
      <c r="P59" s="135">
        <f t="shared" ref="P59:P60" si="37">K59/5</f>
        <v>42.8</v>
      </c>
      <c r="Q59" s="28"/>
      <c r="R59" s="135">
        <f>IF($D59="Y",$K59,0)</f>
        <v>0</v>
      </c>
      <c r="S59" s="135">
        <f>IF($D59="N",$K59,0)</f>
        <v>214</v>
      </c>
      <c r="T59" s="136">
        <f t="shared" si="35"/>
        <v>0</v>
      </c>
    </row>
    <row r="60" spans="1:20" s="32" customFormat="1" ht="12" x14ac:dyDescent="0.3">
      <c r="A60" s="94"/>
      <c r="B60" s="95"/>
      <c r="C60" s="130" t="str">
        <f>'3. Staff Loading'!C60</f>
        <v>BenefitsCal SR Tester Onshore</v>
      </c>
      <c r="D60" s="131" t="str">
        <f>'3. Staff Loading'!D60</f>
        <v>N</v>
      </c>
      <c r="E60" s="43">
        <v>100.8</v>
      </c>
      <c r="F60" s="43">
        <v>105.6</v>
      </c>
      <c r="G60" s="43">
        <v>100.8</v>
      </c>
      <c r="H60" s="43">
        <v>100.8</v>
      </c>
      <c r="I60" s="43">
        <v>105.6</v>
      </c>
      <c r="J60" s="43"/>
      <c r="K60" s="101">
        <f t="shared" ref="K60:K63" si="38">SUM(E60:J60)</f>
        <v>513.6</v>
      </c>
      <c r="O60" s="135">
        <f t="shared" ref="O60:O63" si="39">P60/$M$7</f>
        <v>0.6</v>
      </c>
      <c r="P60" s="135">
        <f t="shared" si="37"/>
        <v>102.72</v>
      </c>
      <c r="Q60" s="28"/>
      <c r="R60" s="135">
        <f t="shared" ref="R60:R63" si="40">IF($D60="Y",$K60,0)</f>
        <v>0</v>
      </c>
      <c r="S60" s="135">
        <f t="shared" ref="S60:S63" si="41">IF($D60="N",$K60,0)</f>
        <v>513.6</v>
      </c>
      <c r="T60" s="136">
        <f t="shared" ref="T60:T63" si="42">R60/(S60+R60)</f>
        <v>0</v>
      </c>
    </row>
    <row r="61" spans="1:20" s="32" customFormat="1" ht="12" x14ac:dyDescent="0.3">
      <c r="A61" s="94"/>
      <c r="B61" s="95"/>
      <c r="C61" s="130" t="str">
        <f>'3. Staff Loading'!C61</f>
        <v>BenefitsCal Test Manager</v>
      </c>
      <c r="D61" s="131" t="str">
        <f>'3. Staff Loading'!D61</f>
        <v>N</v>
      </c>
      <c r="E61" s="43">
        <v>126.672</v>
      </c>
      <c r="F61" s="43">
        <v>132.70400000000001</v>
      </c>
      <c r="G61" s="43">
        <v>126.672</v>
      </c>
      <c r="H61" s="43">
        <v>126.672</v>
      </c>
      <c r="I61" s="43">
        <v>132.70400000000001</v>
      </c>
      <c r="J61" s="43"/>
      <c r="K61" s="101">
        <f t="shared" si="38"/>
        <v>645.42399999999998</v>
      </c>
      <c r="O61" s="135">
        <f t="shared" si="39"/>
        <v>0.754</v>
      </c>
      <c r="P61" s="135">
        <f t="shared" ref="P61" si="43">K61/5</f>
        <v>129.0848</v>
      </c>
      <c r="Q61" s="28"/>
      <c r="R61" s="135">
        <f t="shared" si="40"/>
        <v>0</v>
      </c>
      <c r="S61" s="135">
        <f t="shared" si="41"/>
        <v>645.42399999999998</v>
      </c>
      <c r="T61" s="136">
        <f t="shared" si="42"/>
        <v>0</v>
      </c>
    </row>
    <row r="62" spans="1:20" s="32" customFormat="1" ht="12" x14ac:dyDescent="0.3">
      <c r="A62" s="94"/>
      <c r="B62" s="95"/>
      <c r="C62" s="130" t="str">
        <f>'3. Staff Loading'!C62</f>
        <v>BenefitsCal Tester Offshore</v>
      </c>
      <c r="D62" s="131" t="str">
        <f>'3. Staff Loading'!D62</f>
        <v>Y</v>
      </c>
      <c r="E62" s="43">
        <v>218.4</v>
      </c>
      <c r="F62" s="43">
        <v>228.8</v>
      </c>
      <c r="G62" s="43">
        <v>218.4</v>
      </c>
      <c r="H62" s="43">
        <v>218.4</v>
      </c>
      <c r="I62" s="43">
        <v>228.8</v>
      </c>
      <c r="J62" s="43"/>
      <c r="K62" s="101">
        <f t="shared" si="38"/>
        <v>1112.8</v>
      </c>
      <c r="O62" s="135">
        <f t="shared" si="39"/>
        <v>1.3</v>
      </c>
      <c r="P62" s="135">
        <f t="shared" ref="P62" si="44">K62/5</f>
        <v>222.56</v>
      </c>
      <c r="Q62" s="28"/>
      <c r="R62" s="135">
        <f t="shared" si="40"/>
        <v>1112.8</v>
      </c>
      <c r="S62" s="135">
        <f t="shared" si="41"/>
        <v>0</v>
      </c>
      <c r="T62" s="136">
        <f t="shared" si="42"/>
        <v>1</v>
      </c>
    </row>
    <row r="63" spans="1:20" s="32" customFormat="1" ht="12" x14ac:dyDescent="0.3">
      <c r="A63" s="94"/>
      <c r="B63" s="95"/>
      <c r="C63" s="130" t="str">
        <f>'3. Staff Loading'!C63</f>
        <v xml:space="preserve">BenefitsCal UCD Research Analyst </v>
      </c>
      <c r="D63" s="131" t="str">
        <f>'3. Staff Loading'!D63</f>
        <v>N</v>
      </c>
      <c r="E63" s="43">
        <v>42</v>
      </c>
      <c r="F63" s="43">
        <v>44</v>
      </c>
      <c r="G63" s="43">
        <v>42</v>
      </c>
      <c r="H63" s="43">
        <v>42</v>
      </c>
      <c r="I63" s="43">
        <v>44</v>
      </c>
      <c r="J63" s="43"/>
      <c r="K63" s="101">
        <f t="shared" si="38"/>
        <v>214</v>
      </c>
      <c r="O63" s="135">
        <f t="shared" si="39"/>
        <v>0.25</v>
      </c>
      <c r="P63" s="135">
        <f t="shared" ref="P63" si="45">K63/5</f>
        <v>42.8</v>
      </c>
      <c r="Q63" s="28"/>
      <c r="R63" s="135">
        <f t="shared" si="40"/>
        <v>0</v>
      </c>
      <c r="S63" s="135">
        <f t="shared" si="41"/>
        <v>214</v>
      </c>
      <c r="T63" s="136">
        <f t="shared" si="42"/>
        <v>0</v>
      </c>
    </row>
    <row r="64" spans="1:20" s="32" customFormat="1" ht="12.5" thickBot="1" x14ac:dyDescent="0.35">
      <c r="A64" s="66"/>
      <c r="B64" s="67" t="s">
        <v>50</v>
      </c>
      <c r="C64" s="68"/>
      <c r="D64" s="120"/>
      <c r="E64" s="71">
        <f>SUM(E56:E63)</f>
        <v>580.27199999999993</v>
      </c>
      <c r="F64" s="71">
        <f t="shared" ref="F64:K64" si="46">SUM(F56:F63)</f>
        <v>607.904</v>
      </c>
      <c r="G64" s="71">
        <f t="shared" si="46"/>
        <v>580.27199999999993</v>
      </c>
      <c r="H64" s="71">
        <f t="shared" si="46"/>
        <v>580.27199999999993</v>
      </c>
      <c r="I64" s="71">
        <f t="shared" si="46"/>
        <v>607.904</v>
      </c>
      <c r="J64" s="71">
        <f t="shared" si="46"/>
        <v>0</v>
      </c>
      <c r="K64" s="71">
        <f t="shared" si="46"/>
        <v>2956.6239999999998</v>
      </c>
      <c r="L64" s="28"/>
      <c r="M64" s="28"/>
      <c r="N64" s="28"/>
      <c r="O64" s="73">
        <f>SUM(O56:O63)</f>
        <v>3.4539999999999997</v>
      </c>
      <c r="P64" s="73">
        <f>SUM(P56:P63)</f>
        <v>591.32479999999987</v>
      </c>
      <c r="R64" s="69">
        <f>SUM(R56:R63)</f>
        <v>1112.8</v>
      </c>
      <c r="S64" s="69">
        <f>SUM(S56:S63)</f>
        <v>1843.8240000000001</v>
      </c>
      <c r="T64" s="106">
        <f>R64/(R64+S64)</f>
        <v>0.37637521713954836</v>
      </c>
    </row>
    <row r="65" spans="1:20" s="32" customFormat="1" ht="12" x14ac:dyDescent="0.3">
      <c r="A65" s="94">
        <v>2.5</v>
      </c>
      <c r="B65" s="99" t="s">
        <v>51</v>
      </c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101">
        <f>SUM(E65:J65)</f>
        <v>0</v>
      </c>
      <c r="L65" s="28"/>
      <c r="M65" s="28"/>
      <c r="N65" s="28"/>
      <c r="O65" s="135">
        <f>P65/$M$7</f>
        <v>0</v>
      </c>
      <c r="P65" s="135">
        <f>K65/12</f>
        <v>0</v>
      </c>
      <c r="Q65" s="28"/>
      <c r="R65" s="135">
        <f>IF($D65="Y",$K65,0)</f>
        <v>0</v>
      </c>
      <c r="S65" s="135">
        <f>IF($D65="N",$K65,0)</f>
        <v>0</v>
      </c>
      <c r="T65" s="136" t="e">
        <f>R65/(S65+R65)</f>
        <v>#DIV/0!</v>
      </c>
    </row>
    <row r="66" spans="1:20" s="32" customFormat="1" ht="12" x14ac:dyDescent="0.3">
      <c r="A66" s="94"/>
      <c r="B66" s="95"/>
      <c r="C66" s="130" t="str">
        <f>'3. Staff Loading'!C66</f>
        <v>BenefitsCal SR Tester Onshore</v>
      </c>
      <c r="D66" s="131" t="str">
        <f>'3. Staff Loading'!D66</f>
        <v>N</v>
      </c>
      <c r="E66" s="43">
        <v>33.6</v>
      </c>
      <c r="F66" s="43">
        <v>35.200000000000003</v>
      </c>
      <c r="G66" s="43">
        <v>33.6</v>
      </c>
      <c r="H66" s="43">
        <v>33.6</v>
      </c>
      <c r="I66" s="43">
        <v>35.200000000000003</v>
      </c>
      <c r="J66" s="43"/>
      <c r="K66" s="101">
        <f>SUM(E66:J66)</f>
        <v>171.2</v>
      </c>
      <c r="L66" s="28"/>
      <c r="M66" s="28"/>
      <c r="N66" s="28"/>
      <c r="O66" s="135">
        <f t="shared" ref="O66:O69" si="47">P66/$M$7</f>
        <v>0.19999999999999998</v>
      </c>
      <c r="P66" s="135">
        <f t="shared" ref="P66" si="48">K66/5</f>
        <v>34.239999999999995</v>
      </c>
      <c r="Q66" s="28"/>
      <c r="R66" s="135">
        <f>IF($D66="Y",$K66,0)</f>
        <v>0</v>
      </c>
      <c r="S66" s="135">
        <f>IF($D66="N",$K66,0)</f>
        <v>171.2</v>
      </c>
      <c r="T66" s="136">
        <f t="shared" ref="T66:T69" si="49">R66/(S66+R66)</f>
        <v>0</v>
      </c>
    </row>
    <row r="67" spans="1:20" s="32" customFormat="1" ht="12" x14ac:dyDescent="0.3">
      <c r="A67" s="94"/>
      <c r="B67" s="95"/>
      <c r="C67" s="130" t="str">
        <f>'3. Staff Loading'!C67</f>
        <v>BenefitsCal Test Manager</v>
      </c>
      <c r="D67" s="131" t="str">
        <f>'3. Staff Loading'!D67</f>
        <v>N</v>
      </c>
      <c r="E67" s="43">
        <v>42</v>
      </c>
      <c r="F67" s="43">
        <v>44</v>
      </c>
      <c r="G67" s="43">
        <v>42</v>
      </c>
      <c r="H67" s="43">
        <v>42</v>
      </c>
      <c r="I67" s="43">
        <v>44</v>
      </c>
      <c r="J67" s="43"/>
      <c r="K67" s="101">
        <f>SUM(E67:J67)</f>
        <v>214</v>
      </c>
      <c r="O67" s="135">
        <f t="shared" si="47"/>
        <v>0.25</v>
      </c>
      <c r="P67" s="135">
        <f t="shared" ref="P67" si="50">K67/5</f>
        <v>42.8</v>
      </c>
      <c r="Q67" s="28"/>
      <c r="R67" s="135">
        <f>IF($D67="Y",$K67,0)</f>
        <v>0</v>
      </c>
      <c r="S67" s="135">
        <f>IF($D67="N",$K67,0)</f>
        <v>214</v>
      </c>
      <c r="T67" s="136">
        <f t="shared" si="49"/>
        <v>0</v>
      </c>
    </row>
    <row r="68" spans="1:20" s="32" customFormat="1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101">
        <f>SUM(E68:J68)</f>
        <v>0</v>
      </c>
      <c r="O68" s="135">
        <f t="shared" si="47"/>
        <v>0</v>
      </c>
      <c r="P68" s="135">
        <f>K68/12</f>
        <v>0</v>
      </c>
      <c r="Q68" s="28"/>
      <c r="R68" s="135">
        <f>IF($D68="Y",$K68,0)</f>
        <v>0</v>
      </c>
      <c r="S68" s="135">
        <f>IF($D68="N",$K68,0)</f>
        <v>0</v>
      </c>
      <c r="T68" s="136" t="e">
        <f t="shared" si="49"/>
        <v>#DIV/0!</v>
      </c>
    </row>
    <row r="69" spans="1:20" s="32" customFormat="1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101">
        <f>SUM(E69:J69)</f>
        <v>0</v>
      </c>
      <c r="O69" s="135">
        <f t="shared" si="47"/>
        <v>0</v>
      </c>
      <c r="P69" s="135">
        <f>K69/12</f>
        <v>0</v>
      </c>
      <c r="Q69" s="28"/>
      <c r="R69" s="135">
        <f>IF($D69="Y",$K69,0)</f>
        <v>0</v>
      </c>
      <c r="S69" s="135">
        <f>IF($D69="N",$K69,0)</f>
        <v>0</v>
      </c>
      <c r="T69" s="136" t="e">
        <f t="shared" si="49"/>
        <v>#DIV/0!</v>
      </c>
    </row>
    <row r="70" spans="1:20" s="32" customFormat="1" ht="12.5" thickBot="1" x14ac:dyDescent="0.35">
      <c r="A70" s="66"/>
      <c r="B70" s="67" t="s">
        <v>52</v>
      </c>
      <c r="C70" s="68"/>
      <c r="D70" s="120"/>
      <c r="E70" s="71">
        <f>SUM(E65:E69)</f>
        <v>75.599999999999994</v>
      </c>
      <c r="F70" s="71">
        <f t="shared" ref="F70:K70" si="51">SUM(F65:F69)</f>
        <v>79.2</v>
      </c>
      <c r="G70" s="71">
        <f t="shared" si="51"/>
        <v>75.599999999999994</v>
      </c>
      <c r="H70" s="71">
        <f t="shared" si="51"/>
        <v>75.599999999999994</v>
      </c>
      <c r="I70" s="71">
        <f t="shared" si="51"/>
        <v>79.2</v>
      </c>
      <c r="J70" s="71">
        <f t="shared" si="51"/>
        <v>0</v>
      </c>
      <c r="K70" s="71">
        <f t="shared" si="51"/>
        <v>385.2</v>
      </c>
      <c r="L70" s="28"/>
      <c r="M70" s="28"/>
      <c r="N70" s="28"/>
      <c r="O70" s="73">
        <f>SUM(O65:O69)</f>
        <v>0.44999999999999996</v>
      </c>
      <c r="P70" s="73">
        <f>SUM(P65:P69)</f>
        <v>77.039999999999992</v>
      </c>
      <c r="R70" s="69">
        <f>SUM(R65:R69)</f>
        <v>0</v>
      </c>
      <c r="S70" s="69">
        <f>SUM(S65:S69)</f>
        <v>385.2</v>
      </c>
      <c r="T70" s="106">
        <f>R70/(R70+S70)</f>
        <v>0</v>
      </c>
    </row>
    <row r="71" spans="1:20" s="32" customFormat="1" ht="12" x14ac:dyDescent="0.3">
      <c r="A71" s="94">
        <v>2.6</v>
      </c>
      <c r="B71" s="99" t="s">
        <v>53</v>
      </c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101">
        <f>SUM(E71:J71)</f>
        <v>0</v>
      </c>
      <c r="L71" s="28"/>
      <c r="M71" s="28"/>
      <c r="N71" s="28"/>
      <c r="O71" s="135">
        <f>P71/$M$7</f>
        <v>0</v>
      </c>
      <c r="P71" s="135">
        <f>K71/12</f>
        <v>0</v>
      </c>
      <c r="R71" s="135">
        <f>IF($D71="Y",$K71,0)</f>
        <v>0</v>
      </c>
      <c r="S71" s="135">
        <f>IF($D71="N",$K71,0)</f>
        <v>0</v>
      </c>
      <c r="T71" s="136" t="e">
        <f>R71/(S71+R71)</f>
        <v>#DIV/0!</v>
      </c>
    </row>
    <row r="72" spans="1:20" ht="12" x14ac:dyDescent="0.3">
      <c r="A72" s="94"/>
      <c r="B72" s="95"/>
      <c r="C72" s="130">
        <f>'3. Staff Loading'!C72</f>
        <v>0</v>
      </c>
      <c r="D72" s="131">
        <f>'3. Staff Loading'!D72</f>
        <v>0</v>
      </c>
      <c r="E72" s="43"/>
      <c r="F72" s="43"/>
      <c r="G72" s="43"/>
      <c r="H72" s="43"/>
      <c r="I72" s="43"/>
      <c r="J72" s="43"/>
      <c r="K72" s="101">
        <f>SUM(E72:J72)</f>
        <v>0</v>
      </c>
      <c r="O72" s="135">
        <f t="shared" ref="O72:O75" si="52">P72/$M$7</f>
        <v>0</v>
      </c>
      <c r="P72" s="135">
        <f>K72/12</f>
        <v>0</v>
      </c>
      <c r="R72" s="135">
        <f>IF($D72="Y",$K72,0)</f>
        <v>0</v>
      </c>
      <c r="S72" s="135">
        <f>IF($D72="N",$K72,0)</f>
        <v>0</v>
      </c>
      <c r="T72" s="136" t="e">
        <f t="shared" ref="T72:T75" si="53">R72/(S72+R72)</f>
        <v>#DIV/0!</v>
      </c>
    </row>
    <row r="73" spans="1:20" ht="12" x14ac:dyDescent="0.3">
      <c r="A73" s="94"/>
      <c r="B73" s="95"/>
      <c r="C73" s="130" t="str">
        <f>'3. Staff Loading'!C73</f>
        <v>BenefitsCal Business Analyst Sr</v>
      </c>
      <c r="D73" s="131" t="str">
        <f>'3. Staff Loading'!D73</f>
        <v>N</v>
      </c>
      <c r="E73" s="43">
        <v>84</v>
      </c>
      <c r="F73" s="43">
        <v>88</v>
      </c>
      <c r="G73" s="43">
        <v>84</v>
      </c>
      <c r="H73" s="43">
        <v>84</v>
      </c>
      <c r="I73" s="43">
        <v>88</v>
      </c>
      <c r="J73" s="43"/>
      <c r="K73" s="101">
        <f>SUM(E73:J73)</f>
        <v>428</v>
      </c>
      <c r="O73" s="135">
        <f t="shared" si="52"/>
        <v>0.5</v>
      </c>
      <c r="P73" s="135">
        <f t="shared" ref="P73" si="54">K73/5</f>
        <v>85.6</v>
      </c>
      <c r="R73" s="135">
        <f>IF($D73="Y",$K73,0)</f>
        <v>0</v>
      </c>
      <c r="S73" s="135">
        <f>IF($D73="N",$K73,0)</f>
        <v>428</v>
      </c>
      <c r="T73" s="136">
        <f t="shared" si="53"/>
        <v>0</v>
      </c>
    </row>
    <row r="74" spans="1:20" ht="12" x14ac:dyDescent="0.3">
      <c r="A74" s="94"/>
      <c r="B74" s="95"/>
      <c r="C74" s="130" t="str">
        <f>'3. Staff Loading'!C74</f>
        <v>BenefitsCal Public Communications Lead</v>
      </c>
      <c r="D74" s="131" t="str">
        <f>'3. Staff Loading'!D74</f>
        <v>N</v>
      </c>
      <c r="E74" s="43">
        <v>25.2</v>
      </c>
      <c r="F74" s="43">
        <v>26.4</v>
      </c>
      <c r="G74" s="43">
        <v>25.2</v>
      </c>
      <c r="H74" s="43">
        <v>25.2</v>
      </c>
      <c r="I74" s="43">
        <v>26.4</v>
      </c>
      <c r="J74" s="43"/>
      <c r="K74" s="101">
        <f>SUM(E74:J74)</f>
        <v>128.4</v>
      </c>
      <c r="L74" s="32"/>
      <c r="M74" s="32"/>
      <c r="N74" s="32"/>
      <c r="O74" s="135">
        <f t="shared" si="52"/>
        <v>0.15</v>
      </c>
      <c r="P74" s="135">
        <f t="shared" ref="P74" si="55">K74/5</f>
        <v>25.68</v>
      </c>
      <c r="R74" s="135">
        <f>IF($D74="Y",$K74,0)</f>
        <v>0</v>
      </c>
      <c r="S74" s="135">
        <f>IF($D74="N",$K74,0)</f>
        <v>128.4</v>
      </c>
      <c r="T74" s="136">
        <f t="shared" si="53"/>
        <v>0</v>
      </c>
    </row>
    <row r="75" spans="1:20" ht="12" x14ac:dyDescent="0.3">
      <c r="A75" s="94"/>
      <c r="B75" s="95"/>
      <c r="C75" s="130">
        <f>'3. Staff Loading'!C75</f>
        <v>0</v>
      </c>
      <c r="D75" s="131">
        <f>'3. Staff Loading'!D75</f>
        <v>0</v>
      </c>
      <c r="E75" s="43"/>
      <c r="F75" s="43"/>
      <c r="G75" s="43"/>
      <c r="H75" s="43"/>
      <c r="I75" s="43"/>
      <c r="J75" s="43"/>
      <c r="K75" s="101">
        <f>SUM(E75:J75)</f>
        <v>0</v>
      </c>
      <c r="L75" s="32"/>
      <c r="M75" s="32"/>
      <c r="N75" s="32"/>
      <c r="O75" s="135">
        <f t="shared" si="52"/>
        <v>0</v>
      </c>
      <c r="P75" s="135">
        <f>K75/12</f>
        <v>0</v>
      </c>
      <c r="R75" s="135">
        <f>IF($D75="Y",$K75,0)</f>
        <v>0</v>
      </c>
      <c r="S75" s="135">
        <f>IF($D75="N",$K75,0)</f>
        <v>0</v>
      </c>
      <c r="T75" s="136" t="e">
        <f t="shared" si="53"/>
        <v>#DIV/0!</v>
      </c>
    </row>
    <row r="76" spans="1:20" s="32" customFormat="1" ht="12" thickBot="1" x14ac:dyDescent="0.3">
      <c r="A76" s="66"/>
      <c r="B76" s="67" t="s">
        <v>55</v>
      </c>
      <c r="C76" s="68"/>
      <c r="D76" s="120"/>
      <c r="E76" s="71">
        <f>SUM(E71:E75)</f>
        <v>109.2</v>
      </c>
      <c r="F76" s="71">
        <f t="shared" ref="F76:K76" si="56">SUM(F71:F75)</f>
        <v>114.4</v>
      </c>
      <c r="G76" s="71">
        <f t="shared" si="56"/>
        <v>109.2</v>
      </c>
      <c r="H76" s="71">
        <f t="shared" si="56"/>
        <v>109.2</v>
      </c>
      <c r="I76" s="71">
        <f t="shared" si="56"/>
        <v>114.4</v>
      </c>
      <c r="J76" s="71">
        <f t="shared" si="56"/>
        <v>0</v>
      </c>
      <c r="K76" s="71">
        <f t="shared" si="56"/>
        <v>556.4</v>
      </c>
      <c r="O76" s="73">
        <f>SUM(O71:O75)</f>
        <v>0.65</v>
      </c>
      <c r="P76" s="73">
        <f>SUM(P71:P75)</f>
        <v>111.28</v>
      </c>
      <c r="R76" s="69">
        <f>SUM(R71:R75)</f>
        <v>0</v>
      </c>
      <c r="S76" s="69">
        <f>SUM(S71:S75)</f>
        <v>556.4</v>
      </c>
      <c r="T76" s="106">
        <f>R76/(R76+S76)</f>
        <v>0</v>
      </c>
    </row>
    <row r="77" spans="1:20" s="32" customFormat="1" ht="12" x14ac:dyDescent="0.3">
      <c r="A77" s="94">
        <v>2.7</v>
      </c>
      <c r="B77" s="99" t="s">
        <v>56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101">
        <f>SUM(E77:J77)</f>
        <v>0</v>
      </c>
      <c r="L77" s="28"/>
      <c r="M77" s="28"/>
      <c r="N77" s="28"/>
      <c r="O77" s="135">
        <f>P77/$M$7</f>
        <v>0</v>
      </c>
      <c r="P77" s="135">
        <f>K77/12</f>
        <v>0</v>
      </c>
      <c r="R77" s="135">
        <f>IF($D77="Y",$K77,0)</f>
        <v>0</v>
      </c>
      <c r="S77" s="135">
        <f>IF($D77="N",$K77,0)</f>
        <v>0</v>
      </c>
      <c r="T77" s="136" t="e">
        <f>R77/(S77+R77)</f>
        <v>#DIV/0!</v>
      </c>
    </row>
    <row r="78" spans="1:20" ht="12" x14ac:dyDescent="0.3">
      <c r="A78" s="94"/>
      <c r="B78" s="95"/>
      <c r="C78" s="130" t="str">
        <f>'3. Staff Loading'!C78</f>
        <v>BenefitsCal Business Analyst</v>
      </c>
      <c r="D78" s="131" t="str">
        <f>'3. Staff Loading'!D78</f>
        <v>N</v>
      </c>
      <c r="E78" s="43">
        <v>84</v>
      </c>
      <c r="F78" s="43">
        <v>88</v>
      </c>
      <c r="G78" s="43">
        <v>84</v>
      </c>
      <c r="H78" s="43">
        <v>84</v>
      </c>
      <c r="I78" s="43">
        <v>88</v>
      </c>
      <c r="J78" s="43"/>
      <c r="K78" s="101">
        <f>SUM(E78:J78)</f>
        <v>428</v>
      </c>
      <c r="O78" s="135">
        <f t="shared" ref="O78:O81" si="57">P78/$M$7</f>
        <v>0.5</v>
      </c>
      <c r="P78" s="135">
        <f t="shared" ref="P78" si="58">K78/5</f>
        <v>85.6</v>
      </c>
      <c r="R78" s="135">
        <f>IF($D78="Y",$K78,0)</f>
        <v>0</v>
      </c>
      <c r="S78" s="135">
        <f>IF($D78="N",$K78,0)</f>
        <v>428</v>
      </c>
      <c r="T78" s="136">
        <f t="shared" ref="T78:T81" si="59">R78/(S78+R78)</f>
        <v>0</v>
      </c>
    </row>
    <row r="79" spans="1:20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101">
        <f>SUM(E79:J79)</f>
        <v>0</v>
      </c>
      <c r="O79" s="135">
        <f t="shared" si="57"/>
        <v>0</v>
      </c>
      <c r="P79" s="135">
        <f>K79/12</f>
        <v>0</v>
      </c>
      <c r="R79" s="135">
        <f>IF($D79="Y",$K79,0)</f>
        <v>0</v>
      </c>
      <c r="S79" s="135">
        <f>IF($D79="N",$K79,0)</f>
        <v>0</v>
      </c>
      <c r="T79" s="136" t="e">
        <f t="shared" si="59"/>
        <v>#DIV/0!</v>
      </c>
    </row>
    <row r="80" spans="1:20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101">
        <f>SUM(E80:J80)</f>
        <v>0</v>
      </c>
      <c r="O80" s="135">
        <f t="shared" si="57"/>
        <v>0</v>
      </c>
      <c r="P80" s="135">
        <f>K80/12</f>
        <v>0</v>
      </c>
      <c r="R80" s="135">
        <f>IF($D80="Y",$K80,0)</f>
        <v>0</v>
      </c>
      <c r="S80" s="135">
        <f>IF($D80="N",$K80,0)</f>
        <v>0</v>
      </c>
      <c r="T80" s="136" t="e">
        <f t="shared" si="59"/>
        <v>#DIV/0!</v>
      </c>
    </row>
    <row r="81" spans="1:20" ht="12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101">
        <f>SUM(E81:J81)</f>
        <v>0</v>
      </c>
      <c r="O81" s="135">
        <f t="shared" si="57"/>
        <v>0</v>
      </c>
      <c r="P81" s="135">
        <f>K81/12</f>
        <v>0</v>
      </c>
      <c r="R81" s="135">
        <f>IF($D81="Y",$K81,0)</f>
        <v>0</v>
      </c>
      <c r="S81" s="135">
        <f>IF($D81="N",$K81,0)</f>
        <v>0</v>
      </c>
      <c r="T81" s="136" t="e">
        <f t="shared" si="59"/>
        <v>#DIV/0!</v>
      </c>
    </row>
    <row r="82" spans="1:20" s="32" customFormat="1" ht="12.5" thickBot="1" x14ac:dyDescent="0.35">
      <c r="A82" s="66"/>
      <c r="B82" s="67" t="s">
        <v>57</v>
      </c>
      <c r="C82" s="68"/>
      <c r="D82" s="120"/>
      <c r="E82" s="71">
        <f>SUM(E77:E81)</f>
        <v>84</v>
      </c>
      <c r="F82" s="71">
        <f t="shared" ref="F82:K82" si="60">SUM(F77:F81)</f>
        <v>88</v>
      </c>
      <c r="G82" s="71">
        <f t="shared" si="60"/>
        <v>84</v>
      </c>
      <c r="H82" s="71">
        <f t="shared" si="60"/>
        <v>84</v>
      </c>
      <c r="I82" s="71">
        <f t="shared" si="60"/>
        <v>88</v>
      </c>
      <c r="J82" s="71">
        <f t="shared" si="60"/>
        <v>0</v>
      </c>
      <c r="K82" s="71">
        <f t="shared" si="60"/>
        <v>428</v>
      </c>
      <c r="L82" s="28"/>
      <c r="M82" s="28"/>
      <c r="N82" s="28"/>
      <c r="O82" s="73">
        <f>SUM(O77:O81)</f>
        <v>0.5</v>
      </c>
      <c r="P82" s="73">
        <f>SUM(P77:P81)</f>
        <v>85.6</v>
      </c>
      <c r="R82" s="69">
        <f>SUM(R77:R81)</f>
        <v>0</v>
      </c>
      <c r="S82" s="69">
        <f>SUM(S77:S81)</f>
        <v>428</v>
      </c>
      <c r="T82" s="106">
        <f>R82/(R82+S82)</f>
        <v>0</v>
      </c>
    </row>
    <row r="83" spans="1:20" s="32" customFormat="1" ht="10.15" customHeight="1" thickBot="1" x14ac:dyDescent="0.35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28"/>
      <c r="M83" s="28"/>
      <c r="N83" s="28"/>
      <c r="O83" s="116"/>
      <c r="P83" s="116"/>
      <c r="R83" s="116"/>
      <c r="S83" s="116"/>
      <c r="T83" s="110"/>
    </row>
    <row r="84" spans="1:20" s="32" customFormat="1" ht="13" thickBot="1" x14ac:dyDescent="0.3">
      <c r="A84" s="89"/>
      <c r="B84" s="90" t="s">
        <v>58</v>
      </c>
      <c r="C84" s="91"/>
      <c r="D84" s="123"/>
      <c r="E84" s="92">
        <f>SUM(E36,E44,E55,E64,E70,E76,E82)</f>
        <v>2646.6719999999996</v>
      </c>
      <c r="F84" s="92">
        <f>SUM(F36,F44,F55,F76,F82)</f>
        <v>2085.6</v>
      </c>
      <c r="G84" s="92">
        <f>SUM(G36,G44,G55,G76,G82)</f>
        <v>1990.8</v>
      </c>
      <c r="H84" s="92">
        <f>SUM(H36,H44,H55,H76,H82)</f>
        <v>1990.8</v>
      </c>
      <c r="I84" s="92">
        <f>SUM(I36,I44,I55,I76,I82)</f>
        <v>2085.6</v>
      </c>
      <c r="J84" s="92">
        <f>SUM(J36,J44,J55,J76,J82)</f>
        <v>0</v>
      </c>
      <c r="K84" s="92">
        <f>SUM(K36,K44,K55,K76,K82,K70,K64)</f>
        <v>13485.424000000001</v>
      </c>
      <c r="O84" s="92">
        <f>SUM(O36,O44,O55,O76,O82,O70,O64)</f>
        <v>15.753999999999998</v>
      </c>
      <c r="P84" s="92">
        <f>SUM(P36,P44,P55,P76,P82,P70,P64)</f>
        <v>2697.0848000000001</v>
      </c>
      <c r="R84" s="92">
        <f>SUM(R36,R44,R55,R76,R82,R70,R64)</f>
        <v>4023.2</v>
      </c>
      <c r="S84" s="92">
        <f>SUM(S36,S44,S55,S76,S82,S70,S64)</f>
        <v>9462.2239999999983</v>
      </c>
      <c r="T84" s="111">
        <f>R84/(R84+S84)</f>
        <v>0.29833693030341502</v>
      </c>
    </row>
    <row r="85" spans="1:20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32"/>
      <c r="M85" s="32"/>
      <c r="N85" s="32"/>
      <c r="O85" s="46"/>
      <c r="P85" s="46"/>
      <c r="R85" s="46"/>
      <c r="S85" s="46"/>
      <c r="T85" s="114"/>
    </row>
    <row r="86" spans="1:20" ht="13" x14ac:dyDescent="0.3">
      <c r="A86" s="75">
        <v>3</v>
      </c>
      <c r="B86" s="83" t="s">
        <v>59</v>
      </c>
      <c r="C86" s="77"/>
      <c r="D86" s="118"/>
      <c r="E86" s="82"/>
      <c r="F86" s="82"/>
      <c r="G86" s="82"/>
      <c r="H86" s="82"/>
      <c r="I86" s="82"/>
      <c r="J86" s="82"/>
      <c r="K86" s="78"/>
      <c r="L86" s="32"/>
      <c r="M86" s="32"/>
      <c r="N86" s="32"/>
      <c r="O86" s="77"/>
      <c r="P86" s="77"/>
      <c r="R86" s="77"/>
      <c r="S86" s="77"/>
      <c r="T86" s="109"/>
    </row>
    <row r="87" spans="1:20" ht="12" x14ac:dyDescent="0.3">
      <c r="A87" s="94">
        <v>3.1</v>
      </c>
      <c r="B87" s="99" t="s">
        <v>59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101">
        <f>SUM(E87:J87)</f>
        <v>0</v>
      </c>
      <c r="O87" s="135">
        <f>P87/$M$7</f>
        <v>0</v>
      </c>
      <c r="P87" s="135">
        <f>K87/12</f>
        <v>0</v>
      </c>
      <c r="R87" s="135">
        <f>IF($D87="Y",$K87,0)</f>
        <v>0</v>
      </c>
      <c r="S87" s="135">
        <f>IF($D87="N",$K87,0)</f>
        <v>0</v>
      </c>
      <c r="T87" s="136" t="e">
        <f>R87/(S87+R87)</f>
        <v>#DIV/0!</v>
      </c>
    </row>
    <row r="88" spans="1:20" ht="12" x14ac:dyDescent="0.3">
      <c r="A88" s="94"/>
      <c r="B88" s="95"/>
      <c r="C88" s="130" t="str">
        <f>'3. Staff Loading'!C88</f>
        <v>BenefitsCal Tier 3 Support Analyst</v>
      </c>
      <c r="D88" s="131" t="str">
        <f>'3. Staff Loading'!D88</f>
        <v>N</v>
      </c>
      <c r="E88" s="43">
        <v>168</v>
      </c>
      <c r="F88" s="43">
        <v>176</v>
      </c>
      <c r="G88" s="43">
        <v>168</v>
      </c>
      <c r="H88" s="43">
        <v>168</v>
      </c>
      <c r="I88" s="43">
        <v>176</v>
      </c>
      <c r="J88" s="43"/>
      <c r="K88" s="101">
        <f>SUM(E88:J88)</f>
        <v>856</v>
      </c>
      <c r="O88" s="135">
        <f t="shared" ref="O88:O91" si="61">P88/$M$7</f>
        <v>1</v>
      </c>
      <c r="P88" s="135">
        <f t="shared" ref="P88" si="62">K88/5</f>
        <v>171.2</v>
      </c>
      <c r="R88" s="135">
        <f>IF($D88="Y",$K88,0)</f>
        <v>0</v>
      </c>
      <c r="S88" s="135">
        <f>IF($D88="N",$K88,0)</f>
        <v>856</v>
      </c>
      <c r="T88" s="136">
        <f t="shared" ref="T88:T91" si="63">R88/(S88+R88)</f>
        <v>0</v>
      </c>
    </row>
    <row r="89" spans="1:20" s="32" customFormat="1" ht="12" x14ac:dyDescent="0.3">
      <c r="A89" s="94"/>
      <c r="B89" s="95"/>
      <c r="C89" s="130" t="str">
        <f>'3. Staff Loading'!C89</f>
        <v>BenefitsCal Tier 3 Support Developer</v>
      </c>
      <c r="D89" s="131" t="str">
        <f>'3. Staff Loading'!D89</f>
        <v>N</v>
      </c>
      <c r="E89" s="43">
        <v>168</v>
      </c>
      <c r="F89" s="43">
        <v>176</v>
      </c>
      <c r="G89" s="43">
        <v>168</v>
      </c>
      <c r="H89" s="43">
        <v>168</v>
      </c>
      <c r="I89" s="43">
        <v>176</v>
      </c>
      <c r="J89" s="43"/>
      <c r="K89" s="101">
        <f>SUM(E89:J89)</f>
        <v>856</v>
      </c>
      <c r="L89" s="28"/>
      <c r="M89" s="28"/>
      <c r="N89" s="28"/>
      <c r="O89" s="135">
        <f t="shared" si="61"/>
        <v>1</v>
      </c>
      <c r="P89" s="135">
        <f t="shared" ref="P89" si="64">K89/5</f>
        <v>171.2</v>
      </c>
      <c r="R89" s="135">
        <f>IF($D89="Y",$K89,0)</f>
        <v>0</v>
      </c>
      <c r="S89" s="135">
        <f>IF($D89="N",$K89,0)</f>
        <v>856</v>
      </c>
      <c r="T89" s="136">
        <f t="shared" si="63"/>
        <v>0</v>
      </c>
    </row>
    <row r="90" spans="1:20" s="32" customFormat="1" ht="12" x14ac:dyDescent="0.3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101">
        <f>SUM(E90:J90)</f>
        <v>0</v>
      </c>
      <c r="L90" s="28"/>
      <c r="M90" s="28"/>
      <c r="N90" s="28"/>
      <c r="O90" s="135">
        <f t="shared" si="61"/>
        <v>0</v>
      </c>
      <c r="P90" s="135">
        <f>K90/12</f>
        <v>0</v>
      </c>
      <c r="R90" s="135">
        <f>IF($D90="Y",$K90,0)</f>
        <v>0</v>
      </c>
      <c r="S90" s="135">
        <f>IF($D90="N",$K90,0)</f>
        <v>0</v>
      </c>
      <c r="T90" s="136" t="e">
        <f t="shared" si="63"/>
        <v>#DIV/0!</v>
      </c>
    </row>
    <row r="91" spans="1:20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101">
        <f>SUM(E91:J91)</f>
        <v>0</v>
      </c>
      <c r="O91" s="135">
        <f t="shared" si="61"/>
        <v>0</v>
      </c>
      <c r="P91" s="135">
        <f>K91/12</f>
        <v>0</v>
      </c>
      <c r="R91" s="135">
        <f>IF($D91="Y",$K91,0)</f>
        <v>0</v>
      </c>
      <c r="S91" s="135">
        <f>IF($D91="N",$K91,0)</f>
        <v>0</v>
      </c>
      <c r="T91" s="136" t="e">
        <f t="shared" si="63"/>
        <v>#DIV/0!</v>
      </c>
    </row>
    <row r="92" spans="1:20" s="31" customFormat="1" ht="13.5" thickBot="1" x14ac:dyDescent="0.35">
      <c r="A92" s="66"/>
      <c r="B92" s="67" t="s">
        <v>61</v>
      </c>
      <c r="C92" s="68"/>
      <c r="D92" s="120"/>
      <c r="E92" s="71">
        <f>SUM(E87:E91)</f>
        <v>336</v>
      </c>
      <c r="F92" s="71">
        <f t="shared" ref="F92:K92" si="65">SUM(F87:F91)</f>
        <v>352</v>
      </c>
      <c r="G92" s="71">
        <f t="shared" si="65"/>
        <v>336</v>
      </c>
      <c r="H92" s="71">
        <f t="shared" si="65"/>
        <v>336</v>
      </c>
      <c r="I92" s="71">
        <f t="shared" si="65"/>
        <v>352</v>
      </c>
      <c r="J92" s="71">
        <f t="shared" si="65"/>
        <v>0</v>
      </c>
      <c r="K92" s="71">
        <f t="shared" si="65"/>
        <v>1712</v>
      </c>
      <c r="L92" s="28"/>
      <c r="M92" s="28"/>
      <c r="N92" s="28"/>
      <c r="O92" s="73">
        <f>SUM(O87:O91)</f>
        <v>2</v>
      </c>
      <c r="P92" s="73">
        <f>SUM(P87:P91)</f>
        <v>342.4</v>
      </c>
      <c r="R92" s="69">
        <f>SUM(R87:R91)</f>
        <v>0</v>
      </c>
      <c r="S92" s="69">
        <f>SUM(S87:S91)</f>
        <v>1712</v>
      </c>
      <c r="T92" s="106">
        <f>R92/(R92+S92)</f>
        <v>0</v>
      </c>
    </row>
    <row r="93" spans="1:20" ht="10.15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32"/>
      <c r="M93" s="32"/>
      <c r="N93" s="32"/>
      <c r="O93" s="41"/>
      <c r="P93" s="41"/>
      <c r="R93" s="41"/>
      <c r="S93" s="41"/>
      <c r="T93" s="105"/>
    </row>
    <row r="94" spans="1:20" ht="13.5" thickBot="1" x14ac:dyDescent="0.35">
      <c r="A94" s="89"/>
      <c r="B94" s="90" t="s">
        <v>61</v>
      </c>
      <c r="C94" s="91"/>
      <c r="D94" s="123"/>
      <c r="E94" s="92">
        <f t="shared" ref="E94:K94" si="66">SUM(E92,)</f>
        <v>336</v>
      </c>
      <c r="F94" s="92">
        <f t="shared" si="66"/>
        <v>352</v>
      </c>
      <c r="G94" s="92">
        <f t="shared" si="66"/>
        <v>336</v>
      </c>
      <c r="H94" s="92">
        <f t="shared" si="66"/>
        <v>336</v>
      </c>
      <c r="I94" s="92">
        <f t="shared" si="66"/>
        <v>352</v>
      </c>
      <c r="J94" s="92">
        <f t="shared" si="66"/>
        <v>0</v>
      </c>
      <c r="K94" s="92">
        <f t="shared" si="66"/>
        <v>1712</v>
      </c>
      <c r="O94" s="92">
        <f>SUM(O92,)</f>
        <v>2</v>
      </c>
      <c r="P94" s="92">
        <f>SUM(P92,)</f>
        <v>342.4</v>
      </c>
      <c r="R94" s="92">
        <f>SUM(R92,)</f>
        <v>0</v>
      </c>
      <c r="S94" s="92">
        <f>SUM(S92,)</f>
        <v>1712</v>
      </c>
      <c r="T94" s="111">
        <f>SUM(T92,)</f>
        <v>0</v>
      </c>
    </row>
    <row r="95" spans="1:20" ht="12" x14ac:dyDescent="0.3">
      <c r="A95" s="38"/>
      <c r="B95" s="44"/>
      <c r="C95" s="45"/>
      <c r="D95" s="125"/>
      <c r="E95" s="43"/>
      <c r="F95" s="43"/>
      <c r="G95" s="43"/>
      <c r="H95" s="43"/>
      <c r="I95" s="43"/>
      <c r="J95" s="43"/>
      <c r="K95" s="43"/>
      <c r="L95" s="32"/>
      <c r="M95" s="32"/>
      <c r="N95" s="32"/>
      <c r="O95" s="46"/>
      <c r="P95" s="46"/>
      <c r="R95" s="46"/>
      <c r="S95" s="46"/>
      <c r="T95" s="114"/>
    </row>
    <row r="96" spans="1:20" ht="13" x14ac:dyDescent="0.3">
      <c r="A96" s="75">
        <v>4</v>
      </c>
      <c r="B96" s="83" t="s">
        <v>63</v>
      </c>
      <c r="C96" s="77"/>
      <c r="D96" s="118"/>
      <c r="E96" s="82"/>
      <c r="F96" s="82"/>
      <c r="G96" s="82"/>
      <c r="H96" s="82"/>
      <c r="I96" s="82"/>
      <c r="J96" s="82"/>
      <c r="K96" s="78"/>
      <c r="L96" s="32"/>
      <c r="M96" s="32"/>
      <c r="N96" s="32"/>
      <c r="O96" s="77"/>
      <c r="P96" s="77"/>
      <c r="R96" s="77"/>
      <c r="S96" s="77"/>
      <c r="T96" s="109"/>
    </row>
    <row r="97" spans="1:20" ht="12" x14ac:dyDescent="0.3">
      <c r="A97" s="94">
        <v>4.0999999999999996</v>
      </c>
      <c r="B97" s="95" t="s">
        <v>63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101">
        <f>SUM(E97:J97)</f>
        <v>0</v>
      </c>
      <c r="L97" s="32"/>
      <c r="M97" s="32"/>
      <c r="N97" s="32"/>
      <c r="O97" s="135">
        <f>P97/$M$7</f>
        <v>0</v>
      </c>
      <c r="P97" s="135">
        <f>K97/12</f>
        <v>0</v>
      </c>
      <c r="R97" s="135">
        <f>IF($D97="Y",$K97,0)</f>
        <v>0</v>
      </c>
      <c r="S97" s="135">
        <f>IF($D97="N",$K97,0)</f>
        <v>0</v>
      </c>
      <c r="T97" s="136" t="e">
        <f>R97/(S97+R97)</f>
        <v>#DIV/0!</v>
      </c>
    </row>
    <row r="98" spans="1:20" s="32" customFormat="1" x14ac:dyDescent="0.25">
      <c r="A98" s="94"/>
      <c r="B98" s="95"/>
      <c r="C98" s="130" t="str">
        <f>'3. Staff Loading'!C98</f>
        <v>BenefitsCal Communications/Marketing Analyst</v>
      </c>
      <c r="D98" s="131" t="str">
        <f>'3. Staff Loading'!D98</f>
        <v>N</v>
      </c>
      <c r="E98" s="43">
        <v>168</v>
      </c>
      <c r="F98" s="43">
        <v>176</v>
      </c>
      <c r="G98" s="43">
        <v>168</v>
      </c>
      <c r="H98" s="43">
        <v>168</v>
      </c>
      <c r="I98" s="43">
        <v>176</v>
      </c>
      <c r="J98" s="43"/>
      <c r="K98" s="101">
        <f>SUM(E98:J98)</f>
        <v>856</v>
      </c>
      <c r="O98" s="135">
        <f t="shared" ref="O98:O101" si="67">P98/$M$7</f>
        <v>1</v>
      </c>
      <c r="P98" s="135">
        <f t="shared" ref="P98" si="68">K98/5</f>
        <v>171.2</v>
      </c>
      <c r="R98" s="135">
        <f>IF($D98="Y",$K98,0)</f>
        <v>0</v>
      </c>
      <c r="S98" s="135">
        <f>IF($D98="N",$K98,0)</f>
        <v>856</v>
      </c>
      <c r="T98" s="136">
        <f t="shared" ref="T98:T101" si="69">R98/(S98+R98)</f>
        <v>0</v>
      </c>
    </row>
    <row r="99" spans="1:20" ht="14.25" customHeight="1" x14ac:dyDescent="0.3">
      <c r="A99" s="94"/>
      <c r="B99" s="95"/>
      <c r="C99" s="130" t="str">
        <f>'3. Staff Loading'!C99</f>
        <v>BenefitsCal CX Insights Analyst</v>
      </c>
      <c r="D99" s="131" t="str">
        <f>'3. Staff Loading'!D99</f>
        <v>N</v>
      </c>
      <c r="E99" s="43">
        <v>336</v>
      </c>
      <c r="F99" s="43">
        <v>352</v>
      </c>
      <c r="G99" s="43">
        <v>336</v>
      </c>
      <c r="H99" s="43">
        <v>336</v>
      </c>
      <c r="I99" s="43">
        <v>352</v>
      </c>
      <c r="J99" s="43"/>
      <c r="K99" s="101">
        <f>SUM(E99:J99)</f>
        <v>1712</v>
      </c>
      <c r="L99" s="32"/>
      <c r="M99" s="32"/>
      <c r="N99" s="32"/>
      <c r="O99" s="135">
        <f t="shared" si="67"/>
        <v>2</v>
      </c>
      <c r="P99" s="135">
        <f t="shared" ref="P99" si="70">K99/5</f>
        <v>342.4</v>
      </c>
      <c r="R99" s="135">
        <f>IF($D99="Y",$K99,0)</f>
        <v>0</v>
      </c>
      <c r="S99" s="135">
        <f>IF($D99="N",$K99,0)</f>
        <v>1712</v>
      </c>
      <c r="T99" s="136">
        <f t="shared" si="69"/>
        <v>0</v>
      </c>
    </row>
    <row r="100" spans="1:20" s="32" customFormat="1" x14ac:dyDescent="0.25">
      <c r="A100" s="94"/>
      <c r="B100" s="95"/>
      <c r="C100" s="130" t="str">
        <f>'3. Staff Loading'!C100</f>
        <v>BenefitsCal Public Communications Lead</v>
      </c>
      <c r="D100" s="131" t="str">
        <f>'3. Staff Loading'!D100</f>
        <v>N</v>
      </c>
      <c r="E100" s="43">
        <v>142.79999999999998</v>
      </c>
      <c r="F100" s="43">
        <v>149.6</v>
      </c>
      <c r="G100" s="43">
        <v>142.79999999999998</v>
      </c>
      <c r="H100" s="43">
        <v>142.79999999999998</v>
      </c>
      <c r="I100" s="43">
        <v>149.6</v>
      </c>
      <c r="J100" s="43"/>
      <c r="K100" s="101">
        <f>SUM(E100:J100)</f>
        <v>727.59999999999991</v>
      </c>
      <c r="O100" s="135">
        <f t="shared" si="67"/>
        <v>0.85</v>
      </c>
      <c r="P100" s="135">
        <f t="shared" ref="P100" si="71">K100/5</f>
        <v>145.51999999999998</v>
      </c>
      <c r="R100" s="135">
        <f>IF($D100="Y",$K100,0)</f>
        <v>0</v>
      </c>
      <c r="S100" s="135">
        <f>IF($D100="N",$K100,0)</f>
        <v>727.59999999999991</v>
      </c>
      <c r="T100" s="136">
        <f t="shared" si="69"/>
        <v>0</v>
      </c>
    </row>
    <row r="101" spans="1:20" ht="14.25" customHeight="1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101">
        <f>SUM(E101:J101)</f>
        <v>0</v>
      </c>
      <c r="L101" s="32"/>
      <c r="M101" s="32"/>
      <c r="N101" s="32"/>
      <c r="O101" s="135">
        <f t="shared" si="67"/>
        <v>0</v>
      </c>
      <c r="P101" s="135">
        <f>K101/12</f>
        <v>0</v>
      </c>
      <c r="R101" s="135">
        <f>IF($D101="Y",$K101,0)</f>
        <v>0</v>
      </c>
      <c r="S101" s="135">
        <f>IF($D101="N",$K101,0)</f>
        <v>0</v>
      </c>
      <c r="T101" s="136" t="e">
        <f t="shared" si="69"/>
        <v>#DIV/0!</v>
      </c>
    </row>
    <row r="102" spans="1:20" s="31" customFormat="1" ht="13.5" thickBot="1" x14ac:dyDescent="0.35">
      <c r="A102" s="66"/>
      <c r="B102" s="67" t="s">
        <v>66</v>
      </c>
      <c r="C102" s="68"/>
      <c r="D102" s="120"/>
      <c r="E102" s="71">
        <f>SUM(E97:E101)</f>
        <v>646.79999999999995</v>
      </c>
      <c r="F102" s="71">
        <f t="shared" ref="F102:K102" si="72">SUM(F97:F101)</f>
        <v>677.6</v>
      </c>
      <c r="G102" s="71">
        <f t="shared" si="72"/>
        <v>646.79999999999995</v>
      </c>
      <c r="H102" s="71">
        <f t="shared" si="72"/>
        <v>646.79999999999995</v>
      </c>
      <c r="I102" s="71">
        <f t="shared" si="72"/>
        <v>677.6</v>
      </c>
      <c r="J102" s="71">
        <f t="shared" si="72"/>
        <v>0</v>
      </c>
      <c r="K102" s="71">
        <f t="shared" si="72"/>
        <v>3295.6</v>
      </c>
      <c r="L102" s="28"/>
      <c r="M102" s="28"/>
      <c r="N102" s="28"/>
      <c r="O102" s="73">
        <f>SUM(O97:O101)</f>
        <v>3.85</v>
      </c>
      <c r="P102" s="73">
        <f>SUM(P97:P101)</f>
        <v>659.11999999999989</v>
      </c>
      <c r="R102" s="69">
        <f>SUM(R97:R101)</f>
        <v>0</v>
      </c>
      <c r="S102" s="69">
        <f>SUM(S97:S101)</f>
        <v>3295.6</v>
      </c>
      <c r="T102" s="106">
        <f>R102/(R102+S102)</f>
        <v>0</v>
      </c>
    </row>
    <row r="103" spans="1:20" ht="10.15" customHeight="1" x14ac:dyDescent="0.3">
      <c r="A103" s="38"/>
      <c r="B103" s="39"/>
      <c r="C103" s="40"/>
      <c r="D103" s="119"/>
      <c r="E103" s="43"/>
      <c r="F103" s="43"/>
      <c r="G103" s="43"/>
      <c r="H103" s="43"/>
      <c r="I103" s="43"/>
      <c r="J103" s="43"/>
      <c r="K103" s="43"/>
      <c r="O103" s="41"/>
      <c r="P103" s="41"/>
      <c r="R103" s="41"/>
      <c r="S103" s="41"/>
      <c r="T103" s="105"/>
    </row>
    <row r="104" spans="1:20" ht="13.5" thickBot="1" x14ac:dyDescent="0.35">
      <c r="A104" s="89"/>
      <c r="B104" s="90" t="s">
        <v>66</v>
      </c>
      <c r="C104" s="91"/>
      <c r="D104" s="123"/>
      <c r="E104" s="92">
        <f t="shared" ref="E104:K104" si="73">SUM(E102,)</f>
        <v>646.79999999999995</v>
      </c>
      <c r="F104" s="92">
        <f t="shared" si="73"/>
        <v>677.6</v>
      </c>
      <c r="G104" s="92">
        <f t="shared" si="73"/>
        <v>646.79999999999995</v>
      </c>
      <c r="H104" s="92">
        <f t="shared" si="73"/>
        <v>646.79999999999995</v>
      </c>
      <c r="I104" s="92">
        <f t="shared" si="73"/>
        <v>677.6</v>
      </c>
      <c r="J104" s="92">
        <f t="shared" si="73"/>
        <v>0</v>
      </c>
      <c r="K104" s="92">
        <f t="shared" si="73"/>
        <v>3295.6</v>
      </c>
      <c r="O104" s="92">
        <f>SUM(O102,)</f>
        <v>3.85</v>
      </c>
      <c r="P104" s="92">
        <f>SUM(P102,)</f>
        <v>659.11999999999989</v>
      </c>
      <c r="R104" s="92">
        <f>SUM(R102,)</f>
        <v>0</v>
      </c>
      <c r="S104" s="92">
        <f>SUM(S102,)</f>
        <v>3295.6</v>
      </c>
      <c r="T104" s="111">
        <f>R104/(R104+S104)</f>
        <v>0</v>
      </c>
    </row>
    <row r="105" spans="1:20" ht="12" x14ac:dyDescent="0.3">
      <c r="A105" s="49"/>
      <c r="B105" s="39"/>
      <c r="C105" s="40"/>
      <c r="D105" s="126"/>
      <c r="E105" s="43"/>
      <c r="F105" s="43"/>
      <c r="G105" s="43"/>
      <c r="H105" s="43"/>
      <c r="I105" s="43"/>
      <c r="J105" s="43"/>
      <c r="K105" s="43"/>
      <c r="O105" s="40"/>
      <c r="P105" s="40"/>
      <c r="R105" s="40"/>
      <c r="S105" s="40"/>
      <c r="T105" s="105"/>
    </row>
    <row r="106" spans="1:20" ht="13" x14ac:dyDescent="0.3">
      <c r="A106" s="75">
        <v>5</v>
      </c>
      <c r="B106" s="83" t="s">
        <v>67</v>
      </c>
      <c r="C106" s="77"/>
      <c r="D106" s="118"/>
      <c r="E106" s="82"/>
      <c r="F106" s="82"/>
      <c r="G106" s="82"/>
      <c r="H106" s="82"/>
      <c r="I106" s="82"/>
      <c r="J106" s="82"/>
      <c r="K106" s="78"/>
      <c r="O106" s="77"/>
      <c r="P106" s="77"/>
      <c r="R106" s="77"/>
      <c r="S106" s="77"/>
      <c r="T106" s="109"/>
    </row>
    <row r="107" spans="1:20" ht="12" x14ac:dyDescent="0.3">
      <c r="A107" s="94">
        <v>5.0999999999999996</v>
      </c>
      <c r="B107" s="95" t="s">
        <v>68</v>
      </c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101">
        <f>SUM(E107:J107)</f>
        <v>0</v>
      </c>
      <c r="O107" s="135">
        <f>P107/$M$7</f>
        <v>0</v>
      </c>
      <c r="P107" s="135">
        <f>K107/12</f>
        <v>0</v>
      </c>
      <c r="R107" s="135">
        <f>IF($D107="Y",$K107,0)</f>
        <v>0</v>
      </c>
      <c r="S107" s="135">
        <f>IF($D107="N",$K107,0)</f>
        <v>0</v>
      </c>
      <c r="T107" s="136" t="e">
        <f>R107/(S107+R107)</f>
        <v>#DIV/0!</v>
      </c>
    </row>
    <row r="108" spans="1:20" s="32" customFormat="1" ht="12" x14ac:dyDescent="0.3">
      <c r="A108" s="94"/>
      <c r="B108" s="95"/>
      <c r="C108" s="130" t="str">
        <f>'3. Staff Loading'!C108</f>
        <v>BenefitsCal Security Manager</v>
      </c>
      <c r="D108" s="131" t="str">
        <f>'3. Staff Loading'!D108</f>
        <v>N</v>
      </c>
      <c r="E108" s="43">
        <v>168</v>
      </c>
      <c r="F108" s="43">
        <v>176</v>
      </c>
      <c r="G108" s="43">
        <v>168</v>
      </c>
      <c r="H108" s="43">
        <v>168</v>
      </c>
      <c r="I108" s="43">
        <v>176</v>
      </c>
      <c r="J108" s="43"/>
      <c r="K108" s="101">
        <f>SUM(E108:J108)</f>
        <v>856</v>
      </c>
      <c r="L108" s="28"/>
      <c r="M108" s="28"/>
      <c r="N108" s="28"/>
      <c r="O108" s="135">
        <f t="shared" ref="O108:O111" si="74">P108/$M$7</f>
        <v>1</v>
      </c>
      <c r="P108" s="135">
        <f t="shared" ref="P108" si="75">K108/5</f>
        <v>171.2</v>
      </c>
      <c r="R108" s="135">
        <f>IF($D108="Y",$K108,0)</f>
        <v>0</v>
      </c>
      <c r="S108" s="135">
        <f>IF($D108="N",$K108,0)</f>
        <v>856</v>
      </c>
      <c r="T108" s="136">
        <f t="shared" ref="T108:T111" si="76">R108/(S108+R108)</f>
        <v>0</v>
      </c>
    </row>
    <row r="109" spans="1:20" ht="12" x14ac:dyDescent="0.3">
      <c r="A109" s="94"/>
      <c r="B109" s="95"/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101">
        <f>SUM(E109:J109)</f>
        <v>0</v>
      </c>
      <c r="O109" s="135">
        <f t="shared" si="74"/>
        <v>0</v>
      </c>
      <c r="P109" s="135">
        <f>K109/12</f>
        <v>0</v>
      </c>
      <c r="R109" s="135">
        <f>IF($D109="Y",$K109,0)</f>
        <v>0</v>
      </c>
      <c r="S109" s="135">
        <f>IF($D109="N",$K109,0)</f>
        <v>0</v>
      </c>
      <c r="T109" s="136" t="e">
        <f t="shared" si="76"/>
        <v>#DIV/0!</v>
      </c>
    </row>
    <row r="110" spans="1:20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101">
        <f>SUM(E110:J110)</f>
        <v>0</v>
      </c>
      <c r="L110" s="28"/>
      <c r="M110" s="28"/>
      <c r="N110" s="28"/>
      <c r="O110" s="135">
        <f t="shared" si="74"/>
        <v>0</v>
      </c>
      <c r="P110" s="135">
        <f>K110/12</f>
        <v>0</v>
      </c>
      <c r="R110" s="135">
        <f>IF($D110="Y",$K110,0)</f>
        <v>0</v>
      </c>
      <c r="S110" s="135">
        <f>IF($D110="N",$K110,0)</f>
        <v>0</v>
      </c>
      <c r="T110" s="136" t="e">
        <f t="shared" si="76"/>
        <v>#DIV/0!</v>
      </c>
    </row>
    <row r="111" spans="1:20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101">
        <f>SUM(E111:J111)</f>
        <v>0</v>
      </c>
      <c r="O111" s="135">
        <f t="shared" si="74"/>
        <v>0</v>
      </c>
      <c r="P111" s="135">
        <f>K111/12</f>
        <v>0</v>
      </c>
      <c r="R111" s="135">
        <f>IF($D111="Y",$K111,0)</f>
        <v>0</v>
      </c>
      <c r="S111" s="135">
        <f>IF($D111="N",$K111,0)</f>
        <v>0</v>
      </c>
      <c r="T111" s="136" t="e">
        <f t="shared" si="76"/>
        <v>#DIV/0!</v>
      </c>
    </row>
    <row r="112" spans="1:20" ht="12.5" thickBot="1" x14ac:dyDescent="0.35">
      <c r="A112" s="66"/>
      <c r="B112" s="67" t="s">
        <v>138</v>
      </c>
      <c r="C112" s="68"/>
      <c r="D112" s="120"/>
      <c r="E112" s="71">
        <f>SUM(E107:E111)</f>
        <v>168</v>
      </c>
      <c r="F112" s="71">
        <f t="shared" ref="F112:K112" si="77">SUM(F107:F111)</f>
        <v>176</v>
      </c>
      <c r="G112" s="71">
        <f t="shared" si="77"/>
        <v>168</v>
      </c>
      <c r="H112" s="71">
        <f t="shared" si="77"/>
        <v>168</v>
      </c>
      <c r="I112" s="71">
        <f t="shared" si="77"/>
        <v>176</v>
      </c>
      <c r="J112" s="71">
        <f t="shared" si="77"/>
        <v>0</v>
      </c>
      <c r="K112" s="71">
        <f t="shared" si="77"/>
        <v>856</v>
      </c>
      <c r="O112" s="73">
        <f>SUM(O107:O111)</f>
        <v>1</v>
      </c>
      <c r="P112" s="73">
        <f>SUM(P107:P111)</f>
        <v>171.2</v>
      </c>
      <c r="R112" s="69">
        <f>SUM(R107:R111)</f>
        <v>0</v>
      </c>
      <c r="S112" s="69">
        <f>SUM(S107:S111)</f>
        <v>856</v>
      </c>
      <c r="T112" s="106">
        <f>R112/(R112+S112)</f>
        <v>0</v>
      </c>
    </row>
    <row r="113" spans="1:20" ht="12" x14ac:dyDescent="0.3">
      <c r="A113" s="94">
        <v>5.2</v>
      </c>
      <c r="B113" s="95" t="s">
        <v>71</v>
      </c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101">
        <f>SUM(E113:J113)</f>
        <v>0</v>
      </c>
      <c r="L113" s="32"/>
      <c r="M113" s="32"/>
      <c r="N113" s="32"/>
      <c r="O113" s="135">
        <f>P113/$M$7</f>
        <v>0</v>
      </c>
      <c r="P113" s="135">
        <f>K113/12</f>
        <v>0</v>
      </c>
      <c r="R113" s="135">
        <f>IF($D113="Y",$K113,0)</f>
        <v>0</v>
      </c>
      <c r="S113" s="135">
        <f>IF($D113="N",$K113,0)</f>
        <v>0</v>
      </c>
      <c r="T113" s="136" t="e">
        <f>R113/(S113+R113)</f>
        <v>#DIV/0!</v>
      </c>
    </row>
    <row r="114" spans="1:20" s="32" customFormat="1" x14ac:dyDescent="0.25">
      <c r="A114" s="94"/>
      <c r="B114" s="95"/>
      <c r="C114" s="130" t="str">
        <f>'3. Staff Loading'!C114</f>
        <v>BenefitsCal Compliance Analyst</v>
      </c>
      <c r="D114" s="131" t="str">
        <f>'3. Staff Loading'!D114</f>
        <v>N</v>
      </c>
      <c r="E114" s="43">
        <v>84</v>
      </c>
      <c r="F114" s="43">
        <v>88</v>
      </c>
      <c r="G114" s="43">
        <v>84</v>
      </c>
      <c r="H114" s="43">
        <v>84</v>
      </c>
      <c r="I114" s="43">
        <v>88</v>
      </c>
      <c r="J114" s="43"/>
      <c r="K114" s="101">
        <f>SUM(E114:J114)</f>
        <v>428</v>
      </c>
      <c r="O114" s="135">
        <f t="shared" ref="O114:O117" si="78">P114/$M$7</f>
        <v>0.5</v>
      </c>
      <c r="P114" s="135">
        <f t="shared" ref="P114" si="79">K114/5</f>
        <v>85.6</v>
      </c>
      <c r="R114" s="135">
        <f>IF($D114="Y",$K114,0)</f>
        <v>0</v>
      </c>
      <c r="S114" s="135">
        <f>IF($D114="N",$K114,0)</f>
        <v>428</v>
      </c>
      <c r="T114" s="136">
        <f t="shared" ref="T114:T117" si="80">R114/(S114+R114)</f>
        <v>0</v>
      </c>
    </row>
    <row r="115" spans="1:20" s="32" customFormat="1" x14ac:dyDescent="0.25">
      <c r="A115" s="94"/>
      <c r="B115" s="95"/>
      <c r="C115" s="130" t="str">
        <f>'3. Staff Loading'!C115</f>
        <v>BenefitsCal Security Analyst</v>
      </c>
      <c r="D115" s="131" t="str">
        <f>'3. Staff Loading'!D115</f>
        <v>N</v>
      </c>
      <c r="E115" s="43">
        <v>117.6</v>
      </c>
      <c r="F115" s="43">
        <v>123.19999999999999</v>
      </c>
      <c r="G115" s="43">
        <v>117.6</v>
      </c>
      <c r="H115" s="43">
        <v>117.6</v>
      </c>
      <c r="I115" s="43">
        <v>123.19999999999999</v>
      </c>
      <c r="J115" s="43"/>
      <c r="K115" s="101">
        <f>SUM(E115:J115)</f>
        <v>599.20000000000005</v>
      </c>
      <c r="O115" s="135">
        <f t="shared" si="78"/>
        <v>0.70000000000000007</v>
      </c>
      <c r="P115" s="135">
        <f t="shared" ref="P115" si="81">K115/5</f>
        <v>119.84</v>
      </c>
      <c r="R115" s="135">
        <f>IF($D115="Y",$K115,0)</f>
        <v>0</v>
      </c>
      <c r="S115" s="135">
        <f>IF($D115="N",$K115,0)</f>
        <v>599.20000000000005</v>
      </c>
      <c r="T115" s="136">
        <f t="shared" si="80"/>
        <v>0</v>
      </c>
    </row>
    <row r="116" spans="1:20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101">
        <f>SUM(E116:J116)</f>
        <v>0</v>
      </c>
      <c r="O116" s="135">
        <f t="shared" si="78"/>
        <v>0</v>
      </c>
      <c r="P116" s="135">
        <f>K116/12</f>
        <v>0</v>
      </c>
      <c r="R116" s="135">
        <f>IF($D116="Y",$K116,0)</f>
        <v>0</v>
      </c>
      <c r="S116" s="135">
        <f>IF($D116="N",$K116,0)</f>
        <v>0</v>
      </c>
      <c r="T116" s="136" t="e">
        <f t="shared" si="80"/>
        <v>#DIV/0!</v>
      </c>
    </row>
    <row r="117" spans="1:20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101">
        <f>SUM(E117:J117)</f>
        <v>0</v>
      </c>
      <c r="O117" s="135">
        <f t="shared" si="78"/>
        <v>0</v>
      </c>
      <c r="P117" s="135">
        <f>K117/12</f>
        <v>0</v>
      </c>
      <c r="R117" s="135">
        <f>IF($D117="Y",$K117,0)</f>
        <v>0</v>
      </c>
      <c r="S117" s="135">
        <f>IF($D117="N",$K117,0)</f>
        <v>0</v>
      </c>
      <c r="T117" s="136" t="e">
        <f t="shared" si="80"/>
        <v>#DIV/0!</v>
      </c>
    </row>
    <row r="118" spans="1:20" ht="12.5" thickBot="1" x14ac:dyDescent="0.35">
      <c r="A118" s="66"/>
      <c r="B118" s="67" t="s">
        <v>74</v>
      </c>
      <c r="C118" s="68"/>
      <c r="D118" s="120"/>
      <c r="E118" s="71">
        <f>SUM(E113:E117)</f>
        <v>201.6</v>
      </c>
      <c r="F118" s="71">
        <f t="shared" ref="F118:K118" si="82">SUM(F113:F117)</f>
        <v>211.2</v>
      </c>
      <c r="G118" s="71">
        <f t="shared" si="82"/>
        <v>201.6</v>
      </c>
      <c r="H118" s="71">
        <f t="shared" si="82"/>
        <v>201.6</v>
      </c>
      <c r="I118" s="71">
        <f t="shared" si="82"/>
        <v>211.2</v>
      </c>
      <c r="J118" s="71">
        <f t="shared" si="82"/>
        <v>0</v>
      </c>
      <c r="K118" s="71">
        <f t="shared" si="82"/>
        <v>1027.2</v>
      </c>
      <c r="O118" s="73">
        <f>SUM(O113:O117)</f>
        <v>1.2000000000000002</v>
      </c>
      <c r="P118" s="73">
        <f>SUM(P113:P117)</f>
        <v>205.44</v>
      </c>
      <c r="R118" s="69">
        <f>SUM(R113:R117)</f>
        <v>0</v>
      </c>
      <c r="S118" s="69">
        <f>SUM(S113:S117)</f>
        <v>1027.2</v>
      </c>
      <c r="T118" s="106">
        <f>R118/(R118+S118)</f>
        <v>0</v>
      </c>
    </row>
    <row r="119" spans="1:20" ht="12" x14ac:dyDescent="0.3">
      <c r="A119" s="94">
        <v>5.3</v>
      </c>
      <c r="B119" s="95" t="s">
        <v>75</v>
      </c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101">
        <f>SUM(E119:J119)</f>
        <v>0</v>
      </c>
      <c r="O119" s="135">
        <f>P119/$M$7</f>
        <v>0</v>
      </c>
      <c r="P119" s="135">
        <f>K119/12</f>
        <v>0</v>
      </c>
      <c r="R119" s="135">
        <f>IF($D119="Y",$K119,0)</f>
        <v>0</v>
      </c>
      <c r="S119" s="135">
        <f>IF($D119="N",$K119,0)</f>
        <v>0</v>
      </c>
      <c r="T119" s="136" t="e">
        <f>R119/(S119+R119)</f>
        <v>#DIV/0!</v>
      </c>
    </row>
    <row r="120" spans="1:20" s="32" customFormat="1" ht="12" x14ac:dyDescent="0.3">
      <c r="A120" s="94"/>
      <c r="B120" s="95"/>
      <c r="C120" s="130" t="str">
        <f>'3. Staff Loading'!C120</f>
        <v>BenefitsCal Security Analyst</v>
      </c>
      <c r="D120" s="131" t="str">
        <f>'3. Staff Loading'!D120</f>
        <v>N</v>
      </c>
      <c r="E120" s="43">
        <v>134.4</v>
      </c>
      <c r="F120" s="43">
        <v>140.80000000000001</v>
      </c>
      <c r="G120" s="43">
        <v>134.4</v>
      </c>
      <c r="H120" s="43">
        <v>134.4</v>
      </c>
      <c r="I120" s="43">
        <v>140.80000000000001</v>
      </c>
      <c r="J120" s="43"/>
      <c r="K120" s="101">
        <f>SUM(E120:J120)</f>
        <v>684.8</v>
      </c>
      <c r="L120" s="33"/>
      <c r="M120" s="33"/>
      <c r="N120" s="33"/>
      <c r="O120" s="135">
        <f t="shared" ref="O120:O123" si="83">P120/$M$7</f>
        <v>0.79999999999999993</v>
      </c>
      <c r="P120" s="135">
        <f t="shared" ref="P120" si="84">K120/5</f>
        <v>136.95999999999998</v>
      </c>
      <c r="R120" s="135">
        <f>IF($D120="Y",$K120,0)</f>
        <v>0</v>
      </c>
      <c r="S120" s="135">
        <f>IF($D120="N",$K120,0)</f>
        <v>684.8</v>
      </c>
      <c r="T120" s="136">
        <f t="shared" ref="T120:T123" si="85">R120/(S120+R120)</f>
        <v>0</v>
      </c>
    </row>
    <row r="121" spans="1:20" ht="12" x14ac:dyDescent="0.3">
      <c r="A121" s="94"/>
      <c r="B121" s="95"/>
      <c r="C121" s="130">
        <f>'3. Staff Loading'!C121</f>
        <v>0</v>
      </c>
      <c r="D121" s="131">
        <f>'3. Staff Loading'!D121</f>
        <v>0</v>
      </c>
      <c r="E121" s="43"/>
      <c r="F121" s="43"/>
      <c r="G121" s="43"/>
      <c r="H121" s="43"/>
      <c r="I121" s="43"/>
      <c r="J121" s="43"/>
      <c r="K121" s="101">
        <f>SUM(E121:J121)</f>
        <v>0</v>
      </c>
      <c r="O121" s="135">
        <f t="shared" si="83"/>
        <v>0</v>
      </c>
      <c r="P121" s="135">
        <f>K121/12</f>
        <v>0</v>
      </c>
      <c r="R121" s="135">
        <f>IF($D121="Y",$K121,0)</f>
        <v>0</v>
      </c>
      <c r="S121" s="135">
        <f>IF($D121="N",$K121,0)</f>
        <v>0</v>
      </c>
      <c r="T121" s="136" t="e">
        <f t="shared" si="85"/>
        <v>#DIV/0!</v>
      </c>
    </row>
    <row r="122" spans="1:20" s="32" customFormat="1" ht="12" x14ac:dyDescent="0.3">
      <c r="A122" s="94"/>
      <c r="B122" s="95"/>
      <c r="C122" s="130">
        <f>'3. Staff Loading'!C122</f>
        <v>0</v>
      </c>
      <c r="D122" s="131">
        <f>'3. Staff Loading'!D122</f>
        <v>0</v>
      </c>
      <c r="E122" s="43"/>
      <c r="F122" s="43"/>
      <c r="G122" s="43"/>
      <c r="H122" s="43"/>
      <c r="I122" s="43"/>
      <c r="J122" s="43"/>
      <c r="K122" s="101">
        <f>SUM(E122:J122)</f>
        <v>0</v>
      </c>
      <c r="L122" s="28"/>
      <c r="M122" s="28"/>
      <c r="N122" s="28"/>
      <c r="O122" s="135">
        <f t="shared" si="83"/>
        <v>0</v>
      </c>
      <c r="P122" s="135">
        <f>K122/12</f>
        <v>0</v>
      </c>
      <c r="R122" s="135">
        <f>IF($D122="Y",$K122,0)</f>
        <v>0</v>
      </c>
      <c r="S122" s="135">
        <f>IF($D122="N",$K122,0)</f>
        <v>0</v>
      </c>
      <c r="T122" s="136" t="e">
        <f t="shared" si="85"/>
        <v>#DIV/0!</v>
      </c>
    </row>
    <row r="123" spans="1:20" ht="12" x14ac:dyDescent="0.3">
      <c r="A123" s="94"/>
      <c r="B123" s="95"/>
      <c r="C123" s="130">
        <f>'3. Staff Loading'!C123</f>
        <v>0</v>
      </c>
      <c r="D123" s="131">
        <f>'3. Staff Loading'!D123</f>
        <v>0</v>
      </c>
      <c r="E123" s="43"/>
      <c r="F123" s="43"/>
      <c r="G123" s="43"/>
      <c r="H123" s="43"/>
      <c r="I123" s="43"/>
      <c r="J123" s="43"/>
      <c r="K123" s="101">
        <f>SUM(E123:J123)</f>
        <v>0</v>
      </c>
      <c r="O123" s="135">
        <f t="shared" si="83"/>
        <v>0</v>
      </c>
      <c r="P123" s="135">
        <f>K123/12</f>
        <v>0</v>
      </c>
      <c r="R123" s="135">
        <f>IF($D123="Y",$K123,0)</f>
        <v>0</v>
      </c>
      <c r="S123" s="135">
        <f>IF($D123="N",$K123,0)</f>
        <v>0</v>
      </c>
      <c r="T123" s="136" t="e">
        <f t="shared" si="85"/>
        <v>#DIV/0!</v>
      </c>
    </row>
    <row r="124" spans="1:20" ht="12.5" thickBot="1" x14ac:dyDescent="0.35">
      <c r="A124" s="66"/>
      <c r="B124" s="67" t="s">
        <v>76</v>
      </c>
      <c r="C124" s="68"/>
      <c r="D124" s="120"/>
      <c r="E124" s="71">
        <f>SUM(E119:E123)</f>
        <v>134.4</v>
      </c>
      <c r="F124" s="71">
        <f t="shared" ref="F124:K124" si="86">SUM(F119:F123)</f>
        <v>140.80000000000001</v>
      </c>
      <c r="G124" s="71">
        <f t="shared" si="86"/>
        <v>134.4</v>
      </c>
      <c r="H124" s="71">
        <f t="shared" si="86"/>
        <v>134.4</v>
      </c>
      <c r="I124" s="71">
        <f t="shared" si="86"/>
        <v>140.80000000000001</v>
      </c>
      <c r="J124" s="71">
        <f t="shared" si="86"/>
        <v>0</v>
      </c>
      <c r="K124" s="71">
        <f t="shared" si="86"/>
        <v>684.8</v>
      </c>
      <c r="O124" s="73">
        <f>SUM(O119:O123)</f>
        <v>0.79999999999999993</v>
      </c>
      <c r="P124" s="73">
        <f>SUM(P119:P123)</f>
        <v>136.95999999999998</v>
      </c>
      <c r="R124" s="69">
        <f>SUM(R119:R123)</f>
        <v>0</v>
      </c>
      <c r="S124" s="69">
        <f>SUM(S119:S123)</f>
        <v>684.8</v>
      </c>
      <c r="T124" s="106">
        <f>R124/(R124+S124)</f>
        <v>0</v>
      </c>
    </row>
    <row r="125" spans="1:20" ht="12" x14ac:dyDescent="0.3">
      <c r="A125" s="94">
        <v>5.4</v>
      </c>
      <c r="B125" s="95" t="s">
        <v>77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101">
        <f>SUM(E125:J125)</f>
        <v>0</v>
      </c>
      <c r="O125" s="135">
        <f>P125/$M$7</f>
        <v>0</v>
      </c>
      <c r="P125" s="135">
        <f>K125/12</f>
        <v>0</v>
      </c>
      <c r="R125" s="135">
        <f>IF($D125="Y",$K125,0)</f>
        <v>0</v>
      </c>
      <c r="S125" s="135">
        <f>IF($D125="N",$K125,0)</f>
        <v>0</v>
      </c>
      <c r="T125" s="136" t="e">
        <f>R125/(S125+R125)</f>
        <v>#DIV/0!</v>
      </c>
    </row>
    <row r="126" spans="1:20" s="32" customFormat="1" ht="12" x14ac:dyDescent="0.3">
      <c r="A126" s="94"/>
      <c r="B126" s="95"/>
      <c r="C126" s="130" t="str">
        <f>'3. Staff Loading'!C126</f>
        <v>BenefitsCal Compliance Analyst</v>
      </c>
      <c r="D126" s="131" t="str">
        <f>'3. Staff Loading'!D126</f>
        <v>N</v>
      </c>
      <c r="E126" s="43">
        <v>84</v>
      </c>
      <c r="F126" s="43">
        <v>88</v>
      </c>
      <c r="G126" s="43">
        <v>84</v>
      </c>
      <c r="H126" s="43">
        <v>84</v>
      </c>
      <c r="I126" s="43">
        <v>88</v>
      </c>
      <c r="J126" s="43"/>
      <c r="K126" s="101">
        <f>SUM(E126:J126)</f>
        <v>428</v>
      </c>
      <c r="L126" s="28"/>
      <c r="M126" s="28"/>
      <c r="N126" s="28"/>
      <c r="O126" s="135">
        <f t="shared" ref="O126:O129" si="87">P126/$M$7</f>
        <v>0.5</v>
      </c>
      <c r="P126" s="135">
        <f t="shared" ref="P126:P127" si="88">K126/5</f>
        <v>85.6</v>
      </c>
      <c r="R126" s="135">
        <f>IF($D126="Y",$K126,0)</f>
        <v>0</v>
      </c>
      <c r="S126" s="135">
        <f>IF($D126="N",$K126,0)</f>
        <v>428</v>
      </c>
      <c r="T126" s="136">
        <f t="shared" ref="T126:T129" si="89">R126/(S126+R126)</f>
        <v>0</v>
      </c>
    </row>
    <row r="127" spans="1:20" s="32" customFormat="1" ht="12" x14ac:dyDescent="0.3">
      <c r="A127" s="94"/>
      <c r="B127" s="95"/>
      <c r="C127" s="130" t="str">
        <f>'3. Staff Loading'!C127</f>
        <v>BenefitsCal Security Analyst</v>
      </c>
      <c r="D127" s="131" t="str">
        <f>'3. Staff Loading'!D127</f>
        <v>N</v>
      </c>
      <c r="E127" s="43">
        <v>84</v>
      </c>
      <c r="F127" s="43">
        <v>88</v>
      </c>
      <c r="G127" s="43">
        <v>84</v>
      </c>
      <c r="H127" s="43">
        <v>84</v>
      </c>
      <c r="I127" s="43">
        <v>88</v>
      </c>
      <c r="J127" s="43"/>
      <c r="K127" s="101">
        <f>SUM(E127:J127)</f>
        <v>428</v>
      </c>
      <c r="L127" s="28"/>
      <c r="M127" s="28"/>
      <c r="N127" s="28"/>
      <c r="O127" s="135">
        <f t="shared" si="87"/>
        <v>0.5</v>
      </c>
      <c r="P127" s="135">
        <f t="shared" si="88"/>
        <v>85.6</v>
      </c>
      <c r="R127" s="135">
        <f>IF($D127="Y",$K127,0)</f>
        <v>0</v>
      </c>
      <c r="S127" s="135">
        <f>IF($D127="N",$K127,0)</f>
        <v>428</v>
      </c>
      <c r="T127" s="136">
        <f t="shared" si="89"/>
        <v>0</v>
      </c>
    </row>
    <row r="128" spans="1:20" s="32" customFormat="1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101">
        <f>SUM(E128:J128)</f>
        <v>0</v>
      </c>
      <c r="L128" s="28"/>
      <c r="M128" s="28"/>
      <c r="N128" s="28"/>
      <c r="O128" s="135">
        <f t="shared" si="87"/>
        <v>0</v>
      </c>
      <c r="P128" s="135">
        <f>K128/12</f>
        <v>0</v>
      </c>
      <c r="R128" s="135">
        <f>IF($D128="Y",$K128,0)</f>
        <v>0</v>
      </c>
      <c r="S128" s="135">
        <f>IF($D128="N",$K128,0)</f>
        <v>0</v>
      </c>
      <c r="T128" s="136" t="e">
        <f t="shared" si="89"/>
        <v>#DIV/0!</v>
      </c>
    </row>
    <row r="129" spans="1:20" ht="14.25" customHeight="1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101">
        <f>SUM(E129:J129)</f>
        <v>0</v>
      </c>
      <c r="O129" s="135">
        <f t="shared" si="87"/>
        <v>0</v>
      </c>
      <c r="P129" s="135">
        <f>K129/12</f>
        <v>0</v>
      </c>
      <c r="R129" s="135">
        <f>IF($D129="Y",$K129,0)</f>
        <v>0</v>
      </c>
      <c r="S129" s="135">
        <f>IF($D129="N",$K129,0)</f>
        <v>0</v>
      </c>
      <c r="T129" s="136" t="e">
        <f t="shared" si="89"/>
        <v>#DIV/0!</v>
      </c>
    </row>
    <row r="130" spans="1:20" s="31" customFormat="1" ht="13.5" thickBot="1" x14ac:dyDescent="0.35">
      <c r="A130" s="66"/>
      <c r="B130" s="67" t="s">
        <v>78</v>
      </c>
      <c r="C130" s="68"/>
      <c r="D130" s="120"/>
      <c r="E130" s="71">
        <f>SUM(E125:E129)</f>
        <v>168</v>
      </c>
      <c r="F130" s="71">
        <f t="shared" ref="F130:K130" si="90">SUM(F125:F129)</f>
        <v>176</v>
      </c>
      <c r="G130" s="71">
        <f t="shared" si="90"/>
        <v>168</v>
      </c>
      <c r="H130" s="71">
        <f t="shared" si="90"/>
        <v>168</v>
      </c>
      <c r="I130" s="71">
        <f t="shared" si="90"/>
        <v>176</v>
      </c>
      <c r="J130" s="71">
        <f t="shared" si="90"/>
        <v>0</v>
      </c>
      <c r="K130" s="71">
        <f t="shared" si="90"/>
        <v>856</v>
      </c>
      <c r="L130" s="28"/>
      <c r="M130" s="28"/>
      <c r="N130" s="28"/>
      <c r="O130" s="73">
        <f>SUM(O125:O129)</f>
        <v>1</v>
      </c>
      <c r="P130" s="73">
        <f>SUM(P125:P129)</f>
        <v>171.2</v>
      </c>
      <c r="R130" s="69">
        <f>SUM(R125:R129)</f>
        <v>0</v>
      </c>
      <c r="S130" s="69">
        <f>SUM(S125:S129)</f>
        <v>856</v>
      </c>
      <c r="T130" s="106">
        <f>R130/(R130+S130)</f>
        <v>0</v>
      </c>
    </row>
    <row r="131" spans="1:20" ht="10.15" customHeight="1" x14ac:dyDescent="0.3">
      <c r="A131" s="38"/>
      <c r="B131" s="39"/>
      <c r="C131" s="47"/>
      <c r="D131" s="119"/>
      <c r="E131" s="43"/>
      <c r="F131" s="43"/>
      <c r="G131" s="43"/>
      <c r="H131" s="43"/>
      <c r="I131" s="43"/>
      <c r="J131" s="43"/>
      <c r="K131" s="43"/>
      <c r="O131" s="41"/>
      <c r="P131" s="41"/>
      <c r="R131" s="41"/>
      <c r="S131" s="41"/>
      <c r="T131" s="105"/>
    </row>
    <row r="132" spans="1:20" ht="13.5" thickBot="1" x14ac:dyDescent="0.35">
      <c r="A132" s="89"/>
      <c r="B132" s="90" t="s">
        <v>70</v>
      </c>
      <c r="C132" s="91"/>
      <c r="D132" s="123"/>
      <c r="E132" s="92">
        <f t="shared" ref="E132:K132" si="91">SUM(E112,E118,E124,E130)</f>
        <v>672</v>
      </c>
      <c r="F132" s="92">
        <f t="shared" si="91"/>
        <v>704</v>
      </c>
      <c r="G132" s="92">
        <f t="shared" si="91"/>
        <v>672</v>
      </c>
      <c r="H132" s="92">
        <f t="shared" si="91"/>
        <v>672</v>
      </c>
      <c r="I132" s="92">
        <f t="shared" si="91"/>
        <v>704</v>
      </c>
      <c r="J132" s="92">
        <f t="shared" si="91"/>
        <v>0</v>
      </c>
      <c r="K132" s="92">
        <f t="shared" si="91"/>
        <v>3424</v>
      </c>
      <c r="O132" s="92">
        <f>SUM(O112,O118,O124,O130)</f>
        <v>4</v>
      </c>
      <c r="P132" s="92">
        <f>SUM(P112,P118,P124,P130)</f>
        <v>684.8</v>
      </c>
      <c r="R132" s="92">
        <f>SUM(R112,R118,R124,R130)</f>
        <v>0</v>
      </c>
      <c r="S132" s="92">
        <f>SUM(S112,S118,S124,S130)</f>
        <v>3424</v>
      </c>
      <c r="T132" s="111">
        <f>R132/(R132+S132)</f>
        <v>0</v>
      </c>
    </row>
    <row r="133" spans="1:20" ht="12" x14ac:dyDescent="0.3">
      <c r="A133" s="49"/>
      <c r="B133" s="39"/>
      <c r="C133" s="40"/>
      <c r="D133" s="126"/>
      <c r="E133" s="43"/>
      <c r="F133" s="43"/>
      <c r="G133" s="43"/>
      <c r="H133" s="43"/>
      <c r="I133" s="43"/>
      <c r="J133" s="43"/>
      <c r="K133" s="43"/>
      <c r="O133" s="40"/>
      <c r="P133" s="40"/>
      <c r="R133" s="40"/>
      <c r="S133" s="40"/>
      <c r="T133" s="105"/>
    </row>
    <row r="134" spans="1:20" ht="13" x14ac:dyDescent="0.3">
      <c r="A134" s="75">
        <v>6</v>
      </c>
      <c r="B134" s="93" t="s">
        <v>79</v>
      </c>
      <c r="C134" s="77"/>
      <c r="D134" s="118"/>
      <c r="E134" s="82"/>
      <c r="F134" s="82"/>
      <c r="G134" s="82"/>
      <c r="H134" s="82"/>
      <c r="I134" s="82"/>
      <c r="J134" s="82"/>
      <c r="K134" s="78"/>
      <c r="O134" s="77"/>
      <c r="P134" s="77"/>
      <c r="R134" s="77"/>
      <c r="S134" s="77"/>
      <c r="T134" s="109"/>
    </row>
    <row r="135" spans="1:20" ht="12" x14ac:dyDescent="0.3">
      <c r="A135" s="94">
        <v>6.1</v>
      </c>
      <c r="B135" s="99" t="s">
        <v>80</v>
      </c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101">
        <f>SUM(E135:J135)</f>
        <v>0</v>
      </c>
      <c r="O135" s="135">
        <f>P135/$M$7</f>
        <v>0</v>
      </c>
      <c r="P135" s="135">
        <f>K135/12</f>
        <v>0</v>
      </c>
      <c r="R135" s="135">
        <f>IF($D135="Y",$K135,0)</f>
        <v>0</v>
      </c>
      <c r="S135" s="135">
        <f>IF($D135="N",$K135,0)</f>
        <v>0</v>
      </c>
      <c r="T135" s="136" t="e">
        <f>R135/(S135+R135)</f>
        <v>#DIV/0!</v>
      </c>
    </row>
    <row r="136" spans="1:20" s="32" customFormat="1" ht="12" x14ac:dyDescent="0.3">
      <c r="A136" s="94"/>
      <c r="B136" s="95"/>
      <c r="C136" s="130">
        <f>'3. Staff Loading'!C136</f>
        <v>0</v>
      </c>
      <c r="D136" s="131">
        <f>'3. Staff Loading'!D136</f>
        <v>0</v>
      </c>
      <c r="E136" s="43"/>
      <c r="F136" s="43"/>
      <c r="G136" s="43"/>
      <c r="H136" s="43"/>
      <c r="I136" s="43"/>
      <c r="J136" s="43"/>
      <c r="K136" s="101">
        <f>SUM(E136:J136)</f>
        <v>0</v>
      </c>
      <c r="L136" s="28"/>
      <c r="M136" s="28"/>
      <c r="N136" s="28"/>
      <c r="O136" s="135">
        <f t="shared" ref="O136:O139" si="92">P136/$M$7</f>
        <v>0</v>
      </c>
      <c r="P136" s="135">
        <f>K136/12</f>
        <v>0</v>
      </c>
      <c r="R136" s="135">
        <f>IF($D136="Y",$K136,0)</f>
        <v>0</v>
      </c>
      <c r="S136" s="135">
        <f>IF($D136="N",$K136,0)</f>
        <v>0</v>
      </c>
      <c r="T136" s="136" t="e">
        <f t="shared" ref="T136:T139" si="93">R136/(S136+R136)</f>
        <v>#DIV/0!</v>
      </c>
    </row>
    <row r="137" spans="1:20" ht="12" x14ac:dyDescent="0.3">
      <c r="A137" s="94"/>
      <c r="B137" s="95"/>
      <c r="C137" s="130" t="str">
        <f>'3. Staff Loading'!C137</f>
        <v>BenefitsCal Product Manager</v>
      </c>
      <c r="D137" s="131" t="str">
        <f>'3. Staff Loading'!D137</f>
        <v>N</v>
      </c>
      <c r="E137" s="43">
        <v>117.6</v>
      </c>
      <c r="F137" s="43">
        <v>123.19999999999999</v>
      </c>
      <c r="G137" s="43">
        <v>117.6</v>
      </c>
      <c r="H137" s="43">
        <v>117.6</v>
      </c>
      <c r="I137" s="43">
        <v>123.19999999999999</v>
      </c>
      <c r="J137" s="43"/>
      <c r="K137" s="101">
        <f>SUM(E137:J137)</f>
        <v>599.20000000000005</v>
      </c>
      <c r="O137" s="135">
        <f t="shared" si="92"/>
        <v>0.70000000000000007</v>
      </c>
      <c r="P137" s="135">
        <f t="shared" ref="P137:P138" si="94">K137/5</f>
        <v>119.84</v>
      </c>
      <c r="R137" s="135">
        <f>IF($D137="Y",$K137,0)</f>
        <v>0</v>
      </c>
      <c r="S137" s="135">
        <f>IF($D137="N",$K137,0)</f>
        <v>599.20000000000005</v>
      </c>
      <c r="T137" s="136">
        <f t="shared" si="93"/>
        <v>0</v>
      </c>
    </row>
    <row r="138" spans="1:20" ht="12" x14ac:dyDescent="0.3">
      <c r="A138" s="94"/>
      <c r="B138" s="95"/>
      <c r="C138" s="130" t="str">
        <f>'3. Staff Loading'!C138</f>
        <v>BenefitsCal Project Manager Sr</v>
      </c>
      <c r="D138" s="131" t="str">
        <f>'3. Staff Loading'!D138</f>
        <v>N</v>
      </c>
      <c r="E138" s="43">
        <v>42</v>
      </c>
      <c r="F138" s="43">
        <v>44</v>
      </c>
      <c r="G138" s="43">
        <v>42</v>
      </c>
      <c r="H138" s="43">
        <v>42</v>
      </c>
      <c r="I138" s="43">
        <v>44</v>
      </c>
      <c r="J138" s="43"/>
      <c r="K138" s="101">
        <f>SUM(E138:J138)</f>
        <v>214</v>
      </c>
      <c r="O138" s="135">
        <f t="shared" si="92"/>
        <v>0.25</v>
      </c>
      <c r="P138" s="135">
        <f t="shared" si="94"/>
        <v>42.8</v>
      </c>
      <c r="R138" s="135">
        <f>IF($D138="Y",$K138,0)</f>
        <v>0</v>
      </c>
      <c r="S138" s="135">
        <f>IF($D138="N",$K138,0)</f>
        <v>214</v>
      </c>
      <c r="T138" s="136">
        <f t="shared" si="93"/>
        <v>0</v>
      </c>
    </row>
    <row r="139" spans="1:20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101">
        <f>SUM(E139:J139)</f>
        <v>0</v>
      </c>
      <c r="O139" s="135">
        <f t="shared" si="92"/>
        <v>0</v>
      </c>
      <c r="P139" s="135">
        <f>K139/12</f>
        <v>0</v>
      </c>
      <c r="R139" s="135">
        <f>IF($D139="Y",$K139,0)</f>
        <v>0</v>
      </c>
      <c r="S139" s="135">
        <f>IF($D139="N",$K139,0)</f>
        <v>0</v>
      </c>
      <c r="T139" s="136" t="e">
        <f t="shared" si="93"/>
        <v>#DIV/0!</v>
      </c>
    </row>
    <row r="140" spans="1:20" ht="12.5" thickBot="1" x14ac:dyDescent="0.35">
      <c r="A140" s="66"/>
      <c r="B140" s="67" t="s">
        <v>82</v>
      </c>
      <c r="C140" s="68"/>
      <c r="D140" s="120"/>
      <c r="E140" s="71">
        <f>SUM(E135:E139)</f>
        <v>159.6</v>
      </c>
      <c r="F140" s="71">
        <f t="shared" ref="F140:K140" si="95">SUM(F135:F139)</f>
        <v>167.2</v>
      </c>
      <c r="G140" s="71">
        <f t="shared" si="95"/>
        <v>159.6</v>
      </c>
      <c r="H140" s="71">
        <f t="shared" si="95"/>
        <v>159.6</v>
      </c>
      <c r="I140" s="71">
        <f t="shared" si="95"/>
        <v>167.2</v>
      </c>
      <c r="J140" s="71">
        <f t="shared" si="95"/>
        <v>0</v>
      </c>
      <c r="K140" s="71">
        <f t="shared" si="95"/>
        <v>813.2</v>
      </c>
      <c r="O140" s="73">
        <f>SUM(O135:O139)</f>
        <v>0.95000000000000007</v>
      </c>
      <c r="P140" s="73">
        <f>SUM(P135:P139)</f>
        <v>162.63999999999999</v>
      </c>
      <c r="R140" s="69">
        <f>SUM(R135:R139)</f>
        <v>0</v>
      </c>
      <c r="S140" s="69">
        <f>SUM(S135:S139)</f>
        <v>813.2</v>
      </c>
      <c r="T140" s="106">
        <f>R140/(R140+S140)</f>
        <v>0</v>
      </c>
    </row>
    <row r="141" spans="1:20" ht="12" x14ac:dyDescent="0.3">
      <c r="A141" s="94">
        <v>6.2</v>
      </c>
      <c r="B141" s="99" t="s">
        <v>83</v>
      </c>
      <c r="C141" s="130" t="str">
        <f>'3. Staff Loading'!C141</f>
        <v>BenefitsCal Application Architect</v>
      </c>
      <c r="D141" s="131" t="str">
        <f>'3. Staff Loading'!D141</f>
        <v>N</v>
      </c>
      <c r="E141" s="43">
        <v>58.8</v>
      </c>
      <c r="F141" s="43">
        <v>61.599999999999994</v>
      </c>
      <c r="G141" s="43">
        <v>58.8</v>
      </c>
      <c r="H141" s="43">
        <v>58.8</v>
      </c>
      <c r="I141" s="43">
        <v>61.599999999999994</v>
      </c>
      <c r="J141" s="43"/>
      <c r="K141" s="101">
        <f>SUM(E141:J141)</f>
        <v>299.60000000000002</v>
      </c>
      <c r="O141" s="135">
        <f>P141/$M$7</f>
        <v>0.35000000000000003</v>
      </c>
      <c r="P141" s="135">
        <f t="shared" ref="P141:P143" si="96">K141/5</f>
        <v>59.92</v>
      </c>
      <c r="R141" s="135">
        <f>IF($D141="Y",$K141,0)</f>
        <v>0</v>
      </c>
      <c r="S141" s="135">
        <f>IF($D141="N",$K141,0)</f>
        <v>299.60000000000002</v>
      </c>
      <c r="T141" s="136">
        <f>R141/(S141+R141)</f>
        <v>0</v>
      </c>
    </row>
    <row r="142" spans="1:20" s="32" customFormat="1" ht="12" x14ac:dyDescent="0.3">
      <c r="A142" s="94"/>
      <c r="B142" s="95"/>
      <c r="C142" s="130" t="str">
        <f>'3. Staff Loading'!C142</f>
        <v>BenefitsCal Application Developer Offshore</v>
      </c>
      <c r="D142" s="131" t="str">
        <f>'3. Staff Loading'!D142</f>
        <v>Y</v>
      </c>
      <c r="E142" s="43">
        <v>84</v>
      </c>
      <c r="F142" s="43">
        <v>88</v>
      </c>
      <c r="G142" s="43">
        <v>84</v>
      </c>
      <c r="H142" s="43">
        <v>84</v>
      </c>
      <c r="I142" s="43">
        <v>88</v>
      </c>
      <c r="J142" s="43"/>
      <c r="K142" s="101">
        <f>SUM(E142:J142)</f>
        <v>428</v>
      </c>
      <c r="L142" s="28"/>
      <c r="M142" s="28"/>
      <c r="N142" s="28"/>
      <c r="O142" s="135">
        <f t="shared" ref="O142:O145" si="97">P142/$M$7</f>
        <v>0.5</v>
      </c>
      <c r="P142" s="135">
        <f t="shared" si="96"/>
        <v>85.6</v>
      </c>
      <c r="R142" s="135">
        <f>IF($D142="Y",$K142,0)</f>
        <v>428</v>
      </c>
      <c r="S142" s="135">
        <f>IF($D142="N",$K142,0)</f>
        <v>0</v>
      </c>
      <c r="T142" s="136">
        <f t="shared" ref="T142:T145" si="98">R142/(S142+R142)</f>
        <v>1</v>
      </c>
    </row>
    <row r="143" spans="1:20" ht="12" x14ac:dyDescent="0.3">
      <c r="A143" s="94"/>
      <c r="B143" s="95"/>
      <c r="C143" s="130" t="str">
        <f>'3. Staff Loading'!C143</f>
        <v>BenefitsCal Application Developer SR</v>
      </c>
      <c r="D143" s="131" t="str">
        <f>'3. Staff Loading'!D143</f>
        <v>N</v>
      </c>
      <c r="E143" s="43">
        <v>25.2</v>
      </c>
      <c r="F143" s="43">
        <v>26.4</v>
      </c>
      <c r="G143" s="43">
        <v>25.2</v>
      </c>
      <c r="H143" s="43">
        <v>25.2</v>
      </c>
      <c r="I143" s="43">
        <v>26.4</v>
      </c>
      <c r="J143" s="43"/>
      <c r="K143" s="101">
        <f>SUM(E143:J143)</f>
        <v>128.4</v>
      </c>
      <c r="O143" s="135">
        <f t="shared" si="97"/>
        <v>0.15</v>
      </c>
      <c r="P143" s="135">
        <f t="shared" si="96"/>
        <v>25.68</v>
      </c>
      <c r="R143" s="135">
        <f>IF($D143="Y",$K143,0)</f>
        <v>0</v>
      </c>
      <c r="S143" s="135">
        <f>IF($D143="N",$K143,0)</f>
        <v>128.4</v>
      </c>
      <c r="T143" s="136">
        <f t="shared" si="98"/>
        <v>0</v>
      </c>
    </row>
    <row r="144" spans="1:20" s="32" customFormat="1" ht="12" x14ac:dyDescent="0.3">
      <c r="A144" s="94"/>
      <c r="B144" s="95"/>
      <c r="C144" s="130" t="str">
        <f>'3. Staff Loading'!C144</f>
        <v>BenefitsCal Business Analyst</v>
      </c>
      <c r="D144" s="131" t="str">
        <f>'3. Staff Loading'!D144</f>
        <v>N</v>
      </c>
      <c r="E144" s="43">
        <v>84</v>
      </c>
      <c r="F144" s="43">
        <v>88</v>
      </c>
      <c r="G144" s="43">
        <v>84</v>
      </c>
      <c r="H144" s="43">
        <v>84</v>
      </c>
      <c r="I144" s="43">
        <v>88</v>
      </c>
      <c r="J144" s="43"/>
      <c r="K144" s="101">
        <f>SUM(E144:J144)</f>
        <v>428</v>
      </c>
      <c r="L144" s="28"/>
      <c r="M144" s="28"/>
      <c r="N144" s="28"/>
      <c r="O144" s="135">
        <f t="shared" si="97"/>
        <v>0.5</v>
      </c>
      <c r="P144" s="135">
        <f t="shared" ref="P144" si="99">K144/5</f>
        <v>85.6</v>
      </c>
      <c r="R144" s="135">
        <f>IF($D144="Y",$K144,0)</f>
        <v>0</v>
      </c>
      <c r="S144" s="135">
        <f>IF($D144="N",$K144,0)</f>
        <v>428</v>
      </c>
      <c r="T144" s="136">
        <f t="shared" si="98"/>
        <v>0</v>
      </c>
    </row>
    <row r="145" spans="1:20" ht="12" x14ac:dyDescent="0.3">
      <c r="A145" s="94"/>
      <c r="B145" s="95"/>
      <c r="C145" s="130" t="str">
        <f>'3. Staff Loading'!C145</f>
        <v>BenefitsCal Project Manager Sr</v>
      </c>
      <c r="D145" s="131" t="str">
        <f>'3. Staff Loading'!D145</f>
        <v>N</v>
      </c>
      <c r="E145" s="43">
        <v>42</v>
      </c>
      <c r="F145" s="43">
        <v>44</v>
      </c>
      <c r="G145" s="43">
        <v>42</v>
      </c>
      <c r="H145" s="43">
        <v>42</v>
      </c>
      <c r="I145" s="43">
        <v>44</v>
      </c>
      <c r="J145" s="43"/>
      <c r="K145" s="101">
        <f>SUM(E145:J145)</f>
        <v>214</v>
      </c>
      <c r="O145" s="135">
        <f t="shared" si="97"/>
        <v>0.25</v>
      </c>
      <c r="P145" s="135">
        <f>K145/5</f>
        <v>42.8</v>
      </c>
      <c r="R145" s="135">
        <f>IF($D145="Y",$K145,0)</f>
        <v>0</v>
      </c>
      <c r="S145" s="135">
        <f>IF($D145="N",$K145,0)</f>
        <v>214</v>
      </c>
      <c r="T145" s="136">
        <f t="shared" si="98"/>
        <v>0</v>
      </c>
    </row>
    <row r="146" spans="1:20" ht="12.5" thickBot="1" x14ac:dyDescent="0.35">
      <c r="A146" s="66"/>
      <c r="B146" s="67" t="s">
        <v>86</v>
      </c>
      <c r="C146" s="68"/>
      <c r="D146" s="120"/>
      <c r="E146" s="71">
        <f>SUM(E141:E145)</f>
        <v>294</v>
      </c>
      <c r="F146" s="71">
        <f t="shared" ref="F146:K146" si="100">SUM(F141:F145)</f>
        <v>308</v>
      </c>
      <c r="G146" s="71">
        <f t="shared" si="100"/>
        <v>294</v>
      </c>
      <c r="H146" s="71">
        <f t="shared" si="100"/>
        <v>294</v>
      </c>
      <c r="I146" s="71">
        <f t="shared" si="100"/>
        <v>308</v>
      </c>
      <c r="J146" s="71">
        <f t="shared" si="100"/>
        <v>0</v>
      </c>
      <c r="K146" s="71">
        <f t="shared" si="100"/>
        <v>1498</v>
      </c>
      <c r="O146" s="73">
        <f>SUM(O141:O145)</f>
        <v>1.75</v>
      </c>
      <c r="P146" s="73">
        <f>SUM(P141:P145)</f>
        <v>299.59999999999997</v>
      </c>
      <c r="R146" s="69">
        <f>SUM(R141:R145)</f>
        <v>428</v>
      </c>
      <c r="S146" s="69">
        <f>SUM(S141:S145)</f>
        <v>1070</v>
      </c>
      <c r="T146" s="106">
        <f>R146/(R146+S146)</f>
        <v>0.2857142857142857</v>
      </c>
    </row>
    <row r="147" spans="1:20" ht="12" x14ac:dyDescent="0.3">
      <c r="A147" s="94">
        <v>6.3</v>
      </c>
      <c r="B147" s="99" t="s">
        <v>87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101">
        <f>SUM(E147:J147)</f>
        <v>0</v>
      </c>
      <c r="O147" s="135">
        <f>P147/$M$7</f>
        <v>0</v>
      </c>
      <c r="P147" s="135">
        <f>K147/12</f>
        <v>0</v>
      </c>
      <c r="R147" s="135">
        <f>IF($D147="Y",$K147,0)</f>
        <v>0</v>
      </c>
      <c r="S147" s="135">
        <f>IF($D147="N",$K147,0)</f>
        <v>0</v>
      </c>
      <c r="T147" s="136" t="e">
        <f>R147/(S147+R147)</f>
        <v>#DIV/0!</v>
      </c>
    </row>
    <row r="148" spans="1:20" s="32" customFormat="1" ht="12" x14ac:dyDescent="0.3">
      <c r="A148" s="94"/>
      <c r="B148" s="95"/>
      <c r="C148" s="130" t="str">
        <f>'3. Staff Loading'!C148</f>
        <v>BenefitsCal Application Developer Offshore</v>
      </c>
      <c r="D148" s="131" t="str">
        <f>'3. Staff Loading'!D148</f>
        <v>Y</v>
      </c>
      <c r="E148" s="43">
        <v>84</v>
      </c>
      <c r="F148" s="43">
        <v>88</v>
      </c>
      <c r="G148" s="43">
        <v>84</v>
      </c>
      <c r="H148" s="43">
        <v>84</v>
      </c>
      <c r="I148" s="43">
        <v>88</v>
      </c>
      <c r="J148" s="43"/>
      <c r="K148" s="101">
        <f>SUM(E148:J148)</f>
        <v>428</v>
      </c>
      <c r="L148" s="28"/>
      <c r="M148" s="28"/>
      <c r="N148" s="28"/>
      <c r="O148" s="135">
        <f t="shared" ref="O148:O151" si="101">P148/$M$7</f>
        <v>0.5</v>
      </c>
      <c r="P148" s="135">
        <f t="shared" ref="P148:P150" si="102">K148/5</f>
        <v>85.6</v>
      </c>
      <c r="R148" s="135">
        <f>IF($D148="Y",$K148,0)</f>
        <v>428</v>
      </c>
      <c r="S148" s="135">
        <f>IF($D148="N",$K148,0)</f>
        <v>0</v>
      </c>
      <c r="T148" s="136">
        <f t="shared" ref="T148:T151" si="103">R148/(S148+R148)</f>
        <v>1</v>
      </c>
    </row>
    <row r="149" spans="1:20" s="32" customFormat="1" ht="12" x14ac:dyDescent="0.3">
      <c r="A149" s="94"/>
      <c r="B149" s="95"/>
      <c r="C149" s="130" t="str">
        <f>'3. Staff Loading'!C149</f>
        <v>BenefitsCal Application Developer Onshore</v>
      </c>
      <c r="D149" s="131" t="str">
        <f>'3. Staff Loading'!D149</f>
        <v>N</v>
      </c>
      <c r="E149" s="43">
        <v>33.6</v>
      </c>
      <c r="F149" s="43">
        <v>35.200000000000003</v>
      </c>
      <c r="G149" s="43">
        <v>33.6</v>
      </c>
      <c r="H149" s="43">
        <v>33.6</v>
      </c>
      <c r="I149" s="43">
        <v>35.200000000000003</v>
      </c>
      <c r="J149" s="43"/>
      <c r="K149" s="101">
        <f>SUM(E149:J149)</f>
        <v>171.2</v>
      </c>
      <c r="L149" s="28"/>
      <c r="M149" s="28"/>
      <c r="N149" s="28"/>
      <c r="O149" s="135">
        <f t="shared" si="101"/>
        <v>0.19999999999999998</v>
      </c>
      <c r="P149" s="135">
        <f t="shared" si="102"/>
        <v>34.239999999999995</v>
      </c>
      <c r="R149" s="135">
        <f>IF($D149="Y",$K149,0)</f>
        <v>0</v>
      </c>
      <c r="S149" s="135">
        <f>IF($D149="N",$K149,0)</f>
        <v>171.2</v>
      </c>
      <c r="T149" s="136">
        <f t="shared" si="103"/>
        <v>0</v>
      </c>
    </row>
    <row r="150" spans="1:20" s="32" customFormat="1" ht="12" x14ac:dyDescent="0.3">
      <c r="A150" s="94"/>
      <c r="B150" s="95"/>
      <c r="C150" s="130" t="str">
        <f>'3. Staff Loading'!C150</f>
        <v>BenefitsCal Business Analyst Sr</v>
      </c>
      <c r="D150" s="131" t="str">
        <f>'3. Staff Loading'!D150</f>
        <v>N</v>
      </c>
      <c r="E150" s="43">
        <v>50.4</v>
      </c>
      <c r="F150" s="43">
        <v>52.8</v>
      </c>
      <c r="G150" s="43">
        <v>50.4</v>
      </c>
      <c r="H150" s="43">
        <v>50.4</v>
      </c>
      <c r="I150" s="43">
        <v>52.8</v>
      </c>
      <c r="J150" s="43"/>
      <c r="K150" s="101">
        <f>SUM(E150:J150)</f>
        <v>256.8</v>
      </c>
      <c r="L150" s="28"/>
      <c r="M150" s="28"/>
      <c r="N150" s="28"/>
      <c r="O150" s="135">
        <f t="shared" si="101"/>
        <v>0.3</v>
      </c>
      <c r="P150" s="135">
        <f t="shared" si="102"/>
        <v>51.36</v>
      </c>
      <c r="R150" s="135">
        <f>IF($D150="Y",$K150,0)</f>
        <v>0</v>
      </c>
      <c r="S150" s="135">
        <f>IF($D150="N",$K150,0)</f>
        <v>256.8</v>
      </c>
      <c r="T150" s="136">
        <f t="shared" si="103"/>
        <v>0</v>
      </c>
    </row>
    <row r="151" spans="1:20" ht="14.25" customHeight="1" x14ac:dyDescent="0.3">
      <c r="A151" s="94"/>
      <c r="B151" s="95"/>
      <c r="C151" s="130" t="str">
        <f>'3. Staff Loading'!C151</f>
        <v>BenefitsCal Tester Offshore</v>
      </c>
      <c r="D151" s="131" t="str">
        <f>'3. Staff Loading'!D151</f>
        <v>Y</v>
      </c>
      <c r="E151" s="43">
        <v>50.4</v>
      </c>
      <c r="F151" s="43">
        <v>52.8</v>
      </c>
      <c r="G151" s="43">
        <v>50.4</v>
      </c>
      <c r="H151" s="43">
        <v>50.4</v>
      </c>
      <c r="I151" s="43">
        <v>52.8</v>
      </c>
      <c r="J151" s="43"/>
      <c r="K151" s="101">
        <f>SUM(E151:J151)</f>
        <v>256.8</v>
      </c>
      <c r="O151" s="135">
        <f t="shared" si="101"/>
        <v>0.3</v>
      </c>
      <c r="P151" s="135">
        <f t="shared" ref="P151" si="104">K151/5</f>
        <v>51.36</v>
      </c>
      <c r="R151" s="135">
        <f>IF($D151="Y",$K151,0)</f>
        <v>256.8</v>
      </c>
      <c r="S151" s="135">
        <f>IF($D151="N",$K151,0)</f>
        <v>0</v>
      </c>
      <c r="T151" s="136">
        <f t="shared" si="103"/>
        <v>1</v>
      </c>
    </row>
    <row r="152" spans="1:20" s="31" customFormat="1" ht="13.5" thickBot="1" x14ac:dyDescent="0.35">
      <c r="A152" s="66"/>
      <c r="B152" s="67" t="s">
        <v>88</v>
      </c>
      <c r="C152" s="68"/>
      <c r="D152" s="120"/>
      <c r="E152" s="71">
        <f>SUM(E147:E151)</f>
        <v>218.4</v>
      </c>
      <c r="F152" s="71">
        <f t="shared" ref="F152:K152" si="105">SUM(F147:F151)</f>
        <v>228.8</v>
      </c>
      <c r="G152" s="71">
        <f t="shared" si="105"/>
        <v>218.4</v>
      </c>
      <c r="H152" s="71">
        <f t="shared" si="105"/>
        <v>218.4</v>
      </c>
      <c r="I152" s="71">
        <f t="shared" si="105"/>
        <v>228.8</v>
      </c>
      <c r="J152" s="71">
        <f t="shared" si="105"/>
        <v>0</v>
      </c>
      <c r="K152" s="71">
        <f t="shared" si="105"/>
        <v>1112.8</v>
      </c>
      <c r="L152" s="28"/>
      <c r="M152" s="28"/>
      <c r="N152" s="28"/>
      <c r="O152" s="73">
        <f>SUM(O147:O151)</f>
        <v>1.3</v>
      </c>
      <c r="P152" s="73">
        <f>SUM(P147:P151)</f>
        <v>222.56</v>
      </c>
      <c r="R152" s="69">
        <f>SUM(R147:R151)</f>
        <v>684.8</v>
      </c>
      <c r="S152" s="69">
        <f>SUM(S147:S151)</f>
        <v>428</v>
      </c>
      <c r="T152" s="106">
        <f>R152/(R152+S152)</f>
        <v>0.61538461538461542</v>
      </c>
    </row>
    <row r="153" spans="1:20" ht="10.15" customHeight="1" x14ac:dyDescent="0.3">
      <c r="A153" s="38"/>
      <c r="B153" s="39"/>
      <c r="C153" s="47"/>
      <c r="D153" s="119"/>
      <c r="E153" s="43"/>
      <c r="F153" s="43"/>
      <c r="G153" s="43"/>
      <c r="H153" s="43"/>
      <c r="I153" s="43"/>
      <c r="J153" s="43"/>
      <c r="K153" s="43"/>
      <c r="O153" s="41"/>
      <c r="P153" s="41"/>
      <c r="R153" s="41"/>
      <c r="S153" s="41"/>
      <c r="T153" s="105"/>
    </row>
    <row r="154" spans="1:20" ht="13.5" thickBot="1" x14ac:dyDescent="0.35">
      <c r="A154" s="89"/>
      <c r="B154" s="149" t="s">
        <v>89</v>
      </c>
      <c r="C154" s="150"/>
      <c r="D154" s="123"/>
      <c r="E154" s="92">
        <f t="shared" ref="E154:K154" si="106">SUM(E140,E146,E152)</f>
        <v>672</v>
      </c>
      <c r="F154" s="92">
        <f t="shared" si="106"/>
        <v>704</v>
      </c>
      <c r="G154" s="92">
        <f t="shared" si="106"/>
        <v>672</v>
      </c>
      <c r="H154" s="92">
        <f t="shared" si="106"/>
        <v>672</v>
      </c>
      <c r="I154" s="92">
        <f t="shared" si="106"/>
        <v>704</v>
      </c>
      <c r="J154" s="92">
        <f t="shared" si="106"/>
        <v>0</v>
      </c>
      <c r="K154" s="92">
        <f t="shared" si="106"/>
        <v>3424</v>
      </c>
      <c r="O154" s="92">
        <f>SUM(O140,O146,O152)</f>
        <v>4</v>
      </c>
      <c r="P154" s="92">
        <f>SUM(P140,P146,P152)</f>
        <v>684.8</v>
      </c>
      <c r="R154" s="92">
        <f>SUM(R140,R146,R152)</f>
        <v>1112.8</v>
      </c>
      <c r="S154" s="92">
        <f>SUM(S140,S146,S152)</f>
        <v>2311.1999999999998</v>
      </c>
      <c r="T154" s="111">
        <f>R154/(R154+S154)</f>
        <v>0.32500000000000001</v>
      </c>
    </row>
    <row r="155" spans="1:20" ht="12" x14ac:dyDescent="0.3">
      <c r="A155" s="49"/>
      <c r="B155" s="39"/>
      <c r="C155" s="40"/>
      <c r="D155" s="126"/>
      <c r="E155" s="43"/>
      <c r="F155" s="43"/>
      <c r="G155" s="43"/>
      <c r="H155" s="43"/>
      <c r="I155" s="43"/>
      <c r="J155" s="43"/>
      <c r="K155" s="43"/>
      <c r="O155" s="40"/>
      <c r="P155" s="40"/>
      <c r="R155" s="40"/>
      <c r="S155" s="40"/>
      <c r="T155" s="105"/>
    </row>
    <row r="156" spans="1:20" ht="13" x14ac:dyDescent="0.3">
      <c r="A156" s="75">
        <v>7</v>
      </c>
      <c r="B156" s="84" t="s">
        <v>90</v>
      </c>
      <c r="C156" s="77"/>
      <c r="D156" s="118"/>
      <c r="E156" s="82"/>
      <c r="F156" s="82"/>
      <c r="G156" s="82"/>
      <c r="H156" s="82"/>
      <c r="I156" s="82"/>
      <c r="J156" s="82"/>
      <c r="K156" s="78"/>
      <c r="O156" s="77"/>
      <c r="P156" s="77"/>
      <c r="R156" s="77"/>
      <c r="S156" s="77"/>
      <c r="T156" s="109"/>
    </row>
    <row r="157" spans="1:20" ht="12" x14ac:dyDescent="0.3">
      <c r="A157" s="100">
        <v>7.1</v>
      </c>
      <c r="B157" s="95" t="s">
        <v>91</v>
      </c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101">
        <f>SUM(E157:J157)</f>
        <v>0</v>
      </c>
      <c r="O157" s="135">
        <f>P157/$M$7</f>
        <v>0</v>
      </c>
      <c r="P157" s="135">
        <f>K157/12</f>
        <v>0</v>
      </c>
      <c r="R157" s="135">
        <f>IF($D157="Y",$K157,0)</f>
        <v>0</v>
      </c>
      <c r="S157" s="135">
        <f>IF($D157="N",$K157,0)</f>
        <v>0</v>
      </c>
      <c r="T157" s="136" t="e">
        <f>R157/(S157+R157)</f>
        <v>#DIV/0!</v>
      </c>
    </row>
    <row r="158" spans="1:20" s="32" customFormat="1" ht="12" x14ac:dyDescent="0.3">
      <c r="A158" s="94"/>
      <c r="B158" s="95"/>
      <c r="C158" s="130" t="str">
        <f>'3. Staff Loading'!C158</f>
        <v>BenefitsCal Product Manager</v>
      </c>
      <c r="D158" s="131" t="str">
        <f>'3. Staff Loading'!D158</f>
        <v>N</v>
      </c>
      <c r="E158" s="43">
        <v>50.4</v>
      </c>
      <c r="F158" s="43">
        <v>52.8</v>
      </c>
      <c r="G158" s="43">
        <v>50.4</v>
      </c>
      <c r="H158" s="43">
        <v>50.4</v>
      </c>
      <c r="I158" s="43">
        <v>52.8</v>
      </c>
      <c r="J158" s="43"/>
      <c r="K158" s="101">
        <f>SUM(E158:J158)</f>
        <v>256.8</v>
      </c>
      <c r="L158" s="29"/>
      <c r="M158" s="29"/>
      <c r="N158" s="29"/>
      <c r="O158" s="135">
        <f t="shared" ref="O158:O161" si="107">P158/$M$7</f>
        <v>0.3</v>
      </c>
      <c r="P158" s="135">
        <f t="shared" ref="P158" si="108">K158/5</f>
        <v>51.36</v>
      </c>
      <c r="R158" s="135">
        <f>IF($D158="Y",$K158,0)</f>
        <v>0</v>
      </c>
      <c r="S158" s="135">
        <f>IF($D158="N",$K158,0)</f>
        <v>256.8</v>
      </c>
      <c r="T158" s="136">
        <f t="shared" ref="T158:T161" si="109">R158/(S158+R158)</f>
        <v>0</v>
      </c>
    </row>
    <row r="159" spans="1:20" s="32" customFormat="1" ht="12" x14ac:dyDescent="0.3">
      <c r="A159" s="94"/>
      <c r="B159" s="95"/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101">
        <f>SUM(E159:J159)</f>
        <v>0</v>
      </c>
      <c r="L159" s="29"/>
      <c r="M159" s="29"/>
      <c r="N159" s="29"/>
      <c r="O159" s="135">
        <f t="shared" si="107"/>
        <v>0</v>
      </c>
      <c r="P159" s="135">
        <f>K159/12</f>
        <v>0</v>
      </c>
      <c r="R159" s="135">
        <f>IF($D159="Y",$K159,0)</f>
        <v>0</v>
      </c>
      <c r="S159" s="135">
        <f>IF($D159="N",$K159,0)</f>
        <v>0</v>
      </c>
      <c r="T159" s="136" t="e">
        <f t="shared" si="109"/>
        <v>#DIV/0!</v>
      </c>
    </row>
    <row r="160" spans="1:20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101">
        <f>SUM(E160:J160)</f>
        <v>0</v>
      </c>
      <c r="L160" s="29"/>
      <c r="M160" s="29"/>
      <c r="N160" s="29"/>
      <c r="O160" s="135">
        <f t="shared" si="107"/>
        <v>0</v>
      </c>
      <c r="P160" s="135">
        <f>K160/12</f>
        <v>0</v>
      </c>
      <c r="R160" s="135">
        <f>IF($D160="Y",$K160,0)</f>
        <v>0</v>
      </c>
      <c r="S160" s="135">
        <f>IF($D160="N",$K160,0)</f>
        <v>0</v>
      </c>
      <c r="T160" s="136" t="e">
        <f t="shared" si="109"/>
        <v>#DIV/0!</v>
      </c>
    </row>
    <row r="161" spans="1:20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101">
        <f>SUM(E161:J161)</f>
        <v>0</v>
      </c>
      <c r="L161" s="29"/>
      <c r="M161" s="29"/>
      <c r="N161" s="29"/>
      <c r="O161" s="135">
        <f t="shared" si="107"/>
        <v>0</v>
      </c>
      <c r="P161" s="135">
        <f>K161/12</f>
        <v>0</v>
      </c>
      <c r="R161" s="135">
        <f>IF($D161="Y",$K161,0)</f>
        <v>0</v>
      </c>
      <c r="S161" s="135">
        <f>IF($D161="N",$K161,0)</f>
        <v>0</v>
      </c>
      <c r="T161" s="136" t="e">
        <f t="shared" si="109"/>
        <v>#DIV/0!</v>
      </c>
    </row>
    <row r="162" spans="1:20" ht="12.5" thickBot="1" x14ac:dyDescent="0.35">
      <c r="A162" s="66"/>
      <c r="B162" s="67" t="s">
        <v>92</v>
      </c>
      <c r="C162" s="68"/>
      <c r="D162" s="120"/>
      <c r="E162" s="71">
        <f>SUM(E157:E161)</f>
        <v>50.4</v>
      </c>
      <c r="F162" s="71">
        <f t="shared" ref="F162:K162" si="110">SUM(F157:F161)</f>
        <v>52.8</v>
      </c>
      <c r="G162" s="71">
        <f t="shared" si="110"/>
        <v>50.4</v>
      </c>
      <c r="H162" s="71">
        <f t="shared" si="110"/>
        <v>50.4</v>
      </c>
      <c r="I162" s="71">
        <f t="shared" si="110"/>
        <v>52.8</v>
      </c>
      <c r="J162" s="71">
        <f t="shared" si="110"/>
        <v>0</v>
      </c>
      <c r="K162" s="71">
        <f t="shared" si="110"/>
        <v>256.8</v>
      </c>
      <c r="L162" s="29"/>
      <c r="M162" s="29"/>
      <c r="N162" s="29"/>
      <c r="O162" s="73">
        <f>SUM(O157:O161)</f>
        <v>0.3</v>
      </c>
      <c r="P162" s="73">
        <f>SUM(P157:P161)</f>
        <v>51.36</v>
      </c>
      <c r="R162" s="69">
        <f>SUM(R157:R161)</f>
        <v>0</v>
      </c>
      <c r="S162" s="69">
        <f>SUM(S157:S161)</f>
        <v>256.8</v>
      </c>
      <c r="T162" s="106">
        <f>R162/(R162+S162)</f>
        <v>0</v>
      </c>
    </row>
    <row r="163" spans="1:20" ht="12" x14ac:dyDescent="0.3">
      <c r="A163" s="100">
        <v>7.2</v>
      </c>
      <c r="B163" s="95" t="s">
        <v>93</v>
      </c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101">
        <f>SUM(E163:J163)</f>
        <v>0</v>
      </c>
      <c r="L163" s="29"/>
      <c r="M163" s="29"/>
      <c r="N163" s="29"/>
      <c r="O163" s="135">
        <f>P163/$M$7</f>
        <v>0</v>
      </c>
      <c r="P163" s="135">
        <f>K163/12</f>
        <v>0</v>
      </c>
      <c r="R163" s="135">
        <f>IF($D163="Y",$K163,0)</f>
        <v>0</v>
      </c>
      <c r="S163" s="135">
        <f>IF($D163="N",$K163,0)</f>
        <v>0</v>
      </c>
      <c r="T163" s="136" t="e">
        <f>R163/(S163+R163)</f>
        <v>#DIV/0!</v>
      </c>
    </row>
    <row r="164" spans="1:20" s="32" customFormat="1" ht="12" x14ac:dyDescent="0.3">
      <c r="A164" s="94"/>
      <c r="B164" s="95"/>
      <c r="C164" s="130" t="str">
        <f>'3. Staff Loading'!C164</f>
        <v>BenefitsCal Application Architect</v>
      </c>
      <c r="D164" s="131" t="str">
        <f>'3. Staff Loading'!D164</f>
        <v>N</v>
      </c>
      <c r="E164" s="43">
        <v>16.8</v>
      </c>
      <c r="F164" s="43">
        <v>17.600000000000001</v>
      </c>
      <c r="G164" s="43">
        <v>16.8</v>
      </c>
      <c r="H164" s="43">
        <v>16.8</v>
      </c>
      <c r="I164" s="43">
        <v>17.600000000000001</v>
      </c>
      <c r="J164" s="43"/>
      <c r="K164" s="101">
        <f>SUM(E164:J164)</f>
        <v>85.6</v>
      </c>
      <c r="L164" s="29"/>
      <c r="M164" s="29"/>
      <c r="N164" s="29"/>
      <c r="O164" s="135">
        <f t="shared" ref="O164:O167" si="111">P164/$M$7</f>
        <v>9.9999999999999992E-2</v>
      </c>
      <c r="P164" s="135">
        <f t="shared" ref="P164:P165" si="112">K164/5</f>
        <v>17.119999999999997</v>
      </c>
      <c r="R164" s="135">
        <f>IF($D164="Y",$K164,0)</f>
        <v>0</v>
      </c>
      <c r="S164" s="135">
        <f>IF($D164="N",$K164,0)</f>
        <v>85.6</v>
      </c>
      <c r="T164" s="136">
        <f t="shared" ref="T164:T167" si="113">R164/(S164+R164)</f>
        <v>0</v>
      </c>
    </row>
    <row r="165" spans="1:20" ht="12" x14ac:dyDescent="0.3">
      <c r="A165" s="94"/>
      <c r="B165" s="95"/>
      <c r="C165" s="130" t="str">
        <f>'3. Staff Loading'!C165</f>
        <v>BenefitsCal User Centered Design Lead</v>
      </c>
      <c r="D165" s="131" t="str">
        <f>'3. Staff Loading'!D165</f>
        <v>N</v>
      </c>
      <c r="E165" s="43">
        <v>16.8</v>
      </c>
      <c r="F165" s="43">
        <v>17.600000000000001</v>
      </c>
      <c r="G165" s="43">
        <v>16.8</v>
      </c>
      <c r="H165" s="43">
        <v>16.8</v>
      </c>
      <c r="I165" s="43">
        <v>17.600000000000001</v>
      </c>
      <c r="J165" s="43"/>
      <c r="K165" s="101">
        <f>SUM(E165:J165)</f>
        <v>85.6</v>
      </c>
      <c r="L165" s="29"/>
      <c r="M165" s="29"/>
      <c r="N165" s="29"/>
      <c r="O165" s="135">
        <f t="shared" si="111"/>
        <v>9.9999999999999992E-2</v>
      </c>
      <c r="P165" s="135">
        <f t="shared" si="112"/>
        <v>17.119999999999997</v>
      </c>
      <c r="R165" s="135">
        <f>IF($D165="Y",$K165,0)</f>
        <v>0</v>
      </c>
      <c r="S165" s="135">
        <f>IF($D165="N",$K165,0)</f>
        <v>85.6</v>
      </c>
      <c r="T165" s="136">
        <f t="shared" si="113"/>
        <v>0</v>
      </c>
    </row>
    <row r="166" spans="1:20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101">
        <f>SUM(E166:J166)</f>
        <v>0</v>
      </c>
      <c r="L166" s="29"/>
      <c r="M166" s="29"/>
      <c r="N166" s="29"/>
      <c r="O166" s="135">
        <f t="shared" si="111"/>
        <v>0</v>
      </c>
      <c r="P166" s="135">
        <f>K166/12</f>
        <v>0</v>
      </c>
      <c r="R166" s="135">
        <f>IF($D166="Y",$K166,0)</f>
        <v>0</v>
      </c>
      <c r="S166" s="135">
        <f>IF($D166="N",$K166,0)</f>
        <v>0</v>
      </c>
      <c r="T166" s="136" t="e">
        <f t="shared" si="113"/>
        <v>#DIV/0!</v>
      </c>
    </row>
    <row r="167" spans="1:20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101">
        <f>SUM(E167:J167)</f>
        <v>0</v>
      </c>
      <c r="L167" s="29"/>
      <c r="M167" s="29"/>
      <c r="N167" s="29"/>
      <c r="O167" s="135">
        <f t="shared" si="111"/>
        <v>0</v>
      </c>
      <c r="P167" s="135">
        <f>K167/12</f>
        <v>0</v>
      </c>
      <c r="R167" s="135">
        <f>IF($D167="Y",$K167,0)</f>
        <v>0</v>
      </c>
      <c r="S167" s="135">
        <f>IF($D167="N",$K167,0)</f>
        <v>0</v>
      </c>
      <c r="T167" s="136" t="e">
        <f t="shared" si="113"/>
        <v>#DIV/0!</v>
      </c>
    </row>
    <row r="168" spans="1:20" ht="12.5" thickBot="1" x14ac:dyDescent="0.35">
      <c r="A168" s="66"/>
      <c r="B168" s="67" t="s">
        <v>94</v>
      </c>
      <c r="C168" s="68"/>
      <c r="D168" s="120"/>
      <c r="E168" s="71">
        <f>SUM(E163:E167)</f>
        <v>33.6</v>
      </c>
      <c r="F168" s="71">
        <f t="shared" ref="F168:K168" si="114">SUM(F163:F167)</f>
        <v>35.200000000000003</v>
      </c>
      <c r="G168" s="71">
        <f t="shared" si="114"/>
        <v>33.6</v>
      </c>
      <c r="H168" s="71">
        <f t="shared" si="114"/>
        <v>33.6</v>
      </c>
      <c r="I168" s="71">
        <f t="shared" si="114"/>
        <v>35.200000000000003</v>
      </c>
      <c r="J168" s="71">
        <f t="shared" si="114"/>
        <v>0</v>
      </c>
      <c r="K168" s="71">
        <f t="shared" si="114"/>
        <v>171.2</v>
      </c>
      <c r="L168" s="29"/>
      <c r="M168" s="29"/>
      <c r="N168" s="29"/>
      <c r="O168" s="73">
        <f>SUM(O163:O167)</f>
        <v>0.19999999999999998</v>
      </c>
      <c r="P168" s="73">
        <f>SUM(P163:P167)</f>
        <v>34.239999999999995</v>
      </c>
      <c r="R168" s="69">
        <f>SUM(R163:R167)</f>
        <v>0</v>
      </c>
      <c r="S168" s="69">
        <f>SUM(S163:S167)</f>
        <v>171.2</v>
      </c>
      <c r="T168" s="106">
        <f>R168/(R168+S168)</f>
        <v>0</v>
      </c>
    </row>
    <row r="169" spans="1:20" ht="12" x14ac:dyDescent="0.3">
      <c r="A169" s="100">
        <v>7.3</v>
      </c>
      <c r="B169" s="95" t="s">
        <v>95</v>
      </c>
      <c r="C169" s="130" t="str">
        <f>'3. Staff Loading'!C169</f>
        <v>BenefitsCal Application Architect</v>
      </c>
      <c r="D169" s="131" t="str">
        <f>'3. Staff Loading'!D169</f>
        <v>N</v>
      </c>
      <c r="E169" s="43">
        <v>16.8</v>
      </c>
      <c r="F169" s="43">
        <v>17.600000000000001</v>
      </c>
      <c r="G169" s="43">
        <v>16.8</v>
      </c>
      <c r="H169" s="43">
        <v>16.8</v>
      </c>
      <c r="I169" s="43">
        <v>17.600000000000001</v>
      </c>
      <c r="J169" s="43"/>
      <c r="K169" s="101">
        <f>SUM(E169:J169)</f>
        <v>85.6</v>
      </c>
      <c r="L169" s="29"/>
      <c r="M169" s="29"/>
      <c r="N169" s="29"/>
      <c r="O169" s="135">
        <f>P169/$M$7</f>
        <v>9.9999999999999992E-2</v>
      </c>
      <c r="P169" s="135">
        <f t="shared" ref="P169:P171" si="115">K169/5</f>
        <v>17.119999999999997</v>
      </c>
      <c r="R169" s="135">
        <f>IF($D169="Y",$K169,0)</f>
        <v>0</v>
      </c>
      <c r="S169" s="135">
        <f>IF($D169="N",$K169,0)</f>
        <v>85.6</v>
      </c>
      <c r="T169" s="136">
        <f>R169/(S169+R169)</f>
        <v>0</v>
      </c>
    </row>
    <row r="170" spans="1:20" s="32" customFormat="1" ht="12" x14ac:dyDescent="0.3">
      <c r="A170" s="94"/>
      <c r="B170" s="95"/>
      <c r="C170" s="130" t="str">
        <f>'3. Staff Loading'!C170</f>
        <v>BenefitsCal Application Developer SR</v>
      </c>
      <c r="D170" s="131" t="str">
        <f>'3. Staff Loading'!D170</f>
        <v>N</v>
      </c>
      <c r="E170" s="43">
        <v>16.8</v>
      </c>
      <c r="F170" s="43">
        <v>17.600000000000001</v>
      </c>
      <c r="G170" s="43">
        <v>16.8</v>
      </c>
      <c r="H170" s="43">
        <v>16.8</v>
      </c>
      <c r="I170" s="43">
        <v>17.600000000000001</v>
      </c>
      <c r="J170" s="43"/>
      <c r="K170" s="101">
        <f>SUM(E170:J170)</f>
        <v>85.6</v>
      </c>
      <c r="L170" s="29"/>
      <c r="M170" s="29"/>
      <c r="N170" s="29"/>
      <c r="O170" s="135">
        <f t="shared" ref="O170:O173" si="116">P170/$M$7</f>
        <v>9.9999999999999992E-2</v>
      </c>
      <c r="P170" s="135">
        <f t="shared" si="115"/>
        <v>17.119999999999997</v>
      </c>
      <c r="R170" s="135">
        <f>IF($D170="Y",$K170,0)</f>
        <v>0</v>
      </c>
      <c r="S170" s="135">
        <f>IF($D170="N",$K170,0)</f>
        <v>85.6</v>
      </c>
      <c r="T170" s="136">
        <f t="shared" ref="T170:T173" si="117">R170/(S170+R170)</f>
        <v>0</v>
      </c>
    </row>
    <row r="171" spans="1:20" s="32" customFormat="1" ht="12" x14ac:dyDescent="0.3">
      <c r="A171" s="94"/>
      <c r="B171" s="95"/>
      <c r="C171" s="130" t="str">
        <f>'3. Staff Loading'!C171</f>
        <v>BenefitsCal Business Analyst Sr</v>
      </c>
      <c r="D171" s="131" t="str">
        <f>'3. Staff Loading'!D171</f>
        <v>N</v>
      </c>
      <c r="E171" s="43">
        <v>16.8</v>
      </c>
      <c r="F171" s="43">
        <v>17.600000000000001</v>
      </c>
      <c r="G171" s="43">
        <v>16.8</v>
      </c>
      <c r="H171" s="43">
        <v>16.8</v>
      </c>
      <c r="I171" s="43">
        <v>17.600000000000001</v>
      </c>
      <c r="J171" s="43"/>
      <c r="K171" s="101">
        <f>SUM(E171:J171)</f>
        <v>85.6</v>
      </c>
      <c r="L171" s="29"/>
      <c r="M171" s="29"/>
      <c r="N171" s="29"/>
      <c r="O171" s="135">
        <f t="shared" si="116"/>
        <v>9.9999999999999992E-2</v>
      </c>
      <c r="P171" s="135">
        <f t="shared" si="115"/>
        <v>17.119999999999997</v>
      </c>
      <c r="R171" s="135">
        <f>IF($D171="Y",$K171,0)</f>
        <v>0</v>
      </c>
      <c r="S171" s="135">
        <f>IF($D171="N",$K171,0)</f>
        <v>85.6</v>
      </c>
      <c r="T171" s="136">
        <f t="shared" si="117"/>
        <v>0</v>
      </c>
    </row>
    <row r="172" spans="1:20" ht="12" x14ac:dyDescent="0.3">
      <c r="A172" s="94"/>
      <c r="B172" s="95"/>
      <c r="C172" s="130" t="str">
        <f>'3. Staff Loading'!C172</f>
        <v>BenefitsCal SR Tester Onshore</v>
      </c>
      <c r="D172" s="131" t="str">
        <f>'3. Staff Loading'!D172</f>
        <v>N</v>
      </c>
      <c r="E172" s="43">
        <v>16.8</v>
      </c>
      <c r="F172" s="43">
        <v>17.600000000000001</v>
      </c>
      <c r="G172" s="43">
        <v>16.8</v>
      </c>
      <c r="H172" s="43">
        <v>16.8</v>
      </c>
      <c r="I172" s="43">
        <v>17.600000000000001</v>
      </c>
      <c r="J172" s="43"/>
      <c r="K172" s="101">
        <f>SUM(E172:J172)</f>
        <v>85.6</v>
      </c>
      <c r="L172" s="29"/>
      <c r="M172" s="29"/>
      <c r="N172" s="29"/>
      <c r="O172" s="135">
        <f t="shared" si="116"/>
        <v>9.9999999999999992E-2</v>
      </c>
      <c r="P172" s="135">
        <f t="shared" ref="P172" si="118">K172/5</f>
        <v>17.119999999999997</v>
      </c>
      <c r="R172" s="135">
        <f>IF($D172="Y",$K172,0)</f>
        <v>0</v>
      </c>
      <c r="S172" s="135">
        <f>IF($D172="N",$K172,0)</f>
        <v>85.6</v>
      </c>
      <c r="T172" s="136">
        <f t="shared" si="117"/>
        <v>0</v>
      </c>
    </row>
    <row r="173" spans="1:20" ht="12" x14ac:dyDescent="0.3">
      <c r="A173" s="94"/>
      <c r="B173" s="95"/>
      <c r="C173" s="130" t="str">
        <f>'3. Staff Loading'!C173</f>
        <v>BenefitsCal User Centered Design Lead</v>
      </c>
      <c r="D173" s="131" t="str">
        <f>'3. Staff Loading'!D173</f>
        <v>N</v>
      </c>
      <c r="E173" s="43">
        <v>16.8</v>
      </c>
      <c r="F173" s="43">
        <v>17.600000000000001</v>
      </c>
      <c r="G173" s="43">
        <v>16.8</v>
      </c>
      <c r="H173" s="43">
        <v>16.8</v>
      </c>
      <c r="I173" s="43">
        <v>17.600000000000001</v>
      </c>
      <c r="J173" s="43"/>
      <c r="K173" s="101">
        <f>SUM(E173:J173)</f>
        <v>85.6</v>
      </c>
      <c r="L173" s="29"/>
      <c r="M173" s="29"/>
      <c r="N173" s="29"/>
      <c r="O173" s="135">
        <f t="shared" si="116"/>
        <v>9.9999999999999992E-2</v>
      </c>
      <c r="P173" s="135">
        <f>K173/5</f>
        <v>17.119999999999997</v>
      </c>
      <c r="R173" s="135">
        <f>IF($D173="Y",$K173,0)</f>
        <v>0</v>
      </c>
      <c r="S173" s="135">
        <f>IF($D173="N",$K173,0)</f>
        <v>85.6</v>
      </c>
      <c r="T173" s="136">
        <f t="shared" si="117"/>
        <v>0</v>
      </c>
    </row>
    <row r="174" spans="1:20" ht="12.5" thickBot="1" x14ac:dyDescent="0.35">
      <c r="A174" s="66"/>
      <c r="B174" s="67" t="s">
        <v>96</v>
      </c>
      <c r="C174" s="68"/>
      <c r="D174" s="120"/>
      <c r="E174" s="71">
        <f>SUM(E169:E173)</f>
        <v>84</v>
      </c>
      <c r="F174" s="71">
        <f t="shared" ref="F174:K174" si="119">SUM(F169:F173)</f>
        <v>88</v>
      </c>
      <c r="G174" s="71">
        <f t="shared" si="119"/>
        <v>84</v>
      </c>
      <c r="H174" s="71">
        <f t="shared" si="119"/>
        <v>84</v>
      </c>
      <c r="I174" s="71">
        <f t="shared" si="119"/>
        <v>88</v>
      </c>
      <c r="J174" s="71">
        <f t="shared" si="119"/>
        <v>0</v>
      </c>
      <c r="K174" s="71">
        <f t="shared" si="119"/>
        <v>428</v>
      </c>
      <c r="L174" s="29"/>
      <c r="M174" s="29"/>
      <c r="N174" s="29"/>
      <c r="O174" s="73">
        <f>SUM(O169:O173)</f>
        <v>0.49999999999999994</v>
      </c>
      <c r="P174" s="73">
        <f>SUM(P169:P173)</f>
        <v>85.6</v>
      </c>
      <c r="R174" s="69">
        <f>SUM(R169:R173)</f>
        <v>0</v>
      </c>
      <c r="S174" s="69">
        <f>SUM(S169:S173)</f>
        <v>428</v>
      </c>
      <c r="T174" s="106">
        <f>R174/(R174+S174)</f>
        <v>0</v>
      </c>
    </row>
    <row r="175" spans="1:20" ht="12" x14ac:dyDescent="0.3">
      <c r="A175" s="94">
        <v>7.4</v>
      </c>
      <c r="B175" s="95" t="s">
        <v>97</v>
      </c>
      <c r="C175" s="130" t="str">
        <f>'3. Staff Loading'!C175</f>
        <v>BenefitsCal Application Developer Onshore</v>
      </c>
      <c r="D175" s="131" t="str">
        <f>'3. Staff Loading'!D175</f>
        <v>N</v>
      </c>
      <c r="E175" s="43">
        <v>168</v>
      </c>
      <c r="F175" s="43">
        <v>176</v>
      </c>
      <c r="G175" s="43">
        <v>168</v>
      </c>
      <c r="H175" s="43">
        <v>168</v>
      </c>
      <c r="I175" s="43">
        <v>176</v>
      </c>
      <c r="J175" s="43"/>
      <c r="K175" s="101">
        <f>SUM(E175:J175)</f>
        <v>856</v>
      </c>
      <c r="L175" s="29"/>
      <c r="M175" s="29"/>
      <c r="N175" s="29"/>
      <c r="O175" s="135">
        <f>P175/$M$7</f>
        <v>1</v>
      </c>
      <c r="P175" s="135">
        <f t="shared" ref="P175:P178" si="120">K175/5</f>
        <v>171.2</v>
      </c>
      <c r="R175" s="135">
        <f>IF($D175="Y",$K175,0)</f>
        <v>0</v>
      </c>
      <c r="S175" s="135">
        <f>IF($D175="N",$K175,0)</f>
        <v>856</v>
      </c>
      <c r="T175" s="136">
        <f>R175/(S175+R175)</f>
        <v>0</v>
      </c>
    </row>
    <row r="176" spans="1:20" s="32" customFormat="1" ht="12" x14ac:dyDescent="0.3">
      <c r="A176" s="94"/>
      <c r="B176" s="95"/>
      <c r="C176" s="130" t="str">
        <f>'3. Staff Loading'!C176</f>
        <v>BenefitsCal Application Developer SR</v>
      </c>
      <c r="D176" s="131" t="str">
        <f>'3. Staff Loading'!D176</f>
        <v>N</v>
      </c>
      <c r="E176" s="43">
        <v>25.2</v>
      </c>
      <c r="F176" s="43">
        <v>26.4</v>
      </c>
      <c r="G176" s="43">
        <v>25.2</v>
      </c>
      <c r="H176" s="43">
        <v>25.2</v>
      </c>
      <c r="I176" s="43">
        <v>26.4</v>
      </c>
      <c r="J176" s="43"/>
      <c r="K176" s="101">
        <f>SUM(E176:J176)</f>
        <v>128.4</v>
      </c>
      <c r="L176" s="29"/>
      <c r="M176" s="29"/>
      <c r="N176" s="29"/>
      <c r="O176" s="135">
        <f t="shared" ref="O176:O179" si="121">P176/$M$7</f>
        <v>0.15</v>
      </c>
      <c r="P176" s="135">
        <f t="shared" si="120"/>
        <v>25.68</v>
      </c>
      <c r="R176" s="135">
        <f>IF($D176="Y",$K176,0)</f>
        <v>0</v>
      </c>
      <c r="S176" s="135">
        <f>IF($D176="N",$K176,0)</f>
        <v>128.4</v>
      </c>
      <c r="T176" s="136">
        <f t="shared" ref="T176:T179" si="122">R176/(S176+R176)</f>
        <v>0</v>
      </c>
    </row>
    <row r="177" spans="1:20" s="32" customFormat="1" ht="12" x14ac:dyDescent="0.3">
      <c r="A177" s="94"/>
      <c r="B177" s="95"/>
      <c r="C177" s="130" t="str">
        <f>'3. Staff Loading'!C177</f>
        <v>BenefitsCal Business Analyst Sr</v>
      </c>
      <c r="D177" s="131" t="str">
        <f>'3. Staff Loading'!D177</f>
        <v>N</v>
      </c>
      <c r="E177" s="43">
        <v>16.8</v>
      </c>
      <c r="F177" s="43">
        <v>17.600000000000001</v>
      </c>
      <c r="G177" s="43">
        <v>16.8</v>
      </c>
      <c r="H177" s="43">
        <v>16.8</v>
      </c>
      <c r="I177" s="43">
        <v>17.600000000000001</v>
      </c>
      <c r="J177" s="43"/>
      <c r="K177" s="101">
        <f>SUM(E177:J177)</f>
        <v>85.6</v>
      </c>
      <c r="L177" s="29"/>
      <c r="M177" s="29"/>
      <c r="N177" s="29"/>
      <c r="O177" s="135">
        <f t="shared" si="121"/>
        <v>9.9999999999999992E-2</v>
      </c>
      <c r="P177" s="135">
        <f t="shared" si="120"/>
        <v>17.119999999999997</v>
      </c>
      <c r="R177" s="135">
        <f>IF($D177="Y",$K177,0)</f>
        <v>0</v>
      </c>
      <c r="S177" s="135">
        <f>IF($D177="N",$K177,0)</f>
        <v>85.6</v>
      </c>
      <c r="T177" s="136">
        <f t="shared" si="122"/>
        <v>0</v>
      </c>
    </row>
    <row r="178" spans="1:20" s="32" customFormat="1" ht="12" x14ac:dyDescent="0.3">
      <c r="A178" s="94"/>
      <c r="B178" s="95"/>
      <c r="C178" s="130" t="str">
        <f>'3. Staff Loading'!C178</f>
        <v>BenefitsCal SR Tester Onshore</v>
      </c>
      <c r="D178" s="131" t="str">
        <f>'3. Staff Loading'!D178</f>
        <v>N</v>
      </c>
      <c r="E178" s="43">
        <v>16.8</v>
      </c>
      <c r="F178" s="43">
        <v>17.600000000000001</v>
      </c>
      <c r="G178" s="43">
        <v>16.8</v>
      </c>
      <c r="H178" s="43">
        <v>16.8</v>
      </c>
      <c r="I178" s="43">
        <v>17.600000000000001</v>
      </c>
      <c r="J178" s="43"/>
      <c r="K178" s="101">
        <f>SUM(E178:J178)</f>
        <v>85.6</v>
      </c>
      <c r="L178" s="29"/>
      <c r="M178" s="29"/>
      <c r="N178" s="29"/>
      <c r="O178" s="135">
        <f t="shared" si="121"/>
        <v>9.9999999999999992E-2</v>
      </c>
      <c r="P178" s="135">
        <f t="shared" si="120"/>
        <v>17.119999999999997</v>
      </c>
      <c r="R178" s="135">
        <f>IF($D178="Y",$K178,0)</f>
        <v>0</v>
      </c>
      <c r="S178" s="135">
        <f>IF($D178="N",$K178,0)</f>
        <v>85.6</v>
      </c>
      <c r="T178" s="136">
        <f t="shared" si="122"/>
        <v>0</v>
      </c>
    </row>
    <row r="179" spans="1:20" ht="10.15" customHeight="1" x14ac:dyDescent="0.3">
      <c r="A179" s="94"/>
      <c r="B179" s="95"/>
      <c r="C179" s="130" t="str">
        <f>'3. Staff Loading'!C179</f>
        <v>BenefitsCal User Centered Design Lead</v>
      </c>
      <c r="D179" s="131" t="str">
        <f>'3. Staff Loading'!D179</f>
        <v>N</v>
      </c>
      <c r="E179" s="43">
        <v>8.4</v>
      </c>
      <c r="F179" s="43">
        <v>8.8000000000000007</v>
      </c>
      <c r="G179" s="43">
        <v>8.4</v>
      </c>
      <c r="H179" s="43">
        <v>8.4</v>
      </c>
      <c r="I179" s="43">
        <v>8.8000000000000007</v>
      </c>
      <c r="J179" s="43"/>
      <c r="K179" s="101">
        <f>SUM(E179:J179)</f>
        <v>42.8</v>
      </c>
      <c r="L179" s="29"/>
      <c r="M179" s="29"/>
      <c r="N179" s="29"/>
      <c r="O179" s="135">
        <f t="shared" si="121"/>
        <v>4.9999999999999996E-2</v>
      </c>
      <c r="P179" s="135">
        <f t="shared" ref="P179" si="123">K179/5</f>
        <v>8.5599999999999987</v>
      </c>
      <c r="R179" s="135">
        <f>IF($D179="Y",$K179,0)</f>
        <v>0</v>
      </c>
      <c r="S179" s="135">
        <f>IF($D179="N",$K179,0)</f>
        <v>42.8</v>
      </c>
      <c r="T179" s="136">
        <f t="shared" si="122"/>
        <v>0</v>
      </c>
    </row>
    <row r="180" spans="1:20" s="31" customFormat="1" ht="13.5" thickBot="1" x14ac:dyDescent="0.35">
      <c r="A180" s="66"/>
      <c r="B180" s="67" t="s">
        <v>98</v>
      </c>
      <c r="C180" s="68"/>
      <c r="D180" s="120"/>
      <c r="E180" s="71">
        <f>SUM(E175:E179)</f>
        <v>235.20000000000002</v>
      </c>
      <c r="F180" s="71">
        <f t="shared" ref="F180:K180" si="124">SUM(F175:F179)</f>
        <v>246.4</v>
      </c>
      <c r="G180" s="71">
        <f t="shared" si="124"/>
        <v>235.20000000000002</v>
      </c>
      <c r="H180" s="71">
        <f t="shared" si="124"/>
        <v>235.20000000000002</v>
      </c>
      <c r="I180" s="71">
        <f t="shared" si="124"/>
        <v>246.4</v>
      </c>
      <c r="J180" s="71">
        <f t="shared" si="124"/>
        <v>0</v>
      </c>
      <c r="K180" s="71">
        <f t="shared" si="124"/>
        <v>1198.3999999999999</v>
      </c>
      <c r="L180" s="29"/>
      <c r="M180" s="29"/>
      <c r="N180" s="29"/>
      <c r="O180" s="73">
        <f>SUM(O175:O179)</f>
        <v>1.4000000000000001</v>
      </c>
      <c r="P180" s="73">
        <f>SUM(P175:P179)</f>
        <v>239.68</v>
      </c>
      <c r="R180" s="69">
        <f>SUM(R175:R179)</f>
        <v>0</v>
      </c>
      <c r="S180" s="69">
        <f>SUM(S175:S179)</f>
        <v>1198.3999999999999</v>
      </c>
      <c r="T180" s="106">
        <f>R180/(R180+S180)</f>
        <v>0</v>
      </c>
    </row>
    <row r="181" spans="1:20" ht="10.15" customHeight="1" x14ac:dyDescent="0.3">
      <c r="A181" s="38"/>
      <c r="B181" s="39"/>
      <c r="C181" s="47"/>
      <c r="D181" s="119"/>
      <c r="E181" s="43"/>
      <c r="F181" s="43"/>
      <c r="G181" s="43"/>
      <c r="H181" s="43"/>
      <c r="I181" s="43"/>
      <c r="J181" s="43"/>
      <c r="K181" s="43"/>
      <c r="L181" s="29"/>
      <c r="M181" s="29"/>
      <c r="N181" s="29"/>
      <c r="O181" s="41"/>
      <c r="P181" s="41"/>
      <c r="R181" s="41"/>
      <c r="S181" s="41"/>
      <c r="T181" s="105"/>
    </row>
    <row r="182" spans="1:20" ht="13.5" thickBot="1" x14ac:dyDescent="0.35">
      <c r="A182" s="89"/>
      <c r="B182" s="90" t="s">
        <v>99</v>
      </c>
      <c r="C182" s="91"/>
      <c r="D182" s="123"/>
      <c r="E182" s="92">
        <f t="shared" ref="E182:K182" si="125">SUM(E162,E168,E174,E180)</f>
        <v>403.20000000000005</v>
      </c>
      <c r="F182" s="92">
        <f t="shared" si="125"/>
        <v>422.4</v>
      </c>
      <c r="G182" s="92">
        <f t="shared" si="125"/>
        <v>403.20000000000005</v>
      </c>
      <c r="H182" s="92">
        <f t="shared" si="125"/>
        <v>403.20000000000005</v>
      </c>
      <c r="I182" s="92">
        <f t="shared" si="125"/>
        <v>422.4</v>
      </c>
      <c r="J182" s="92">
        <f t="shared" si="125"/>
        <v>0</v>
      </c>
      <c r="K182" s="92">
        <f t="shared" si="125"/>
        <v>2054.3999999999996</v>
      </c>
      <c r="L182" s="29"/>
      <c r="M182" s="29"/>
      <c r="N182" s="29"/>
      <c r="O182" s="92">
        <f>SUM(O162,O168,O174,O180)</f>
        <v>2.4000000000000004</v>
      </c>
      <c r="P182" s="92">
        <f>SUM(P162,P168,P174,P180)</f>
        <v>410.88</v>
      </c>
      <c r="R182" s="92">
        <f>SUM(R162,R168,R174,R180)</f>
        <v>0</v>
      </c>
      <c r="S182" s="92">
        <f>SUM(S162,S168,S174,S180)</f>
        <v>2054.3999999999996</v>
      </c>
      <c r="T182" s="111">
        <f>R182/(R182+S182)</f>
        <v>0</v>
      </c>
    </row>
    <row r="183" spans="1:20" ht="12" x14ac:dyDescent="0.3">
      <c r="A183" s="49"/>
      <c r="B183" s="39"/>
      <c r="C183" s="40"/>
      <c r="D183" s="126"/>
      <c r="E183" s="43"/>
      <c r="F183" s="43"/>
      <c r="G183" s="43"/>
      <c r="H183" s="43"/>
      <c r="I183" s="43"/>
      <c r="J183" s="43"/>
      <c r="K183" s="43"/>
      <c r="L183" s="29"/>
      <c r="M183" s="29"/>
      <c r="N183" s="29"/>
      <c r="O183" s="40"/>
      <c r="P183" s="40"/>
      <c r="R183" s="40"/>
      <c r="S183" s="40"/>
      <c r="T183" s="105"/>
    </row>
    <row r="184" spans="1:20" ht="13" x14ac:dyDescent="0.3">
      <c r="A184" s="75">
        <v>8</v>
      </c>
      <c r="B184" s="84" t="s">
        <v>100</v>
      </c>
      <c r="C184" s="77"/>
      <c r="D184" s="118"/>
      <c r="E184" s="82"/>
      <c r="F184" s="82"/>
      <c r="G184" s="82"/>
      <c r="H184" s="82"/>
      <c r="I184" s="82"/>
      <c r="J184" s="82"/>
      <c r="K184" s="78"/>
      <c r="L184" s="29"/>
      <c r="M184" s="29"/>
      <c r="N184" s="29"/>
      <c r="O184" s="77"/>
      <c r="P184" s="77"/>
      <c r="R184" s="77"/>
      <c r="S184" s="77"/>
      <c r="T184" s="109"/>
    </row>
    <row r="185" spans="1:20" ht="12" x14ac:dyDescent="0.3">
      <c r="A185" s="94">
        <v>8.1</v>
      </c>
      <c r="B185" s="95" t="s">
        <v>139</v>
      </c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101">
        <f>SUM(E185:J185)</f>
        <v>0</v>
      </c>
      <c r="L185" s="29"/>
      <c r="M185" s="29"/>
      <c r="N185" s="29"/>
      <c r="O185" s="135">
        <f>P185/$M$7</f>
        <v>0</v>
      </c>
      <c r="P185" s="135">
        <f>K185/12</f>
        <v>0</v>
      </c>
      <c r="R185" s="135">
        <f>IF($D185="Y",$K185,0)</f>
        <v>0</v>
      </c>
      <c r="S185" s="135">
        <f>IF($D185="N",$K185,0)</f>
        <v>0</v>
      </c>
      <c r="T185" s="136" t="e">
        <f>R185/(S185+R185)</f>
        <v>#DIV/0!</v>
      </c>
    </row>
    <row r="186" spans="1:20" s="32" customFormat="1" ht="12" x14ac:dyDescent="0.3">
      <c r="A186" s="94"/>
      <c r="B186" s="95"/>
      <c r="C186" s="130" t="str">
        <f>'3. Staff Loading'!C186</f>
        <v>BenefitsCal Cloud Technical Lead</v>
      </c>
      <c r="D186" s="131" t="str">
        <f>'3. Staff Loading'!D186</f>
        <v>N</v>
      </c>
      <c r="E186" s="43">
        <v>168</v>
      </c>
      <c r="F186" s="43">
        <v>176</v>
      </c>
      <c r="G186" s="43">
        <v>168</v>
      </c>
      <c r="H186" s="43">
        <v>168</v>
      </c>
      <c r="I186" s="43">
        <v>176</v>
      </c>
      <c r="J186" s="43"/>
      <c r="K186" s="101">
        <f>SUM(E186:J186)</f>
        <v>856</v>
      </c>
      <c r="L186" s="29"/>
      <c r="M186" s="29"/>
      <c r="N186" s="29"/>
      <c r="O186" s="135">
        <f t="shared" ref="O186:O189" si="126">P186/$M$7</f>
        <v>1</v>
      </c>
      <c r="P186" s="135">
        <f t="shared" ref="P186" si="127">K186/5</f>
        <v>171.2</v>
      </c>
      <c r="R186" s="135">
        <f>IF($D186="Y",$K186,0)</f>
        <v>0</v>
      </c>
      <c r="S186" s="135">
        <f>IF($D186="N",$K186,0)</f>
        <v>856</v>
      </c>
      <c r="T186" s="136">
        <f t="shared" ref="T186:T189" si="128">R186/(S186+R186)</f>
        <v>0</v>
      </c>
    </row>
    <row r="187" spans="1:20" s="32" customFormat="1" ht="12" x14ac:dyDescent="0.3">
      <c r="A187" s="94"/>
      <c r="B187" s="95"/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101">
        <f>SUM(E187:J187)</f>
        <v>0</v>
      </c>
      <c r="L187" s="29"/>
      <c r="M187" s="29"/>
      <c r="N187" s="29"/>
      <c r="O187" s="135">
        <f t="shared" si="126"/>
        <v>0</v>
      </c>
      <c r="P187" s="135">
        <f>K187/12</f>
        <v>0</v>
      </c>
      <c r="R187" s="135">
        <f>IF($D187="Y",$K187,0)</f>
        <v>0</v>
      </c>
      <c r="S187" s="135">
        <f>IF($D187="N",$K187,0)</f>
        <v>0</v>
      </c>
      <c r="T187" s="136" t="e">
        <f t="shared" si="128"/>
        <v>#DIV/0!</v>
      </c>
    </row>
    <row r="188" spans="1:20" ht="12" x14ac:dyDescent="0.3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101">
        <f>SUM(E188:J188)</f>
        <v>0</v>
      </c>
      <c r="L188" s="29"/>
      <c r="M188" s="29"/>
      <c r="N188" s="29"/>
      <c r="O188" s="135">
        <f t="shared" si="126"/>
        <v>0</v>
      </c>
      <c r="P188" s="135">
        <f>K188/12</f>
        <v>0</v>
      </c>
      <c r="R188" s="135">
        <f>IF($D188="Y",$K188,0)</f>
        <v>0</v>
      </c>
      <c r="S188" s="135">
        <f>IF($D188="N",$K188,0)</f>
        <v>0</v>
      </c>
      <c r="T188" s="136" t="e">
        <f t="shared" si="128"/>
        <v>#DIV/0!</v>
      </c>
    </row>
    <row r="189" spans="1:20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101">
        <f>SUM(E189:J189)</f>
        <v>0</v>
      </c>
      <c r="L189" s="29"/>
      <c r="M189" s="29"/>
      <c r="N189" s="29"/>
      <c r="O189" s="135">
        <f t="shared" si="126"/>
        <v>0</v>
      </c>
      <c r="P189" s="135">
        <f>K189/12</f>
        <v>0</v>
      </c>
      <c r="R189" s="135">
        <f>IF($D189="Y",$K189,0)</f>
        <v>0</v>
      </c>
      <c r="S189" s="135">
        <f>IF($D189="N",$K189,0)</f>
        <v>0</v>
      </c>
      <c r="T189" s="136" t="e">
        <f t="shared" si="128"/>
        <v>#DIV/0!</v>
      </c>
    </row>
    <row r="190" spans="1:20" ht="12.5" thickBot="1" x14ac:dyDescent="0.35">
      <c r="A190" s="66"/>
      <c r="B190" s="67" t="s">
        <v>103</v>
      </c>
      <c r="C190" s="68"/>
      <c r="D190" s="120"/>
      <c r="E190" s="71">
        <f>SUM(E185:E189)</f>
        <v>168</v>
      </c>
      <c r="F190" s="71">
        <f t="shared" ref="F190:K190" si="129">SUM(F185:F189)</f>
        <v>176</v>
      </c>
      <c r="G190" s="71">
        <f t="shared" si="129"/>
        <v>168</v>
      </c>
      <c r="H190" s="71">
        <f t="shared" si="129"/>
        <v>168</v>
      </c>
      <c r="I190" s="71">
        <f t="shared" si="129"/>
        <v>176</v>
      </c>
      <c r="J190" s="71">
        <f t="shared" si="129"/>
        <v>0</v>
      </c>
      <c r="K190" s="71">
        <f t="shared" si="129"/>
        <v>856</v>
      </c>
      <c r="L190" s="29"/>
      <c r="M190" s="29"/>
      <c r="N190" s="29"/>
      <c r="O190" s="73">
        <f>SUM(O185:O189)</f>
        <v>1</v>
      </c>
      <c r="P190" s="73">
        <f>SUM(P185:P189)</f>
        <v>171.2</v>
      </c>
      <c r="R190" s="69">
        <f>SUM(R185:R189)</f>
        <v>0</v>
      </c>
      <c r="S190" s="69">
        <f>SUM(S185:S189)</f>
        <v>856</v>
      </c>
      <c r="T190" s="106">
        <f>R190/(R190+S190)</f>
        <v>0</v>
      </c>
    </row>
    <row r="191" spans="1:20" ht="12" x14ac:dyDescent="0.3">
      <c r="A191" s="94">
        <v>8.1999999999999993</v>
      </c>
      <c r="B191" s="95" t="s">
        <v>104</v>
      </c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101">
        <f>SUM(E191:J191)</f>
        <v>0</v>
      </c>
      <c r="L191" s="29"/>
      <c r="M191" s="29"/>
      <c r="N191" s="29"/>
      <c r="O191" s="135">
        <f>P191/$M$7</f>
        <v>0</v>
      </c>
      <c r="P191" s="135">
        <f>K191/12</f>
        <v>0</v>
      </c>
      <c r="R191" s="135">
        <f>IF($D191="Y",$K191,0)</f>
        <v>0</v>
      </c>
      <c r="S191" s="135">
        <f>IF($D191="N",$K191,0)</f>
        <v>0</v>
      </c>
      <c r="T191" s="136" t="e">
        <f>R191/(S191+R191)</f>
        <v>#DIV/0!</v>
      </c>
    </row>
    <row r="192" spans="1:20" s="32" customFormat="1" ht="12" x14ac:dyDescent="0.3">
      <c r="A192" s="94"/>
      <c r="B192" s="95"/>
      <c r="C192" s="130" t="str">
        <f>'3. Staff Loading'!C192</f>
        <v>BenefitsCal Cloud Engineer</v>
      </c>
      <c r="D192" s="131" t="str">
        <f>'3. Staff Loading'!D192</f>
        <v>N</v>
      </c>
      <c r="E192" s="43">
        <v>168</v>
      </c>
      <c r="F192" s="43">
        <v>176</v>
      </c>
      <c r="G192" s="43">
        <v>168</v>
      </c>
      <c r="H192" s="43">
        <v>168</v>
      </c>
      <c r="I192" s="43">
        <v>176</v>
      </c>
      <c r="J192" s="43"/>
      <c r="K192" s="101">
        <f>SUM(E192:J192)</f>
        <v>856</v>
      </c>
      <c r="L192" s="29"/>
      <c r="M192" s="29"/>
      <c r="N192" s="29"/>
      <c r="O192" s="135">
        <f t="shared" ref="O192:O195" si="130">P192/$M$7</f>
        <v>1</v>
      </c>
      <c r="P192" s="135">
        <f t="shared" ref="P192:P193" si="131">K192/5</f>
        <v>171.2</v>
      </c>
      <c r="R192" s="135">
        <f>IF($D192="Y",$K192,0)</f>
        <v>0</v>
      </c>
      <c r="S192" s="135">
        <f>IF($D192="N",$K192,0)</f>
        <v>856</v>
      </c>
      <c r="T192" s="136">
        <f t="shared" ref="T192:T195" si="132">R192/(S192+R192)</f>
        <v>0</v>
      </c>
    </row>
    <row r="193" spans="1:20" ht="12" x14ac:dyDescent="0.3">
      <c r="A193" s="94"/>
      <c r="B193" s="95"/>
      <c r="C193" s="130" t="str">
        <f>'3. Staff Loading'!C193</f>
        <v>BenefitsCal NOC/SOC Engineer</v>
      </c>
      <c r="D193" s="131" t="str">
        <f>'3. Staff Loading'!D193</f>
        <v>N</v>
      </c>
      <c r="E193" s="43">
        <v>84</v>
      </c>
      <c r="F193" s="43">
        <v>88</v>
      </c>
      <c r="G193" s="43">
        <v>84</v>
      </c>
      <c r="H193" s="43">
        <v>84</v>
      </c>
      <c r="I193" s="43">
        <v>88</v>
      </c>
      <c r="J193" s="43"/>
      <c r="K193" s="101">
        <f>SUM(E193:J193)</f>
        <v>428</v>
      </c>
      <c r="L193" s="29"/>
      <c r="M193" s="29"/>
      <c r="N193" s="29"/>
      <c r="O193" s="135">
        <f t="shared" si="130"/>
        <v>0.5</v>
      </c>
      <c r="P193" s="135">
        <f t="shared" si="131"/>
        <v>85.6</v>
      </c>
      <c r="R193" s="135">
        <f>IF($D193="Y",$K193,0)</f>
        <v>0</v>
      </c>
      <c r="S193" s="135">
        <f>IF($D193="N",$K193,0)</f>
        <v>428</v>
      </c>
      <c r="T193" s="136">
        <f t="shared" si="132"/>
        <v>0</v>
      </c>
    </row>
    <row r="194" spans="1:20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101">
        <f>SUM(E194:J194)</f>
        <v>0</v>
      </c>
      <c r="L194" s="29"/>
      <c r="M194" s="29"/>
      <c r="N194" s="29"/>
      <c r="O194" s="135">
        <f t="shared" si="130"/>
        <v>0</v>
      </c>
      <c r="P194" s="135">
        <f>K194/12</f>
        <v>0</v>
      </c>
      <c r="R194" s="135">
        <f>IF($D194="Y",$K194,0)</f>
        <v>0</v>
      </c>
      <c r="S194" s="135">
        <f>IF($D194="N",$K194,0)</f>
        <v>0</v>
      </c>
      <c r="T194" s="136" t="e">
        <f t="shared" si="132"/>
        <v>#DIV/0!</v>
      </c>
    </row>
    <row r="195" spans="1:20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101">
        <f>SUM(E195:J195)</f>
        <v>0</v>
      </c>
      <c r="L195" s="29"/>
      <c r="M195" s="29"/>
      <c r="N195" s="29"/>
      <c r="O195" s="135">
        <f t="shared" si="130"/>
        <v>0</v>
      </c>
      <c r="P195" s="135">
        <f>K195/12</f>
        <v>0</v>
      </c>
      <c r="R195" s="135">
        <f>IF($D195="Y",$K195,0)</f>
        <v>0</v>
      </c>
      <c r="S195" s="135">
        <f>IF($D195="N",$K195,0)</f>
        <v>0</v>
      </c>
      <c r="T195" s="136" t="e">
        <f t="shared" si="132"/>
        <v>#DIV/0!</v>
      </c>
    </row>
    <row r="196" spans="1:20" ht="12.5" thickBot="1" x14ac:dyDescent="0.35">
      <c r="A196" s="66"/>
      <c r="B196" s="67" t="s">
        <v>107</v>
      </c>
      <c r="C196" s="68"/>
      <c r="D196" s="120"/>
      <c r="E196" s="71">
        <f>SUM(E191:E195)</f>
        <v>252</v>
      </c>
      <c r="F196" s="71">
        <f t="shared" ref="F196:K196" si="133">SUM(F191:F195)</f>
        <v>264</v>
      </c>
      <c r="G196" s="71">
        <f t="shared" si="133"/>
        <v>252</v>
      </c>
      <c r="H196" s="71">
        <f t="shared" si="133"/>
        <v>252</v>
      </c>
      <c r="I196" s="71">
        <f t="shared" si="133"/>
        <v>264</v>
      </c>
      <c r="J196" s="71">
        <f t="shared" si="133"/>
        <v>0</v>
      </c>
      <c r="K196" s="71">
        <f t="shared" si="133"/>
        <v>1284</v>
      </c>
      <c r="L196" s="29"/>
      <c r="M196" s="29"/>
      <c r="N196" s="29"/>
      <c r="O196" s="73">
        <f>SUM(O191:O195)</f>
        <v>1.5</v>
      </c>
      <c r="P196" s="73">
        <f>SUM(P191:P195)</f>
        <v>256.79999999999995</v>
      </c>
      <c r="R196" s="69">
        <f>SUM(R191:R195)</f>
        <v>0</v>
      </c>
      <c r="S196" s="69">
        <f>SUM(S191:S195)</f>
        <v>1284</v>
      </c>
      <c r="T196" s="106">
        <f>R196/(R196+S196)</f>
        <v>0</v>
      </c>
    </row>
    <row r="197" spans="1:20" ht="12" x14ac:dyDescent="0.3">
      <c r="A197" s="94">
        <v>8.3000000000000007</v>
      </c>
      <c r="B197" s="95" t="s">
        <v>108</v>
      </c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101">
        <f>SUM(E197:J197)</f>
        <v>0</v>
      </c>
      <c r="L197" s="29"/>
      <c r="M197" s="29"/>
      <c r="N197" s="29"/>
      <c r="O197" s="135">
        <f>P197/$M$7</f>
        <v>0</v>
      </c>
      <c r="P197" s="135">
        <f>K197/12</f>
        <v>0</v>
      </c>
      <c r="R197" s="135">
        <f>IF($D197="Y",$K197,0)</f>
        <v>0</v>
      </c>
      <c r="S197" s="135">
        <f>IF($D197="N",$K197,0)</f>
        <v>0</v>
      </c>
      <c r="T197" s="136" t="e">
        <f>R197/(S197+R197)</f>
        <v>#DIV/0!</v>
      </c>
    </row>
    <row r="198" spans="1:20" s="32" customFormat="1" ht="12" x14ac:dyDescent="0.3">
      <c r="A198" s="94"/>
      <c r="B198" s="95"/>
      <c r="C198" s="130" t="str">
        <f>'3. Staff Loading'!C198</f>
        <v>BenefitsCal Cloud Engineer</v>
      </c>
      <c r="D198" s="131" t="str">
        <f>'3. Staff Loading'!D198</f>
        <v>N</v>
      </c>
      <c r="E198" s="43">
        <v>50.4</v>
      </c>
      <c r="F198" s="43">
        <v>52.8</v>
      </c>
      <c r="G198" s="43">
        <v>50.4</v>
      </c>
      <c r="H198" s="43">
        <v>50.4</v>
      </c>
      <c r="I198" s="43">
        <v>52.8</v>
      </c>
      <c r="J198" s="43"/>
      <c r="K198" s="101">
        <f>SUM(E198:J198)</f>
        <v>256.8</v>
      </c>
      <c r="L198" s="29"/>
      <c r="M198" s="29"/>
      <c r="N198" s="29"/>
      <c r="O198" s="135">
        <f t="shared" ref="O198:O201" si="134">P198/$M$7</f>
        <v>0.3</v>
      </c>
      <c r="P198" s="135">
        <f t="shared" ref="P198:P199" si="135">K198/5</f>
        <v>51.36</v>
      </c>
      <c r="R198" s="135">
        <f>IF($D198="Y",$K198,0)</f>
        <v>0</v>
      </c>
      <c r="S198" s="135">
        <f>IF($D198="N",$K198,0)</f>
        <v>256.8</v>
      </c>
      <c r="T198" s="136">
        <f t="shared" ref="T198:T201" si="136">R198/(S198+R198)</f>
        <v>0</v>
      </c>
    </row>
    <row r="199" spans="1:20" s="32" customFormat="1" ht="12" x14ac:dyDescent="0.3">
      <c r="A199" s="94"/>
      <c r="B199" s="95"/>
      <c r="C199" s="130" t="str">
        <f>'3. Staff Loading'!C199</f>
        <v>BenefitsCal NOC/SOC Engineer</v>
      </c>
      <c r="D199" s="131" t="str">
        <f>'3. Staff Loading'!D199</f>
        <v>N</v>
      </c>
      <c r="E199" s="43">
        <v>25.2</v>
      </c>
      <c r="F199" s="43">
        <v>26.4</v>
      </c>
      <c r="G199" s="43">
        <v>25.2</v>
      </c>
      <c r="H199" s="43">
        <v>25.2</v>
      </c>
      <c r="I199" s="43">
        <v>26.4</v>
      </c>
      <c r="J199" s="43"/>
      <c r="K199" s="101">
        <f>SUM(E199:J199)</f>
        <v>128.4</v>
      </c>
      <c r="L199" s="29"/>
      <c r="M199" s="29"/>
      <c r="N199" s="29"/>
      <c r="O199" s="135">
        <f t="shared" si="134"/>
        <v>0.15</v>
      </c>
      <c r="P199" s="135">
        <f t="shared" si="135"/>
        <v>25.68</v>
      </c>
      <c r="R199" s="135">
        <f>IF($D199="Y",$K199,0)</f>
        <v>0</v>
      </c>
      <c r="S199" s="135">
        <f>IF($D199="N",$K199,0)</f>
        <v>128.4</v>
      </c>
      <c r="T199" s="136">
        <f t="shared" si="136"/>
        <v>0</v>
      </c>
    </row>
    <row r="200" spans="1:20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101">
        <f>SUM(E200:J200)</f>
        <v>0</v>
      </c>
      <c r="L200" s="29"/>
      <c r="M200" s="29"/>
      <c r="N200" s="29"/>
      <c r="O200" s="135">
        <f t="shared" si="134"/>
        <v>0</v>
      </c>
      <c r="P200" s="135">
        <f>K200/12</f>
        <v>0</v>
      </c>
      <c r="R200" s="135">
        <f>IF($D200="Y",$K200,0)</f>
        <v>0</v>
      </c>
      <c r="S200" s="135">
        <f>IF($D200="N",$K200,0)</f>
        <v>0</v>
      </c>
      <c r="T200" s="136" t="e">
        <f t="shared" si="136"/>
        <v>#DIV/0!</v>
      </c>
    </row>
    <row r="201" spans="1:20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101">
        <f>SUM(E201:J201)</f>
        <v>0</v>
      </c>
      <c r="L201" s="29"/>
      <c r="M201" s="29"/>
      <c r="N201" s="29"/>
      <c r="O201" s="135">
        <f t="shared" si="134"/>
        <v>0</v>
      </c>
      <c r="P201" s="135">
        <f>K201/12</f>
        <v>0</v>
      </c>
      <c r="R201" s="135">
        <f>IF($D201="Y",$K201,0)</f>
        <v>0</v>
      </c>
      <c r="S201" s="135">
        <f>IF($D201="N",$K201,0)</f>
        <v>0</v>
      </c>
      <c r="T201" s="136" t="e">
        <f t="shared" si="136"/>
        <v>#DIV/0!</v>
      </c>
    </row>
    <row r="202" spans="1:20" ht="12.5" thickBot="1" x14ac:dyDescent="0.35">
      <c r="A202" s="66"/>
      <c r="B202" s="67" t="s">
        <v>109</v>
      </c>
      <c r="C202" s="68"/>
      <c r="D202" s="120"/>
      <c r="E202" s="71">
        <f>SUM(E197:E201)</f>
        <v>75.599999999999994</v>
      </c>
      <c r="F202" s="71">
        <f t="shared" ref="F202:K202" si="137">SUM(F197:F201)</f>
        <v>79.199999999999989</v>
      </c>
      <c r="G202" s="71">
        <f t="shared" si="137"/>
        <v>75.599999999999994</v>
      </c>
      <c r="H202" s="71">
        <f t="shared" si="137"/>
        <v>75.599999999999994</v>
      </c>
      <c r="I202" s="71">
        <f t="shared" si="137"/>
        <v>79.199999999999989</v>
      </c>
      <c r="J202" s="71">
        <f t="shared" si="137"/>
        <v>0</v>
      </c>
      <c r="K202" s="71">
        <f t="shared" si="137"/>
        <v>385.20000000000005</v>
      </c>
      <c r="L202" s="29"/>
      <c r="M202" s="29"/>
      <c r="N202" s="29"/>
      <c r="O202" s="73">
        <f>SUM(O197:O201)</f>
        <v>0.44999999999999996</v>
      </c>
      <c r="P202" s="73">
        <f>SUM(P197:P201)</f>
        <v>77.039999999999992</v>
      </c>
      <c r="R202" s="69">
        <f>SUM(R197:R201)</f>
        <v>0</v>
      </c>
      <c r="S202" s="69">
        <f>SUM(S197:S201)</f>
        <v>385.20000000000005</v>
      </c>
      <c r="T202" s="106">
        <f>R202/(R202+S202)</f>
        <v>0</v>
      </c>
    </row>
    <row r="203" spans="1:20" ht="12" x14ac:dyDescent="0.3">
      <c r="A203" s="94">
        <v>8.4</v>
      </c>
      <c r="B203" s="95" t="s">
        <v>110</v>
      </c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101">
        <f>SUM(E203:J203)</f>
        <v>0</v>
      </c>
      <c r="L203" s="29"/>
      <c r="M203" s="29"/>
      <c r="N203" s="29"/>
      <c r="O203" s="135">
        <f>P203/$M$7</f>
        <v>0</v>
      </c>
      <c r="P203" s="135">
        <f>K203/12</f>
        <v>0</v>
      </c>
      <c r="R203" s="135">
        <f>IF($D203="Y",$K203,0)</f>
        <v>0</v>
      </c>
      <c r="S203" s="135">
        <f>IF($D203="N",$K203,0)</f>
        <v>0</v>
      </c>
      <c r="T203" s="136" t="e">
        <f>R203/(S203+R203)</f>
        <v>#DIV/0!</v>
      </c>
    </row>
    <row r="204" spans="1:20" s="32" customFormat="1" ht="12" x14ac:dyDescent="0.3">
      <c r="A204" s="94"/>
      <c r="B204" s="95"/>
      <c r="C204" s="130" t="str">
        <f>'3. Staff Loading'!C204</f>
        <v>BenefitsCal Cloud Engineer</v>
      </c>
      <c r="D204" s="131" t="str">
        <f>'3. Staff Loading'!D204</f>
        <v>N</v>
      </c>
      <c r="E204" s="43">
        <v>84</v>
      </c>
      <c r="F204" s="43">
        <v>88</v>
      </c>
      <c r="G204" s="43">
        <v>84</v>
      </c>
      <c r="H204" s="43">
        <v>84</v>
      </c>
      <c r="I204" s="43">
        <v>88</v>
      </c>
      <c r="J204" s="43"/>
      <c r="K204" s="101">
        <f>SUM(E204:J204)</f>
        <v>428</v>
      </c>
      <c r="L204" s="29"/>
      <c r="M204" s="29"/>
      <c r="N204" s="29"/>
      <c r="O204" s="135">
        <f t="shared" ref="O204:O207" si="138">P204/$M$7</f>
        <v>0.5</v>
      </c>
      <c r="P204" s="135">
        <f t="shared" ref="P204:P205" si="139">K204/5</f>
        <v>85.6</v>
      </c>
      <c r="R204" s="135">
        <f>IF($D204="Y",$K204,0)</f>
        <v>0</v>
      </c>
      <c r="S204" s="135">
        <f>IF($D204="N",$K204,0)</f>
        <v>428</v>
      </c>
      <c r="T204" s="136">
        <f t="shared" ref="T204:T207" si="140">R204/(S204+R204)</f>
        <v>0</v>
      </c>
    </row>
    <row r="205" spans="1:20" s="32" customFormat="1" ht="12" x14ac:dyDescent="0.3">
      <c r="A205" s="94"/>
      <c r="B205" s="95"/>
      <c r="C205" s="130" t="str">
        <f>'3. Staff Loading'!C205</f>
        <v>BenefitsCal NOC/SOC Engineer</v>
      </c>
      <c r="D205" s="131" t="str">
        <f>'3. Staff Loading'!D205</f>
        <v>N</v>
      </c>
      <c r="E205" s="43">
        <v>42</v>
      </c>
      <c r="F205" s="43">
        <v>44</v>
      </c>
      <c r="G205" s="43">
        <v>42</v>
      </c>
      <c r="H205" s="43">
        <v>42</v>
      </c>
      <c r="I205" s="43">
        <v>44</v>
      </c>
      <c r="J205" s="43"/>
      <c r="K205" s="101">
        <f>SUM(E205:J205)</f>
        <v>214</v>
      </c>
      <c r="L205" s="29"/>
      <c r="M205" s="29"/>
      <c r="N205" s="29"/>
      <c r="O205" s="135">
        <f t="shared" si="138"/>
        <v>0.25</v>
      </c>
      <c r="P205" s="135">
        <f t="shared" si="139"/>
        <v>42.8</v>
      </c>
      <c r="R205" s="135">
        <f>IF($D205="Y",$K205,0)</f>
        <v>0</v>
      </c>
      <c r="S205" s="135">
        <f>IF($D205="N",$K205,0)</f>
        <v>214</v>
      </c>
      <c r="T205" s="136">
        <f t="shared" si="140"/>
        <v>0</v>
      </c>
    </row>
    <row r="206" spans="1:20" ht="12" x14ac:dyDescent="0.3">
      <c r="A206" s="94"/>
      <c r="B206" s="95"/>
      <c r="C206" s="130">
        <f>'3. Staff Loading'!C206</f>
        <v>0</v>
      </c>
      <c r="D206" s="131">
        <f>'3. Staff Loading'!D206</f>
        <v>0</v>
      </c>
      <c r="E206" s="43"/>
      <c r="F206" s="43"/>
      <c r="G206" s="43"/>
      <c r="H206" s="43"/>
      <c r="I206" s="43"/>
      <c r="J206" s="43"/>
      <c r="K206" s="101">
        <f>SUM(E206:J206)</f>
        <v>0</v>
      </c>
      <c r="L206" s="29"/>
      <c r="M206" s="29"/>
      <c r="N206" s="29"/>
      <c r="O206" s="135">
        <f t="shared" si="138"/>
        <v>0</v>
      </c>
      <c r="P206" s="135">
        <f>K206/12</f>
        <v>0</v>
      </c>
      <c r="R206" s="135">
        <f>IF($D206="Y",$K206,0)</f>
        <v>0</v>
      </c>
      <c r="S206" s="135">
        <f>IF($D206="N",$K206,0)</f>
        <v>0</v>
      </c>
      <c r="T206" s="136" t="e">
        <f t="shared" si="140"/>
        <v>#DIV/0!</v>
      </c>
    </row>
    <row r="207" spans="1:20" ht="12" x14ac:dyDescent="0.3">
      <c r="A207" s="94"/>
      <c r="B207" s="95"/>
      <c r="C207" s="130">
        <f>'3. Staff Loading'!C207</f>
        <v>0</v>
      </c>
      <c r="D207" s="131">
        <f>'3. Staff Loading'!D207</f>
        <v>0</v>
      </c>
      <c r="E207" s="43"/>
      <c r="F207" s="43"/>
      <c r="G207" s="43"/>
      <c r="H207" s="43"/>
      <c r="I207" s="43"/>
      <c r="J207" s="43"/>
      <c r="K207" s="101">
        <f>SUM(E207:J207)</f>
        <v>0</v>
      </c>
      <c r="L207" s="29"/>
      <c r="M207" s="29"/>
      <c r="N207" s="29"/>
      <c r="O207" s="135">
        <f t="shared" si="138"/>
        <v>0</v>
      </c>
      <c r="P207" s="135">
        <f>K207/12</f>
        <v>0</v>
      </c>
      <c r="R207" s="135">
        <f>IF($D207="Y",$K207,0)</f>
        <v>0</v>
      </c>
      <c r="S207" s="135">
        <f>IF($D207="N",$K207,0)</f>
        <v>0</v>
      </c>
      <c r="T207" s="136" t="e">
        <f t="shared" si="140"/>
        <v>#DIV/0!</v>
      </c>
    </row>
    <row r="208" spans="1:20" ht="12.5" thickBot="1" x14ac:dyDescent="0.35">
      <c r="A208" s="66"/>
      <c r="B208" s="67" t="s">
        <v>111</v>
      </c>
      <c r="C208" s="68"/>
      <c r="D208" s="120"/>
      <c r="E208" s="71">
        <f>SUM(E203:E207)</f>
        <v>126</v>
      </c>
      <c r="F208" s="71">
        <f t="shared" ref="F208:K208" si="141">SUM(F203:F207)</f>
        <v>132</v>
      </c>
      <c r="G208" s="71">
        <f t="shared" si="141"/>
        <v>126</v>
      </c>
      <c r="H208" s="71">
        <f t="shared" si="141"/>
        <v>126</v>
      </c>
      <c r="I208" s="71">
        <f t="shared" si="141"/>
        <v>132</v>
      </c>
      <c r="J208" s="71">
        <f t="shared" si="141"/>
        <v>0</v>
      </c>
      <c r="K208" s="71">
        <f t="shared" si="141"/>
        <v>642</v>
      </c>
      <c r="L208" s="29"/>
      <c r="M208" s="29"/>
      <c r="N208" s="29"/>
      <c r="O208" s="73">
        <f>SUM(O203:O207)</f>
        <v>0.75</v>
      </c>
      <c r="P208" s="73">
        <f>SUM(P203:P207)</f>
        <v>128.39999999999998</v>
      </c>
      <c r="R208" s="69">
        <f>SUM(R203:R207)</f>
        <v>0</v>
      </c>
      <c r="S208" s="69">
        <f>SUM(S203:S207)</f>
        <v>642</v>
      </c>
      <c r="T208" s="106">
        <f>R208/(R208+S208)</f>
        <v>0</v>
      </c>
    </row>
    <row r="209" spans="1:20" ht="12" x14ac:dyDescent="0.3">
      <c r="A209" s="94">
        <v>8.5</v>
      </c>
      <c r="B209" s="95" t="s">
        <v>112</v>
      </c>
      <c r="C209" s="130">
        <f>'3. Staff Loading'!C209</f>
        <v>0</v>
      </c>
      <c r="D209" s="131">
        <f>'3. Staff Loading'!D209</f>
        <v>0</v>
      </c>
      <c r="E209" s="43"/>
      <c r="F209" s="43"/>
      <c r="G209" s="43"/>
      <c r="H209" s="43"/>
      <c r="I209" s="43"/>
      <c r="J209" s="43"/>
      <c r="K209" s="101">
        <f>SUM(E209:J209)</f>
        <v>0</v>
      </c>
      <c r="L209" s="29"/>
      <c r="M209" s="29"/>
      <c r="N209" s="29"/>
      <c r="O209" s="135">
        <f>P209/$M$7</f>
        <v>0</v>
      </c>
      <c r="P209" s="135">
        <f>K209/12</f>
        <v>0</v>
      </c>
      <c r="R209" s="135">
        <f>IF($D209="Y",$K209,0)</f>
        <v>0</v>
      </c>
      <c r="S209" s="135">
        <f>IF($D209="N",$K209,0)</f>
        <v>0</v>
      </c>
      <c r="T209" s="136" t="e">
        <f>R209/(S209+R209)</f>
        <v>#DIV/0!</v>
      </c>
    </row>
    <row r="210" spans="1:20" s="32" customFormat="1" ht="12" x14ac:dyDescent="0.3">
      <c r="A210" s="94"/>
      <c r="B210" s="95"/>
      <c r="C210" s="130" t="str">
        <f>'3. Staff Loading'!C210</f>
        <v>BenefitsCal Cloud Engineer</v>
      </c>
      <c r="D210" s="131" t="str">
        <f>'3. Staff Loading'!D210</f>
        <v>N</v>
      </c>
      <c r="E210" s="43">
        <v>33.6</v>
      </c>
      <c r="F210" s="43">
        <v>35.200000000000003</v>
      </c>
      <c r="G210" s="43">
        <v>33.6</v>
      </c>
      <c r="H210" s="43">
        <v>33.6</v>
      </c>
      <c r="I210" s="43">
        <v>35.200000000000003</v>
      </c>
      <c r="J210" s="43"/>
      <c r="K210" s="101">
        <f>SUM(E210:J210)</f>
        <v>171.2</v>
      </c>
      <c r="L210" s="29"/>
      <c r="M210" s="29"/>
      <c r="N210" s="29"/>
      <c r="O210" s="135">
        <f t="shared" ref="O210:O213" si="142">P210/$M$7</f>
        <v>0.19999999999999998</v>
      </c>
      <c r="P210" s="135">
        <f t="shared" ref="P210" si="143">K210/5</f>
        <v>34.239999999999995</v>
      </c>
      <c r="R210" s="135">
        <f>IF($D210="Y",$K210,0)</f>
        <v>0</v>
      </c>
      <c r="S210" s="135">
        <f>IF($D210="N",$K210,0)</f>
        <v>171.2</v>
      </c>
      <c r="T210" s="136">
        <f t="shared" ref="T210:T213" si="144">R210/(S210+R210)</f>
        <v>0</v>
      </c>
    </row>
    <row r="211" spans="1:20" s="32" customFormat="1" ht="12" x14ac:dyDescent="0.3">
      <c r="A211" s="94"/>
      <c r="B211" s="95"/>
      <c r="C211" s="130" t="str">
        <f>'3. Staff Loading'!C211</f>
        <v>BenefitsCal NOC/SOC Engineer</v>
      </c>
      <c r="D211" s="131" t="str">
        <f>'3. Staff Loading'!D211</f>
        <v>N</v>
      </c>
      <c r="E211" s="43">
        <v>16.8</v>
      </c>
      <c r="F211" s="43">
        <v>17.600000000000001</v>
      </c>
      <c r="G211" s="43">
        <v>16.8</v>
      </c>
      <c r="H211" s="43">
        <v>16.8</v>
      </c>
      <c r="I211" s="43">
        <v>17.600000000000001</v>
      </c>
      <c r="J211" s="43"/>
      <c r="K211" s="101">
        <f>SUM(E211:J211)</f>
        <v>85.6</v>
      </c>
      <c r="L211" s="29"/>
      <c r="M211" s="29"/>
      <c r="N211" s="29"/>
      <c r="O211" s="135">
        <f t="shared" si="142"/>
        <v>9.9999999999999992E-2</v>
      </c>
      <c r="P211" s="135">
        <f>K211/5</f>
        <v>17.119999999999997</v>
      </c>
      <c r="R211" s="135">
        <f>IF($D211="Y",$K211,0)</f>
        <v>0</v>
      </c>
      <c r="S211" s="135">
        <f>IF($D211="N",$K211,0)</f>
        <v>85.6</v>
      </c>
      <c r="T211" s="136">
        <f t="shared" si="144"/>
        <v>0</v>
      </c>
    </row>
    <row r="212" spans="1:20" s="32" customFormat="1" ht="12" x14ac:dyDescent="0.3">
      <c r="A212" s="94"/>
      <c r="B212" s="95"/>
      <c r="C212" s="130">
        <f>'3. Staff Loading'!C212</f>
        <v>0</v>
      </c>
      <c r="D212" s="131">
        <f>'3. Staff Loading'!D212</f>
        <v>0</v>
      </c>
      <c r="E212" s="43"/>
      <c r="F212" s="43"/>
      <c r="G212" s="43"/>
      <c r="H212" s="43"/>
      <c r="I212" s="43"/>
      <c r="J212" s="43"/>
      <c r="K212" s="101">
        <f>SUM(E212:J212)</f>
        <v>0</v>
      </c>
      <c r="L212" s="29"/>
      <c r="M212" s="29"/>
      <c r="N212" s="29"/>
      <c r="O212" s="135">
        <f t="shared" si="142"/>
        <v>0</v>
      </c>
      <c r="P212" s="135">
        <f>K212/12</f>
        <v>0</v>
      </c>
      <c r="R212" s="135">
        <f>IF($D212="Y",$K212,0)</f>
        <v>0</v>
      </c>
      <c r="S212" s="135">
        <f>IF($D212="N",$K212,0)</f>
        <v>0</v>
      </c>
      <c r="T212" s="136" t="e">
        <f t="shared" si="144"/>
        <v>#DIV/0!</v>
      </c>
    </row>
    <row r="213" spans="1:20" ht="12" x14ac:dyDescent="0.3">
      <c r="A213" s="94"/>
      <c r="B213" s="95"/>
      <c r="C213" s="130">
        <f>'3. Staff Loading'!C213</f>
        <v>0</v>
      </c>
      <c r="D213" s="131">
        <f>'3. Staff Loading'!D213</f>
        <v>0</v>
      </c>
      <c r="E213" s="43"/>
      <c r="F213" s="43"/>
      <c r="G213" s="43"/>
      <c r="H213" s="43"/>
      <c r="I213" s="43"/>
      <c r="J213" s="43"/>
      <c r="K213" s="101">
        <f>SUM(E213:J213)</f>
        <v>0</v>
      </c>
      <c r="L213" s="29"/>
      <c r="M213" s="29"/>
      <c r="N213" s="29"/>
      <c r="O213" s="135">
        <f t="shared" si="142"/>
        <v>0</v>
      </c>
      <c r="P213" s="135">
        <f>K213/12</f>
        <v>0</v>
      </c>
      <c r="R213" s="135">
        <f>IF($D213="Y",$K213,0)</f>
        <v>0</v>
      </c>
      <c r="S213" s="135">
        <f>IF($D213="N",$K213,0)</f>
        <v>0</v>
      </c>
      <c r="T213" s="136" t="e">
        <f t="shared" si="144"/>
        <v>#DIV/0!</v>
      </c>
    </row>
    <row r="214" spans="1:20" s="35" customFormat="1" ht="13.5" thickBot="1" x14ac:dyDescent="0.35">
      <c r="A214" s="66"/>
      <c r="B214" s="67" t="s">
        <v>113</v>
      </c>
      <c r="C214" s="68"/>
      <c r="D214" s="120"/>
      <c r="E214" s="71">
        <f>SUM(E209:E213)</f>
        <v>50.400000000000006</v>
      </c>
      <c r="F214" s="71">
        <f t="shared" ref="F214:K214" si="145">SUM(F209:F213)</f>
        <v>52.800000000000004</v>
      </c>
      <c r="G214" s="71">
        <f t="shared" si="145"/>
        <v>50.400000000000006</v>
      </c>
      <c r="H214" s="71">
        <f t="shared" si="145"/>
        <v>50.400000000000006</v>
      </c>
      <c r="I214" s="71">
        <f t="shared" si="145"/>
        <v>52.800000000000004</v>
      </c>
      <c r="J214" s="71">
        <f t="shared" si="145"/>
        <v>0</v>
      </c>
      <c r="K214" s="71">
        <f t="shared" si="145"/>
        <v>256.79999999999995</v>
      </c>
      <c r="L214" s="29"/>
      <c r="M214" s="29"/>
      <c r="N214" s="29"/>
      <c r="O214" s="73">
        <f>SUM(O209:O213)</f>
        <v>0.3</v>
      </c>
      <c r="P214" s="73">
        <f>SUM(P209:P213)</f>
        <v>51.359999999999992</v>
      </c>
      <c r="R214" s="69">
        <f>SUM(R209:R213)</f>
        <v>0</v>
      </c>
      <c r="S214" s="69">
        <f>SUM(S209:S213)</f>
        <v>256.79999999999995</v>
      </c>
      <c r="T214" s="106">
        <f>R214/(R214+S214)</f>
        <v>0</v>
      </c>
    </row>
    <row r="215" spans="1:20" ht="10.15" customHeight="1" x14ac:dyDescent="0.3">
      <c r="A215" s="38"/>
      <c r="B215" s="39"/>
      <c r="C215" s="47"/>
      <c r="D215" s="119"/>
      <c r="E215" s="43"/>
      <c r="F215" s="43"/>
      <c r="G215" s="43"/>
      <c r="H215" s="43"/>
      <c r="I215" s="43"/>
      <c r="J215" s="43"/>
      <c r="K215" s="43"/>
      <c r="L215" s="29"/>
      <c r="M215" s="29"/>
      <c r="N215" s="29"/>
      <c r="O215" s="41"/>
      <c r="P215" s="41"/>
      <c r="R215" s="41"/>
      <c r="S215" s="41"/>
      <c r="T215" s="105"/>
    </row>
    <row r="216" spans="1:20" ht="13.5" thickBot="1" x14ac:dyDescent="0.35">
      <c r="A216" s="89"/>
      <c r="B216" s="90" t="s">
        <v>114</v>
      </c>
      <c r="C216" s="91"/>
      <c r="D216" s="123"/>
      <c r="E216" s="92">
        <f>SUM(E190,E196,E202,E214,E208)</f>
        <v>672</v>
      </c>
      <c r="F216" s="92">
        <f t="shared" ref="F216:K216" si="146">SUM(F190,F196,F202,F214,F208)</f>
        <v>704</v>
      </c>
      <c r="G216" s="92">
        <f t="shared" si="146"/>
        <v>672</v>
      </c>
      <c r="H216" s="92">
        <f t="shared" si="146"/>
        <v>672</v>
      </c>
      <c r="I216" s="92">
        <f t="shared" si="146"/>
        <v>704</v>
      </c>
      <c r="J216" s="92">
        <f t="shared" si="146"/>
        <v>0</v>
      </c>
      <c r="K216" s="92">
        <f t="shared" si="146"/>
        <v>3424</v>
      </c>
      <c r="L216" s="29"/>
      <c r="M216" s="29"/>
      <c r="N216" s="29"/>
      <c r="O216" s="92">
        <f t="shared" ref="O216:P216" si="147">SUM(O190,O196,O202,O214,O208)</f>
        <v>4</v>
      </c>
      <c r="P216" s="92">
        <f t="shared" si="147"/>
        <v>684.8</v>
      </c>
      <c r="R216" s="92">
        <f t="shared" ref="R216:S216" si="148">SUM(R190,R196,R202,R214,R208)</f>
        <v>0</v>
      </c>
      <c r="S216" s="92">
        <f t="shared" si="148"/>
        <v>3424</v>
      </c>
      <c r="T216" s="111">
        <f>R216/(R216+S216)</f>
        <v>0</v>
      </c>
    </row>
    <row r="217" spans="1:20" ht="12" x14ac:dyDescent="0.3">
      <c r="A217" s="49"/>
      <c r="B217" s="39"/>
      <c r="C217" s="50"/>
      <c r="D217" s="126"/>
      <c r="E217" s="43"/>
      <c r="F217" s="43"/>
      <c r="G217" s="43"/>
      <c r="H217" s="43"/>
      <c r="I217" s="43"/>
      <c r="J217" s="43"/>
      <c r="K217" s="43"/>
      <c r="L217" s="29"/>
      <c r="M217" s="29"/>
      <c r="N217" s="29"/>
      <c r="O217" s="40"/>
      <c r="P217" s="40"/>
      <c r="R217" s="40"/>
      <c r="S217" s="40"/>
      <c r="T217" s="105"/>
    </row>
    <row r="218" spans="1:20" ht="13" x14ac:dyDescent="0.3">
      <c r="A218" s="85"/>
      <c r="B218" s="86" t="s">
        <v>115</v>
      </c>
      <c r="C218" s="87"/>
      <c r="D218" s="127"/>
      <c r="E218" s="88">
        <f t="shared" ref="E218:K218" si="149">SUM(E28,E84,E94,E154,E132,E104,E216,E182)</f>
        <v>6720.6719999999996</v>
      </c>
      <c r="F218" s="88">
        <f t="shared" si="149"/>
        <v>6353.6</v>
      </c>
      <c r="G218" s="88">
        <f t="shared" si="149"/>
        <v>6064.8</v>
      </c>
      <c r="H218" s="88">
        <f t="shared" si="149"/>
        <v>6064.8</v>
      </c>
      <c r="I218" s="88">
        <f t="shared" si="149"/>
        <v>6353.6</v>
      </c>
      <c r="J218" s="88">
        <f t="shared" si="149"/>
        <v>0</v>
      </c>
      <c r="K218" s="88">
        <f t="shared" si="149"/>
        <v>34243.423999999999</v>
      </c>
      <c r="L218" s="29"/>
      <c r="M218" s="29"/>
      <c r="N218" s="29"/>
      <c r="O218" s="88">
        <f>SUM(O28,O84,O94,O154,O132,O104,O216,O182)</f>
        <v>40.003999999999998</v>
      </c>
      <c r="P218" s="88">
        <f>SUM(P28,P84,P94,P154,P132,P104,P216,P182)</f>
        <v>6848.6848</v>
      </c>
      <c r="R218" s="88">
        <f>SUM(R28,R84,R94,R154,R132,R104,R216,R182)</f>
        <v>5136</v>
      </c>
      <c r="S218" s="88">
        <f>SUM(S28,S84,S94,S154,S132,S104,S216,S182)</f>
        <v>29107.423999999999</v>
      </c>
      <c r="T218" s="141">
        <f>R218/(R218+S218)</f>
        <v>0.14998500149985003</v>
      </c>
    </row>
    <row r="219" spans="1:20" ht="12" x14ac:dyDescent="0.3">
      <c r="A219" s="51"/>
      <c r="B219" s="52"/>
      <c r="C219" s="53"/>
      <c r="D219" s="53"/>
      <c r="E219" s="54"/>
      <c r="F219" s="54"/>
      <c r="G219" s="54"/>
      <c r="H219" s="54"/>
      <c r="I219" s="54"/>
      <c r="J219" s="54"/>
      <c r="K219" s="54"/>
      <c r="L219" s="29"/>
      <c r="M219" s="29"/>
      <c r="N219" s="29"/>
      <c r="O219" s="30"/>
      <c r="P219" s="30"/>
      <c r="R219" s="30"/>
      <c r="S219" s="30"/>
    </row>
    <row r="220" spans="1:20" ht="14.25" customHeight="1" x14ac:dyDescent="0.3">
      <c r="A220" s="51"/>
      <c r="B220" s="52"/>
      <c r="C220" s="53"/>
      <c r="D220" s="53"/>
      <c r="E220" s="54"/>
      <c r="F220" s="54"/>
      <c r="G220" s="54"/>
      <c r="H220" s="54"/>
      <c r="I220" s="54"/>
      <c r="J220" s="201" t="s">
        <v>116</v>
      </c>
      <c r="K220" s="202"/>
      <c r="L220" s="29"/>
      <c r="M220" s="29"/>
      <c r="N220" s="29"/>
      <c r="O220" s="30"/>
      <c r="P220" s="30"/>
      <c r="R220" s="30"/>
      <c r="S220" s="30"/>
    </row>
    <row r="221" spans="1:20" x14ac:dyDescent="0.3">
      <c r="O221" s="34"/>
      <c r="P221" s="34"/>
      <c r="R221" s="34"/>
      <c r="S221" s="34"/>
    </row>
    <row r="222" spans="1:20" ht="13" x14ac:dyDescent="0.3">
      <c r="A222" s="10"/>
      <c r="B222" s="164" t="s">
        <v>3</v>
      </c>
      <c r="C222" s="165"/>
      <c r="D222" s="166"/>
    </row>
    <row r="223" spans="1:20" ht="12.5" x14ac:dyDescent="0.3">
      <c r="A223" s="12">
        <v>1</v>
      </c>
      <c r="B223" s="187"/>
      <c r="C223" s="188"/>
      <c r="D223" s="199"/>
    </row>
    <row r="224" spans="1:20" ht="12.5" x14ac:dyDescent="0.3">
      <c r="A224" s="13">
        <v>2</v>
      </c>
      <c r="B224" s="185"/>
      <c r="C224" s="186"/>
      <c r="D224" s="200"/>
    </row>
    <row r="225" spans="1:4" ht="12.5" x14ac:dyDescent="0.3">
      <c r="A225" s="13">
        <v>3</v>
      </c>
      <c r="B225" s="185"/>
      <c r="C225" s="186"/>
      <c r="D225" s="200"/>
    </row>
    <row r="226" spans="1:4" ht="12.5" x14ac:dyDescent="0.3">
      <c r="A226" s="13">
        <v>4</v>
      </c>
      <c r="B226" s="185"/>
      <c r="C226" s="186"/>
      <c r="D226" s="200"/>
    </row>
    <row r="227" spans="1:4" ht="12.5" x14ac:dyDescent="0.3">
      <c r="A227" s="13">
        <v>5</v>
      </c>
      <c r="B227" s="185"/>
      <c r="C227" s="186"/>
      <c r="D227" s="200"/>
    </row>
    <row r="228" spans="1:4" ht="12.5" x14ac:dyDescent="0.3">
      <c r="A228" s="13">
        <v>6</v>
      </c>
      <c r="B228" s="185"/>
      <c r="C228" s="186"/>
      <c r="D228" s="200"/>
    </row>
    <row r="229" spans="1:4" ht="12.5" x14ac:dyDescent="0.3">
      <c r="A229" s="13">
        <v>7</v>
      </c>
      <c r="B229" s="187"/>
      <c r="C229" s="188"/>
      <c r="D229" s="199"/>
    </row>
    <row r="230" spans="1:4" ht="12.5" x14ac:dyDescent="0.3">
      <c r="A230" s="13">
        <v>8</v>
      </c>
      <c r="B230" s="185"/>
      <c r="C230" s="186"/>
      <c r="D230" s="200"/>
    </row>
    <row r="231" spans="1:4" ht="12.5" x14ac:dyDescent="0.3">
      <c r="A231" s="13">
        <v>9</v>
      </c>
      <c r="B231" s="185"/>
      <c r="C231" s="186"/>
      <c r="D231" s="200"/>
    </row>
    <row r="232" spans="1:4" ht="12.5" x14ac:dyDescent="0.3">
      <c r="A232" s="13">
        <v>10</v>
      </c>
      <c r="B232" s="185"/>
      <c r="C232" s="186"/>
      <c r="D232" s="200"/>
    </row>
  </sheetData>
  <mergeCells count="27">
    <mergeCell ref="A1:K1"/>
    <mergeCell ref="A2:K2"/>
    <mergeCell ref="A3:K3"/>
    <mergeCell ref="M3:M6"/>
    <mergeCell ref="E4:J4"/>
    <mergeCell ref="A5:A7"/>
    <mergeCell ref="B5:B7"/>
    <mergeCell ref="C5:C7"/>
    <mergeCell ref="D4:D7"/>
    <mergeCell ref="S5:S7"/>
    <mergeCell ref="T5:T7"/>
    <mergeCell ref="J220:K220"/>
    <mergeCell ref="B222:D222"/>
    <mergeCell ref="B223:D223"/>
    <mergeCell ref="K5:K6"/>
    <mergeCell ref="O5:O7"/>
    <mergeCell ref="P5:P7"/>
    <mergeCell ref="R5:R7"/>
    <mergeCell ref="B230:D230"/>
    <mergeCell ref="B231:D231"/>
    <mergeCell ref="B232:D232"/>
    <mergeCell ref="B224:D224"/>
    <mergeCell ref="B225:D225"/>
    <mergeCell ref="B226:D226"/>
    <mergeCell ref="B227:D227"/>
    <mergeCell ref="B228:D228"/>
    <mergeCell ref="B229:D229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K64:K83 O64:P65 R64:S83 R14:S39 O14:P15 K14:K39 R44:S47 O44:P45 K44:K47 R55:S58 O55:P57 K55:K58 K85:K215 O85:P87 R85:S215 O79:P83 O78 O75:P77 O74 O73 O68:P72 O67 O66 O58 O46:O47 O38:O39 O34:P37 O33 O32 O27:P31 O24:P25 O23 O22 O17:P21 O16 O212:P215 O211 O210 O206:P209 O205 O204 O200:P203 O199 O198 O194:P197 O193 O192 O187:P191 O186 O180:P185 O179 O175:O178 O174:P174 O172 O169:O171 O166:P168 O165 O164 O159:P163 O158 O152:P157 O151 O148:O150 O146:P147 O144 O141:O143 O139:P140 O138 O137 O128:P136 O127 O126 O121:P125 O120 O116:P119 O115 O114 O109:P113 O108 O101:P107 O100 O99 O98 O90:P97 O89 O88 O173 O145" formula="1"/>
    <ignoredError sqref="T9:T19 T21:T26 T28 T31:T35 T65:T69 T71:T75 T77:T82 T84 T87:T92 T94 T97:T102 T104 T107:T111 T113:T117 T119:T123 T125:T130 T132 T135:T139 T141:T145 T147:T152 T154 T157:T161 T163:T167 T169:T173 T175:T180 T182 T185:T189 T191:T195 T197:T201 T203:T207 T209:T214 T216 T37:T39 T45:T47 T56:T58" evalError="1"/>
    <ignoredError sqref="T20 T36 T44 T55 T64 T70 T76 T112 T118 T124 T140 T146 T162 T168 T174 T190 T196 T202 T208" evalError="1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4026c8-3390-414a-b854-51b266cbd192" xsi:nil="true"/>
    <lcf76f155ced4ddcb4097134ff3c332f xmlns="2aee61e6-86cc-40b7-a95d-8a3fe4e64fa9">
      <Terms xmlns="http://schemas.microsoft.com/office/infopath/2007/PartnerControls"/>
    </lcf76f155ced4ddcb4097134ff3c332f>
    <Status xmlns="2aee61e6-86cc-40b7-a95d-8a3fe4e64fa9">Final File</Statu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D5DAAEB09ECA4190C47D7E7F3ED491" ma:contentTypeVersion="14" ma:contentTypeDescription="Create a new document." ma:contentTypeScope="" ma:versionID="32e3ef5169ea428c049e263739a61b7b">
  <xsd:schema xmlns:xsd="http://www.w3.org/2001/XMLSchema" xmlns:xs="http://www.w3.org/2001/XMLSchema" xmlns:p="http://schemas.microsoft.com/office/2006/metadata/properties" xmlns:ns2="2aee61e6-86cc-40b7-a95d-8a3fe4e64fa9" xmlns:ns3="ea4026c8-3390-414a-b854-51b266cbd192" targetNamespace="http://schemas.microsoft.com/office/2006/metadata/properties" ma:root="true" ma:fieldsID="19651b95b15064c1e465fb20cb7eeab4" ns2:_="" ns3:_="">
    <xsd:import namespace="2aee61e6-86cc-40b7-a95d-8a3fe4e64fa9"/>
    <xsd:import namespace="ea4026c8-3390-414a-b854-51b266cbd192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ee61e6-86cc-40b7-a95d-8a3fe4e64fa9" elementFormDefault="qualified">
    <xsd:import namespace="http://schemas.microsoft.com/office/2006/documentManagement/types"/>
    <xsd:import namespace="http://schemas.microsoft.com/office/infopath/2007/PartnerControls"/>
    <xsd:element name="Status" ma:index="8" nillable="true" ma:displayName="Status" ma:format="Dropdown" ma:internalName="Status">
      <xsd:simpleType>
        <xsd:restriction base="dms:Choice">
          <xsd:enumeration value="Writing"/>
          <xsd:enumeration value="Ready for Review"/>
          <xsd:enumeration value="Ready for Edit"/>
          <xsd:enumeration value="Editing"/>
          <xsd:enumeration value="Ready for Template/Compliance"/>
          <xsd:enumeration value="Final File"/>
          <xsd:enumeration value="Ready for Roll up/Production"/>
          <xsd:enumeration value="Ready for Print/USB"/>
          <xsd:enumeration value="Dates Corrected"/>
          <xsd:enumeration value="Cert Updated"/>
        </xsd:restriction>
      </xsd:simple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27859d47-9134-4dfb-8a16-cdcf3fa34f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4026c8-3390-414a-b854-51b266cbd192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6be2d1f8-6f0d-4fbf-b5dd-3a80ea177d77}" ma:internalName="TaxCatchAll" ma:showField="CatchAllData" ma:web="ea4026c8-3390-414a-b854-51b266cbd19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90CAB2-478B-49D3-99AC-9834BC49E7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5D6609-575A-437F-9E23-8849CC58DDA8}">
  <ds:schemaRefs>
    <ds:schemaRef ds:uri="http://schemas.microsoft.com/office/2006/metadata/properties"/>
    <ds:schemaRef ds:uri="http://schemas.microsoft.com/office/infopath/2007/PartnerControls"/>
    <ds:schemaRef ds:uri="ea4026c8-3390-414a-b854-51b266cbd192"/>
    <ds:schemaRef ds:uri="2aee61e6-86cc-40b7-a95d-8a3fe4e64fa9"/>
  </ds:schemaRefs>
</ds:datastoreItem>
</file>

<file path=customXml/itemProps3.xml><?xml version="1.0" encoding="utf-8"?>
<ds:datastoreItem xmlns:ds="http://schemas.openxmlformats.org/officeDocument/2006/customXml" ds:itemID="{6EC28FC5-DBCA-4774-9ABD-98F3E63BB0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ee61e6-86cc-40b7-a95d-8a3fe4e64fa9"/>
    <ds:schemaRef ds:uri="ea4026c8-3390-414a-b854-51b266cbd1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01c35869-6495-4b3a-952e-bc5e37f13032}" enabled="1" method="Standard" siteId="{c663f89c-ef9b-418f-bd3d-41e46c0ce068}" removed="0"/>
  <clbl:label id="{18ccb024-1285-4f62-85fe-84f37911c5d6}" enabled="0" method="" siteId="{18ccb024-1285-4f62-85fe-84f37911c5d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20</vt:i4>
      </vt:variant>
    </vt:vector>
  </HeadingPairs>
  <TitlesOfParts>
    <vt:vector size="31" baseType="lpstr">
      <vt:lpstr>1. SFY Summary</vt:lpstr>
      <vt:lpstr>2. Transition-In Staff Loading</vt:lpstr>
      <vt:lpstr>3. Staff Loading</vt:lpstr>
      <vt:lpstr>3.1 Base Year 1 Staff Loading</vt:lpstr>
      <vt:lpstr>3.2 Base Year 2 Staff Loading</vt:lpstr>
      <vt:lpstr>3.3 Base Year 3 Staff Loading</vt:lpstr>
      <vt:lpstr>3.4 Base Year 4 Staff Loading</vt:lpstr>
      <vt:lpstr>3.5 Base Year 5 Staff Loading</vt:lpstr>
      <vt:lpstr>3.6 Base Year 6 Staff Loading</vt:lpstr>
      <vt:lpstr>4. Hourly Rate Card</vt:lpstr>
      <vt:lpstr>5. CO Hourly Rate Card</vt:lpstr>
      <vt:lpstr>'1. SFY Summary'!Print_Area</vt:lpstr>
      <vt:lpstr>'2. Transition-In Staff Loading'!Print_Area</vt:lpstr>
      <vt:lpstr>'3. Staff Loading'!Print_Area</vt:lpstr>
      <vt:lpstr>'3.1 Base Year 1 Staff Loading'!Print_Area</vt:lpstr>
      <vt:lpstr>'3.2 Base Year 2 Staff Loading'!Print_Area</vt:lpstr>
      <vt:lpstr>'3.3 Base Year 3 Staff Loading'!Print_Area</vt:lpstr>
      <vt:lpstr>'3.4 Base Year 4 Staff Loading'!Print_Area</vt:lpstr>
      <vt:lpstr>'3.5 Base Year 5 Staff Loading'!Print_Area</vt:lpstr>
      <vt:lpstr>'3.6 Base Year 6 Staff Loading'!Print_Area</vt:lpstr>
      <vt:lpstr>'4. Hourly Rate Card'!Print_Area</vt:lpstr>
      <vt:lpstr>'5. CO Hourly Rate Card'!Print_Area</vt:lpstr>
      <vt:lpstr>'1. SFY Summary'!Print_Titles</vt:lpstr>
      <vt:lpstr>'2. Transition-In Staff Loading'!Print_Titles</vt:lpstr>
      <vt:lpstr>'3. Staff Loading'!Print_Titles</vt:lpstr>
      <vt:lpstr>'3.1 Base Year 1 Staff Loading'!Print_Titles</vt:lpstr>
      <vt:lpstr>'3.2 Base Year 2 Staff Loading'!Print_Titles</vt:lpstr>
      <vt:lpstr>'3.3 Base Year 3 Staff Loading'!Print_Titles</vt:lpstr>
      <vt:lpstr>'3.4 Base Year 4 Staff Loading'!Print_Titles</vt:lpstr>
      <vt:lpstr>'3.5 Base Year 5 Staff Loading'!Print_Titles</vt:lpstr>
      <vt:lpstr>'3.6 Base Year 6 Staff Loading'!Print_Titles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Betty Uzupis</dc:creator>
  <cp:keywords/>
  <dc:description/>
  <cp:lastModifiedBy>Bagga, Kawalbir Singh</cp:lastModifiedBy>
  <cp:revision/>
  <dcterms:created xsi:type="dcterms:W3CDTF">2017-05-22T22:37:57Z</dcterms:created>
  <dcterms:modified xsi:type="dcterms:W3CDTF">2024-09-20T15:10:15Z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0x010100FCD5DAAEB09ECA4190C47D7E7F3ED491</vt:lpwstr>
  </property>
  <property fmtid="{D5CDD505-2E9C-101B-9397-08002B2CF9AE}" pid="3" name="_dlc_DocIdItemGuid">
    <vt:lpwstr>ebad609b-816e-4a67-8404-bb1f626d141c</vt:lpwstr>
  </property>
  <property fmtid="{D5CDD505-2E9C-101B-9397-08002B2CF9AE}" pid="4" name="MediaServiceImageTags">
    <vt:lpwstr/>
  </property>
</Properties>
</file>