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cy's Folders\CITs\"/>
    </mc:Choice>
  </mc:AlternateContent>
  <xr:revisionPtr revIDLastSave="0" documentId="8_{BDFBC09F-0AB0-48E6-9283-A0FAEB4E2113}" xr6:coauthVersionLast="47" xr6:coauthVersionMax="47" xr10:uidLastSave="{00000000-0000-0000-0000-000000000000}"/>
  <bookViews>
    <workbookView xWindow="-108" yWindow="-108" windowWidth="23256" windowHeight="12576" tabRatio="915" xr2:uid="{00000000-000D-0000-FFFF-FFFF00000000}"/>
  </bookViews>
  <sheets>
    <sheet name="TOC" sheetId="23" r:id="rId1"/>
    <sheet name="SFY 23-24 Q4 Share Summary" sheetId="19" r:id="rId2"/>
    <sheet name="SFY 23-24 Q4 Share by Project" sheetId="4" r:id="rId3"/>
    <sheet name="SFY 23-24 Q4 Share Calculations" sheetId="11" r:id="rId4"/>
    <sheet name="1a SFY 23-24 Q4 ABAWD" sheetId="22" r:id="rId5"/>
    <sheet name="1b SFY 23-24 Q4 Reim Food Ben." sheetId="42" r:id="rId6"/>
    <sheet name="2a SFY 23-24 Q4 CalSAWS " sheetId="32" r:id="rId7"/>
    <sheet name="2b SFY 23-24 Q4 CalSAWS MO" sheetId="35" r:id="rId8"/>
    <sheet name="2c SFY 23-24 Q1 CS MO True-up 1" sheetId="43" state="hidden" r:id="rId9"/>
    <sheet name="2d SFY 23-24 Q1 CS MO True-up 2" sheetId="44" state="hidden" r:id="rId10"/>
    <sheet name="3a SFY 23-24 Q4 CalWIN MO" sheetId="14" r:id="rId11"/>
    <sheet name="3b SFY 22-23 Q4 Adj-Late MO" sheetId="41" state="hidden" r:id="rId12"/>
    <sheet name="4a 58C 20-21 Persons Count" sheetId="30" state="hidden" r:id="rId13"/>
    <sheet name="4a 58C 21-22 Persons Count" sheetId="37" r:id="rId14"/>
    <sheet name="5a SFY 2223 CalWIN MO Share Tbl" sheetId="36" state="hidden" r:id="rId15"/>
    <sheet name="5a SFY 2324 CalWIN MO Share Tbl" sheetId="38" r:id="rId16"/>
  </sheet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 localSheetId="13">#REF!</definedName>
    <definedName name="_Base_Start_Date" localSheetId="15">#REF!</definedName>
    <definedName name="_Base_Start_Date">#REF!</definedName>
    <definedName name="_Blended_Hourly_Rate" localSheetId="13">#REF!</definedName>
    <definedName name="_Blended_Hourly_Rate" localSheetId="15">#REF!</definedName>
    <definedName name="_Blended_Hourly_Rate">#REF!</definedName>
    <definedName name="_xlnm._FilterDatabase" localSheetId="6" hidden="1">'2a SFY 23-24 Q4 CalSAWS '!$A$2:$CC$3</definedName>
    <definedName name="_xlnm._FilterDatabase" localSheetId="7" hidden="1">'2b SFY 23-24 Q4 CalSAWS MO'!#REF!</definedName>
    <definedName name="_xlnm._FilterDatabase" localSheetId="8" hidden="1">'2c SFY 23-24 Q1 CS MO True-up 1'!#REF!</definedName>
    <definedName name="_xlnm._FilterDatabase" localSheetId="9" hidden="1">'2d SFY 23-24 Q1 CS MO True-up 2'!#REF!</definedName>
    <definedName name="_xlnm._FilterDatabase" localSheetId="10" hidden="1">'3a SFY 23-24 Q4 CalWIN MO'!#REF!</definedName>
    <definedName name="_xlnm._FilterDatabase" localSheetId="11" hidden="1">'3b SFY 22-23 Q4 Adj-Late MO'!#REF!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 localSheetId="13">#REF!</definedName>
    <definedName name="_Months_Btw_Trans_and_Base" localSheetId="15">#REF!</definedName>
    <definedName name="_Months_Btw_Trans_and_Base">#REF!</definedName>
    <definedName name="_Order1" hidden="1">255</definedName>
    <definedName name="_Order2" hidden="1">255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0" hidden="1">#REF!</definedName>
    <definedName name="_Sort" hidden="1">#REF!</definedName>
    <definedName name="_Total_Allow_Monthly_Hours" localSheetId="13">#REF!</definedName>
    <definedName name="_Total_Allow_Monthly_Hours" localSheetId="15">#REF!</definedName>
    <definedName name="_Total_Allow_Monthly_Hours">#REF!</definedName>
    <definedName name="_Transition_Start_Date" localSheetId="13">#REF!</definedName>
    <definedName name="_Transition_Start_Date" localSheetId="15">#REF!</definedName>
    <definedName name="_Transition_Start_Date">#REF!</definedName>
    <definedName name="A" localSheetId="13" hidden="1">{"'Cost Centers'!$A$1:$P$373"}</definedName>
    <definedName name="A" localSheetId="14" hidden="1">{"'Cost Centers'!$A$1:$P$373"}</definedName>
    <definedName name="A" localSheetId="15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#REF!</definedName>
    <definedName name="AccessDatabase" hidden="1">"C:\My Documents\Office\1997 Forecasts\Forecast Template.mdb"</definedName>
    <definedName name="AllKits" localSheetId="0">#REF!</definedName>
    <definedName name="AllKits">#REF!</definedName>
    <definedName name="Allocation_DB">#REF!</definedName>
    <definedName name="Allocation_Resource">#REF!</definedName>
    <definedName name="Apr17C" localSheetId="13">#REF!</definedName>
    <definedName name="Apr17C" localSheetId="15">#REF!</definedName>
    <definedName name="Apr17C">#REF!</definedName>
    <definedName name="Apr18C" localSheetId="13">#REF!</definedName>
    <definedName name="Apr18C" localSheetId="15">#REF!</definedName>
    <definedName name="Apr18C">#REF!</definedName>
    <definedName name="Apr19C" localSheetId="13">#REF!</definedName>
    <definedName name="Apr19C" localSheetId="15">#REF!</definedName>
    <definedName name="Apr19C">#REF!</definedName>
    <definedName name="Apr20C" localSheetId="13">#REF!</definedName>
    <definedName name="Apr20C" localSheetId="15">#REF!</definedName>
    <definedName name="Apr20C">#REF!</definedName>
    <definedName name="Apr21C" localSheetId="13">#REF!</definedName>
    <definedName name="Apr21C" localSheetId="15">#REF!</definedName>
    <definedName name="Apr21C">#REF!</definedName>
    <definedName name="Apr22C" localSheetId="13">#REF!</definedName>
    <definedName name="Apr22C" localSheetId="15">#REF!</definedName>
    <definedName name="Apr22C">#REF!</definedName>
    <definedName name="Aug11C" localSheetId="13">#REF!</definedName>
    <definedName name="Aug11C" localSheetId="15">#REF!</definedName>
    <definedName name="Aug11C">#REF!</definedName>
    <definedName name="Aug12C" localSheetId="13">#REF!</definedName>
    <definedName name="Aug12C" localSheetId="15">#REF!</definedName>
    <definedName name="Aug12C">#REF!</definedName>
    <definedName name="Aug13C" localSheetId="13">#REF!</definedName>
    <definedName name="Aug13C" localSheetId="15">#REF!</definedName>
    <definedName name="Aug13C">#REF!</definedName>
    <definedName name="Aug14C" localSheetId="13">#REF!</definedName>
    <definedName name="Aug14C" localSheetId="15">#REF!</definedName>
    <definedName name="Aug14C">#REF!</definedName>
    <definedName name="Aug15C" localSheetId="13">#REF!</definedName>
    <definedName name="Aug15C" localSheetId="15">#REF!</definedName>
    <definedName name="Aug15C">#REF!</definedName>
    <definedName name="Aug16C" localSheetId="13">#REF!</definedName>
    <definedName name="Aug16C" localSheetId="15">#REF!</definedName>
    <definedName name="Aug16C">#REF!</definedName>
    <definedName name="Aug17C" localSheetId="13">#REF!</definedName>
    <definedName name="Aug17C" localSheetId="15">#REF!</definedName>
    <definedName name="Aug17C">#REF!</definedName>
    <definedName name="Aug18C" localSheetId="13">#REF!</definedName>
    <definedName name="Aug18C" localSheetId="15">#REF!</definedName>
    <definedName name="Aug18C">#REF!</definedName>
    <definedName name="Aug19C" localSheetId="13">#REF!</definedName>
    <definedName name="Aug19C" localSheetId="15">#REF!</definedName>
    <definedName name="Aug19C">#REF!</definedName>
    <definedName name="Aug20C" localSheetId="13">#REF!</definedName>
    <definedName name="Aug20C" localSheetId="15">#REF!</definedName>
    <definedName name="Aug20C">#REF!</definedName>
    <definedName name="Aug21C" localSheetId="13">#REF!</definedName>
    <definedName name="Aug21C" localSheetId="15">#REF!</definedName>
    <definedName name="Aug21C">#REF!</definedName>
    <definedName name="Aug22C" localSheetId="13">#REF!</definedName>
    <definedName name="Aug22C" localSheetId="15">#REF!</definedName>
    <definedName name="Aug22C">#REF!</definedName>
    <definedName name="BA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#REF!</definedName>
    <definedName name="BillRate">#REF!</definedName>
    <definedName name="BuildPct" localSheetId="1">#REF!</definedName>
    <definedName name="BuildPct" localSheetId="0">#REF!</definedName>
    <definedName name="BuildPct">#REF!</definedName>
    <definedName name="Case__Tiers40" localSheetId="13">#REF!</definedName>
    <definedName name="Case__Tiers40" localSheetId="14">#REF!</definedName>
    <definedName name="Case__Tiers40" localSheetId="15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3">#REF!</definedName>
    <definedName name="Case_Tiers100" localSheetId="14">#REF!</definedName>
    <definedName name="Case_Tiers100" localSheetId="15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3">#REF!</definedName>
    <definedName name="Case_Tiers60" localSheetId="14">#REF!</definedName>
    <definedName name="Case_Tiers60" localSheetId="15">#REF!</definedName>
    <definedName name="Case_Tiers60">#REF!</definedName>
    <definedName name="Case_Tiers80" localSheetId="13">#REF!</definedName>
    <definedName name="Case_Tiers80" localSheetId="14">#REF!</definedName>
    <definedName name="Case_Tiers80" localSheetId="15">#REF!</definedName>
    <definedName name="Case_Tiers80">#REF!</definedName>
    <definedName name="Category">#REF!</definedName>
    <definedName name="Class_DropDown">#REF!</definedName>
    <definedName name="Class_List">#REF!</definedName>
    <definedName name="Contract_Name_VPF" localSheetId="13">#REF!</definedName>
    <definedName name="Contract_Name_VPF" localSheetId="15">#REF!</definedName>
    <definedName name="Contract_Name_VPF">#REF!</definedName>
    <definedName name="Contract2" localSheetId="13">#REF!</definedName>
    <definedName name="Contract2" localSheetId="15">#REF!</definedName>
    <definedName name="Contract2">#REF!</definedName>
    <definedName name="ContractSelected" localSheetId="13">#REF!</definedName>
    <definedName name="ContractSelected" localSheetId="15">#REF!</definedName>
    <definedName name="ContractSelected">#REF!</definedName>
    <definedName name="ContractSelected2" localSheetId="13">#REF!</definedName>
    <definedName name="ContractSelected2" localSheetId="15">#REF!</definedName>
    <definedName name="ContractSelected2">#REF!</definedName>
    <definedName name="ContractSelected3" localSheetId="13">#REF!</definedName>
    <definedName name="ContractSelected3" localSheetId="15">#REF!</definedName>
    <definedName name="ContractSelected3">#REF!</definedName>
    <definedName name="ContractSelected4" localSheetId="13">#REF!</definedName>
    <definedName name="ContractSelected4" localSheetId="15">#REF!</definedName>
    <definedName name="ContractSelected4">#REF!</definedName>
    <definedName name="ContractStart_Month" localSheetId="13">#REF!</definedName>
    <definedName name="ContractStart_Month" localSheetId="15">#REF!</definedName>
    <definedName name="ContractStart_Month">#REF!</definedName>
    <definedName name="ContractStart_Year" localSheetId="13">#REF!</definedName>
    <definedName name="ContractStart_Year" localSheetId="15">#REF!</definedName>
    <definedName name="ContractStart_Year">#REF!</definedName>
    <definedName name="ContractSubDivisionList2" localSheetId="13">#REF!</definedName>
    <definedName name="ContractSubDivisionList2" localSheetId="15">#REF!</definedName>
    <definedName name="ContractSubDivisionList2">#REF!</definedName>
    <definedName name="ContractSubDivisionList3" localSheetId="13">#REF!</definedName>
    <definedName name="ContractSubDivisionList3" localSheetId="15">#REF!</definedName>
    <definedName name="ContractSubDivisionList3">#REF!</definedName>
    <definedName name="ContractSubDivisionList4" localSheetId="13">#REF!</definedName>
    <definedName name="ContractSubDivisionList4" localSheetId="15">#REF!</definedName>
    <definedName name="ContractSubDivisionList4">#REF!</definedName>
    <definedName name="ContractSubDivisionListing" localSheetId="13">#REF!</definedName>
    <definedName name="ContractSubDivisionListing" localSheetId="15">#REF!</definedName>
    <definedName name="ContractSubDivisionListing">#REF!</definedName>
    <definedName name="ConversionRate_SOAR_Reports" localSheetId="13">#REF!</definedName>
    <definedName name="ConversionRate_SOAR_Reports" localSheetId="15">#REF!</definedName>
    <definedName name="ConversionRate_SOAR_Reports">#REF!</definedName>
    <definedName name="Count_Online_Panel_Medium">#REF!</definedName>
    <definedName name="Countries">#REF!</definedName>
    <definedName name="Dec17C" localSheetId="13">#REF!</definedName>
    <definedName name="Dec17C" localSheetId="15">#REF!</definedName>
    <definedName name="Dec17C">#REF!</definedName>
    <definedName name="Dec18C" localSheetId="13">#REF!</definedName>
    <definedName name="Dec18C" localSheetId="15">#REF!</definedName>
    <definedName name="Dec18C">#REF!</definedName>
    <definedName name="Dec19C" localSheetId="13">#REF!</definedName>
    <definedName name="Dec19C" localSheetId="15">#REF!</definedName>
    <definedName name="Dec19C">#REF!</definedName>
    <definedName name="Dec20C" localSheetId="13">#REF!</definedName>
    <definedName name="Dec20C" localSheetId="15">#REF!</definedName>
    <definedName name="Dec20C">#REF!</definedName>
    <definedName name="Dec21C" localSheetId="13">#REF!</definedName>
    <definedName name="Dec21C" localSheetId="15">#REF!</definedName>
    <definedName name="Dec21C">#REF!</definedName>
    <definedName name="Dec22C" localSheetId="13">#REF!</definedName>
    <definedName name="Dec22C" localSheetId="15">#REF!</definedName>
    <definedName name="Dec22C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#REF!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#REF!</definedName>
    <definedName name="DS3_Recurring_Cost">#REF!</definedName>
    <definedName name="DSL_Install">#REF!</definedName>
    <definedName name="DSL_Recurring_Cost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0">#REF!</definedName>
    <definedName name="Exhibit_A_DB">#REF!</definedName>
    <definedName name="f1_rate100" localSheetId="13">#REF!</definedName>
    <definedName name="f1_rate100" localSheetId="14">#REF!</definedName>
    <definedName name="f1_rate100" localSheetId="15">#REF!</definedName>
    <definedName name="f1_rate100" localSheetId="0">#REF!</definedName>
    <definedName name="f1_rate100">#REF!</definedName>
    <definedName name="f1_rate40" localSheetId="13">#REF!</definedName>
    <definedName name="f1_rate40" localSheetId="14">#REF!</definedName>
    <definedName name="f1_rate40" localSheetId="15">#REF!</definedName>
    <definedName name="f1_rate40" localSheetId="0">#REF!</definedName>
    <definedName name="f1_rate40">#REF!</definedName>
    <definedName name="f1_rate60" localSheetId="13">#REF!</definedName>
    <definedName name="f1_rate60" localSheetId="14">#REF!</definedName>
    <definedName name="f1_rate60" localSheetId="15">#REF!</definedName>
    <definedName name="f1_rate60">#REF!</definedName>
    <definedName name="f1_rate80" localSheetId="13">#REF!</definedName>
    <definedName name="f1_rate80" localSheetId="14">#REF!</definedName>
    <definedName name="f1_rate80" localSheetId="15">#REF!</definedName>
    <definedName name="f1_rate80">#REF!</definedName>
    <definedName name="f2_rate100" localSheetId="13">#REF!</definedName>
    <definedName name="f2_rate100" localSheetId="14">#REF!</definedName>
    <definedName name="f2_rate100" localSheetId="15">#REF!</definedName>
    <definedName name="f2_rate100">#REF!</definedName>
    <definedName name="f2_rate40" localSheetId="13">#REF!</definedName>
    <definedName name="f2_rate40" localSheetId="14">#REF!</definedName>
    <definedName name="f2_rate40" localSheetId="15">#REF!</definedName>
    <definedName name="f2_rate40">#REF!</definedName>
    <definedName name="f2_rate60" localSheetId="13">#REF!</definedName>
    <definedName name="f2_rate60" localSheetId="14">#REF!</definedName>
    <definedName name="f2_rate60" localSheetId="15">#REF!</definedName>
    <definedName name="f2_rate60">#REF!</definedName>
    <definedName name="f2_rate80" localSheetId="13">#REF!</definedName>
    <definedName name="f2_rate80" localSheetId="14">#REF!</definedName>
    <definedName name="f2_rate80" localSheetId="15">#REF!</definedName>
    <definedName name="f2_rate80">#REF!</definedName>
    <definedName name="f3_rate100" localSheetId="13">#REF!</definedName>
    <definedName name="f3_rate100" localSheetId="14">#REF!</definedName>
    <definedName name="f3_rate100" localSheetId="15">#REF!</definedName>
    <definedName name="f3_rate100">#REF!</definedName>
    <definedName name="f3_rate40" localSheetId="13">#REF!</definedName>
    <definedName name="f3_rate40" localSheetId="14">#REF!</definedName>
    <definedName name="f3_rate40" localSheetId="15">#REF!</definedName>
    <definedName name="f3_rate40">#REF!</definedName>
    <definedName name="f3_rate60" localSheetId="13">#REF!</definedName>
    <definedName name="f3_rate60" localSheetId="14">#REF!</definedName>
    <definedName name="f3_rate60" localSheetId="15">#REF!</definedName>
    <definedName name="f3_rate60">#REF!</definedName>
    <definedName name="f3_rate80" localSheetId="13">#REF!</definedName>
    <definedName name="f3_rate80" localSheetId="14">#REF!</definedName>
    <definedName name="f3_rate80" localSheetId="15">#REF!</definedName>
    <definedName name="f3_rate80">#REF!</definedName>
    <definedName name="f4_rate100" localSheetId="13">#REF!</definedName>
    <definedName name="f4_rate100" localSheetId="14">#REF!</definedName>
    <definedName name="f4_rate100" localSheetId="15">#REF!</definedName>
    <definedName name="f4_rate100">#REF!</definedName>
    <definedName name="f4_rate40" localSheetId="13">#REF!</definedName>
    <definedName name="f4_rate40" localSheetId="14">#REF!</definedName>
    <definedName name="f4_rate40" localSheetId="15">#REF!</definedName>
    <definedName name="f4_rate40">#REF!</definedName>
    <definedName name="f4_rate60" localSheetId="13">#REF!</definedName>
    <definedName name="f4_rate60" localSheetId="14">#REF!</definedName>
    <definedName name="f4_rate60" localSheetId="15">#REF!</definedName>
    <definedName name="f4_rate60">#REF!</definedName>
    <definedName name="f4_rate80" localSheetId="13">#REF!</definedName>
    <definedName name="f4_rate80" localSheetId="14">#REF!</definedName>
    <definedName name="f4_rate80" localSheetId="15">#REF!</definedName>
    <definedName name="f4_rate80">#REF!</definedName>
    <definedName name="Feb11c" localSheetId="13">#REF!</definedName>
    <definedName name="Feb11c" localSheetId="15">#REF!</definedName>
    <definedName name="Feb11c">#REF!</definedName>
    <definedName name="Feb12C" localSheetId="13">#REF!</definedName>
    <definedName name="Feb12C" localSheetId="15">#REF!</definedName>
    <definedName name="Feb12C">#REF!</definedName>
    <definedName name="Feb13C" localSheetId="13">#REF!</definedName>
    <definedName name="Feb13C" localSheetId="15">#REF!</definedName>
    <definedName name="Feb13C">#REF!</definedName>
    <definedName name="Feb14C" localSheetId="13">#REF!</definedName>
    <definedName name="Feb14C" localSheetId="15">#REF!</definedName>
    <definedName name="Feb14C">#REF!</definedName>
    <definedName name="Feb15C" localSheetId="13">#REF!</definedName>
    <definedName name="Feb15C" localSheetId="15">#REF!</definedName>
    <definedName name="Feb15C">#REF!</definedName>
    <definedName name="Feb16C" localSheetId="13">#REF!</definedName>
    <definedName name="Feb16C" localSheetId="15">#REF!</definedName>
    <definedName name="Feb16C">#REF!</definedName>
    <definedName name="Feb17C" localSheetId="13">#REF!</definedName>
    <definedName name="Feb17C" localSheetId="15">#REF!</definedName>
    <definedName name="Feb17C">#REF!</definedName>
    <definedName name="Feb18C" localSheetId="13">#REF!</definedName>
    <definedName name="Feb18C" localSheetId="15">#REF!</definedName>
    <definedName name="Feb18C">#REF!</definedName>
    <definedName name="Feb19C" localSheetId="13">#REF!</definedName>
    <definedName name="Feb19C" localSheetId="15">#REF!</definedName>
    <definedName name="Feb19C">#REF!</definedName>
    <definedName name="Feb20C" localSheetId="13">#REF!</definedName>
    <definedName name="Feb20C" localSheetId="15">#REF!</definedName>
    <definedName name="Feb20C">#REF!</definedName>
    <definedName name="Feb21C" localSheetId="13">#REF!</definedName>
    <definedName name="Feb21C" localSheetId="15">#REF!</definedName>
    <definedName name="Feb21C">#REF!</definedName>
    <definedName name="Feb22C" localSheetId="13">#REF!</definedName>
    <definedName name="Feb22C" localSheetId="15">#REF!</definedName>
    <definedName name="Feb22C">#REF!</definedName>
    <definedName name="Feb23C" localSheetId="13">#REF!</definedName>
    <definedName name="Feb23C" localSheetId="15">#REF!</definedName>
    <definedName name="Feb23C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">#REF!</definedName>
    <definedName name="FTE_Days_Per_Month" localSheetId="0">#REF!</definedName>
    <definedName name="FTE_Days_Per_Month">#REF!</definedName>
    <definedName name="GBUList2" localSheetId="13">#REF!</definedName>
    <definedName name="GBUList2" localSheetId="15">#REF!</definedName>
    <definedName name="GBUList2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 localSheetId="13">#REF!</definedName>
    <definedName name="HP_Contr" localSheetId="15">#REF!</definedName>
    <definedName name="HP_Contr">#REF!</definedName>
    <definedName name="HTML_CodePage" hidden="1">1252</definedName>
    <definedName name="HTML_Control" localSheetId="13" hidden="1">{"'Sheet1'!$B$2:$F$25"}</definedName>
    <definedName name="HTML_Control" localSheetId="14" hidden="1">{"'Sheet1'!$B$2:$F$25"}</definedName>
    <definedName name="HTML_Control" localSheetId="15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#REF!</definedName>
    <definedName name="ICRECON">#REF!</definedName>
    <definedName name="Implementation_Phase___months">#REF!</definedName>
    <definedName name="inactive_mult" localSheetId="13">#REF!</definedName>
    <definedName name="inactive_mult" localSheetId="14">#REF!</definedName>
    <definedName name="inactive_mult" localSheetId="15">#REF!</definedName>
    <definedName name="inactive_mult" localSheetId="1">#REF!</definedName>
    <definedName name="inactive_mult" localSheetId="0">#REF!</definedName>
    <definedName name="inactive_mult">#REF!</definedName>
    <definedName name="INDIRECT" localSheetId="0">#REF!</definedName>
    <definedName name="INDIRECT">#REF!</definedName>
    <definedName name="InputRefBSAcct" localSheetId="13">#REF!</definedName>
    <definedName name="InputRefBSAcct" localSheetId="15">#REF!</definedName>
    <definedName name="InputRefBSAcct">#REF!</definedName>
    <definedName name="InputRefBSAll" localSheetId="13">#REF!</definedName>
    <definedName name="InputRefBSAll" localSheetId="15">#REF!</definedName>
    <definedName name="InputRefBSAll">#REF!</definedName>
    <definedName name="InputRefGrossAcct" localSheetId="13">#REF!</definedName>
    <definedName name="InputRefGrossAcct" localSheetId="15">#REF!</definedName>
    <definedName name="InputRefGrossAcct">#REF!</definedName>
    <definedName name="InputRefNonGrossAll" localSheetId="13">#REF!</definedName>
    <definedName name="InputRefNonGrossAll" localSheetId="15">#REF!</definedName>
    <definedName name="InputRefNonGrossAll">#REF!</definedName>
    <definedName name="InputRefRevenueAcct" localSheetId="13">#REF!</definedName>
    <definedName name="InputRefRevenueAcct" localSheetId="15">#REF!</definedName>
    <definedName name="InputRefRevenueAcct">#REF!</definedName>
    <definedName name="InputRefRevenueAll" localSheetId="13">#REF!</definedName>
    <definedName name="InputRefRevenueAll" localSheetId="15">#REF!</definedName>
    <definedName name="InputRefRevenueAll">#REF!</definedName>
    <definedName name="int_ext_sel">1</definedName>
    <definedName name="Itemized_Software_Description">#REF!</definedName>
    <definedName name="ItemTagInsert" localSheetId="13">#REF!</definedName>
    <definedName name="ItemTagInsert" localSheetId="15">#REF!</definedName>
    <definedName name="ItemTagInsert">#REF!</definedName>
    <definedName name="Jan11C" localSheetId="13">#REF!</definedName>
    <definedName name="Jan11C" localSheetId="15">#REF!</definedName>
    <definedName name="Jan11C">#REF!</definedName>
    <definedName name="Jan12C" localSheetId="13">#REF!</definedName>
    <definedName name="Jan12C" localSheetId="15">#REF!</definedName>
    <definedName name="Jan12C">#REF!</definedName>
    <definedName name="Jan13C" localSheetId="13">#REF!</definedName>
    <definedName name="Jan13C" localSheetId="15">#REF!</definedName>
    <definedName name="Jan13C">#REF!</definedName>
    <definedName name="Jan14C" localSheetId="13">#REF!</definedName>
    <definedName name="Jan14C" localSheetId="15">#REF!</definedName>
    <definedName name="Jan14C">#REF!</definedName>
    <definedName name="Jan15C" localSheetId="13">#REF!</definedName>
    <definedName name="Jan15C" localSheetId="15">#REF!</definedName>
    <definedName name="Jan15C">#REF!</definedName>
    <definedName name="Jan16C" localSheetId="13">#REF!</definedName>
    <definedName name="Jan16C" localSheetId="15">#REF!</definedName>
    <definedName name="Jan16C">#REF!</definedName>
    <definedName name="Jan17C" localSheetId="13">#REF!</definedName>
    <definedName name="Jan17C" localSheetId="15">#REF!</definedName>
    <definedName name="Jan17C">#REF!</definedName>
    <definedName name="Jan18C" localSheetId="13">#REF!</definedName>
    <definedName name="Jan18C" localSheetId="15">#REF!</definedName>
    <definedName name="Jan18C">#REF!</definedName>
    <definedName name="Jan19C" localSheetId="13">#REF!</definedName>
    <definedName name="Jan19C" localSheetId="15">#REF!</definedName>
    <definedName name="Jan19C">#REF!</definedName>
    <definedName name="Jan20C" localSheetId="13">#REF!</definedName>
    <definedName name="Jan20C" localSheetId="15">#REF!</definedName>
    <definedName name="Jan20C">#REF!</definedName>
    <definedName name="Jan21C" localSheetId="13">#REF!</definedName>
    <definedName name="Jan21C" localSheetId="15">#REF!</definedName>
    <definedName name="Jan21C">#REF!</definedName>
    <definedName name="Jan22C" localSheetId="13">#REF!</definedName>
    <definedName name="Jan22C" localSheetId="15">#REF!</definedName>
    <definedName name="Jan22C">#REF!</definedName>
    <definedName name="Jan23C" localSheetId="13">#REF!</definedName>
    <definedName name="Jan23C" localSheetId="15">#REF!</definedName>
    <definedName name="Jan23C">#REF!</definedName>
    <definedName name="Jblank" localSheetId="13">#REF!</definedName>
    <definedName name="Jblank" localSheetId="15">#REF!</definedName>
    <definedName name="Jblank">#REF!</definedName>
    <definedName name="JCCol" localSheetId="13">#REF!</definedName>
    <definedName name="JCCol" localSheetId="15">#REF!</definedName>
    <definedName name="JCCol">#REF!</definedName>
    <definedName name="JCStart" localSheetId="13">#REF!</definedName>
    <definedName name="JCStart" localSheetId="15">#REF!</definedName>
    <definedName name="JCStart">#REF!</definedName>
    <definedName name="JobCode" localSheetId="13">#REF!</definedName>
    <definedName name="JobCode" localSheetId="15">#REF!</definedName>
    <definedName name="JobCode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 localSheetId="13">#REF!</definedName>
    <definedName name="Jul11C" localSheetId="15">#REF!</definedName>
    <definedName name="Jul11C">#REF!</definedName>
    <definedName name="Jul12C" localSheetId="13">#REF!</definedName>
    <definedName name="Jul12C" localSheetId="15">#REF!</definedName>
    <definedName name="Jul12C">#REF!</definedName>
    <definedName name="Jul13C" localSheetId="13">#REF!</definedName>
    <definedName name="Jul13C" localSheetId="15">#REF!</definedName>
    <definedName name="Jul13C">#REF!</definedName>
    <definedName name="Jul14C" localSheetId="13">#REF!</definedName>
    <definedName name="Jul14C" localSheetId="15">#REF!</definedName>
    <definedName name="Jul14C">#REF!</definedName>
    <definedName name="Jul15C" localSheetId="13">#REF!</definedName>
    <definedName name="Jul15C" localSheetId="15">#REF!</definedName>
    <definedName name="Jul15C">#REF!</definedName>
    <definedName name="Jul16C" localSheetId="13">#REF!</definedName>
    <definedName name="Jul16C" localSheetId="15">#REF!</definedName>
    <definedName name="Jul16C">#REF!</definedName>
    <definedName name="Jul17C" localSheetId="13">#REF!</definedName>
    <definedName name="Jul17C" localSheetId="15">#REF!</definedName>
    <definedName name="Jul17C">#REF!</definedName>
    <definedName name="Jul18C" localSheetId="13">#REF!</definedName>
    <definedName name="Jul18C" localSheetId="15">#REF!</definedName>
    <definedName name="Jul18C">#REF!</definedName>
    <definedName name="Jul19C" localSheetId="13">#REF!</definedName>
    <definedName name="Jul19C" localSheetId="15">#REF!</definedName>
    <definedName name="Jul19C">#REF!</definedName>
    <definedName name="Jul20C" localSheetId="13">#REF!</definedName>
    <definedName name="Jul20C" localSheetId="15">#REF!</definedName>
    <definedName name="Jul20C">#REF!</definedName>
    <definedName name="Jul21C" localSheetId="13">#REF!</definedName>
    <definedName name="Jul21C" localSheetId="15">#REF!</definedName>
    <definedName name="Jul21C">#REF!</definedName>
    <definedName name="Jul22C" localSheetId="13">#REF!</definedName>
    <definedName name="Jul22C" localSheetId="15">#REF!</definedName>
    <definedName name="Jul22C">#REF!</definedName>
    <definedName name="Jun11C" localSheetId="13">#REF!</definedName>
    <definedName name="Jun11C" localSheetId="15">#REF!</definedName>
    <definedName name="Jun11C">#REF!</definedName>
    <definedName name="Jun12C" localSheetId="13">#REF!</definedName>
    <definedName name="Jun12C" localSheetId="15">#REF!</definedName>
    <definedName name="Jun12C">#REF!</definedName>
    <definedName name="Jun13C" localSheetId="13">#REF!</definedName>
    <definedName name="Jun13C" localSheetId="15">#REF!</definedName>
    <definedName name="Jun13C">#REF!</definedName>
    <definedName name="Jun14C" localSheetId="13">#REF!</definedName>
    <definedName name="Jun14C" localSheetId="15">#REF!</definedName>
    <definedName name="Jun14C">#REF!</definedName>
    <definedName name="Jun15C" localSheetId="13">#REF!</definedName>
    <definedName name="Jun15C" localSheetId="15">#REF!</definedName>
    <definedName name="Jun15C">#REF!</definedName>
    <definedName name="Jun16C" localSheetId="13">#REF!</definedName>
    <definedName name="Jun16C" localSheetId="15">#REF!</definedName>
    <definedName name="Jun16C">#REF!</definedName>
    <definedName name="Jun17C" localSheetId="13">#REF!</definedName>
    <definedName name="Jun17C" localSheetId="15">#REF!</definedName>
    <definedName name="Jun17C">#REF!</definedName>
    <definedName name="Jun18C" localSheetId="13">#REF!</definedName>
    <definedName name="Jun18C" localSheetId="15">#REF!</definedName>
    <definedName name="Jun18C">#REF!</definedName>
    <definedName name="Jun19C" localSheetId="13">#REF!</definedName>
    <definedName name="Jun19C" localSheetId="15">#REF!</definedName>
    <definedName name="Jun19C">#REF!</definedName>
    <definedName name="Jun20C" localSheetId="13">#REF!</definedName>
    <definedName name="Jun20C" localSheetId="15">#REF!</definedName>
    <definedName name="Jun20C">#REF!</definedName>
    <definedName name="Jun21C" localSheetId="13">#REF!</definedName>
    <definedName name="Jun21C" localSheetId="15">#REF!</definedName>
    <definedName name="Jun21C">#REF!</definedName>
    <definedName name="Jun22C" localSheetId="13">#REF!</definedName>
    <definedName name="Jun22C" localSheetId="15">#REF!</definedName>
    <definedName name="Jun22C">#REF!</definedName>
    <definedName name="Last_Row" localSheetId="13">#REF!</definedName>
    <definedName name="Last_Row" localSheetId="15">#REF!</definedName>
    <definedName name="Last_Row">#REF!</definedName>
    <definedName name="LastRefreshed" localSheetId="13">#REF!</definedName>
    <definedName name="LastRefreshed" localSheetId="15">#REF!</definedName>
    <definedName name="LastRefreshed">#REF!</definedName>
    <definedName name="Locations" localSheetId="13">#REF!</definedName>
    <definedName name="Locations" localSheetId="15">#REF!</definedName>
    <definedName name="Locations">#REF!</definedName>
    <definedName name="Mar11C" localSheetId="13">#REF!</definedName>
    <definedName name="Mar11C" localSheetId="15">#REF!</definedName>
    <definedName name="Mar11C">#REF!</definedName>
    <definedName name="Mar12C" localSheetId="13">#REF!</definedName>
    <definedName name="Mar12C" localSheetId="15">#REF!</definedName>
    <definedName name="Mar12C">#REF!</definedName>
    <definedName name="Mar13C" localSheetId="13">#REF!</definedName>
    <definedName name="Mar13C" localSheetId="15">#REF!</definedName>
    <definedName name="Mar13C">#REF!</definedName>
    <definedName name="Mar14C" localSheetId="13">#REF!</definedName>
    <definedName name="Mar14C" localSheetId="15">#REF!</definedName>
    <definedName name="Mar14C">#REF!</definedName>
    <definedName name="Mar15C" localSheetId="13">#REF!</definedName>
    <definedName name="Mar15C" localSheetId="15">#REF!</definedName>
    <definedName name="Mar15C">#REF!</definedName>
    <definedName name="Mar16C" localSheetId="13">#REF!</definedName>
    <definedName name="Mar16C" localSheetId="15">#REF!</definedName>
    <definedName name="Mar16C">#REF!</definedName>
    <definedName name="Mar17C" localSheetId="13">#REF!</definedName>
    <definedName name="Mar17C" localSheetId="15">#REF!</definedName>
    <definedName name="Mar17C">#REF!</definedName>
    <definedName name="Mar18C" localSheetId="13">#REF!</definedName>
    <definedName name="Mar18C" localSheetId="15">#REF!</definedName>
    <definedName name="Mar18C">#REF!</definedName>
    <definedName name="Mar19C" localSheetId="13">#REF!</definedName>
    <definedName name="Mar19C" localSheetId="15">#REF!</definedName>
    <definedName name="Mar19C">#REF!</definedName>
    <definedName name="Mar20C" localSheetId="13">#REF!</definedName>
    <definedName name="Mar20C" localSheetId="15">#REF!</definedName>
    <definedName name="Mar20C">#REF!</definedName>
    <definedName name="Mar21C" localSheetId="13">#REF!</definedName>
    <definedName name="Mar21C" localSheetId="15">#REF!</definedName>
    <definedName name="Mar21C">#REF!</definedName>
    <definedName name="Mar22C" localSheetId="13">#REF!</definedName>
    <definedName name="Mar22C" localSheetId="15">#REF!</definedName>
    <definedName name="Mar22C">#REF!</definedName>
    <definedName name="Mar23C" localSheetId="13">#REF!</definedName>
    <definedName name="Mar23C" localSheetId="15">#REF!</definedName>
    <definedName name="Mar23C">#REF!</definedName>
    <definedName name="Margin" localSheetId="13">#REF!</definedName>
    <definedName name="Margin" localSheetId="14">#REF!</definedName>
    <definedName name="Margin" localSheetId="15">#REF!</definedName>
    <definedName name="Margin">#REF!</definedName>
    <definedName name="MarginCalc" localSheetId="13">#REF!</definedName>
    <definedName name="MarginCalc" localSheetId="15">#REF!</definedName>
    <definedName name="MarginCalc">#REF!</definedName>
    <definedName name="May11C" localSheetId="13">#REF!</definedName>
    <definedName name="May11C" localSheetId="15">#REF!</definedName>
    <definedName name="May11C">#REF!</definedName>
    <definedName name="May12C" localSheetId="13">#REF!</definedName>
    <definedName name="May12C" localSheetId="15">#REF!</definedName>
    <definedName name="May12C">#REF!</definedName>
    <definedName name="May13C" localSheetId="13">#REF!</definedName>
    <definedName name="May13C" localSheetId="15">#REF!</definedName>
    <definedName name="May13C">#REF!</definedName>
    <definedName name="May14C" localSheetId="13">#REF!</definedName>
    <definedName name="May14C" localSheetId="15">#REF!</definedName>
    <definedName name="May14C">#REF!</definedName>
    <definedName name="May15C" localSheetId="13">#REF!</definedName>
    <definedName name="May15C" localSheetId="15">#REF!</definedName>
    <definedName name="May15C">#REF!</definedName>
    <definedName name="May16C" localSheetId="13">#REF!</definedName>
    <definedName name="May16C" localSheetId="15">#REF!</definedName>
    <definedName name="May16C">#REF!</definedName>
    <definedName name="May17C" localSheetId="13">#REF!</definedName>
    <definedName name="May17C" localSheetId="15">#REF!</definedName>
    <definedName name="May17C">#REF!</definedName>
    <definedName name="May18C" localSheetId="13">#REF!</definedName>
    <definedName name="May18C" localSheetId="15">#REF!</definedName>
    <definedName name="May18C">#REF!</definedName>
    <definedName name="May19C" localSheetId="13">#REF!</definedName>
    <definedName name="May19C" localSheetId="15">#REF!</definedName>
    <definedName name="May19C">#REF!</definedName>
    <definedName name="May20C" localSheetId="13">#REF!</definedName>
    <definedName name="May20C" localSheetId="15">#REF!</definedName>
    <definedName name="May20C">#REF!</definedName>
    <definedName name="May21C" localSheetId="13">#REF!</definedName>
    <definedName name="May21C" localSheetId="15">#REF!</definedName>
    <definedName name="May21C">#REF!</definedName>
    <definedName name="May22C" localSheetId="13">#REF!</definedName>
    <definedName name="May22C" localSheetId="15">#REF!</definedName>
    <definedName name="May22C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3" hidden="1">{"'Overview'!$A$2:$E$37"}</definedName>
    <definedName name="MIS" localSheetId="14" hidden="1">{"'Overview'!$A$2:$E$37"}</definedName>
    <definedName name="MIS" localSheetId="15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 localSheetId="13">#REF!</definedName>
    <definedName name="Months_SS" localSheetId="15">#REF!</definedName>
    <definedName name="Months_SS">#REF!</definedName>
    <definedName name="Months_Total" localSheetId="13">#REF!</definedName>
    <definedName name="Months_Total" localSheetId="15">#REF!</definedName>
    <definedName name="Months_Total">#REF!</definedName>
    <definedName name="Months_Trans" localSheetId="13">#REF!</definedName>
    <definedName name="Months_Trans" localSheetId="15">#REF!</definedName>
    <definedName name="Months_Trans">#REF!</definedName>
    <definedName name="Months_Transformation" localSheetId="13">#REF!</definedName>
    <definedName name="Months_Transformation" localSheetId="15">#REF!</definedName>
    <definedName name="Months_Transformation">#REF!</definedName>
    <definedName name="MONTHSUM">#REF!</definedName>
    <definedName name="Moody_s_ratings" localSheetId="13">#REF!</definedName>
    <definedName name="Moody_s_ratings" localSheetId="15">#REF!</definedName>
    <definedName name="Moody_s_ratings">#REF!</definedName>
    <definedName name="myRange" localSheetId="13">#REF!</definedName>
    <definedName name="myRange" localSheetId="15">#REF!</definedName>
    <definedName name="myRange">#REF!</definedName>
    <definedName name="Neg_PCT" localSheetId="13">#REF!</definedName>
    <definedName name="Neg_PCT" localSheetId="14">#REF!</definedName>
    <definedName name="Neg_PCT" localSheetId="15">#REF!</definedName>
    <definedName name="Neg_PCT" localSheetId="1">#REF!</definedName>
    <definedName name="Neg_PCT" localSheetId="0">#REF!</definedName>
    <definedName name="Neg_PCT">#REF!</definedName>
    <definedName name="new" localSheetId="13">#REF!</definedName>
    <definedName name="new" localSheetId="15">#REF!</definedName>
    <definedName name="new">#REF!</definedName>
    <definedName name="Nov10C" localSheetId="13">#REF!</definedName>
    <definedName name="Nov10C" localSheetId="15">#REF!</definedName>
    <definedName name="Nov10C">#REF!</definedName>
    <definedName name="Nov11C" localSheetId="13">#REF!</definedName>
    <definedName name="Nov11C" localSheetId="15">#REF!</definedName>
    <definedName name="Nov11C">#REF!</definedName>
    <definedName name="Nov12C" localSheetId="13">#REF!</definedName>
    <definedName name="Nov12C" localSheetId="15">#REF!</definedName>
    <definedName name="Nov12C">#REF!</definedName>
    <definedName name="Nov13C" localSheetId="13">#REF!</definedName>
    <definedName name="Nov13C" localSheetId="15">#REF!</definedName>
    <definedName name="Nov13C">#REF!</definedName>
    <definedName name="Nov14C" localSheetId="13">#REF!</definedName>
    <definedName name="Nov14C" localSheetId="15">#REF!</definedName>
    <definedName name="Nov14C">#REF!</definedName>
    <definedName name="Nov15C" localSheetId="13">#REF!</definedName>
    <definedName name="Nov15C" localSheetId="15">#REF!</definedName>
    <definedName name="Nov15C">#REF!</definedName>
    <definedName name="Nov16C" localSheetId="13">#REF!</definedName>
    <definedName name="Nov16C" localSheetId="15">#REF!</definedName>
    <definedName name="Nov16C">#REF!</definedName>
    <definedName name="nov17C" localSheetId="13">#REF!</definedName>
    <definedName name="nov17C" localSheetId="15">#REF!</definedName>
    <definedName name="nov17C">#REF!</definedName>
    <definedName name="Nov18C" localSheetId="13">#REF!</definedName>
    <definedName name="Nov18C" localSheetId="15">#REF!</definedName>
    <definedName name="Nov18C">#REF!</definedName>
    <definedName name="Nov19C" localSheetId="13">#REF!</definedName>
    <definedName name="Nov19C" localSheetId="15">#REF!</definedName>
    <definedName name="Nov19C">#REF!</definedName>
    <definedName name="Nov20C" localSheetId="13">#REF!</definedName>
    <definedName name="Nov20C" localSheetId="15">#REF!</definedName>
    <definedName name="Nov20C">#REF!</definedName>
    <definedName name="Nov21C" localSheetId="13">#REF!</definedName>
    <definedName name="Nov21C" localSheetId="15">#REF!</definedName>
    <definedName name="Nov21C">#REF!</definedName>
    <definedName name="Nov22C" localSheetId="13">#REF!</definedName>
    <definedName name="Nov22C" localSheetId="15">#REF!</definedName>
    <definedName name="Nov22C">#REF!</definedName>
    <definedName name="NPV_HurdleRate" localSheetId="13">#REF!</definedName>
    <definedName name="NPV_HurdleRate" localSheetId="15">#REF!</definedName>
    <definedName name="NPV_HurdleRate">#REF!</definedName>
    <definedName name="Number_of_users_to_be_supported_during_implementation">#REF!</definedName>
    <definedName name="Oct11c" localSheetId="13">#REF!</definedName>
    <definedName name="Oct11c" localSheetId="15">#REF!</definedName>
    <definedName name="Oct11c">#REF!</definedName>
    <definedName name="Oct12C" localSheetId="13">#REF!</definedName>
    <definedName name="Oct12C" localSheetId="15">#REF!</definedName>
    <definedName name="Oct12C">#REF!</definedName>
    <definedName name="Oct13C" localSheetId="13">#REF!</definedName>
    <definedName name="Oct13C" localSheetId="15">#REF!</definedName>
    <definedName name="Oct13C">#REF!</definedName>
    <definedName name="Oct14C" localSheetId="13">#REF!</definedName>
    <definedName name="Oct14C" localSheetId="15">#REF!</definedName>
    <definedName name="Oct14C">#REF!</definedName>
    <definedName name="Oct15C" localSheetId="13">#REF!</definedName>
    <definedName name="Oct15C" localSheetId="15">#REF!</definedName>
    <definedName name="Oct15C">#REF!</definedName>
    <definedName name="Oct16C" localSheetId="13">#REF!</definedName>
    <definedName name="Oct16C" localSheetId="15">#REF!</definedName>
    <definedName name="Oct16C">#REF!</definedName>
    <definedName name="Oct17C" localSheetId="13">#REF!</definedName>
    <definedName name="Oct17C" localSheetId="15">#REF!</definedName>
    <definedName name="Oct17C">#REF!</definedName>
    <definedName name="Oct18C" localSheetId="13">#REF!</definedName>
    <definedName name="Oct18C" localSheetId="15">#REF!</definedName>
    <definedName name="Oct18C">#REF!</definedName>
    <definedName name="Oct19C" localSheetId="13">#REF!</definedName>
    <definedName name="Oct19C" localSheetId="15">#REF!</definedName>
    <definedName name="Oct19C">#REF!</definedName>
    <definedName name="Oct20C" localSheetId="13">#REF!</definedName>
    <definedName name="Oct20C" localSheetId="15">#REF!</definedName>
    <definedName name="Oct20C">#REF!</definedName>
    <definedName name="Oct21C" localSheetId="13">#REF!</definedName>
    <definedName name="Oct21C" localSheetId="15">#REF!</definedName>
    <definedName name="Oct21C">#REF!</definedName>
    <definedName name="Oct22C" localSheetId="13">#REF!</definedName>
    <definedName name="Oct22C" localSheetId="15">#REF!</definedName>
    <definedName name="Oct22C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 localSheetId="13">#REF!,#REF!</definedName>
    <definedName name="one" localSheetId="15">#REF!,#REF!</definedName>
    <definedName name="one">#REF!,#REF!</definedName>
    <definedName name="OpenviewStdRates" localSheetId="13">#REF!</definedName>
    <definedName name="OpenviewStdRates" localSheetId="15">#REF!</definedName>
    <definedName name="OpenviewStdRates">#REF!</definedName>
    <definedName name="Organization" localSheetId="13">#REF!</definedName>
    <definedName name="Organization" localSheetId="15">#REF!</definedName>
    <definedName name="Organization">#REF!</definedName>
    <definedName name="OS_GoalSeekAllowance" localSheetId="13">#REF!</definedName>
    <definedName name="OS_GoalSeekAllowance" localSheetId="15">#REF!</definedName>
    <definedName name="OS_GoalSeekAllowance">#REF!</definedName>
    <definedName name="OS_Ops_GoalSeekAllowance" localSheetId="13">#REF!</definedName>
    <definedName name="OS_Ops_GoalSeekAllowance" localSheetId="15">#REF!</definedName>
    <definedName name="OS_Ops_GoalSeekAllowance">#REF!</definedName>
    <definedName name="OS_TargetGM" localSheetId="13">#REF!</definedName>
    <definedName name="OS_TargetGM" localSheetId="15">#REF!</definedName>
    <definedName name="OS_TargetGM">#REF!</definedName>
    <definedName name="Output_Currency" localSheetId="13">#REF!</definedName>
    <definedName name="Output_Currency" localSheetId="15">#REF!</definedName>
    <definedName name="Output_Currency">#REF!</definedName>
    <definedName name="PCHierarchy" localSheetId="13">#REF!</definedName>
    <definedName name="PCHierarchy" localSheetId="15">#REF!</definedName>
    <definedName name="PCHierarchy">#REF!</definedName>
    <definedName name="PCNode" localSheetId="13">#REF!</definedName>
    <definedName name="PCNode" localSheetId="15">#REF!</definedName>
    <definedName name="PCNode">#REF!</definedName>
    <definedName name="PeopleForm.Revenue" localSheetId="13">#REF!</definedName>
    <definedName name="PeopleForm.Revenue" localSheetId="15">#REF!</definedName>
    <definedName name="PeopleForm.Revenue">#REF!</definedName>
    <definedName name="_xlnm.Print_Area" localSheetId="6">'2a SFY 23-24 Q4 CalSAWS '!$A$1:$AL$20</definedName>
    <definedName name="_xlnm.Print_Area" localSheetId="10">'3a SFY 23-24 Q4 CalWIN MO'!$A$1:$AB$7</definedName>
    <definedName name="_xlnm.Print_Area" localSheetId="12">'4a 58C 20-21 Persons Count'!$A$1:$AU$74</definedName>
    <definedName name="_xlnm.Print_Area" localSheetId="14">'5a SFY 2223 CalWIN MO Share Tbl'!$A$1:$M$25</definedName>
    <definedName name="_xlnm.Print_Area" localSheetId="15">'5a SFY 2324 CalWIN MO Share Tbl'!$A$1:$M$25</definedName>
    <definedName name="_xlnm.Print_Area" localSheetId="2">'SFY 23-24 Q4 Share by Project'!$A$1:$N$63</definedName>
    <definedName name="_xlnm.Print_Area" localSheetId="3">'SFY 23-24 Q4 Share Calculations'!$A$1:$BF$66</definedName>
    <definedName name="_xlnm.Print_Area" localSheetId="1">'SFY 23-24 Q4 Share Summary'!$A$1:$E$63</definedName>
    <definedName name="_xlnm.Print_Area" localSheetId="0">TOC!$A$1:$C$18</definedName>
    <definedName name="_xlnm.Print_Titles" localSheetId="6">'2a SFY 23-24 Q4 CalSAWS '!$A:$C,'2a SFY 23-24 Q4 CalSAWS '!$1:$3</definedName>
    <definedName name="_xlnm.Print_Titles" localSheetId="7">'2b SFY 23-24 Q4 CalSAWS MO'!$A:$C,'2b SFY 23-24 Q4 CalSAWS MO'!$1:$3</definedName>
    <definedName name="_xlnm.Print_Titles" localSheetId="8">'2c SFY 23-24 Q1 CS MO True-up 1'!$A:$C,'2c SFY 23-24 Q1 CS MO True-up 1'!$1:$3</definedName>
    <definedName name="_xlnm.Print_Titles" localSheetId="9">'2d SFY 23-24 Q1 CS MO True-up 2'!$A:$C,'2d SFY 23-24 Q1 CS MO True-up 2'!$1:$3</definedName>
    <definedName name="_xlnm.Print_Titles" localSheetId="10">'3a SFY 23-24 Q4 CalWIN MO'!$A:$C,'3a SFY 23-24 Q4 CalWIN MO'!$1:$3</definedName>
    <definedName name="_xlnm.Print_Titles" localSheetId="11">'3b SFY 22-23 Q4 Adj-Late MO'!$A:$C,'3b SFY 22-23 Q4 Adj-Late MO'!$1:$3</definedName>
    <definedName name="_xlnm.Print_Titles" localSheetId="12">'4a 58C 20-21 Persons Count'!$B:$B</definedName>
    <definedName name="Prior_Flash" localSheetId="13">#REF!</definedName>
    <definedName name="Prior_Flash" localSheetId="15">#REF!</definedName>
    <definedName name="Prior_Flash">#REF!</definedName>
    <definedName name="Prod">#REF!</definedName>
    <definedName name="Prod_Codes">#REF!</definedName>
    <definedName name="Prod1">#REF!</definedName>
    <definedName name="Product_Codes">#REF!</definedName>
    <definedName name="ProductDepMethodInsert" localSheetId="13">#REF!</definedName>
    <definedName name="ProductDepMethodInsert" localSheetId="15">#REF!</definedName>
    <definedName name="ProductDepMethodInsert">#REF!</definedName>
    <definedName name="ProductFamilyInsert" localSheetId="13">#REF!</definedName>
    <definedName name="ProductFamilyInsert" localSheetId="15">#REF!</definedName>
    <definedName name="ProductFamilyInsert">#REF!</definedName>
    <definedName name="Project_Yr">#REF!</definedName>
    <definedName name="ProjectDiscount" localSheetId="1">#REF!</definedName>
    <definedName name="ProjectDiscount" localSheetId="0">#REF!</definedName>
    <definedName name="ProjectDiscount">#REF!</definedName>
    <definedName name="PY_Hours">#REF!</definedName>
    <definedName name="PY_Hours_DB">#REF!</definedName>
    <definedName name="PY_Name" localSheetId="13">#REF!</definedName>
    <definedName name="PY_Name" localSheetId="15">#REF!</definedName>
    <definedName name="PY_Name">#REF!</definedName>
    <definedName name="PY_Percent_DB" localSheetId="1">#REF!</definedName>
    <definedName name="PY_Percent_DB" localSheetId="0">#REF!</definedName>
    <definedName name="PY_Percent_DB">#REF!</definedName>
    <definedName name="QA_Rate">#REF!</definedName>
    <definedName name="QTRALLOC">#N/A</definedName>
    <definedName name="rate100" localSheetId="13">#REF!</definedName>
    <definedName name="rate100" localSheetId="14">#REF!</definedName>
    <definedName name="rate100" localSheetId="15">#REF!</definedName>
    <definedName name="rate100" localSheetId="0">#REF!</definedName>
    <definedName name="rate100">#REF!</definedName>
    <definedName name="rate40" localSheetId="13">#REF!</definedName>
    <definedName name="rate40" localSheetId="14">#REF!</definedName>
    <definedName name="rate40" localSheetId="15">#REF!</definedName>
    <definedName name="rate40" localSheetId="0">#REF!</definedName>
    <definedName name="rate40">#REF!</definedName>
    <definedName name="rate60" localSheetId="13">#REF!</definedName>
    <definedName name="rate60" localSheetId="14">#REF!</definedName>
    <definedName name="rate60" localSheetId="15">#REF!</definedName>
    <definedName name="rate60" localSheetId="0">#REF!</definedName>
    <definedName name="rate60">#REF!</definedName>
    <definedName name="rate80" localSheetId="13">#REF!</definedName>
    <definedName name="rate80" localSheetId="14">#REF!</definedName>
    <definedName name="rate80" localSheetId="15">#REF!</definedName>
    <definedName name="rate80">#REF!</definedName>
    <definedName name="RateCard">#REF!</definedName>
    <definedName name="RatesLook" localSheetId="13">#REF!</definedName>
    <definedName name="RatesLook" localSheetId="15">#REF!</definedName>
    <definedName name="RatesLook">#REF!</definedName>
    <definedName name="_xlnm.Recorder">#REF!</definedName>
    <definedName name="RevenueCalc" localSheetId="13">#REF!</definedName>
    <definedName name="RevenueCalc" localSheetId="15">#REF!</definedName>
    <definedName name="RevenueCalc">#REF!</definedName>
    <definedName name="RFPRole">#REF!</definedName>
    <definedName name="rolelookup" localSheetId="13">#REF!</definedName>
    <definedName name="rolelookup" localSheetId="15">#REF!</definedName>
    <definedName name="rolelookup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 localSheetId="13">#REF!</definedName>
    <definedName name="SalaryLevelInsert" localSheetId="15">#REF!</definedName>
    <definedName name="SalaryLevelInsert">#REF!</definedName>
    <definedName name="SalaryTable" localSheetId="13">#REF!</definedName>
    <definedName name="SalaryTable" localSheetId="15">#REF!</definedName>
    <definedName name="SalaryTable">#REF!</definedName>
    <definedName name="SalaryTable_Americas" localSheetId="13">#REF!</definedName>
    <definedName name="SalaryTable_Americas" localSheetId="15">#REF!</definedName>
    <definedName name="SalaryTable_Americas">#REF!</definedName>
    <definedName name="Sales_Tax">#REF!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0">#REF!</definedName>
    <definedName name="Schedule">#REF!</definedName>
    <definedName name="sdd" localSheetId="13">#REF!</definedName>
    <definedName name="sdd" localSheetId="15">#REF!</definedName>
    <definedName name="sdd">#REF!</definedName>
    <definedName name="SECAIB" localSheetId="13">#REF!</definedName>
    <definedName name="SECAIB" localSheetId="15">#REF!</definedName>
    <definedName name="SECAIB">#REF!</definedName>
    <definedName name="Sep17C" localSheetId="13">#REF!</definedName>
    <definedName name="Sep17C" localSheetId="15">#REF!</definedName>
    <definedName name="Sep17C">#REF!</definedName>
    <definedName name="Sep18C" localSheetId="13">#REF!</definedName>
    <definedName name="Sep18C" localSheetId="15">#REF!</definedName>
    <definedName name="Sep18C">#REF!</definedName>
    <definedName name="Sep19C" localSheetId="13">#REF!</definedName>
    <definedName name="Sep19C" localSheetId="15">#REF!</definedName>
    <definedName name="Sep19C">#REF!</definedName>
    <definedName name="Sep20C" localSheetId="13">#REF!</definedName>
    <definedName name="Sep20C" localSheetId="15">#REF!</definedName>
    <definedName name="Sep20C">#REF!</definedName>
    <definedName name="Sep21C" localSheetId="13">#REF!</definedName>
    <definedName name="Sep21C" localSheetId="15">#REF!</definedName>
    <definedName name="Sep21C">#REF!</definedName>
    <definedName name="Sep22C" localSheetId="13">#REF!</definedName>
    <definedName name="Sep22C" localSheetId="15">#REF!</definedName>
    <definedName name="Sep22C">#REF!</definedName>
    <definedName name="Sep23C" localSheetId="13">#REF!</definedName>
    <definedName name="Sep23C" localSheetId="15">#REF!</definedName>
    <definedName name="Sep23C">#REF!</definedName>
    <definedName name="Serv_Line" localSheetId="13">#REF!</definedName>
    <definedName name="Serv_Line" localSheetId="15">#REF!</definedName>
    <definedName name="Serv_Line">#REF!</definedName>
    <definedName name="Service_Line" localSheetId="13">#REF!</definedName>
    <definedName name="Service_Line" localSheetId="15">#REF!</definedName>
    <definedName name="Service_Line">#REF!</definedName>
    <definedName name="ServicesHours">#REF!</definedName>
    <definedName name="ShiftCodeUplift" localSheetId="13">#REF!</definedName>
    <definedName name="ShiftCodeUplift" localSheetId="15">#REF!</definedName>
    <definedName name="ShiftCodeUplift">#REF!</definedName>
    <definedName name="Shipping">#REF!</definedName>
    <definedName name="SIFTCAT2" localSheetId="13">#REF!</definedName>
    <definedName name="SIFTCAT2" localSheetId="15">#REF!</definedName>
    <definedName name="SIFTCAT2">#REF!</definedName>
    <definedName name="SiteLocation" localSheetId="13">#REF!</definedName>
    <definedName name="SiteLocation" localSheetId="15">#REF!</definedName>
    <definedName name="SiteLocation">#REF!</definedName>
    <definedName name="SO_ALL" localSheetId="13">#REF!</definedName>
    <definedName name="SO_ALL" localSheetId="15">#REF!</definedName>
    <definedName name="SO_ALL">#REF!</definedName>
    <definedName name="SO_Tbl" localSheetId="13">#REF!</definedName>
    <definedName name="SO_Tbl" localSheetId="15">#REF!</definedName>
    <definedName name="SO_Tbl">#REF!</definedName>
    <definedName name="Soar_ID" localSheetId="13">#REF!</definedName>
    <definedName name="Soar_ID" localSheetId="15">#REF!</definedName>
    <definedName name="Soar_ID">#REF!</definedName>
    <definedName name="Spec_pct" localSheetId="13">#REF!</definedName>
    <definedName name="Spec_pct" localSheetId="14">#REF!</definedName>
    <definedName name="Spec_pct" localSheetId="15">#REF!</definedName>
    <definedName name="Spec_pct" localSheetId="1">#REF!</definedName>
    <definedName name="Spec_pct" localSheetId="0">#REF!</definedName>
    <definedName name="Spec_pct">#REF!</definedName>
    <definedName name="State" localSheetId="13">#REF!</definedName>
    <definedName name="State" localSheetId="15">#REF!</definedName>
    <definedName name="State">#REF!</definedName>
    <definedName name="StdPaymentOption" localSheetId="13">#REF!</definedName>
    <definedName name="StdPaymentOption" localSheetId="15">#REF!</definedName>
    <definedName name="StdPaymentOption">#REF!</definedName>
    <definedName name="String2" localSheetId="13">#REF!</definedName>
    <definedName name="String2" localSheetId="15">#REF!</definedName>
    <definedName name="String2">#REF!</definedName>
    <definedName name="StringA" localSheetId="13">#REF!</definedName>
    <definedName name="StringA" localSheetId="15">#REF!</definedName>
    <definedName name="StringA">#REF!</definedName>
    <definedName name="SubDivisionList" localSheetId="13">#REF!</definedName>
    <definedName name="SubDivisionList" localSheetId="15">#REF!</definedName>
    <definedName name="SubDivisionList">#REF!</definedName>
    <definedName name="SUPPLIES">#REF!</definedName>
    <definedName name="SystemData115" localSheetId="13">#REF!</definedName>
    <definedName name="SystemData115" localSheetId="15">#REF!</definedName>
    <definedName name="SystemData115">#REF!</definedName>
    <definedName name="SystemTest" localSheetId="1">#REF!</definedName>
    <definedName name="SystemTest" localSheetId="0">#REF!</definedName>
    <definedName name="SystemTest">#REF!</definedName>
    <definedName name="t_channels" localSheetId="0">#REF!</definedName>
    <definedName name="t_channels">#REF!</definedName>
    <definedName name="t_seats" localSheetId="0">#REF!</definedName>
    <definedName name="t_seats">#REF!</definedName>
    <definedName name="T1_Install" localSheetId="0">#REF!</definedName>
    <definedName name="T1_Install">#REF!</definedName>
    <definedName name="T1_Recurring_Cost" localSheetId="0">#REF!</definedName>
    <definedName name="T1_Recurring_Cost">#REF!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 localSheetId="13">#REF!</definedName>
    <definedName name="TagsUsed" localSheetId="15">#REF!</definedName>
    <definedName name="TagsUsed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3">#REF!</definedName>
    <definedName name="Tiers100" localSheetId="14">#REF!</definedName>
    <definedName name="Tiers100" localSheetId="15">#REF!</definedName>
    <definedName name="Tiers100">#REF!</definedName>
    <definedName name="Tiers40" localSheetId="13">#REF!</definedName>
    <definedName name="Tiers40" localSheetId="14">#REF!</definedName>
    <definedName name="Tiers40" localSheetId="15">#REF!</definedName>
    <definedName name="Tiers40">#REF!</definedName>
    <definedName name="Tiers60" localSheetId="13">#REF!</definedName>
    <definedName name="Tiers60" localSheetId="14">#REF!</definedName>
    <definedName name="Tiers60" localSheetId="15">#REF!</definedName>
    <definedName name="Tiers60">#REF!</definedName>
    <definedName name="Tiers80" localSheetId="13">#REF!</definedName>
    <definedName name="Tiers80" localSheetId="14">#REF!</definedName>
    <definedName name="Tiers80" localSheetId="15">#REF!</definedName>
    <definedName name="Tiers80">#REF!</definedName>
    <definedName name="Title" localSheetId="13">#REF!</definedName>
    <definedName name="Title" localSheetId="15">#REF!</definedName>
    <definedName name="Title">#REF!</definedName>
    <definedName name="Trans" localSheetId="13">#REF!</definedName>
    <definedName name="Trans" localSheetId="15">#REF!</definedName>
    <definedName name="Trans">#REF!</definedName>
    <definedName name="us">1.5037</definedName>
    <definedName name="USASourceList">#REF!</definedName>
    <definedName name="V" localSheetId="13">#REF!</definedName>
    <definedName name="V" localSheetId="14">#REF!</definedName>
    <definedName name="V" localSheetId="15">#REF!</definedName>
    <definedName name="V">#REF!</definedName>
    <definedName name="ValidResources">#REF!</definedName>
    <definedName name="VARTYPE2" localSheetId="13">#REF!</definedName>
    <definedName name="VARTYPE2" localSheetId="15">#REF!</definedName>
    <definedName name="VARTYPE2">#REF!</definedName>
    <definedName name="Version" localSheetId="13">#REF!</definedName>
    <definedName name="Version" localSheetId="15">#REF!</definedName>
    <definedName name="Version">#REF!</definedName>
    <definedName name="WorkforceList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ZLE" localSheetId="13" hidden="1">{"'Overview'!$A$2:$E$37"}</definedName>
    <definedName name="ZLE" localSheetId="14" hidden="1">{"'Overview'!$A$2:$E$37"}</definedName>
    <definedName name="ZLE" localSheetId="15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9" l="1"/>
  <c r="B68" i="19"/>
  <c r="Q5" i="11" l="1"/>
  <c r="P5" i="11"/>
  <c r="O5" i="11"/>
  <c r="K5" i="11" l="1"/>
  <c r="D68" i="19" l="1"/>
  <c r="AM68" i="11"/>
  <c r="AN68" i="11"/>
  <c r="AL68" i="11"/>
  <c r="AN62" i="11" l="1"/>
  <c r="AM62" i="11"/>
  <c r="AL62" i="11"/>
  <c r="AN61" i="11"/>
  <c r="AM61" i="11"/>
  <c r="AL61" i="11"/>
  <c r="AN59" i="11"/>
  <c r="AM59" i="11"/>
  <c r="AL59" i="11"/>
  <c r="AN54" i="11"/>
  <c r="AM54" i="11"/>
  <c r="AL54" i="11"/>
  <c r="AN53" i="11"/>
  <c r="AM53" i="11"/>
  <c r="AL53" i="11"/>
  <c r="AN49" i="11"/>
  <c r="AM49" i="11"/>
  <c r="AL49" i="11"/>
  <c r="AN48" i="11"/>
  <c r="AM48" i="11"/>
  <c r="AL48" i="11"/>
  <c r="AN47" i="11"/>
  <c r="AM47" i="11"/>
  <c r="AL47" i="11"/>
  <c r="AN46" i="11"/>
  <c r="AM46" i="11"/>
  <c r="AL46" i="11"/>
  <c r="AN45" i="11"/>
  <c r="AM45" i="11"/>
  <c r="AL45" i="11"/>
  <c r="AN43" i="11"/>
  <c r="AM43" i="11"/>
  <c r="AL43" i="11"/>
  <c r="AN42" i="11"/>
  <c r="AM42" i="11"/>
  <c r="AL42" i="11"/>
  <c r="AN39" i="11"/>
  <c r="AM39" i="11"/>
  <c r="AL39" i="11"/>
  <c r="AN36" i="11"/>
  <c r="AM36" i="11"/>
  <c r="AL36" i="11"/>
  <c r="AN35" i="11"/>
  <c r="AM35" i="11"/>
  <c r="AL35" i="11"/>
  <c r="AN15" i="11"/>
  <c r="AM15" i="11"/>
  <c r="AL15" i="11"/>
  <c r="AN12" i="11"/>
  <c r="AM12" i="11"/>
  <c r="AL12" i="11"/>
  <c r="AM6" i="11"/>
  <c r="AN6" i="11"/>
  <c r="AL6" i="11"/>
  <c r="AM5" i="11" l="1"/>
  <c r="AN5" i="11"/>
  <c r="AL5" i="11"/>
  <c r="Q61" i="30" l="1"/>
  <c r="R38" i="30" s="1"/>
  <c r="R33" i="30" l="1"/>
  <c r="R32" i="30"/>
  <c r="R35" i="30"/>
  <c r="R36" i="30"/>
  <c r="R3" i="30"/>
  <c r="R37" i="30"/>
  <c r="R31" i="30"/>
  <c r="R39" i="30"/>
  <c r="R34" i="30"/>
  <c r="R30" i="30"/>
  <c r="AM75" i="37"/>
  <c r="AJ75" i="37"/>
  <c r="AH75" i="37"/>
  <c r="AA5" i="11"/>
  <c r="Z5" i="11"/>
  <c r="Y5" i="11"/>
  <c r="AS68" i="11"/>
  <c r="AT68" i="11"/>
  <c r="AR68" i="11"/>
  <c r="G5" i="11"/>
  <c r="C65" i="4" s="1"/>
  <c r="N7" i="11"/>
  <c r="N8" i="11"/>
  <c r="N9" i="11"/>
  <c r="O9" i="11" s="1"/>
  <c r="N10" i="11"/>
  <c r="N11" i="11"/>
  <c r="N12" i="11"/>
  <c r="N13" i="11"/>
  <c r="P13" i="11" s="1"/>
  <c r="N14" i="11"/>
  <c r="P14" i="11" s="1"/>
  <c r="N15" i="11"/>
  <c r="Q15" i="11" s="1"/>
  <c r="N16" i="11"/>
  <c r="N17" i="11"/>
  <c r="N18" i="11"/>
  <c r="N19" i="11"/>
  <c r="N20" i="11"/>
  <c r="O20" i="11" s="1"/>
  <c r="N21" i="11"/>
  <c r="N22" i="11"/>
  <c r="Q22" i="11" s="1"/>
  <c r="N23" i="11"/>
  <c r="N24" i="11"/>
  <c r="Q24" i="11" s="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Q39" i="11" s="1"/>
  <c r="N40" i="11"/>
  <c r="N41" i="11"/>
  <c r="P41" i="11" s="1"/>
  <c r="N42" i="11"/>
  <c r="P42" i="11" s="1"/>
  <c r="N43" i="11"/>
  <c r="N44" i="11"/>
  <c r="N45" i="11"/>
  <c r="N46" i="11"/>
  <c r="P46" i="11" s="1"/>
  <c r="N47" i="11"/>
  <c r="P47" i="11" s="1"/>
  <c r="N48" i="11"/>
  <c r="N49" i="11"/>
  <c r="P49" i="11" s="1"/>
  <c r="N50" i="11"/>
  <c r="P50" i="11" s="1"/>
  <c r="N51" i="11"/>
  <c r="P51" i="11" s="1"/>
  <c r="N52" i="11"/>
  <c r="P52" i="11" s="1"/>
  <c r="N53" i="11"/>
  <c r="P53" i="11" s="1"/>
  <c r="N54" i="11"/>
  <c r="P54" i="11" s="1"/>
  <c r="N55" i="11"/>
  <c r="P55" i="11" s="1"/>
  <c r="N56" i="11"/>
  <c r="P56" i="11" s="1"/>
  <c r="N57" i="11"/>
  <c r="P57" i="11" s="1"/>
  <c r="N58" i="11"/>
  <c r="N59" i="11"/>
  <c r="P59" i="11" s="1"/>
  <c r="N60" i="11"/>
  <c r="N61" i="11"/>
  <c r="P61" i="11" s="1"/>
  <c r="N62" i="11"/>
  <c r="N63" i="11"/>
  <c r="N6" i="11"/>
  <c r="P48" i="11" l="1"/>
  <c r="Z48" i="11" s="1"/>
  <c r="Q48" i="11"/>
  <c r="P38" i="11"/>
  <c r="Q38" i="11"/>
  <c r="O12" i="11"/>
  <c r="P12" i="11"/>
  <c r="Q35" i="11"/>
  <c r="P35" i="11"/>
  <c r="Z35" i="11" s="1"/>
  <c r="Z41" i="11"/>
  <c r="Z59" i="11"/>
  <c r="P34" i="11"/>
  <c r="Z34" i="11" s="1"/>
  <c r="P43" i="11"/>
  <c r="Z43" i="11" s="1"/>
  <c r="Z46" i="11"/>
  <c r="P7" i="11"/>
  <c r="Z7" i="11" s="1"/>
  <c r="P10" i="11"/>
  <c r="Z10" i="11" s="1"/>
  <c r="Z13" i="11"/>
  <c r="Z56" i="11"/>
  <c r="P39" i="11"/>
  <c r="Z39" i="11" s="1"/>
  <c r="Z51" i="11"/>
  <c r="P62" i="11"/>
  <c r="Z62" i="11" s="1"/>
  <c r="P37" i="11"/>
  <c r="Z37" i="11" s="1"/>
  <c r="P40" i="11"/>
  <c r="Z40" i="11" s="1"/>
  <c r="P19" i="11"/>
  <c r="Z19" i="11" s="1"/>
  <c r="P23" i="11"/>
  <c r="Z23" i="11" s="1"/>
  <c r="P26" i="11"/>
  <c r="Z26" i="11" s="1"/>
  <c r="P22" i="11"/>
  <c r="Z22" i="11" s="1"/>
  <c r="P28" i="11"/>
  <c r="Z28" i="11" s="1"/>
  <c r="P20" i="11"/>
  <c r="Z20" i="11" s="1"/>
  <c r="Z54" i="11"/>
  <c r="Z57" i="11"/>
  <c r="P32" i="11"/>
  <c r="Z32" i="11" s="1"/>
  <c r="P29" i="11"/>
  <c r="Z29" i="11" s="1"/>
  <c r="Z12" i="11"/>
  <c r="Z49" i="11"/>
  <c r="P60" i="11"/>
  <c r="Z60" i="11" s="1"/>
  <c r="P17" i="11"/>
  <c r="Z17" i="11" s="1"/>
  <c r="P8" i="11"/>
  <c r="Z8" i="11" s="1"/>
  <c r="P11" i="11"/>
  <c r="Z11" i="11" s="1"/>
  <c r="Z14" i="11"/>
  <c r="Z42" i="11"/>
  <c r="P31" i="11"/>
  <c r="Z31" i="11" s="1"/>
  <c r="P16" i="11"/>
  <c r="Z16" i="11" s="1"/>
  <c r="Z55" i="11"/>
  <c r="Z52" i="11"/>
  <c r="P63" i="11"/>
  <c r="Z63" i="11" s="1"/>
  <c r="Z38" i="11"/>
  <c r="P24" i="11"/>
  <c r="Z24" i="11" s="1"/>
  <c r="P27" i="11"/>
  <c r="Z27" i="11" s="1"/>
  <c r="Z53" i="11"/>
  <c r="I65" i="4"/>
  <c r="P58" i="11"/>
  <c r="Z58" i="11" s="1"/>
  <c r="P33" i="11"/>
  <c r="Z33" i="11" s="1"/>
  <c r="P45" i="11"/>
  <c r="Z45" i="11" s="1"/>
  <c r="P21" i="11"/>
  <c r="Z21" i="11" s="1"/>
  <c r="P30" i="11"/>
  <c r="Z30" i="11" s="1"/>
  <c r="P9" i="11"/>
  <c r="Z9" i="11" s="1"/>
  <c r="P15" i="11"/>
  <c r="Z15" i="11" s="1"/>
  <c r="P44" i="11"/>
  <c r="Z44" i="11" s="1"/>
  <c r="Z47" i="11"/>
  <c r="Z50" i="11"/>
  <c r="Z61" i="11"/>
  <c r="P36" i="11"/>
  <c r="Z36" i="11" s="1"/>
  <c r="P18" i="11"/>
  <c r="Z18" i="11" s="1"/>
  <c r="P25" i="11"/>
  <c r="Z25" i="11" s="1"/>
  <c r="Q20" i="11"/>
  <c r="Q53" i="11"/>
  <c r="Q56" i="11"/>
  <c r="Q31" i="11"/>
  <c r="Q28" i="11"/>
  <c r="Q16" i="11"/>
  <c r="Q47" i="11"/>
  <c r="Q50" i="11"/>
  <c r="Q18" i="11"/>
  <c r="Q59" i="11"/>
  <c r="Q34" i="11"/>
  <c r="Q43" i="11"/>
  <c r="Q46" i="11"/>
  <c r="Q7" i="11"/>
  <c r="Q10" i="11"/>
  <c r="Q13" i="11"/>
  <c r="Q14" i="11"/>
  <c r="Q51" i="11"/>
  <c r="Q62" i="11"/>
  <c r="Q37" i="11"/>
  <c r="Q40" i="11"/>
  <c r="Q19" i="11"/>
  <c r="Q23" i="11"/>
  <c r="Q26" i="11"/>
  <c r="Q6" i="11"/>
  <c r="Q54" i="11"/>
  <c r="Q57" i="11"/>
  <c r="Q32" i="11"/>
  <c r="Q44" i="11"/>
  <c r="Q29" i="11"/>
  <c r="Q25" i="11"/>
  <c r="Q49" i="11"/>
  <c r="Q60" i="11"/>
  <c r="Q41" i="11"/>
  <c r="Q17" i="11"/>
  <c r="Q8" i="11"/>
  <c r="Q11" i="11"/>
  <c r="Q61" i="11"/>
  <c r="Q36" i="11"/>
  <c r="Q52" i="11"/>
  <c r="Q55" i="11"/>
  <c r="Q63" i="11"/>
  <c r="Q27" i="11"/>
  <c r="J65" i="4"/>
  <c r="Q21" i="11"/>
  <c r="Q58" i="11"/>
  <c r="Q33" i="11"/>
  <c r="Q42" i="11"/>
  <c r="Q45" i="11"/>
  <c r="Q30" i="11"/>
  <c r="Q9" i="11"/>
  <c r="Q12" i="11"/>
  <c r="G65" i="4"/>
  <c r="O48" i="11"/>
  <c r="Y48" i="11" s="1"/>
  <c r="O51" i="11"/>
  <c r="Y51" i="11" s="1"/>
  <c r="O62" i="11"/>
  <c r="Y62" i="11" s="1"/>
  <c r="O37" i="11"/>
  <c r="Y37" i="11" s="1"/>
  <c r="O40" i="11"/>
  <c r="Y40" i="11" s="1"/>
  <c r="O19" i="11"/>
  <c r="Y19" i="11" s="1"/>
  <c r="O23" i="11"/>
  <c r="Y23" i="11" s="1"/>
  <c r="O26" i="11"/>
  <c r="Y26" i="11" s="1"/>
  <c r="O34" i="11"/>
  <c r="Y34" i="11" s="1"/>
  <c r="O7" i="11"/>
  <c r="Y7" i="11" s="1"/>
  <c r="O54" i="11"/>
  <c r="Y54" i="11" s="1"/>
  <c r="O57" i="11"/>
  <c r="Y57" i="11" s="1"/>
  <c r="O32" i="11"/>
  <c r="Y32" i="11" s="1"/>
  <c r="O29" i="11"/>
  <c r="Y29" i="11" s="1"/>
  <c r="O59" i="11"/>
  <c r="Y59" i="11" s="1"/>
  <c r="O13" i="11"/>
  <c r="Y13" i="11" s="1"/>
  <c r="O49" i="11"/>
  <c r="Y49" i="11" s="1"/>
  <c r="O60" i="11"/>
  <c r="Y60" i="11" s="1"/>
  <c r="O35" i="11"/>
  <c r="Y35" i="11" s="1"/>
  <c r="O44" i="11"/>
  <c r="Y44" i="11" s="1"/>
  <c r="O17" i="11"/>
  <c r="Y17" i="11" s="1"/>
  <c r="O8" i="11"/>
  <c r="Y8" i="11" s="1"/>
  <c r="O11" i="11"/>
  <c r="Y11" i="11" s="1"/>
  <c r="O14" i="11"/>
  <c r="Y14" i="11" s="1"/>
  <c r="H65" i="4"/>
  <c r="O43" i="11"/>
  <c r="Y43" i="11" s="1"/>
  <c r="O52" i="11"/>
  <c r="Y52" i="11" s="1"/>
  <c r="O63" i="11"/>
  <c r="Y63" i="11" s="1"/>
  <c r="O38" i="11"/>
  <c r="Y38" i="11" s="1"/>
  <c r="O41" i="11"/>
  <c r="Y41" i="11" s="1"/>
  <c r="Y20" i="11"/>
  <c r="O24" i="11"/>
  <c r="Y24" i="11" s="1"/>
  <c r="O27" i="11"/>
  <c r="Y27" i="11" s="1"/>
  <c r="Y9" i="11"/>
  <c r="O55" i="11"/>
  <c r="Y55" i="11" s="1"/>
  <c r="O58" i="11"/>
  <c r="Y58" i="11" s="1"/>
  <c r="O33" i="11"/>
  <c r="Y33" i="11" s="1"/>
  <c r="O45" i="11"/>
  <c r="Y45" i="11" s="1"/>
  <c r="O21" i="11"/>
  <c r="Y21" i="11" s="1"/>
  <c r="O30" i="11"/>
  <c r="Y30" i="11" s="1"/>
  <c r="O15" i="11"/>
  <c r="Y15" i="11" s="1"/>
  <c r="O46" i="11"/>
  <c r="Y46" i="11" s="1"/>
  <c r="O10" i="11"/>
  <c r="Y10" i="11" s="1"/>
  <c r="O47" i="11"/>
  <c r="Y47" i="11" s="1"/>
  <c r="O50" i="11"/>
  <c r="Y50" i="11" s="1"/>
  <c r="O61" i="11"/>
  <c r="Y61" i="11" s="1"/>
  <c r="O36" i="11"/>
  <c r="Y36" i="11" s="1"/>
  <c r="O42" i="11"/>
  <c r="Y42" i="11" s="1"/>
  <c r="O18" i="11"/>
  <c r="Y18" i="11" s="1"/>
  <c r="O25" i="11"/>
  <c r="Y25" i="11" s="1"/>
  <c r="Y12" i="11"/>
  <c r="O53" i="11"/>
  <c r="Y53" i="11" s="1"/>
  <c r="O56" i="11"/>
  <c r="Y56" i="11" s="1"/>
  <c r="O31" i="11"/>
  <c r="Y31" i="11" s="1"/>
  <c r="O39" i="11"/>
  <c r="Y39" i="11" s="1"/>
  <c r="O22" i="11"/>
  <c r="Y22" i="11" s="1"/>
  <c r="O28" i="11"/>
  <c r="Y28" i="11" s="1"/>
  <c r="O16" i="11"/>
  <c r="Y16" i="11" s="1"/>
  <c r="AJ4" i="37" l="1"/>
  <c r="AJ5" i="37"/>
  <c r="AJ6" i="37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J27" i="37"/>
  <c r="AJ28" i="37"/>
  <c r="AJ29" i="37"/>
  <c r="AJ30" i="37"/>
  <c r="AJ31" i="37"/>
  <c r="AJ32" i="37"/>
  <c r="AJ33" i="37"/>
  <c r="AJ34" i="37"/>
  <c r="AJ35" i="37"/>
  <c r="AJ36" i="37"/>
  <c r="AJ37" i="37"/>
  <c r="AJ38" i="37"/>
  <c r="AJ39" i="37"/>
  <c r="AJ40" i="37"/>
  <c r="AJ41" i="37"/>
  <c r="AJ42" i="37"/>
  <c r="AJ43" i="37"/>
  <c r="AJ44" i="37"/>
  <c r="AJ45" i="37"/>
  <c r="AJ46" i="37"/>
  <c r="AJ47" i="37"/>
  <c r="AJ48" i="37"/>
  <c r="AJ49" i="37"/>
  <c r="AJ50" i="37"/>
  <c r="AJ51" i="37"/>
  <c r="AJ52" i="37"/>
  <c r="AJ53" i="37"/>
  <c r="AJ54" i="37"/>
  <c r="AJ55" i="37"/>
  <c r="AJ56" i="37"/>
  <c r="AJ57" i="37"/>
  <c r="AJ58" i="37"/>
  <c r="AJ59" i="37"/>
  <c r="AJ60" i="37"/>
  <c r="AJ3" i="37"/>
  <c r="C5" i="11"/>
  <c r="B65" i="4" s="1"/>
  <c r="AH4" i="37"/>
  <c r="AH5" i="37"/>
  <c r="AH6" i="37"/>
  <c r="AH7" i="37"/>
  <c r="AH8" i="37"/>
  <c r="AH9" i="37"/>
  <c r="AH10" i="37"/>
  <c r="AH11" i="37"/>
  <c r="AH12" i="37"/>
  <c r="AH13" i="37"/>
  <c r="AH14" i="37"/>
  <c r="AH15" i="37"/>
  <c r="AH16" i="37"/>
  <c r="AH17" i="37"/>
  <c r="AH18" i="37"/>
  <c r="AH19" i="37"/>
  <c r="AH20" i="37"/>
  <c r="AH21" i="37"/>
  <c r="AH22" i="37"/>
  <c r="AH23" i="37"/>
  <c r="AH24" i="37"/>
  <c r="AH25" i="37"/>
  <c r="AH26" i="37"/>
  <c r="AH27" i="37"/>
  <c r="AH28" i="37"/>
  <c r="AH29" i="37"/>
  <c r="AH30" i="37"/>
  <c r="AH31" i="37"/>
  <c r="AH32" i="37"/>
  <c r="AH33" i="37"/>
  <c r="AH34" i="37"/>
  <c r="AH35" i="37"/>
  <c r="AH36" i="37"/>
  <c r="AH37" i="37"/>
  <c r="AH38" i="37"/>
  <c r="AH39" i="37"/>
  <c r="AH40" i="37"/>
  <c r="AH41" i="37"/>
  <c r="AH42" i="37"/>
  <c r="AH43" i="37"/>
  <c r="AH44" i="37"/>
  <c r="AH45" i="37"/>
  <c r="AH46" i="37"/>
  <c r="AH47" i="37"/>
  <c r="AH48" i="37"/>
  <c r="AH49" i="37"/>
  <c r="AH50" i="37"/>
  <c r="AH51" i="37"/>
  <c r="AH52" i="37"/>
  <c r="AH53" i="37"/>
  <c r="AH54" i="37"/>
  <c r="AH55" i="37"/>
  <c r="AH56" i="37"/>
  <c r="AH57" i="37"/>
  <c r="AH58" i="37"/>
  <c r="AH59" i="37"/>
  <c r="AH60" i="37"/>
  <c r="AH3" i="37"/>
  <c r="AJ61" i="37" l="1"/>
  <c r="AK22" i="37" s="1"/>
  <c r="AK10" i="37"/>
  <c r="AK42" i="37"/>
  <c r="AK56" i="37"/>
  <c r="AK58" i="37"/>
  <c r="AK37" i="37"/>
  <c r="AK5" i="37"/>
  <c r="AK59" i="37"/>
  <c r="AK55" i="37"/>
  <c r="AK31" i="37"/>
  <c r="AK27" i="37"/>
  <c r="AK23" i="37"/>
  <c r="AK28" i="37"/>
  <c r="AH61" i="37"/>
  <c r="AI6" i="37" s="1"/>
  <c r="F9" i="11" s="1"/>
  <c r="G9" i="11" s="1"/>
  <c r="AK38" i="37" l="1"/>
  <c r="AK20" i="37"/>
  <c r="AK29" i="37"/>
  <c r="AK48" i="37"/>
  <c r="AK4" i="37"/>
  <c r="AK33" i="37"/>
  <c r="AK14" i="37"/>
  <c r="AI7" i="37"/>
  <c r="F10" i="11" s="1"/>
  <c r="G10" i="11" s="1"/>
  <c r="AI16" i="37"/>
  <c r="F19" i="11" s="1"/>
  <c r="G19" i="11" s="1"/>
  <c r="AI15" i="37"/>
  <c r="F18" i="11" s="1"/>
  <c r="G18" i="11" s="1"/>
  <c r="AI23" i="37"/>
  <c r="F26" i="11" s="1"/>
  <c r="G26" i="11" s="1"/>
  <c r="AI18" i="37"/>
  <c r="F21" i="11" s="1"/>
  <c r="G21" i="11" s="1"/>
  <c r="AI60" i="37"/>
  <c r="F63" i="11" s="1"/>
  <c r="G63" i="11" s="1"/>
  <c r="AI57" i="37"/>
  <c r="F60" i="11" s="1"/>
  <c r="G60" i="11" s="1"/>
  <c r="AK46" i="37"/>
  <c r="AI44" i="37"/>
  <c r="F47" i="11" s="1"/>
  <c r="G47" i="11" s="1"/>
  <c r="AI25" i="37"/>
  <c r="F28" i="11" s="1"/>
  <c r="G28" i="11" s="1"/>
  <c r="AK6" i="37"/>
  <c r="AI26" i="37"/>
  <c r="F29" i="11" s="1"/>
  <c r="G29" i="11" s="1"/>
  <c r="AI3" i="37"/>
  <c r="F6" i="11" s="1"/>
  <c r="G6" i="11" s="1"/>
  <c r="AI32" i="37"/>
  <c r="F35" i="11" s="1"/>
  <c r="G35" i="11" s="1"/>
  <c r="B58" i="11"/>
  <c r="B17" i="11"/>
  <c r="B30" i="11"/>
  <c r="B45" i="11"/>
  <c r="B31" i="11"/>
  <c r="B32" i="11"/>
  <c r="B23" i="11"/>
  <c r="B59" i="11"/>
  <c r="AI36" i="37"/>
  <c r="F39" i="11" s="1"/>
  <c r="G39" i="11" s="1"/>
  <c r="AI53" i="37"/>
  <c r="F56" i="11" s="1"/>
  <c r="G56" i="11" s="1"/>
  <c r="B34" i="11"/>
  <c r="B51" i="11"/>
  <c r="AI28" i="37"/>
  <c r="F31" i="11" s="1"/>
  <c r="G31" i="11" s="1"/>
  <c r="AI51" i="37"/>
  <c r="F54" i="11" s="1"/>
  <c r="G54" i="11" s="1"/>
  <c r="AI30" i="37"/>
  <c r="F33" i="11" s="1"/>
  <c r="G33" i="11" s="1"/>
  <c r="AK3" i="37"/>
  <c r="AK35" i="37"/>
  <c r="AK9" i="37"/>
  <c r="AK41" i="37"/>
  <c r="AK40" i="37"/>
  <c r="AI20" i="37"/>
  <c r="F23" i="11" s="1"/>
  <c r="G23" i="11" s="1"/>
  <c r="AI37" i="37"/>
  <c r="F40" i="11" s="1"/>
  <c r="G40" i="11" s="1"/>
  <c r="AK7" i="37"/>
  <c r="AK13" i="37"/>
  <c r="AK32" i="37"/>
  <c r="AI12" i="37"/>
  <c r="F15" i="11" s="1"/>
  <c r="G15" i="11" s="1"/>
  <c r="C13" i="4" s="1"/>
  <c r="AI59" i="37"/>
  <c r="F62" i="11" s="1"/>
  <c r="G62" i="11" s="1"/>
  <c r="AI58" i="37"/>
  <c r="F61" i="11" s="1"/>
  <c r="G61" i="11" s="1"/>
  <c r="AI13" i="37"/>
  <c r="F16" i="11" s="1"/>
  <c r="G16" i="11" s="1"/>
  <c r="AI56" i="37"/>
  <c r="F59" i="11" s="1"/>
  <c r="G59" i="11" s="1"/>
  <c r="AK52" i="37"/>
  <c r="AK11" i="37"/>
  <c r="AK43" i="37"/>
  <c r="AK17" i="37"/>
  <c r="AK49" i="37"/>
  <c r="AK34" i="37"/>
  <c r="AK24" i="37"/>
  <c r="B26" i="11"/>
  <c r="B61" i="11"/>
  <c r="B36" i="11"/>
  <c r="B41" i="11"/>
  <c r="AI19" i="37"/>
  <c r="F22" i="11" s="1"/>
  <c r="G22" i="11" s="1"/>
  <c r="AI9" i="37"/>
  <c r="F12" i="11" s="1"/>
  <c r="G12" i="11" s="1"/>
  <c r="B8" i="11"/>
  <c r="B9" i="11"/>
  <c r="AI31" i="37"/>
  <c r="F34" i="11" s="1"/>
  <c r="G34" i="11" s="1"/>
  <c r="AI45" i="37"/>
  <c r="F48" i="11" s="1"/>
  <c r="G48" i="11" s="1"/>
  <c r="AK12" i="37"/>
  <c r="AK30" i="37"/>
  <c r="AI47" i="37"/>
  <c r="F50" i="11" s="1"/>
  <c r="G50" i="11" s="1"/>
  <c r="AI14" i="37"/>
  <c r="F17" i="11" s="1"/>
  <c r="G17" i="11" s="1"/>
  <c r="AK45" i="37"/>
  <c r="AI39" i="37"/>
  <c r="F42" i="11" s="1"/>
  <c r="AI50" i="37"/>
  <c r="F53" i="11" s="1"/>
  <c r="G53" i="11" s="1"/>
  <c r="AI5" i="37"/>
  <c r="F8" i="11" s="1"/>
  <c r="G8" i="11" s="1"/>
  <c r="AI8" i="37"/>
  <c r="F11" i="11" s="1"/>
  <c r="G11" i="11" s="1"/>
  <c r="AK44" i="37"/>
  <c r="AK15" i="37"/>
  <c r="AK47" i="37"/>
  <c r="AK21" i="37"/>
  <c r="AK53" i="37"/>
  <c r="AK26" i="37"/>
  <c r="AK16" i="37"/>
  <c r="B13" i="11"/>
  <c r="B62" i="11"/>
  <c r="AI43" i="37"/>
  <c r="F46" i="11" s="1"/>
  <c r="G46" i="11" s="1"/>
  <c r="B7" i="11"/>
  <c r="C7" i="11" s="1"/>
  <c r="B5" i="4" s="1"/>
  <c r="B40" i="11"/>
  <c r="B25" i="11"/>
  <c r="AI55" i="37"/>
  <c r="F58" i="11" s="1"/>
  <c r="G58" i="11" s="1"/>
  <c r="AK60" i="37"/>
  <c r="AK39" i="37"/>
  <c r="AK50" i="37"/>
  <c r="AI4" i="37"/>
  <c r="F7" i="11" s="1"/>
  <c r="G7" i="11" s="1"/>
  <c r="AI10" i="37"/>
  <c r="F13" i="11" s="1"/>
  <c r="G13" i="11" s="1"/>
  <c r="AI27" i="37"/>
  <c r="F30" i="11" s="1"/>
  <c r="G30" i="11" s="1"/>
  <c r="AI34" i="37"/>
  <c r="F37" i="11" s="1"/>
  <c r="G37" i="11" s="1"/>
  <c r="AI38" i="37"/>
  <c r="F41" i="11" s="1"/>
  <c r="G41" i="11" s="1"/>
  <c r="AI49" i="37"/>
  <c r="F52" i="11" s="1"/>
  <c r="G52" i="11" s="1"/>
  <c r="AK36" i="37"/>
  <c r="AK19" i="37"/>
  <c r="AK51" i="37"/>
  <c r="AK25" i="37"/>
  <c r="AK57" i="37"/>
  <c r="AK18" i="37"/>
  <c r="AK8" i="37"/>
  <c r="AK54" i="37"/>
  <c r="AI33" i="37"/>
  <c r="F36" i="11" s="1"/>
  <c r="G36" i="11" s="1"/>
  <c r="AI41" i="37"/>
  <c r="F44" i="11" s="1"/>
  <c r="G44" i="11" s="1"/>
  <c r="AI54" i="37"/>
  <c r="F57" i="11" s="1"/>
  <c r="AI46" i="37"/>
  <c r="F49" i="11" s="1"/>
  <c r="G49" i="11" s="1"/>
  <c r="C59" i="4"/>
  <c r="AI29" i="37"/>
  <c r="F32" i="11" s="1"/>
  <c r="G32" i="11" s="1"/>
  <c r="AI40" i="37"/>
  <c r="F43" i="11" s="1"/>
  <c r="G43" i="11" s="1"/>
  <c r="AI17" i="37"/>
  <c r="F20" i="11" s="1"/>
  <c r="G20" i="11" s="1"/>
  <c r="AI52" i="37"/>
  <c r="F55" i="11" s="1"/>
  <c r="G55" i="11" s="1"/>
  <c r="AI35" i="37"/>
  <c r="F38" i="11" s="1"/>
  <c r="G38" i="11" s="1"/>
  <c r="AI11" i="37"/>
  <c r="F14" i="11" s="1"/>
  <c r="G14" i="11" s="1"/>
  <c r="AI42" i="37"/>
  <c r="F45" i="11" s="1"/>
  <c r="G45" i="11" s="1"/>
  <c r="AI21" i="37"/>
  <c r="F24" i="11" s="1"/>
  <c r="G24" i="11" s="1"/>
  <c r="AI24" i="37"/>
  <c r="F27" i="11" s="1"/>
  <c r="G27" i="11" s="1"/>
  <c r="AI48" i="37"/>
  <c r="F51" i="11" s="1"/>
  <c r="G51" i="11" s="1"/>
  <c r="AI22" i="37"/>
  <c r="F25" i="11" s="1"/>
  <c r="G25" i="11" s="1"/>
  <c r="C17" i="11" l="1"/>
  <c r="B15" i="4" s="1"/>
  <c r="C62" i="11"/>
  <c r="B60" i="4" s="1"/>
  <c r="C41" i="11"/>
  <c r="B39" i="4" s="1"/>
  <c r="B56" i="4"/>
  <c r="C58" i="11"/>
  <c r="C13" i="11"/>
  <c r="B11" i="4" s="1"/>
  <c r="C36" i="11"/>
  <c r="B34" i="4" s="1"/>
  <c r="C59" i="11"/>
  <c r="B57" i="4" s="1"/>
  <c r="C30" i="11"/>
  <c r="B28" i="4" s="1"/>
  <c r="C55" i="4"/>
  <c r="G57" i="11"/>
  <c r="C61" i="11"/>
  <c r="B59" i="4" s="1"/>
  <c r="C23" i="11"/>
  <c r="B21" i="4" s="1"/>
  <c r="C26" i="11"/>
  <c r="B24" i="4" s="1"/>
  <c r="C32" i="11"/>
  <c r="B30" i="4" s="1"/>
  <c r="C25" i="11"/>
  <c r="B23" i="4" s="1"/>
  <c r="G42" i="11"/>
  <c r="C40" i="4" s="1"/>
  <c r="C9" i="11"/>
  <c r="B7" i="4" s="1"/>
  <c r="C31" i="11"/>
  <c r="B29" i="4" s="1"/>
  <c r="C34" i="11"/>
  <c r="B32" i="4" s="1"/>
  <c r="C40" i="11"/>
  <c r="B38" i="4" s="1"/>
  <c r="C8" i="11"/>
  <c r="B6" i="4" s="1"/>
  <c r="C51" i="11"/>
  <c r="B49" i="4" s="1"/>
  <c r="C45" i="11"/>
  <c r="B43" i="4" s="1"/>
  <c r="C37" i="4"/>
  <c r="C34" i="4"/>
  <c r="C33" i="4"/>
  <c r="C46" i="4"/>
  <c r="C51" i="4"/>
  <c r="C10" i="4"/>
  <c r="C60" i="4"/>
  <c r="C45" i="4"/>
  <c r="C57" i="4"/>
  <c r="C52" i="4"/>
  <c r="C44" i="4"/>
  <c r="B49" i="11"/>
  <c r="B63" i="11"/>
  <c r="B29" i="11"/>
  <c r="B37" i="11"/>
  <c r="B43" i="11"/>
  <c r="B19" i="11"/>
  <c r="B27" i="11"/>
  <c r="B44" i="11"/>
  <c r="B53" i="11"/>
  <c r="B15" i="11"/>
  <c r="B39" i="11"/>
  <c r="B21" i="11"/>
  <c r="B24" i="11"/>
  <c r="B48" i="11"/>
  <c r="B20" i="11"/>
  <c r="B12" i="11"/>
  <c r="B52" i="11"/>
  <c r="B60" i="11"/>
  <c r="B50" i="11"/>
  <c r="B46" i="11"/>
  <c r="B35" i="11"/>
  <c r="B38" i="11"/>
  <c r="B11" i="11"/>
  <c r="AK61" i="37"/>
  <c r="B28" i="11"/>
  <c r="B18" i="11"/>
  <c r="B14" i="11"/>
  <c r="B16" i="11"/>
  <c r="B6" i="11"/>
  <c r="B22" i="11"/>
  <c r="B42" i="11"/>
  <c r="B56" i="11"/>
  <c r="B57" i="11"/>
  <c r="B54" i="11"/>
  <c r="B47" i="11"/>
  <c r="B33" i="11"/>
  <c r="B55" i="11"/>
  <c r="B10" i="11"/>
  <c r="F64" i="11"/>
  <c r="C43" i="4"/>
  <c r="C4" i="4"/>
  <c r="AI61" i="37"/>
  <c r="C41" i="4"/>
  <c r="C47" i="4"/>
  <c r="AR62" i="11"/>
  <c r="AS62" i="11"/>
  <c r="AT62" i="11"/>
  <c r="AR61" i="11"/>
  <c r="AS61" i="11"/>
  <c r="AT61" i="11"/>
  <c r="AR59" i="11"/>
  <c r="AS59" i="11"/>
  <c r="AT59" i="11"/>
  <c r="AR53" i="11"/>
  <c r="AS53" i="11"/>
  <c r="AT53" i="11"/>
  <c r="AR54" i="11"/>
  <c r="AS54" i="11"/>
  <c r="AT54" i="11"/>
  <c r="AR49" i="11"/>
  <c r="AS49" i="11"/>
  <c r="AT49" i="11"/>
  <c r="AR48" i="11"/>
  <c r="AS48" i="11"/>
  <c r="AT48" i="11"/>
  <c r="AR47" i="11"/>
  <c r="AS47" i="11"/>
  <c r="AT47" i="11"/>
  <c r="AR46" i="11"/>
  <c r="AS46" i="11"/>
  <c r="AT46" i="11"/>
  <c r="AR45" i="11"/>
  <c r="AS45" i="11"/>
  <c r="AT45" i="11"/>
  <c r="AR43" i="11"/>
  <c r="AS43" i="11"/>
  <c r="AT43" i="11"/>
  <c r="AR42" i="11"/>
  <c r="AS42" i="11"/>
  <c r="AT42" i="11"/>
  <c r="AR39" i="11"/>
  <c r="AS39" i="11"/>
  <c r="AT39" i="11"/>
  <c r="AR35" i="11"/>
  <c r="AS35" i="11"/>
  <c r="AT35" i="11"/>
  <c r="AR36" i="11"/>
  <c r="AS36" i="11"/>
  <c r="AT36" i="11"/>
  <c r="AR15" i="11"/>
  <c r="AS15" i="11"/>
  <c r="AT15" i="11"/>
  <c r="AR12" i="11"/>
  <c r="AS12" i="11"/>
  <c r="AT12" i="11"/>
  <c r="AT6" i="11"/>
  <c r="AS6" i="11"/>
  <c r="AR6" i="11"/>
  <c r="AH5" i="11"/>
  <c r="AG5" i="11"/>
  <c r="AF5" i="11"/>
  <c r="AE62" i="11"/>
  <c r="AE61" i="11"/>
  <c r="AE59" i="11"/>
  <c r="AE54" i="11"/>
  <c r="AE53" i="11"/>
  <c r="AE46" i="11"/>
  <c r="AE47" i="11"/>
  <c r="AE48" i="11"/>
  <c r="AE49" i="11"/>
  <c r="AE45" i="11"/>
  <c r="AE43" i="11"/>
  <c r="AE42" i="11"/>
  <c r="AE39" i="11"/>
  <c r="AE36" i="11"/>
  <c r="AE35" i="11"/>
  <c r="AE15" i="11"/>
  <c r="AE12" i="11"/>
  <c r="AE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" i="11"/>
  <c r="C44" i="11" l="1"/>
  <c r="B42" i="4" s="1"/>
  <c r="C57" i="11"/>
  <c r="B55" i="4" s="1"/>
  <c r="C28" i="11"/>
  <c r="B26" i="4" s="1"/>
  <c r="C52" i="11"/>
  <c r="B50" i="4" s="1"/>
  <c r="C53" i="11"/>
  <c r="B51" i="4" s="1"/>
  <c r="C49" i="11"/>
  <c r="B47" i="4" s="1"/>
  <c r="C42" i="11"/>
  <c r="B40" i="4" s="1"/>
  <c r="C11" i="11"/>
  <c r="B9" i="4" s="1"/>
  <c r="C20" i="11"/>
  <c r="B18" i="4" s="1"/>
  <c r="C27" i="11"/>
  <c r="B25" i="4" s="1"/>
  <c r="C10" i="11"/>
  <c r="B8" i="4" s="1"/>
  <c r="C22" i="11"/>
  <c r="B20" i="4" s="1"/>
  <c r="C38" i="11"/>
  <c r="B36" i="4" s="1"/>
  <c r="C48" i="11"/>
  <c r="B46" i="4" s="1"/>
  <c r="C19" i="11"/>
  <c r="B17" i="4" s="1"/>
  <c r="C56" i="11"/>
  <c r="B54" i="4" s="1"/>
  <c r="C55" i="11"/>
  <c r="B53" i="4" s="1"/>
  <c r="C6" i="11"/>
  <c r="B4" i="4" s="1"/>
  <c r="C35" i="11"/>
  <c r="B33" i="4" s="1"/>
  <c r="B22" i="4"/>
  <c r="C24" i="11"/>
  <c r="C43" i="11"/>
  <c r="B41" i="4" s="1"/>
  <c r="C33" i="11"/>
  <c r="B31" i="4" s="1"/>
  <c r="C16" i="11"/>
  <c r="B14" i="4" s="1"/>
  <c r="B44" i="4"/>
  <c r="C46" i="11"/>
  <c r="C21" i="11"/>
  <c r="B19" i="4" s="1"/>
  <c r="C37" i="11"/>
  <c r="B35" i="4" s="1"/>
  <c r="C47" i="11"/>
  <c r="B45" i="4" s="1"/>
  <c r="C14" i="11"/>
  <c r="B12" i="4" s="1"/>
  <c r="C50" i="11"/>
  <c r="B48" i="4" s="1"/>
  <c r="C39" i="11"/>
  <c r="B37" i="4" s="1"/>
  <c r="C29" i="11"/>
  <c r="B27" i="4" s="1"/>
  <c r="C12" i="11"/>
  <c r="B10" i="4" s="1"/>
  <c r="C54" i="11"/>
  <c r="B52" i="4" s="1"/>
  <c r="C18" i="11"/>
  <c r="B16" i="4" s="1"/>
  <c r="C60" i="11"/>
  <c r="B58" i="4" s="1"/>
  <c r="C15" i="11"/>
  <c r="B13" i="4" s="1"/>
  <c r="C63" i="11"/>
  <c r="B61" i="4" s="1"/>
  <c r="AG42" i="11"/>
  <c r="AG6" i="11"/>
  <c r="AH59" i="11"/>
  <c r="AH61" i="11"/>
  <c r="AF35" i="11"/>
  <c r="AF6" i="11"/>
  <c r="AF15" i="11"/>
  <c r="AH6" i="11"/>
  <c r="I56" i="4"/>
  <c r="I28" i="4"/>
  <c r="I17" i="4"/>
  <c r="I35" i="4"/>
  <c r="I30" i="4"/>
  <c r="I31" i="4"/>
  <c r="I18" i="4"/>
  <c r="I58" i="4"/>
  <c r="I29" i="4"/>
  <c r="I49" i="4"/>
  <c r="I20" i="4"/>
  <c r="I50" i="4"/>
  <c r="I48" i="4"/>
  <c r="I21" i="4"/>
  <c r="I38" i="4"/>
  <c r="I32" i="4"/>
  <c r="I23" i="4"/>
  <c r="I26" i="4"/>
  <c r="I55" i="4"/>
  <c r="I53" i="4"/>
  <c r="I25" i="4"/>
  <c r="I54" i="4"/>
  <c r="I42" i="4"/>
  <c r="I15" i="4"/>
  <c r="P6" i="11"/>
  <c r="Z6" i="11" s="1"/>
  <c r="I16" i="4"/>
  <c r="H22" i="4"/>
  <c r="H28" i="4"/>
  <c r="H29" i="4"/>
  <c r="H7" i="4"/>
  <c r="H8" i="4"/>
  <c r="J58" i="4"/>
  <c r="J47" i="4"/>
  <c r="J34" i="4"/>
  <c r="J21" i="4"/>
  <c r="J41" i="4"/>
  <c r="J24" i="4"/>
  <c r="J59" i="4"/>
  <c r="J48" i="4"/>
  <c r="J35" i="4"/>
  <c r="J23" i="4"/>
  <c r="J52" i="4"/>
  <c r="J49" i="4"/>
  <c r="J36" i="4"/>
  <c r="J42" i="4"/>
  <c r="J50" i="4"/>
  <c r="J25" i="4"/>
  <c r="J54" i="4"/>
  <c r="J43" i="4"/>
  <c r="J30" i="4"/>
  <c r="J38" i="4"/>
  <c r="J26" i="4"/>
  <c r="J46" i="4"/>
  <c r="J55" i="4"/>
  <c r="J44" i="4"/>
  <c r="J31" i="4"/>
  <c r="J39" i="4"/>
  <c r="J56" i="4"/>
  <c r="J45" i="4"/>
  <c r="J32" i="4"/>
  <c r="J40" i="4"/>
  <c r="J57" i="4"/>
  <c r="J33" i="4"/>
  <c r="J20" i="4"/>
  <c r="H19" i="4"/>
  <c r="H36" i="4"/>
  <c r="H11" i="4"/>
  <c r="H20" i="4"/>
  <c r="H53" i="4"/>
  <c r="H61" i="4"/>
  <c r="H12" i="4"/>
  <c r="H21" i="4"/>
  <c r="H30" i="4"/>
  <c r="H38" i="4"/>
  <c r="H54" i="4"/>
  <c r="H5" i="4"/>
  <c r="H18" i="4"/>
  <c r="H58" i="4"/>
  <c r="O6" i="11"/>
  <c r="Y6" i="11" s="1"/>
  <c r="H39" i="4"/>
  <c r="H16" i="4"/>
  <c r="H31" i="4"/>
  <c r="H56" i="4"/>
  <c r="H6" i="4"/>
  <c r="H48" i="4"/>
  <c r="H35" i="4"/>
  <c r="H24" i="4"/>
  <c r="H50" i="4"/>
  <c r="H27" i="4"/>
  <c r="H15" i="4"/>
  <c r="H55" i="4"/>
  <c r="H23" i="4"/>
  <c r="H49" i="4"/>
  <c r="H9" i="4"/>
  <c r="H14" i="4"/>
  <c r="H25" i="4"/>
  <c r="H26" i="4"/>
  <c r="H42" i="4"/>
  <c r="H17" i="4"/>
  <c r="H32" i="4"/>
  <c r="J5" i="4"/>
  <c r="J13" i="4"/>
  <c r="J29" i="4"/>
  <c r="J53" i="4"/>
  <c r="J61" i="4"/>
  <c r="J6" i="4"/>
  <c r="J14" i="4"/>
  <c r="J22" i="4"/>
  <c r="J7" i="4"/>
  <c r="J15" i="4"/>
  <c r="J4" i="4"/>
  <c r="J10" i="4"/>
  <c r="J60" i="4"/>
  <c r="J27" i="4"/>
  <c r="J18" i="4"/>
  <c r="J8" i="4"/>
  <c r="J11" i="4"/>
  <c r="J16" i="4"/>
  <c r="J12" i="4"/>
  <c r="J51" i="4"/>
  <c r="J17" i="4"/>
  <c r="J28" i="4"/>
  <c r="J19" i="4"/>
  <c r="J9" i="4"/>
  <c r="I12" i="4"/>
  <c r="I5" i="4"/>
  <c r="I22" i="4"/>
  <c r="I39" i="4"/>
  <c r="I6" i="4"/>
  <c r="I14" i="4"/>
  <c r="I24" i="4"/>
  <c r="I61" i="4"/>
  <c r="I7" i="4"/>
  <c r="I19" i="4"/>
  <c r="I36" i="4"/>
  <c r="I11" i="4"/>
  <c r="I27" i="4"/>
  <c r="I8" i="4"/>
  <c r="I9" i="4"/>
  <c r="B64" i="11"/>
  <c r="AH62" i="11"/>
  <c r="V7" i="11"/>
  <c r="V55" i="11"/>
  <c r="V8" i="11"/>
  <c r="V16" i="11"/>
  <c r="V24" i="11"/>
  <c r="V32" i="11"/>
  <c r="V40" i="11"/>
  <c r="V48" i="11"/>
  <c r="V56" i="11"/>
  <c r="V6" i="11"/>
  <c r="V17" i="11"/>
  <c r="V25" i="11"/>
  <c r="V33" i="11"/>
  <c r="V41" i="11"/>
  <c r="V49" i="11"/>
  <c r="V57" i="11"/>
  <c r="V59" i="11"/>
  <c r="V45" i="11"/>
  <c r="V30" i="11"/>
  <c r="V38" i="11"/>
  <c r="V62" i="11"/>
  <c r="V23" i="11"/>
  <c r="V39" i="11"/>
  <c r="V9" i="11"/>
  <c r="V10" i="11"/>
  <c r="V18" i="11"/>
  <c r="V26" i="11"/>
  <c r="V34" i="11"/>
  <c r="V42" i="11"/>
  <c r="V50" i="11"/>
  <c r="V58" i="11"/>
  <c r="V11" i="11"/>
  <c r="V19" i="11"/>
  <c r="V27" i="11"/>
  <c r="V35" i="11"/>
  <c r="V43" i="11"/>
  <c r="V51" i="11"/>
  <c r="V53" i="11"/>
  <c r="V14" i="11"/>
  <c r="V54" i="11"/>
  <c r="V31" i="11"/>
  <c r="V63" i="11"/>
  <c r="V12" i="11"/>
  <c r="V20" i="11"/>
  <c r="V28" i="11"/>
  <c r="V36" i="11"/>
  <c r="V44" i="11"/>
  <c r="V52" i="11"/>
  <c r="V60" i="11"/>
  <c r="V13" i="11"/>
  <c r="V21" i="11"/>
  <c r="V29" i="11"/>
  <c r="V37" i="11"/>
  <c r="V61" i="11"/>
  <c r="V22" i="11"/>
  <c r="V46" i="11"/>
  <c r="V15" i="11"/>
  <c r="V47" i="11"/>
  <c r="AU68" i="11"/>
  <c r="AS5" i="11"/>
  <c r="AT5" i="11"/>
  <c r="AR5" i="11"/>
  <c r="AU62" i="11"/>
  <c r="AU36" i="11"/>
  <c r="AU45" i="11"/>
  <c r="AU61" i="11"/>
  <c r="AU35" i="11"/>
  <c r="AU48" i="11"/>
  <c r="AU12" i="11"/>
  <c r="AU46" i="11"/>
  <c r="AU43" i="11"/>
  <c r="AU49" i="11"/>
  <c r="AU42" i="11"/>
  <c r="AU39" i="11"/>
  <c r="AU53" i="11"/>
  <c r="AU15" i="11"/>
  <c r="AU54" i="11"/>
  <c r="AU47" i="11"/>
  <c r="AU59" i="11"/>
  <c r="AT64" i="11"/>
  <c r="AT69" i="11" s="1"/>
  <c r="AR64" i="11"/>
  <c r="AR69" i="11" s="1"/>
  <c r="AS64" i="11"/>
  <c r="AS69" i="11" s="1"/>
  <c r="AU6" i="11"/>
  <c r="U64" i="11"/>
  <c r="F74" i="37"/>
  <c r="A63" i="37"/>
  <c r="A62" i="37"/>
  <c r="S60" i="37"/>
  <c r="Q60" i="37"/>
  <c r="X60" i="37"/>
  <c r="AE60" i="37"/>
  <c r="X59" i="37"/>
  <c r="V59" i="37"/>
  <c r="S59" i="37"/>
  <c r="X58" i="37"/>
  <c r="V58" i="37"/>
  <c r="S58" i="37"/>
  <c r="AE58" i="37"/>
  <c r="S57" i="37"/>
  <c r="Q57" i="37"/>
  <c r="X57" i="37"/>
  <c r="X56" i="37"/>
  <c r="V56" i="37"/>
  <c r="S55" i="37"/>
  <c r="Q55" i="37"/>
  <c r="X55" i="37"/>
  <c r="S54" i="37"/>
  <c r="Q54" i="37"/>
  <c r="X54" i="37"/>
  <c r="S53" i="37"/>
  <c r="Q53" i="37"/>
  <c r="X53" i="37"/>
  <c r="S52" i="37"/>
  <c r="Q52" i="37"/>
  <c r="X52" i="37"/>
  <c r="X51" i="37"/>
  <c r="V51" i="37"/>
  <c r="S51" i="37"/>
  <c r="X50" i="37"/>
  <c r="V50" i="37"/>
  <c r="S50" i="37"/>
  <c r="S49" i="37"/>
  <c r="Q49" i="37"/>
  <c r="X49" i="37"/>
  <c r="S48" i="37"/>
  <c r="Q48" i="37"/>
  <c r="X48" i="37"/>
  <c r="S47" i="37"/>
  <c r="Q47" i="37"/>
  <c r="X47" i="37"/>
  <c r="AE47" i="37"/>
  <c r="X46" i="37"/>
  <c r="V46" i="37"/>
  <c r="S46" i="37"/>
  <c r="X45" i="37"/>
  <c r="V45" i="37"/>
  <c r="AC45" i="37"/>
  <c r="X44" i="37"/>
  <c r="V44" i="37"/>
  <c r="S44" i="37"/>
  <c r="X43" i="37"/>
  <c r="V43" i="37"/>
  <c r="S43" i="37"/>
  <c r="X42" i="37"/>
  <c r="V42" i="37"/>
  <c r="AE42" i="37"/>
  <c r="S41" i="37"/>
  <c r="Q41" i="37"/>
  <c r="X40" i="37"/>
  <c r="V40" i="37"/>
  <c r="X39" i="37"/>
  <c r="V39" i="37"/>
  <c r="S39" i="37"/>
  <c r="S38" i="37"/>
  <c r="Q38" i="37"/>
  <c r="S37" i="37"/>
  <c r="Q37" i="37"/>
  <c r="X36" i="37"/>
  <c r="V36" i="37"/>
  <c r="O36" i="37"/>
  <c r="AM36" i="37" s="1"/>
  <c r="S36" i="37"/>
  <c r="S35" i="37"/>
  <c r="Q35" i="37"/>
  <c r="S34" i="37"/>
  <c r="Q34" i="37"/>
  <c r="X34" i="37"/>
  <c r="X33" i="37"/>
  <c r="V33" i="37"/>
  <c r="AE33" i="37"/>
  <c r="X32" i="37"/>
  <c r="V32" i="37"/>
  <c r="S31" i="37"/>
  <c r="Q31" i="37"/>
  <c r="X31" i="37"/>
  <c r="S30" i="37"/>
  <c r="Q30" i="37"/>
  <c r="X30" i="37"/>
  <c r="S29" i="37"/>
  <c r="Q29" i="37"/>
  <c r="AC29" i="37"/>
  <c r="C30" i="4" s="1"/>
  <c r="S28" i="37"/>
  <c r="Q28" i="37"/>
  <c r="X28" i="37"/>
  <c r="S27" i="37"/>
  <c r="Q27" i="37"/>
  <c r="X27" i="37"/>
  <c r="S26" i="37"/>
  <c r="Q26" i="37"/>
  <c r="X26" i="37"/>
  <c r="AE26" i="37"/>
  <c r="S25" i="37"/>
  <c r="Q25" i="37"/>
  <c r="X25" i="37"/>
  <c r="S24" i="37"/>
  <c r="Q24" i="37"/>
  <c r="X24" i="37"/>
  <c r="AE24" i="37"/>
  <c r="S23" i="37"/>
  <c r="Q23" i="37"/>
  <c r="X23" i="37"/>
  <c r="S22" i="37"/>
  <c r="Q22" i="37"/>
  <c r="X22" i="37"/>
  <c r="X21" i="37"/>
  <c r="S21" i="37"/>
  <c r="Q21" i="37"/>
  <c r="X20" i="37"/>
  <c r="S20" i="37"/>
  <c r="Q20" i="37"/>
  <c r="X19" i="37"/>
  <c r="S19" i="37"/>
  <c r="Q19" i="37"/>
  <c r="S18" i="37"/>
  <c r="Q18" i="37"/>
  <c r="AC18" i="37"/>
  <c r="C19" i="4" s="1"/>
  <c r="X18" i="37"/>
  <c r="S17" i="37"/>
  <c r="Q17" i="37"/>
  <c r="S16" i="37"/>
  <c r="Q16" i="37"/>
  <c r="S15" i="37"/>
  <c r="Q15" i="37"/>
  <c r="X15" i="37"/>
  <c r="S14" i="37"/>
  <c r="Q14" i="37"/>
  <c r="S13" i="37"/>
  <c r="Q13" i="37"/>
  <c r="X13" i="37"/>
  <c r="X12" i="37"/>
  <c r="V12" i="37"/>
  <c r="S12" i="37"/>
  <c r="S11" i="37"/>
  <c r="Q11" i="37"/>
  <c r="X11" i="37"/>
  <c r="S10" i="37"/>
  <c r="Q10" i="37"/>
  <c r="X9" i="37"/>
  <c r="V9" i="37"/>
  <c r="S8" i="37"/>
  <c r="Q8" i="37"/>
  <c r="X8" i="37"/>
  <c r="S7" i="37"/>
  <c r="Q7" i="37"/>
  <c r="X7" i="37"/>
  <c r="AE7" i="37"/>
  <c r="S6" i="37"/>
  <c r="Q6" i="37"/>
  <c r="X6" i="37"/>
  <c r="S5" i="37"/>
  <c r="Q5" i="37"/>
  <c r="X5" i="37"/>
  <c r="S4" i="37"/>
  <c r="Q4" i="37"/>
  <c r="X4" i="37"/>
  <c r="X3" i="37"/>
  <c r="V3" i="37"/>
  <c r="S3" i="37"/>
  <c r="R45" i="11" l="1"/>
  <c r="H43" i="4"/>
  <c r="I45" i="4"/>
  <c r="I13" i="4"/>
  <c r="H33" i="4"/>
  <c r="R35" i="11"/>
  <c r="H60" i="4"/>
  <c r="R62" i="11"/>
  <c r="H52" i="4"/>
  <c r="R39" i="11"/>
  <c r="J37" i="4"/>
  <c r="J63" i="4" s="1"/>
  <c r="H47" i="4"/>
  <c r="R49" i="11"/>
  <c r="I10" i="4"/>
  <c r="I33" i="4"/>
  <c r="I51" i="4"/>
  <c r="I41" i="4"/>
  <c r="R61" i="11"/>
  <c r="I59" i="4"/>
  <c r="R53" i="11"/>
  <c r="H51" i="4"/>
  <c r="H59" i="4"/>
  <c r="H44" i="4"/>
  <c r="R46" i="11"/>
  <c r="R42" i="11"/>
  <c r="H40" i="4"/>
  <c r="H34" i="4"/>
  <c r="R36" i="11"/>
  <c r="R48" i="11"/>
  <c r="H46" i="4"/>
  <c r="H37" i="4"/>
  <c r="R54" i="11"/>
  <c r="I52" i="4"/>
  <c r="I40" i="4"/>
  <c r="H57" i="4"/>
  <c r="R59" i="11"/>
  <c r="H4" i="4"/>
  <c r="R6" i="11"/>
  <c r="I46" i="4"/>
  <c r="I47" i="4"/>
  <c r="I44" i="4"/>
  <c r="I60" i="4"/>
  <c r="I57" i="4"/>
  <c r="H41" i="4"/>
  <c r="R43" i="11"/>
  <c r="H45" i="4"/>
  <c r="R47" i="11"/>
  <c r="I43" i="4"/>
  <c r="I34" i="4"/>
  <c r="I37" i="4"/>
  <c r="I4" i="4"/>
  <c r="H13" i="4"/>
  <c r="R15" i="11"/>
  <c r="R12" i="11"/>
  <c r="H10" i="4"/>
  <c r="AC16" i="37"/>
  <c r="C17" i="4" s="1"/>
  <c r="AC24" i="37"/>
  <c r="C25" i="4" s="1"/>
  <c r="AC25" i="37"/>
  <c r="C26" i="4" s="1"/>
  <c r="AC50" i="37"/>
  <c r="O9" i="37"/>
  <c r="AC7" i="37"/>
  <c r="C8" i="4" s="1"/>
  <c r="AC14" i="37"/>
  <c r="C15" i="4" s="1"/>
  <c r="O18" i="37"/>
  <c r="O21" i="37"/>
  <c r="AM21" i="37" s="1"/>
  <c r="AC23" i="37"/>
  <c r="C24" i="4" s="1"/>
  <c r="O34" i="37"/>
  <c r="AM34" i="37" s="1"/>
  <c r="AC39" i="37"/>
  <c r="AC59" i="37"/>
  <c r="AE5" i="37"/>
  <c r="AC10" i="37"/>
  <c r="C11" i="4" s="1"/>
  <c r="AE39" i="37"/>
  <c r="AC42" i="37"/>
  <c r="O48" i="37"/>
  <c r="AM48" i="37" s="1"/>
  <c r="AE4" i="37"/>
  <c r="AC5" i="37"/>
  <c r="C6" i="4" s="1"/>
  <c r="AQ9" i="37"/>
  <c r="AE11" i="37"/>
  <c r="AE15" i="37"/>
  <c r="AC21" i="37"/>
  <c r="C22" i="4" s="1"/>
  <c r="X29" i="37"/>
  <c r="AC30" i="37"/>
  <c r="C31" i="4" s="1"/>
  <c r="AC41" i="37"/>
  <c r="C42" i="4" s="1"/>
  <c r="Q43" i="37"/>
  <c r="Q46" i="37"/>
  <c r="AE13" i="37"/>
  <c r="X17" i="37"/>
  <c r="AC26" i="37"/>
  <c r="C27" i="4" s="1"/>
  <c r="AC28" i="37"/>
  <c r="C29" i="4" s="1"/>
  <c r="O31" i="37"/>
  <c r="AM31" i="37" s="1"/>
  <c r="AE35" i="37"/>
  <c r="AE37" i="37"/>
  <c r="AC40" i="37"/>
  <c r="S42" i="37"/>
  <c r="AE44" i="37"/>
  <c r="AC44" i="37"/>
  <c r="AC55" i="37"/>
  <c r="C56" i="4" s="1"/>
  <c r="X16" i="37"/>
  <c r="O29" i="37"/>
  <c r="AM29" i="37" s="1"/>
  <c r="X41" i="37"/>
  <c r="AE49" i="37"/>
  <c r="AE51" i="37"/>
  <c r="AC51" i="37"/>
  <c r="AC53" i="37"/>
  <c r="C54" i="4" s="1"/>
  <c r="Q59" i="37"/>
  <c r="X10" i="37"/>
  <c r="X14" i="37"/>
  <c r="O27" i="37"/>
  <c r="AC31" i="37"/>
  <c r="C32" i="4" s="1"/>
  <c r="S33" i="37"/>
  <c r="X35" i="37"/>
  <c r="X37" i="37"/>
  <c r="O45" i="37"/>
  <c r="O67" i="37"/>
  <c r="O43" i="37"/>
  <c r="AU64" i="11"/>
  <c r="AU69" i="11" s="1"/>
  <c r="AU5" i="11"/>
  <c r="AC9" i="37"/>
  <c r="S9" i="37"/>
  <c r="O10" i="37"/>
  <c r="O13" i="37"/>
  <c r="AC13" i="37"/>
  <c r="C14" i="4" s="1"/>
  <c r="AE19" i="37"/>
  <c r="AA36" i="37"/>
  <c r="AQ36" i="37"/>
  <c r="AC4" i="37"/>
  <c r="O4" i="37"/>
  <c r="AA43" i="37"/>
  <c r="Q58" i="37"/>
  <c r="O58" i="37"/>
  <c r="AM58" i="37" s="1"/>
  <c r="AC8" i="37"/>
  <c r="C9" i="4" s="1"/>
  <c r="O8" i="37"/>
  <c r="AE12" i="37"/>
  <c r="AC20" i="37"/>
  <c r="C21" i="4" s="1"/>
  <c r="V34" i="37"/>
  <c r="AA34" i="37"/>
  <c r="O14" i="37"/>
  <c r="AC19" i="37"/>
  <c r="C20" i="4" s="1"/>
  <c r="O19" i="37"/>
  <c r="O7" i="37"/>
  <c r="AM7" i="37" s="1"/>
  <c r="AE8" i="37"/>
  <c r="AC15" i="37"/>
  <c r="C16" i="4" s="1"/>
  <c r="O15" i="37"/>
  <c r="AA21" i="37"/>
  <c r="V21" i="37"/>
  <c r="AQ21" i="37"/>
  <c r="AC22" i="37"/>
  <c r="C23" i="4" s="1"/>
  <c r="AC6" i="37"/>
  <c r="C7" i="4" s="1"/>
  <c r="O6" i="37"/>
  <c r="AC11" i="37"/>
  <c r="C12" i="4" s="1"/>
  <c r="O11" i="37"/>
  <c r="AM11" i="37" s="1"/>
  <c r="Q12" i="37"/>
  <c r="O16" i="37"/>
  <c r="O17" i="37"/>
  <c r="AC17" i="37"/>
  <c r="C18" i="4" s="1"/>
  <c r="G61" i="37"/>
  <c r="AC3" i="37"/>
  <c r="O3" i="37"/>
  <c r="AM3" i="37" s="1"/>
  <c r="H61" i="37"/>
  <c r="Q3" i="37"/>
  <c r="O5" i="37"/>
  <c r="AM5" i="37" s="1"/>
  <c r="AE6" i="37"/>
  <c r="AE9" i="37"/>
  <c r="AC12" i="37"/>
  <c r="AE17" i="37"/>
  <c r="AQ48" i="37"/>
  <c r="V48" i="37"/>
  <c r="AA48" i="37"/>
  <c r="AE40" i="37"/>
  <c r="S40" i="37"/>
  <c r="Q40" i="37"/>
  <c r="I61" i="37"/>
  <c r="R61" i="37"/>
  <c r="Q9" i="37"/>
  <c r="AE10" i="37"/>
  <c r="AQ29" i="37"/>
  <c r="AQ31" i="37"/>
  <c r="Q42" i="37"/>
  <c r="O42" i="37"/>
  <c r="AM42" i="37" s="1"/>
  <c r="AE45" i="37"/>
  <c r="S45" i="37"/>
  <c r="Q45" i="37"/>
  <c r="AC46" i="37"/>
  <c r="AA27" i="37"/>
  <c r="AE30" i="37"/>
  <c r="AA31" i="37"/>
  <c r="V31" i="37"/>
  <c r="O50" i="37"/>
  <c r="AM50" i="37" s="1"/>
  <c r="AE18" i="37"/>
  <c r="K61" i="37"/>
  <c r="AC27" i="37"/>
  <c r="C28" i="4" s="1"/>
  <c r="AC33" i="37"/>
  <c r="AE38" i="37"/>
  <c r="AC47" i="37"/>
  <c r="C48" i="4" s="1"/>
  <c r="O47" i="37"/>
  <c r="AM47" i="37" s="1"/>
  <c r="O59" i="37"/>
  <c r="AM59" i="37" s="1"/>
  <c r="Q32" i="37"/>
  <c r="D61" i="37"/>
  <c r="O23" i="37"/>
  <c r="AM23" i="37" s="1"/>
  <c r="O25" i="37"/>
  <c r="AM25" i="37" s="1"/>
  <c r="AC32" i="37"/>
  <c r="Q33" i="37"/>
  <c r="O33" i="37"/>
  <c r="AM33" i="37" s="1"/>
  <c r="AC34" i="37"/>
  <c r="C35" i="4" s="1"/>
  <c r="AQ34" i="37"/>
  <c r="AC48" i="37"/>
  <c r="C49" i="4" s="1"/>
  <c r="AE52" i="37"/>
  <c r="AE53" i="37"/>
  <c r="AE54" i="37"/>
  <c r="AE55" i="37"/>
  <c r="AE56" i="37"/>
  <c r="J61" i="37"/>
  <c r="AA29" i="37"/>
  <c r="V29" i="37"/>
  <c r="C61" i="37"/>
  <c r="L61" i="37"/>
  <c r="AE3" i="37"/>
  <c r="E61" i="37"/>
  <c r="M61" i="37"/>
  <c r="O12" i="37"/>
  <c r="AC35" i="37"/>
  <c r="C36" i="4" s="1"/>
  <c r="O35" i="37"/>
  <c r="AM35" i="37" s="1"/>
  <c r="X38" i="37"/>
  <c r="AC49" i="37"/>
  <c r="C50" i="4" s="1"/>
  <c r="O49" i="37"/>
  <c r="AM49" i="37" s="1"/>
  <c r="O52" i="37"/>
  <c r="AM52" i="37" s="1"/>
  <c r="O54" i="37"/>
  <c r="AE14" i="37"/>
  <c r="AE16" i="37"/>
  <c r="AE20" i="37"/>
  <c r="O20" i="37"/>
  <c r="AM20" i="37" s="1"/>
  <c r="AE28" i="37"/>
  <c r="F61" i="37"/>
  <c r="N61" i="37"/>
  <c r="AP61" i="37"/>
  <c r="AE22" i="37"/>
  <c r="Q36" i="37"/>
  <c r="O38" i="37"/>
  <c r="AM38" i="37" s="1"/>
  <c r="AC38" i="37"/>
  <c r="C39" i="4" s="1"/>
  <c r="O40" i="37"/>
  <c r="Q50" i="37"/>
  <c r="O56" i="37"/>
  <c r="AM56" i="37" s="1"/>
  <c r="S56" i="37"/>
  <c r="Q56" i="37"/>
  <c r="AC57" i="37"/>
  <c r="C58" i="4" s="1"/>
  <c r="AC58" i="37"/>
  <c r="AE32" i="37"/>
  <c r="AC36" i="37"/>
  <c r="AE41" i="37"/>
  <c r="AC43" i="37"/>
  <c r="AE57" i="37"/>
  <c r="AE34" i="37"/>
  <c r="AE46" i="37"/>
  <c r="AE48" i="37"/>
  <c r="AC52" i="37"/>
  <c r="C53" i="4" s="1"/>
  <c r="AC54" i="37"/>
  <c r="AE36" i="37"/>
  <c r="O37" i="37"/>
  <c r="AM37" i="37" s="1"/>
  <c r="O39" i="37"/>
  <c r="AE43" i="37"/>
  <c r="O44" i="37"/>
  <c r="AM44" i="37" s="1"/>
  <c r="AE50" i="37"/>
  <c r="O51" i="37"/>
  <c r="AC56" i="37"/>
  <c r="AE59" i="37"/>
  <c r="O60" i="37"/>
  <c r="AE21" i="37"/>
  <c r="O22" i="37"/>
  <c r="AM22" i="37" s="1"/>
  <c r="AE23" i="37"/>
  <c r="O24" i="37"/>
  <c r="AM24" i="37" s="1"/>
  <c r="AE25" i="37"/>
  <c r="O26" i="37"/>
  <c r="AM26" i="37" s="1"/>
  <c r="AE27" i="37"/>
  <c r="O28" i="37"/>
  <c r="AE29" i="37"/>
  <c r="O30" i="37"/>
  <c r="AE31" i="37"/>
  <c r="O32" i="37"/>
  <c r="Q39" i="37"/>
  <c r="Q44" i="37"/>
  <c r="Q51" i="37"/>
  <c r="O53" i="37"/>
  <c r="AM53" i="37" s="1"/>
  <c r="O55" i="37"/>
  <c r="AC37" i="37"/>
  <c r="C38" i="4" s="1"/>
  <c r="O41" i="37"/>
  <c r="O46" i="37"/>
  <c r="AM46" i="37" s="1"/>
  <c r="O57" i="37"/>
  <c r="AC60" i="37"/>
  <c r="C61" i="4" s="1"/>
  <c r="S32" i="37"/>
  <c r="Q68" i="11" l="1"/>
  <c r="J66" i="4"/>
  <c r="I63" i="4"/>
  <c r="H63" i="4"/>
  <c r="AQ55" i="37"/>
  <c r="AM55" i="37"/>
  <c r="AA39" i="37"/>
  <c r="AM39" i="37"/>
  <c r="AQ54" i="37"/>
  <c r="AM54" i="37"/>
  <c r="AQ19" i="37"/>
  <c r="AM19" i="37"/>
  <c r="AA12" i="37"/>
  <c r="AM12" i="37"/>
  <c r="AQ8" i="37"/>
  <c r="AM8" i="37"/>
  <c r="AQ60" i="37"/>
  <c r="AM60" i="37"/>
  <c r="AQ17" i="37"/>
  <c r="AM17" i="37"/>
  <c r="AA9" i="37"/>
  <c r="AM9" i="37"/>
  <c r="AQ16" i="37"/>
  <c r="AM16" i="37"/>
  <c r="AQ14" i="37"/>
  <c r="AM14" i="37"/>
  <c r="AQ13" i="37"/>
  <c r="AM13" i="37"/>
  <c r="AQ27" i="37"/>
  <c r="AM27" i="37"/>
  <c r="AA40" i="37"/>
  <c r="AM40" i="37"/>
  <c r="AQ10" i="37"/>
  <c r="AM10" i="37"/>
  <c r="AQ43" i="37"/>
  <c r="AM43" i="37"/>
  <c r="AQ28" i="37"/>
  <c r="AM28" i="37"/>
  <c r="AQ57" i="37"/>
  <c r="AM57" i="37"/>
  <c r="AA51" i="37"/>
  <c r="AM51" i="37"/>
  <c r="AQ15" i="37"/>
  <c r="AM15" i="37"/>
  <c r="AQ4" i="37"/>
  <c r="AM4" i="37"/>
  <c r="AQ30" i="37"/>
  <c r="AM30" i="37"/>
  <c r="AA32" i="37"/>
  <c r="AM32" i="37"/>
  <c r="AA45" i="37"/>
  <c r="AM45" i="37"/>
  <c r="AQ41" i="37"/>
  <c r="AM41" i="37"/>
  <c r="AQ6" i="37"/>
  <c r="AM6" i="37"/>
  <c r="AA18" i="37"/>
  <c r="AM18" i="37"/>
  <c r="AQ45" i="37"/>
  <c r="V27" i="37"/>
  <c r="AQ18" i="37"/>
  <c r="X61" i="37"/>
  <c r="Y9" i="37" s="1"/>
  <c r="V18" i="37"/>
  <c r="AQ12" i="37"/>
  <c r="AR4" i="11"/>
  <c r="AT4" i="11"/>
  <c r="AS4" i="11"/>
  <c r="L71" i="37"/>
  <c r="V53" i="37"/>
  <c r="AA53" i="37"/>
  <c r="V37" i="37"/>
  <c r="AA37" i="37"/>
  <c r="AQ37" i="37"/>
  <c r="N71" i="37"/>
  <c r="AA25" i="37"/>
  <c r="V25" i="37"/>
  <c r="F71" i="37"/>
  <c r="AA52" i="37"/>
  <c r="V52" i="37"/>
  <c r="AA33" i="37"/>
  <c r="AQ33" i="37"/>
  <c r="AA23" i="37"/>
  <c r="V23" i="37"/>
  <c r="I71" i="37"/>
  <c r="V5" i="37"/>
  <c r="AQ5" i="37"/>
  <c r="AA5" i="37"/>
  <c r="AA6" i="37"/>
  <c r="V6" i="37"/>
  <c r="V15" i="37"/>
  <c r="AA15" i="37"/>
  <c r="AA8" i="37"/>
  <c r="V8" i="37"/>
  <c r="V55" i="37"/>
  <c r="AA55" i="37"/>
  <c r="Y7" i="37"/>
  <c r="V26" i="37"/>
  <c r="AA26" i="37"/>
  <c r="AQ56" i="37"/>
  <c r="AA56" i="37"/>
  <c r="AA38" i="37"/>
  <c r="V38" i="37"/>
  <c r="AQ38" i="37"/>
  <c r="AA49" i="37"/>
  <c r="AQ49" i="37"/>
  <c r="V49" i="37"/>
  <c r="AQ39" i="37"/>
  <c r="D71" i="37"/>
  <c r="AQ53" i="37"/>
  <c r="AQ32" i="37"/>
  <c r="AA42" i="37"/>
  <c r="AQ42" i="37"/>
  <c r="AQ26" i="37"/>
  <c r="H71" i="37"/>
  <c r="V17" i="37"/>
  <c r="AA17" i="37"/>
  <c r="AQ23" i="37"/>
  <c r="AA4" i="37"/>
  <c r="V4" i="37"/>
  <c r="C71" i="37"/>
  <c r="AA50" i="37"/>
  <c r="AQ50" i="37"/>
  <c r="Q61" i="37"/>
  <c r="AQ25" i="37"/>
  <c r="O61" i="37"/>
  <c r="AQ3" i="37"/>
  <c r="AA3" i="37"/>
  <c r="V19" i="37"/>
  <c r="AA19" i="37"/>
  <c r="V28" i="37"/>
  <c r="AA28" i="37"/>
  <c r="V60" i="37"/>
  <c r="AA60" i="37"/>
  <c r="V20" i="37"/>
  <c r="AA20" i="37"/>
  <c r="AA54" i="37"/>
  <c r="V54" i="37"/>
  <c r="K71" i="37"/>
  <c r="AA58" i="37"/>
  <c r="AQ58" i="37"/>
  <c r="AA14" i="37"/>
  <c r="V14" i="37"/>
  <c r="AQ20" i="37"/>
  <c r="AA57" i="37"/>
  <c r="V57" i="37"/>
  <c r="AQ46" i="37"/>
  <c r="AA46" i="37"/>
  <c r="V24" i="37"/>
  <c r="AA24" i="37"/>
  <c r="Y53" i="37"/>
  <c r="M71" i="37"/>
  <c r="J71" i="37"/>
  <c r="AA41" i="37"/>
  <c r="V41" i="37"/>
  <c r="AA44" i="37"/>
  <c r="AQ44" i="37"/>
  <c r="AA35" i="37"/>
  <c r="AQ35" i="37"/>
  <c r="V35" i="37"/>
  <c r="E71" i="37"/>
  <c r="AQ51" i="37"/>
  <c r="AQ24" i="37"/>
  <c r="AC61" i="37"/>
  <c r="AD49" i="37" s="1"/>
  <c r="V11" i="37"/>
  <c r="AA11" i="37"/>
  <c r="AQ11" i="37"/>
  <c r="V13" i="37"/>
  <c r="AA13" i="37"/>
  <c r="AA16" i="37"/>
  <c r="V16" i="37"/>
  <c r="Y4" i="37"/>
  <c r="AQ52" i="37"/>
  <c r="S61" i="37"/>
  <c r="T45" i="37" s="1"/>
  <c r="V30" i="37"/>
  <c r="AA30" i="37"/>
  <c r="V22" i="37"/>
  <c r="AA22" i="37"/>
  <c r="AE61" i="37"/>
  <c r="AF59" i="37" s="1"/>
  <c r="AA59" i="37"/>
  <c r="AQ59" i="37"/>
  <c r="AA47" i="37"/>
  <c r="AQ47" i="37"/>
  <c r="V47" i="37"/>
  <c r="AQ22" i="37"/>
  <c r="G71" i="37"/>
  <c r="AQ40" i="37"/>
  <c r="V7" i="37"/>
  <c r="AQ7" i="37"/>
  <c r="AA7" i="37"/>
  <c r="AA10" i="37"/>
  <c r="V10" i="37"/>
  <c r="H66" i="4" l="1"/>
  <c r="Y68" i="11"/>
  <c r="I66" i="4"/>
  <c r="Z68" i="11"/>
  <c r="O68" i="11"/>
  <c r="P68" i="11"/>
  <c r="AM61" i="37"/>
  <c r="AN12" i="37" s="1"/>
  <c r="AN16" i="37"/>
  <c r="H62" i="37"/>
  <c r="H74" i="37" s="1"/>
  <c r="AN17" i="37"/>
  <c r="Y12" i="37"/>
  <c r="Y58" i="37"/>
  <c r="Y19" i="37"/>
  <c r="Y51" i="37"/>
  <c r="Y37" i="37"/>
  <c r="Y54" i="37"/>
  <c r="Y60" i="37"/>
  <c r="Y21" i="37"/>
  <c r="Y15" i="37"/>
  <c r="Y55" i="37"/>
  <c r="Y11" i="37"/>
  <c r="Y46" i="37"/>
  <c r="Y10" i="37"/>
  <c r="Y47" i="37"/>
  <c r="Y38" i="37"/>
  <c r="Y50" i="37"/>
  <c r="Y24" i="37"/>
  <c r="Y49" i="37"/>
  <c r="AF30" i="37"/>
  <c r="AF55" i="37"/>
  <c r="Y18" i="37"/>
  <c r="Y34" i="37"/>
  <c r="Y5" i="37"/>
  <c r="Y23" i="37"/>
  <c r="Y36" i="37"/>
  <c r="Y56" i="37"/>
  <c r="Y29" i="37"/>
  <c r="Y48" i="37"/>
  <c r="Y3" i="37"/>
  <c r="Y44" i="37"/>
  <c r="Y31" i="37"/>
  <c r="Y57" i="37"/>
  <c r="Y59" i="37"/>
  <c r="Y22" i="37"/>
  <c r="Y41" i="37"/>
  <c r="Y8" i="37"/>
  <c r="Y30" i="37"/>
  <c r="Y32" i="37"/>
  <c r="Y20" i="37"/>
  <c r="Y6" i="37"/>
  <c r="Y17" i="37"/>
  <c r="Y13" i="37"/>
  <c r="Y14" i="37"/>
  <c r="Y25" i="37"/>
  <c r="Y43" i="37"/>
  <c r="Y45" i="37"/>
  <c r="AD3" i="37"/>
  <c r="Y35" i="37"/>
  <c r="Y28" i="37"/>
  <c r="Y42" i="37"/>
  <c r="Y26" i="37"/>
  <c r="Y33" i="37"/>
  <c r="Y40" i="37"/>
  <c r="Y27" i="37"/>
  <c r="Y52" i="37"/>
  <c r="Y16" i="37"/>
  <c r="Y39" i="37"/>
  <c r="AD6" i="37"/>
  <c r="C5" i="4"/>
  <c r="G64" i="11"/>
  <c r="AF12" i="37"/>
  <c r="AF10" i="37"/>
  <c r="AD8" i="37"/>
  <c r="AF25" i="37"/>
  <c r="AD47" i="37"/>
  <c r="AF32" i="37"/>
  <c r="AD34" i="37"/>
  <c r="F62" i="37"/>
  <c r="AF50" i="37"/>
  <c r="AF8" i="37"/>
  <c r="AF48" i="37"/>
  <c r="M62" i="37"/>
  <c r="M74" i="37" s="1"/>
  <c r="AD32" i="37"/>
  <c r="AF41" i="37"/>
  <c r="T56" i="37"/>
  <c r="AF46" i="37"/>
  <c r="AF45" i="37"/>
  <c r="T32" i="37"/>
  <c r="T40" i="37"/>
  <c r="AF16" i="37"/>
  <c r="AF38" i="37"/>
  <c r="AF56" i="37"/>
  <c r="AF23" i="37"/>
  <c r="AD36" i="37"/>
  <c r="AU4" i="11"/>
  <c r="I62" i="37"/>
  <c r="I74" i="37" s="1"/>
  <c r="AD9" i="37"/>
  <c r="AD58" i="37"/>
  <c r="T57" i="37"/>
  <c r="T49" i="37"/>
  <c r="T47" i="37"/>
  <c r="T35" i="37"/>
  <c r="T38" i="37"/>
  <c r="T36" i="37"/>
  <c r="T48" i="37"/>
  <c r="T34" i="37"/>
  <c r="T11" i="37"/>
  <c r="T22" i="37"/>
  <c r="T37" i="37"/>
  <c r="T4" i="37"/>
  <c r="T10" i="37"/>
  <c r="T6" i="37"/>
  <c r="T8" i="37"/>
  <c r="T5" i="37"/>
  <c r="T12" i="37"/>
  <c r="T28" i="37"/>
  <c r="T53" i="37"/>
  <c r="T60" i="37"/>
  <c r="T42" i="37"/>
  <c r="T15" i="37"/>
  <c r="T16" i="37"/>
  <c r="T29" i="37"/>
  <c r="T23" i="37"/>
  <c r="T39" i="37"/>
  <c r="T52" i="37"/>
  <c r="T59" i="37"/>
  <c r="T44" i="37"/>
  <c r="T51" i="37"/>
  <c r="T26" i="37"/>
  <c r="T41" i="37"/>
  <c r="T27" i="37"/>
  <c r="T7" i="37"/>
  <c r="T17" i="37"/>
  <c r="T30" i="37"/>
  <c r="T25" i="37"/>
  <c r="T18" i="37"/>
  <c r="T31" i="37"/>
  <c r="T13" i="37"/>
  <c r="T19" i="37"/>
  <c r="T58" i="37"/>
  <c r="T54" i="37"/>
  <c r="T55" i="37"/>
  <c r="T50" i="37"/>
  <c r="T21" i="37"/>
  <c r="T14" i="37"/>
  <c r="T43" i="37"/>
  <c r="T3" i="37"/>
  <c r="T33" i="37"/>
  <c r="T24" i="37"/>
  <c r="T20" i="37"/>
  <c r="T46" i="37"/>
  <c r="AD12" i="37"/>
  <c r="E62" i="37"/>
  <c r="J62" i="37"/>
  <c r="J74" i="37" s="1"/>
  <c r="AD52" i="37"/>
  <c r="AD60" i="37"/>
  <c r="AQ61" i="37"/>
  <c r="AD56" i="37"/>
  <c r="AF52" i="37"/>
  <c r="AD38" i="37"/>
  <c r="AF53" i="37"/>
  <c r="T9" i="37"/>
  <c r="AD17" i="37"/>
  <c r="AD20" i="37"/>
  <c r="AD54" i="37"/>
  <c r="AD13" i="37"/>
  <c r="AF3" i="37"/>
  <c r="AF43" i="37"/>
  <c r="AF54" i="37"/>
  <c r="AF31" i="37"/>
  <c r="AF19" i="37"/>
  <c r="AD4" i="37"/>
  <c r="AF17" i="37"/>
  <c r="D62" i="37"/>
  <c r="D74" i="37" s="1"/>
  <c r="AD43" i="37"/>
  <c r="AD19" i="37"/>
  <c r="L62" i="37"/>
  <c r="L74" i="37" s="1"/>
  <c r="AD27" i="37"/>
  <c r="G62" i="37"/>
  <c r="G74" i="37" s="1"/>
  <c r="AF40" i="37"/>
  <c r="C62" i="37"/>
  <c r="AF18" i="37"/>
  <c r="AF36" i="37"/>
  <c r="AD10" i="37"/>
  <c r="AD45" i="37"/>
  <c r="AD51" i="37"/>
  <c r="AD29" i="37"/>
  <c r="AD21" i="37"/>
  <c r="AD42" i="37"/>
  <c r="AD30" i="37"/>
  <c r="AD55" i="37"/>
  <c r="AD39" i="37"/>
  <c r="AD44" i="37"/>
  <c r="AD31" i="37"/>
  <c r="AD16" i="37"/>
  <c r="AD53" i="37"/>
  <c r="AD28" i="37"/>
  <c r="AD7" i="37"/>
  <c r="AD5" i="37"/>
  <c r="AD25" i="37"/>
  <c r="AD59" i="37"/>
  <c r="AD14" i="37"/>
  <c r="AD23" i="37"/>
  <c r="AD24" i="37"/>
  <c r="AD41" i="37"/>
  <c r="AD50" i="37"/>
  <c r="AD18" i="37"/>
  <c r="AD40" i="37"/>
  <c r="AD26" i="37"/>
  <c r="AA61" i="37"/>
  <c r="AB59" i="37" s="1"/>
  <c r="J62" i="11" s="1"/>
  <c r="AD48" i="37"/>
  <c r="AD11" i="37"/>
  <c r="AD15" i="37"/>
  <c r="AF34" i="37"/>
  <c r="K62" i="37"/>
  <c r="K74" i="37" s="1"/>
  <c r="AF57" i="37"/>
  <c r="AD33" i="37"/>
  <c r="AF14" i="37"/>
  <c r="AB37" i="37"/>
  <c r="J40" i="11" s="1"/>
  <c r="K40" i="11" s="1"/>
  <c r="AA40" i="11" s="1"/>
  <c r="AD57" i="37"/>
  <c r="AD37" i="37"/>
  <c r="O71" i="37"/>
  <c r="AP62" i="37"/>
  <c r="AP63" i="37" s="1"/>
  <c r="N62" i="37"/>
  <c r="N74" i="37" s="1"/>
  <c r="AF26" i="37"/>
  <c r="AF15" i="37"/>
  <c r="AF49" i="37"/>
  <c r="AF44" i="37"/>
  <c r="AF58" i="37"/>
  <c r="AF7" i="37"/>
  <c r="AF60" i="37"/>
  <c r="AF39" i="37"/>
  <c r="AF33" i="37"/>
  <c r="AF35" i="37"/>
  <c r="AF11" i="37"/>
  <c r="AF24" i="37"/>
  <c r="AF5" i="37"/>
  <c r="AF4" i="37"/>
  <c r="AF13" i="37"/>
  <c r="AF42" i="37"/>
  <c r="AF37" i="37"/>
  <c r="AF47" i="37"/>
  <c r="AF51" i="37"/>
  <c r="AD35" i="37"/>
  <c r="AB41" i="37"/>
  <c r="J44" i="11" s="1"/>
  <c r="K44" i="11" s="1"/>
  <c r="AA44" i="11" s="1"/>
  <c r="AF9" i="37"/>
  <c r="AF28" i="37"/>
  <c r="AF29" i="37"/>
  <c r="AF22" i="37"/>
  <c r="AB60" i="37"/>
  <c r="J63" i="11" s="1"/>
  <c r="K63" i="11" s="1"/>
  <c r="AA63" i="11" s="1"/>
  <c r="AD22" i="37"/>
  <c r="V61" i="37"/>
  <c r="W53" i="37" s="1"/>
  <c r="AD46" i="37"/>
  <c r="AF20" i="37"/>
  <c r="AF27" i="37"/>
  <c r="AF6" i="37"/>
  <c r="AF21" i="37"/>
  <c r="K62" i="11" l="1"/>
  <c r="AA62" i="11" s="1"/>
  <c r="C63" i="4"/>
  <c r="AN30" i="37"/>
  <c r="AN9" i="37"/>
  <c r="AN39" i="37"/>
  <c r="AB56" i="37"/>
  <c r="J59" i="11" s="1"/>
  <c r="AN45" i="37"/>
  <c r="AN13" i="37"/>
  <c r="AN27" i="37"/>
  <c r="AB6" i="37"/>
  <c r="J9" i="11" s="1"/>
  <c r="K9" i="11" s="1"/>
  <c r="AA9" i="11" s="1"/>
  <c r="AN8" i="37"/>
  <c r="AN6" i="37"/>
  <c r="AN15" i="37"/>
  <c r="AN4" i="37"/>
  <c r="AN18" i="37"/>
  <c r="AN28" i="37"/>
  <c r="AN19" i="37"/>
  <c r="AN36" i="37"/>
  <c r="AN22" i="37"/>
  <c r="AN33" i="37"/>
  <c r="AN34" i="37"/>
  <c r="AN23" i="37"/>
  <c r="AN7" i="37"/>
  <c r="AN47" i="37"/>
  <c r="AN53" i="37"/>
  <c r="AN58" i="37"/>
  <c r="AN11" i="37"/>
  <c r="AN48" i="37"/>
  <c r="AN42" i="37"/>
  <c r="AN25" i="37"/>
  <c r="AN46" i="37"/>
  <c r="AN21" i="37"/>
  <c r="AN59" i="37"/>
  <c r="AN26" i="37"/>
  <c r="AN44" i="37"/>
  <c r="AN37" i="37"/>
  <c r="AN49" i="37"/>
  <c r="AN24" i="37"/>
  <c r="AN56" i="37"/>
  <c r="AN5" i="37"/>
  <c r="AN38" i="37"/>
  <c r="AN29" i="37"/>
  <c r="AN3" i="37"/>
  <c r="AN52" i="37"/>
  <c r="AN50" i="37"/>
  <c r="AN31" i="37"/>
  <c r="AN35" i="37"/>
  <c r="AN20" i="37"/>
  <c r="AB14" i="37"/>
  <c r="J17" i="11" s="1"/>
  <c r="K17" i="11" s="1"/>
  <c r="AA17" i="11" s="1"/>
  <c r="AB52" i="37"/>
  <c r="J55" i="11" s="1"/>
  <c r="K55" i="11" s="1"/>
  <c r="AA55" i="11" s="1"/>
  <c r="AN54" i="37"/>
  <c r="AN10" i="37"/>
  <c r="AN43" i="37"/>
  <c r="AN14" i="37"/>
  <c r="AN55" i="37"/>
  <c r="AN57" i="37"/>
  <c r="AN51" i="37"/>
  <c r="AN40" i="37"/>
  <c r="AN60" i="37"/>
  <c r="AN32" i="37"/>
  <c r="AN41" i="37"/>
  <c r="Y61" i="37"/>
  <c r="E63" i="37"/>
  <c r="E74" i="37" s="1"/>
  <c r="AB3" i="37"/>
  <c r="J6" i="11" s="1"/>
  <c r="W14" i="37"/>
  <c r="W37" i="37"/>
  <c r="W23" i="37"/>
  <c r="W7" i="37"/>
  <c r="AB42" i="37"/>
  <c r="J45" i="11" s="1"/>
  <c r="AB28" i="37"/>
  <c r="J31" i="11" s="1"/>
  <c r="K31" i="11" s="1"/>
  <c r="AA31" i="11" s="1"/>
  <c r="AB54" i="37"/>
  <c r="J57" i="11" s="1"/>
  <c r="K57" i="11" s="1"/>
  <c r="AA57" i="11" s="1"/>
  <c r="W11" i="37"/>
  <c r="AB23" i="37"/>
  <c r="J26" i="11" s="1"/>
  <c r="K26" i="11" s="1"/>
  <c r="AA26" i="11" s="1"/>
  <c r="AB46" i="37"/>
  <c r="J49" i="11" s="1"/>
  <c r="W19" i="37"/>
  <c r="W52" i="37"/>
  <c r="W13" i="37"/>
  <c r="AD61" i="37"/>
  <c r="AB33" i="37"/>
  <c r="J36" i="11" s="1"/>
  <c r="K36" i="11" s="1"/>
  <c r="AA36" i="11" s="1"/>
  <c r="W35" i="37"/>
  <c r="W57" i="37"/>
  <c r="AB5" i="37"/>
  <c r="J8" i="11" s="1"/>
  <c r="K8" i="11" s="1"/>
  <c r="AA8" i="11" s="1"/>
  <c r="AB35" i="37"/>
  <c r="J38" i="11" s="1"/>
  <c r="K38" i="11" s="1"/>
  <c r="AA38" i="11" s="1"/>
  <c r="AB57" i="37"/>
  <c r="J60" i="11" s="1"/>
  <c r="K60" i="11" s="1"/>
  <c r="AA60" i="11" s="1"/>
  <c r="AB38" i="37"/>
  <c r="J41" i="11" s="1"/>
  <c r="K41" i="11" s="1"/>
  <c r="AA41" i="11" s="1"/>
  <c r="AB19" i="37"/>
  <c r="J22" i="11" s="1"/>
  <c r="K22" i="11" s="1"/>
  <c r="AA22" i="11" s="1"/>
  <c r="AB17" i="37"/>
  <c r="J20" i="11" s="1"/>
  <c r="K20" i="11" s="1"/>
  <c r="AA20" i="11" s="1"/>
  <c r="AB47" i="37"/>
  <c r="J50" i="11" s="1"/>
  <c r="K50" i="11" s="1"/>
  <c r="AA50" i="11" s="1"/>
  <c r="AB53" i="37"/>
  <c r="J56" i="11" s="1"/>
  <c r="K56" i="11" s="1"/>
  <c r="AA56" i="11" s="1"/>
  <c r="AB4" i="37"/>
  <c r="J7" i="11" s="1"/>
  <c r="K7" i="11" s="1"/>
  <c r="AA7" i="11" s="1"/>
  <c r="AB50" i="37"/>
  <c r="J53" i="11" s="1"/>
  <c r="AB7" i="37"/>
  <c r="J10" i="11" s="1"/>
  <c r="K10" i="11" s="1"/>
  <c r="AA10" i="11" s="1"/>
  <c r="W5" i="37"/>
  <c r="W47" i="37"/>
  <c r="W24" i="37"/>
  <c r="W15" i="37"/>
  <c r="O62" i="37"/>
  <c r="O74" i="37" s="1"/>
  <c r="C74" i="37"/>
  <c r="W49" i="37"/>
  <c r="AB9" i="37"/>
  <c r="J12" i="11" s="1"/>
  <c r="K12" i="11" s="1"/>
  <c r="AA12" i="11" s="1"/>
  <c r="AB45" i="37"/>
  <c r="J48" i="11" s="1"/>
  <c r="K48" i="11" s="1"/>
  <c r="AB39" i="37"/>
  <c r="J42" i="11" s="1"/>
  <c r="AB32" i="37"/>
  <c r="J35" i="11" s="1"/>
  <c r="K35" i="11" s="1"/>
  <c r="AA35" i="11" s="1"/>
  <c r="AB12" i="37"/>
  <c r="J15" i="11" s="1"/>
  <c r="K15" i="11" s="1"/>
  <c r="AA15" i="11" s="1"/>
  <c r="AB48" i="37"/>
  <c r="J51" i="11" s="1"/>
  <c r="K51" i="11" s="1"/>
  <c r="AA51" i="11" s="1"/>
  <c r="AB21" i="37"/>
  <c r="J24" i="11" s="1"/>
  <c r="K24" i="11" s="1"/>
  <c r="AA24" i="11" s="1"/>
  <c r="AB43" i="37"/>
  <c r="J46" i="11" s="1"/>
  <c r="AB40" i="37"/>
  <c r="J43" i="11" s="1"/>
  <c r="AB27" i="37"/>
  <c r="J30" i="11" s="1"/>
  <c r="K30" i="11" s="1"/>
  <c r="AA30" i="11" s="1"/>
  <c r="AB34" i="37"/>
  <c r="J37" i="11" s="1"/>
  <c r="K37" i="11" s="1"/>
  <c r="AA37" i="11" s="1"/>
  <c r="AB18" i="37"/>
  <c r="J21" i="11" s="1"/>
  <c r="K21" i="11" s="1"/>
  <c r="AA21" i="11" s="1"/>
  <c r="AB31" i="37"/>
  <c r="J34" i="11" s="1"/>
  <c r="K34" i="11" s="1"/>
  <c r="AA34" i="11" s="1"/>
  <c r="AB36" i="37"/>
  <c r="J39" i="11" s="1"/>
  <c r="K39" i="11" s="1"/>
  <c r="AA39" i="11" s="1"/>
  <c r="AB51" i="37"/>
  <c r="J54" i="11" s="1"/>
  <c r="AB29" i="37"/>
  <c r="J32" i="11" s="1"/>
  <c r="K32" i="11" s="1"/>
  <c r="AA32" i="11" s="1"/>
  <c r="AB8" i="37"/>
  <c r="J11" i="11" s="1"/>
  <c r="K11" i="11" s="1"/>
  <c r="AA11" i="11" s="1"/>
  <c r="W41" i="37"/>
  <c r="W6" i="37"/>
  <c r="W20" i="37"/>
  <c r="AF61" i="37"/>
  <c r="AB10" i="37"/>
  <c r="J13" i="11" s="1"/>
  <c r="K13" i="11" s="1"/>
  <c r="AA13" i="11" s="1"/>
  <c r="T61" i="37"/>
  <c r="W55" i="37"/>
  <c r="W54" i="37"/>
  <c r="W38" i="37"/>
  <c r="W8" i="37"/>
  <c r="AB58" i="37"/>
  <c r="J61" i="11" s="1"/>
  <c r="W25" i="37"/>
  <c r="AB49" i="37"/>
  <c r="J52" i="11" s="1"/>
  <c r="K52" i="11" s="1"/>
  <c r="AA52" i="11" s="1"/>
  <c r="AB44" i="37"/>
  <c r="J47" i="11" s="1"/>
  <c r="AB15" i="37"/>
  <c r="J18" i="11" s="1"/>
  <c r="K18" i="11" s="1"/>
  <c r="AA18" i="11" s="1"/>
  <c r="W60" i="37"/>
  <c r="AB30" i="37"/>
  <c r="J33" i="11" s="1"/>
  <c r="K33" i="11" s="1"/>
  <c r="AA33" i="11" s="1"/>
  <c r="AB16" i="37"/>
  <c r="AB26" i="37"/>
  <c r="J29" i="11" s="1"/>
  <c r="K29" i="11" s="1"/>
  <c r="AA29" i="11" s="1"/>
  <c r="W26" i="37"/>
  <c r="AB20" i="37"/>
  <c r="J23" i="11" s="1"/>
  <c r="K23" i="11" s="1"/>
  <c r="AA23" i="11" s="1"/>
  <c r="AB13" i="37"/>
  <c r="J16" i="11" s="1"/>
  <c r="K16" i="11" s="1"/>
  <c r="AA16" i="11" s="1"/>
  <c r="AB55" i="37"/>
  <c r="J58" i="11" s="1"/>
  <c r="K58" i="11" s="1"/>
  <c r="AA58" i="11" s="1"/>
  <c r="W50" i="37"/>
  <c r="W46" i="37"/>
  <c r="W32" i="37"/>
  <c r="W51" i="37"/>
  <c r="W44" i="37"/>
  <c r="W39" i="37"/>
  <c r="W9" i="37"/>
  <c r="W45" i="37"/>
  <c r="W40" i="37"/>
  <c r="W56" i="37"/>
  <c r="W12" i="37"/>
  <c r="W59" i="37"/>
  <c r="W36" i="37"/>
  <c r="W33" i="37"/>
  <c r="W58" i="37"/>
  <c r="W3" i="37"/>
  <c r="W43" i="37"/>
  <c r="W42" i="37"/>
  <c r="W34" i="37"/>
  <c r="W31" i="37"/>
  <c r="W48" i="37"/>
  <c r="W29" i="37"/>
  <c r="W27" i="37"/>
  <c r="W18" i="37"/>
  <c r="W21" i="37"/>
  <c r="W16" i="37"/>
  <c r="W4" i="37"/>
  <c r="AB11" i="37"/>
  <c r="J14" i="11" s="1"/>
  <c r="K14" i="11" s="1"/>
  <c r="AA14" i="11" s="1"/>
  <c r="AB22" i="37"/>
  <c r="J25" i="11" s="1"/>
  <c r="K25" i="11" s="1"/>
  <c r="AA25" i="11" s="1"/>
  <c r="W10" i="37"/>
  <c r="W22" i="37"/>
  <c r="W17" i="37"/>
  <c r="AB24" i="37"/>
  <c r="J27" i="11" s="1"/>
  <c r="K27" i="11" s="1"/>
  <c r="AA27" i="11" s="1"/>
  <c r="W30" i="37"/>
  <c r="W28" i="37"/>
  <c r="AB25" i="37"/>
  <c r="J28" i="11" s="1"/>
  <c r="K28" i="11" s="1"/>
  <c r="AA28" i="11" s="1"/>
  <c r="G68" i="11" l="1"/>
  <c r="G69" i="11" s="1"/>
  <c r="C66" i="4"/>
  <c r="K42" i="11"/>
  <c r="AA42" i="11" s="1"/>
  <c r="K43" i="11"/>
  <c r="AA43" i="11" s="1"/>
  <c r="K46" i="11"/>
  <c r="AA46" i="11" s="1"/>
  <c r="K53" i="11"/>
  <c r="AA53" i="11" s="1"/>
  <c r="AA48" i="11"/>
  <c r="K45" i="11"/>
  <c r="AA45" i="11" s="1"/>
  <c r="K49" i="11"/>
  <c r="AA49" i="11" s="1"/>
  <c r="K47" i="11"/>
  <c r="AA47" i="11" s="1"/>
  <c r="K54" i="11"/>
  <c r="AA54" i="11" s="1"/>
  <c r="K59" i="11"/>
  <c r="AA59" i="11" s="1"/>
  <c r="K6" i="11"/>
  <c r="AA6" i="11" s="1"/>
  <c r="K61" i="11"/>
  <c r="AA61" i="11" s="1"/>
  <c r="AN61" i="37"/>
  <c r="BC34" i="11"/>
  <c r="BC13" i="11"/>
  <c r="AB61" i="37"/>
  <c r="J19" i="11"/>
  <c r="K19" i="11" s="1"/>
  <c r="AA19" i="11" s="1"/>
  <c r="W61" i="37"/>
  <c r="BC58" i="11" l="1"/>
  <c r="F5" i="4"/>
  <c r="F6" i="4"/>
  <c r="F7" i="4"/>
  <c r="F8" i="4"/>
  <c r="F9" i="4"/>
  <c r="F11" i="4"/>
  <c r="F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5" i="4"/>
  <c r="F36" i="4"/>
  <c r="F38" i="4"/>
  <c r="F39" i="4"/>
  <c r="F42" i="4"/>
  <c r="F48" i="4"/>
  <c r="F49" i="4"/>
  <c r="F50" i="4"/>
  <c r="F53" i="4"/>
  <c r="F54" i="4"/>
  <c r="F55" i="4"/>
  <c r="F56" i="4"/>
  <c r="F58" i="4"/>
  <c r="F61" i="4"/>
  <c r="E5" i="4"/>
  <c r="L5" i="4" s="1"/>
  <c r="E6" i="4"/>
  <c r="L6" i="4" s="1"/>
  <c r="E7" i="4"/>
  <c r="L7" i="4" s="1"/>
  <c r="E8" i="4"/>
  <c r="L8" i="4" s="1"/>
  <c r="E9" i="4"/>
  <c r="L9" i="4" s="1"/>
  <c r="E11" i="4"/>
  <c r="L11" i="4" s="1"/>
  <c r="E12" i="4"/>
  <c r="L12" i="4" s="1"/>
  <c r="E14" i="4"/>
  <c r="L14" i="4" s="1"/>
  <c r="E15" i="4"/>
  <c r="L15" i="4" s="1"/>
  <c r="E16" i="4"/>
  <c r="L16" i="4" s="1"/>
  <c r="E17" i="4"/>
  <c r="L17" i="4" s="1"/>
  <c r="E18" i="4"/>
  <c r="L18" i="4" s="1"/>
  <c r="E19" i="4"/>
  <c r="L19" i="4" s="1"/>
  <c r="E20" i="4"/>
  <c r="L20" i="4" s="1"/>
  <c r="E21" i="4"/>
  <c r="L21" i="4" s="1"/>
  <c r="E22" i="4"/>
  <c r="L22" i="4" s="1"/>
  <c r="E23" i="4"/>
  <c r="L23" i="4" s="1"/>
  <c r="E24" i="4"/>
  <c r="L24" i="4" s="1"/>
  <c r="E25" i="4"/>
  <c r="L25" i="4" s="1"/>
  <c r="E26" i="4"/>
  <c r="L26" i="4" s="1"/>
  <c r="E27" i="4"/>
  <c r="L27" i="4" s="1"/>
  <c r="E28" i="4"/>
  <c r="L28" i="4" s="1"/>
  <c r="E29" i="4"/>
  <c r="L29" i="4" s="1"/>
  <c r="E30" i="4"/>
  <c r="L30" i="4" s="1"/>
  <c r="E31" i="4"/>
  <c r="L31" i="4" s="1"/>
  <c r="E32" i="4"/>
  <c r="L32" i="4" s="1"/>
  <c r="E35" i="4"/>
  <c r="L35" i="4" s="1"/>
  <c r="E36" i="4"/>
  <c r="L36" i="4" s="1"/>
  <c r="E38" i="4"/>
  <c r="L38" i="4" s="1"/>
  <c r="E39" i="4"/>
  <c r="L39" i="4" s="1"/>
  <c r="E42" i="4"/>
  <c r="L42" i="4" s="1"/>
  <c r="E48" i="4"/>
  <c r="L48" i="4" s="1"/>
  <c r="E49" i="4"/>
  <c r="L49" i="4" s="1"/>
  <c r="E50" i="4"/>
  <c r="L50" i="4" s="1"/>
  <c r="E53" i="4"/>
  <c r="L53" i="4" s="1"/>
  <c r="E54" i="4"/>
  <c r="L54" i="4" s="1"/>
  <c r="E55" i="4"/>
  <c r="L55" i="4" s="1"/>
  <c r="E56" i="4"/>
  <c r="L56" i="4" s="1"/>
  <c r="E58" i="4"/>
  <c r="L58" i="4" s="1"/>
  <c r="E61" i="4"/>
  <c r="L61" i="4" s="1"/>
  <c r="D5" i="4"/>
  <c r="K5" i="4" s="1"/>
  <c r="D6" i="4"/>
  <c r="K6" i="4" s="1"/>
  <c r="D7" i="4"/>
  <c r="K7" i="4" s="1"/>
  <c r="D8" i="4"/>
  <c r="K8" i="4" s="1"/>
  <c r="D9" i="4"/>
  <c r="K9" i="4" s="1"/>
  <c r="D11" i="4"/>
  <c r="K11" i="4" s="1"/>
  <c r="D12" i="4"/>
  <c r="K12" i="4" s="1"/>
  <c r="D14" i="4"/>
  <c r="K14" i="4" s="1"/>
  <c r="D15" i="4"/>
  <c r="K15" i="4" s="1"/>
  <c r="D16" i="4"/>
  <c r="K16" i="4" s="1"/>
  <c r="D17" i="4"/>
  <c r="K17" i="4" s="1"/>
  <c r="D18" i="4"/>
  <c r="K18" i="4" s="1"/>
  <c r="D19" i="4"/>
  <c r="K19" i="4" s="1"/>
  <c r="D20" i="4"/>
  <c r="K20" i="4" s="1"/>
  <c r="D21" i="4"/>
  <c r="K21" i="4" s="1"/>
  <c r="D22" i="4"/>
  <c r="K22" i="4" s="1"/>
  <c r="D23" i="4"/>
  <c r="K23" i="4" s="1"/>
  <c r="D24" i="4"/>
  <c r="K24" i="4" s="1"/>
  <c r="D25" i="4"/>
  <c r="K25" i="4" s="1"/>
  <c r="D26" i="4"/>
  <c r="K26" i="4" s="1"/>
  <c r="D27" i="4"/>
  <c r="K27" i="4" s="1"/>
  <c r="D28" i="4"/>
  <c r="K28" i="4" s="1"/>
  <c r="D29" i="4"/>
  <c r="K29" i="4" s="1"/>
  <c r="D30" i="4"/>
  <c r="K30" i="4" s="1"/>
  <c r="D31" i="4"/>
  <c r="K31" i="4" s="1"/>
  <c r="D32" i="4"/>
  <c r="K32" i="4" s="1"/>
  <c r="D35" i="4"/>
  <c r="K35" i="4" s="1"/>
  <c r="D36" i="4"/>
  <c r="K36" i="4" s="1"/>
  <c r="D38" i="4"/>
  <c r="K38" i="4" s="1"/>
  <c r="D39" i="4"/>
  <c r="K39" i="4" s="1"/>
  <c r="D42" i="4"/>
  <c r="K42" i="4" s="1"/>
  <c r="D48" i="4"/>
  <c r="K48" i="4" s="1"/>
  <c r="D49" i="4"/>
  <c r="K49" i="4" s="1"/>
  <c r="D50" i="4"/>
  <c r="K50" i="4" s="1"/>
  <c r="D53" i="4"/>
  <c r="K53" i="4" s="1"/>
  <c r="D54" i="4"/>
  <c r="K54" i="4" s="1"/>
  <c r="D55" i="4"/>
  <c r="K55" i="4" s="1"/>
  <c r="D56" i="4"/>
  <c r="K56" i="4" s="1"/>
  <c r="D58" i="4"/>
  <c r="K58" i="4" s="1"/>
  <c r="D61" i="4"/>
  <c r="K61" i="4" s="1"/>
  <c r="BD55" i="11" l="1"/>
  <c r="BD44" i="11"/>
  <c r="AY6" i="11"/>
  <c r="BD6" i="11" s="1"/>
  <c r="AG61" i="11"/>
  <c r="AY61" i="11" s="1"/>
  <c r="BD61" i="11" s="1"/>
  <c r="AG62" i="11"/>
  <c r="AY62" i="11" s="1"/>
  <c r="BD62" i="11" s="1"/>
  <c r="AZ62" i="11"/>
  <c r="AH12" i="11"/>
  <c r="AZ12" i="11" s="1"/>
  <c r="AO36" i="11" l="1"/>
  <c r="AO62" i="11"/>
  <c r="AO39" i="11" l="1"/>
  <c r="AO49" i="11"/>
  <c r="AO59" i="11"/>
  <c r="AO48" i="11"/>
  <c r="AO46" i="11"/>
  <c r="AO15" i="11"/>
  <c r="AO53" i="11"/>
  <c r="AO54" i="11"/>
  <c r="AO43" i="11"/>
  <c r="AO61" i="11"/>
  <c r="AO12" i="11"/>
  <c r="AO42" i="11"/>
  <c r="AO35" i="11"/>
  <c r="AO45" i="11"/>
  <c r="AO47" i="11"/>
  <c r="AG15" i="11" l="1"/>
  <c r="AY15" i="11" s="1"/>
  <c r="BD15" i="11" s="1"/>
  <c r="AZ6" i="11"/>
  <c r="I25" i="36" l="1"/>
  <c r="H25" i="36"/>
  <c r="G25" i="36"/>
  <c r="D25" i="36"/>
  <c r="C25" i="36"/>
  <c r="J24" i="36"/>
  <c r="L24" i="36" s="1"/>
  <c r="E24" i="36"/>
  <c r="F24" i="36" s="1"/>
  <c r="J23" i="36"/>
  <c r="K23" i="36" s="1"/>
  <c r="E23" i="36"/>
  <c r="F23" i="36" s="1"/>
  <c r="L22" i="36"/>
  <c r="M22" i="36" s="1"/>
  <c r="K22" i="36"/>
  <c r="J22" i="36"/>
  <c r="E22" i="36"/>
  <c r="F22" i="36" s="1"/>
  <c r="J21" i="36"/>
  <c r="K21" i="36" s="1"/>
  <c r="F21" i="36"/>
  <c r="E21" i="36"/>
  <c r="J20" i="36"/>
  <c r="L20" i="36" s="1"/>
  <c r="E20" i="36"/>
  <c r="F20" i="36" s="1"/>
  <c r="L19" i="36"/>
  <c r="J19" i="36"/>
  <c r="K19" i="36" s="1"/>
  <c r="M19" i="36" s="1"/>
  <c r="E19" i="36"/>
  <c r="F19" i="36" s="1"/>
  <c r="L18" i="36"/>
  <c r="M18" i="36" s="1"/>
  <c r="K18" i="36"/>
  <c r="J18" i="36"/>
  <c r="E18" i="36"/>
  <c r="F18" i="36" s="1"/>
  <c r="J17" i="36"/>
  <c r="K17" i="36" s="1"/>
  <c r="F17" i="36"/>
  <c r="E17" i="36"/>
  <c r="J16" i="36"/>
  <c r="L16" i="36" s="1"/>
  <c r="E16" i="36"/>
  <c r="F16" i="36" s="1"/>
  <c r="L15" i="36"/>
  <c r="J15" i="36"/>
  <c r="K15" i="36" s="1"/>
  <c r="M15" i="36" s="1"/>
  <c r="E15" i="36"/>
  <c r="F15" i="36" s="1"/>
  <c r="L14" i="36"/>
  <c r="M14" i="36" s="1"/>
  <c r="K14" i="36"/>
  <c r="J14" i="36"/>
  <c r="E14" i="36"/>
  <c r="F14" i="36" s="1"/>
  <c r="J13" i="36"/>
  <c r="K13" i="36" s="1"/>
  <c r="F13" i="36"/>
  <c r="E13" i="36"/>
  <c r="J12" i="36"/>
  <c r="L12" i="36" s="1"/>
  <c r="E12" i="36"/>
  <c r="F12" i="36" s="1"/>
  <c r="L11" i="36"/>
  <c r="J11" i="36"/>
  <c r="K11" i="36" s="1"/>
  <c r="M11" i="36" s="1"/>
  <c r="E11" i="36"/>
  <c r="F11" i="36" s="1"/>
  <c r="L10" i="36"/>
  <c r="K10" i="36"/>
  <c r="M10" i="36" s="1"/>
  <c r="J10" i="36"/>
  <c r="E10" i="36"/>
  <c r="F10" i="36" s="1"/>
  <c r="J9" i="36"/>
  <c r="K9" i="36" s="1"/>
  <c r="F9" i="36"/>
  <c r="E9" i="36"/>
  <c r="J8" i="36"/>
  <c r="L8" i="36" s="1"/>
  <c r="E8" i="36"/>
  <c r="F8" i="36" s="1"/>
  <c r="L7" i="36"/>
  <c r="J7" i="36"/>
  <c r="J25" i="36" s="1"/>
  <c r="E7" i="36"/>
  <c r="F7" i="36" s="1"/>
  <c r="M9" i="36" l="1"/>
  <c r="F25" i="36"/>
  <c r="L23" i="36"/>
  <c r="M23" i="36" s="1"/>
  <c r="E25" i="36"/>
  <c r="L9" i="36"/>
  <c r="L13" i="36"/>
  <c r="M13" i="36" s="1"/>
  <c r="L17" i="36"/>
  <c r="M17" i="36" s="1"/>
  <c r="L21" i="36"/>
  <c r="M21" i="36" s="1"/>
  <c r="K8" i="36"/>
  <c r="M8" i="36" s="1"/>
  <c r="K12" i="36"/>
  <c r="M12" i="36" s="1"/>
  <c r="K16" i="36"/>
  <c r="M16" i="36" s="1"/>
  <c r="K20" i="36"/>
  <c r="M20" i="36" s="1"/>
  <c r="K24" i="36"/>
  <c r="M24" i="36" s="1"/>
  <c r="K7" i="36"/>
  <c r="M7" i="36" s="1"/>
  <c r="E60" i="4" l="1"/>
  <c r="L60" i="4" s="1"/>
  <c r="E13" i="4"/>
  <c r="L13" i="4" s="1"/>
  <c r="AG59" i="11"/>
  <c r="AF54" i="11"/>
  <c r="AF43" i="11"/>
  <c r="AH48" i="11"/>
  <c r="AH42" i="11"/>
  <c r="AH15" i="11"/>
  <c r="AG53" i="11"/>
  <c r="AG54" i="11"/>
  <c r="F4" i="4"/>
  <c r="AZ15" i="11" l="1"/>
  <c r="F13" i="4" s="1"/>
  <c r="AX43" i="11"/>
  <c r="BC43" i="11" s="1"/>
  <c r="AZ48" i="11"/>
  <c r="F46" i="4" s="1"/>
  <c r="AX54" i="11"/>
  <c r="BC54" i="11" s="1"/>
  <c r="AY59" i="11"/>
  <c r="AY54" i="11"/>
  <c r="AZ42" i="11"/>
  <c r="F40" i="4" s="1"/>
  <c r="AY53" i="11"/>
  <c r="BD34" i="11" l="1"/>
  <c r="BC63" i="11"/>
  <c r="BC23" i="11"/>
  <c r="BC30" i="11"/>
  <c r="BC18" i="11"/>
  <c r="BC56" i="11"/>
  <c r="BD27" i="11"/>
  <c r="BD24" i="11"/>
  <c r="BD38" i="11"/>
  <c r="BD40" i="11"/>
  <c r="BD26" i="11"/>
  <c r="BD14" i="11"/>
  <c r="BD32" i="11"/>
  <c r="BD60" i="11"/>
  <c r="BD58" i="11"/>
  <c r="BD29" i="11"/>
  <c r="E57" i="4"/>
  <c r="L57" i="4" s="1"/>
  <c r="BD59" i="11"/>
  <c r="E51" i="4"/>
  <c r="L51" i="4" s="1"/>
  <c r="BD53" i="11"/>
  <c r="E52" i="4"/>
  <c r="L52" i="4" s="1"/>
  <c r="BD54" i="11"/>
  <c r="D52" i="4"/>
  <c r="K52" i="4" s="1"/>
  <c r="D41" i="4"/>
  <c r="K41" i="4" s="1"/>
  <c r="G27" i="4"/>
  <c r="M27" i="4" s="1"/>
  <c r="G39" i="4"/>
  <c r="M39" i="4" s="1"/>
  <c r="G30" i="4"/>
  <c r="M30" i="4" s="1"/>
  <c r="BC9" i="11"/>
  <c r="G56" i="4"/>
  <c r="M56" i="4" s="1"/>
  <c r="BC10" i="11"/>
  <c r="BC8" i="11"/>
  <c r="BC7" i="11"/>
  <c r="G25" i="4"/>
  <c r="M25" i="4" s="1"/>
  <c r="G24" i="4"/>
  <c r="M24" i="4" s="1"/>
  <c r="G6" i="4"/>
  <c r="M6" i="4" s="1"/>
  <c r="G7" i="4"/>
  <c r="M7" i="4" s="1"/>
  <c r="G9" i="4"/>
  <c r="M9" i="4" s="1"/>
  <c r="G11" i="4"/>
  <c r="M11" i="4" s="1"/>
  <c r="G12" i="4"/>
  <c r="M12" i="4" s="1"/>
  <c r="G16" i="4"/>
  <c r="M16" i="4" s="1"/>
  <c r="G18" i="4"/>
  <c r="M18" i="4" s="1"/>
  <c r="G20" i="4"/>
  <c r="M20" i="4" s="1"/>
  <c r="G21" i="4"/>
  <c r="M21" i="4" s="1"/>
  <c r="G22" i="4"/>
  <c r="M22" i="4" s="1"/>
  <c r="G55" i="4"/>
  <c r="M55" i="4" s="1"/>
  <c r="G31" i="4"/>
  <c r="M31" i="4" s="1"/>
  <c r="G54" i="4"/>
  <c r="M54" i="4" s="1"/>
  <c r="G38" i="4"/>
  <c r="M38" i="4" s="1"/>
  <c r="G36" i="4"/>
  <c r="M36" i="4" s="1"/>
  <c r="G35" i="4"/>
  <c r="M35" i="4" s="1"/>
  <c r="G49" i="4"/>
  <c r="M49" i="4" s="1"/>
  <c r="G32" i="4"/>
  <c r="M32" i="4" s="1"/>
  <c r="G61" i="4"/>
  <c r="M61" i="4" s="1"/>
  <c r="G53" i="4"/>
  <c r="M53" i="4" s="1"/>
  <c r="G29" i="4"/>
  <c r="M29" i="4" s="1"/>
  <c r="G58" i="4"/>
  <c r="M58" i="4" s="1"/>
  <c r="G50" i="4"/>
  <c r="M50" i="4" s="1"/>
  <c r="G26" i="4"/>
  <c r="M26" i="4" s="1"/>
  <c r="BC11" i="11"/>
  <c r="N64" i="11"/>
  <c r="R5" i="11"/>
  <c r="O4" i="11" s="1"/>
  <c r="J64" i="11"/>
  <c r="R16" i="11" l="1"/>
  <c r="BC16" i="11"/>
  <c r="R40" i="11"/>
  <c r="BC40" i="11"/>
  <c r="R32" i="11"/>
  <c r="BC32" i="11"/>
  <c r="R41" i="11"/>
  <c r="BC41" i="11"/>
  <c r="R25" i="11"/>
  <c r="BC25" i="11"/>
  <c r="R50" i="11"/>
  <c r="BC50" i="11"/>
  <c r="R30" i="11"/>
  <c r="R17" i="11"/>
  <c r="BC17" i="11"/>
  <c r="BE58" i="11"/>
  <c r="R58" i="11"/>
  <c r="R24" i="11"/>
  <c r="BC24" i="11"/>
  <c r="R22" i="11"/>
  <c r="BC22" i="11"/>
  <c r="R33" i="11"/>
  <c r="BC33" i="11"/>
  <c r="R60" i="11"/>
  <c r="BC60" i="11"/>
  <c r="R14" i="11"/>
  <c r="BC14" i="11"/>
  <c r="R52" i="11"/>
  <c r="BC52" i="11"/>
  <c r="R56" i="11"/>
  <c r="R63" i="11"/>
  <c r="R37" i="11"/>
  <c r="BC37" i="11"/>
  <c r="R38" i="11"/>
  <c r="BC38" i="11"/>
  <c r="BD13" i="11"/>
  <c r="R13" i="11"/>
  <c r="R51" i="11"/>
  <c r="BC51" i="11"/>
  <c r="R31" i="11"/>
  <c r="BC31" i="11"/>
  <c r="R26" i="11"/>
  <c r="BC26" i="11"/>
  <c r="R21" i="11"/>
  <c r="BC21" i="11"/>
  <c r="R55" i="11"/>
  <c r="BC55" i="11"/>
  <c r="R34" i="11"/>
  <c r="R57" i="11"/>
  <c r="BC57" i="11"/>
  <c r="R20" i="11"/>
  <c r="BC20" i="11"/>
  <c r="R28" i="11"/>
  <c r="BC28" i="11"/>
  <c r="R23" i="11"/>
  <c r="R19" i="11"/>
  <c r="BC19" i="11"/>
  <c r="R44" i="11"/>
  <c r="BC44" i="11"/>
  <c r="R27" i="11"/>
  <c r="BC27" i="11"/>
  <c r="R29" i="11"/>
  <c r="BC29" i="11"/>
  <c r="R18" i="11"/>
  <c r="BE7" i="11"/>
  <c r="BE18" i="11"/>
  <c r="BE57" i="11"/>
  <c r="BE38" i="11"/>
  <c r="BD37" i="11"/>
  <c r="BE32" i="11"/>
  <c r="BE33" i="11"/>
  <c r="BE21" i="11"/>
  <c r="BD17" i="11"/>
  <c r="BE28" i="11"/>
  <c r="BD28" i="11"/>
  <c r="BD25" i="11"/>
  <c r="BE30" i="11"/>
  <c r="BE63" i="11"/>
  <c r="BE40" i="11"/>
  <c r="BD7" i="11"/>
  <c r="BD41" i="11"/>
  <c r="BE16" i="11"/>
  <c r="BD10" i="11"/>
  <c r="BE56" i="11"/>
  <c r="BD8" i="11"/>
  <c r="BD20" i="11"/>
  <c r="BD52" i="11"/>
  <c r="BE19" i="11"/>
  <c r="BE8" i="11"/>
  <c r="BD21" i="11"/>
  <c r="BD19" i="11"/>
  <c r="BE22" i="11"/>
  <c r="BD56" i="11"/>
  <c r="BE29" i="11"/>
  <c r="BE27" i="11"/>
  <c r="BE23" i="11"/>
  <c r="BE34" i="11"/>
  <c r="BE9" i="11"/>
  <c r="BE31" i="11"/>
  <c r="BE26" i="11"/>
  <c r="BD16" i="11"/>
  <c r="BE13" i="11"/>
  <c r="G28" i="4"/>
  <c r="M28" i="4" s="1"/>
  <c r="G23" i="4"/>
  <c r="M23" i="4" s="1"/>
  <c r="G19" i="4"/>
  <c r="M19" i="4" s="1"/>
  <c r="G17" i="4"/>
  <c r="M17" i="4" s="1"/>
  <c r="G15" i="4"/>
  <c r="M15" i="4" s="1"/>
  <c r="G48" i="4"/>
  <c r="M48" i="4" s="1"/>
  <c r="G14" i="4"/>
  <c r="M14" i="4" s="1"/>
  <c r="BD9" i="11"/>
  <c r="G59" i="4"/>
  <c r="BE10" i="11"/>
  <c r="G8" i="4"/>
  <c r="M8" i="4" s="1"/>
  <c r="BE42" i="11"/>
  <c r="G40" i="4"/>
  <c r="M40" i="4" s="1"/>
  <c r="G5" i="4"/>
  <c r="M5" i="4" s="1"/>
  <c r="G33" i="4"/>
  <c r="BE44" i="11"/>
  <c r="G42" i="4"/>
  <c r="M42" i="4" s="1"/>
  <c r="G44" i="4"/>
  <c r="G47" i="4"/>
  <c r="G45" i="4"/>
  <c r="BE12" i="11"/>
  <c r="G10" i="4"/>
  <c r="G34" i="4"/>
  <c r="G52" i="4"/>
  <c r="BE15" i="11"/>
  <c r="G13" i="4"/>
  <c r="M13" i="4" s="1"/>
  <c r="G43" i="4"/>
  <c r="BE62" i="11"/>
  <c r="G60" i="4"/>
  <c r="G57" i="4"/>
  <c r="BE6" i="11"/>
  <c r="G4" i="4"/>
  <c r="M4" i="4" s="1"/>
  <c r="G37" i="4"/>
  <c r="BE48" i="11"/>
  <c r="G46" i="4"/>
  <c r="M46" i="4" s="1"/>
  <c r="G51" i="4"/>
  <c r="G41" i="4"/>
  <c r="V64" i="11"/>
  <c r="V69" i="11" s="1"/>
  <c r="BE17" i="11"/>
  <c r="BD18" i="11"/>
  <c r="BD22" i="11"/>
  <c r="BE55" i="11"/>
  <c r="BE24" i="11"/>
  <c r="BD57" i="11"/>
  <c r="BD50" i="11"/>
  <c r="BE14" i="11"/>
  <c r="BE37" i="11"/>
  <c r="BD23" i="11"/>
  <c r="BD63" i="11"/>
  <c r="BD11" i="11"/>
  <c r="BE50" i="11"/>
  <c r="BE20" i="11"/>
  <c r="BE11" i="11"/>
  <c r="BD30" i="11"/>
  <c r="BE60" i="11"/>
  <c r="BD31" i="11"/>
  <c r="BD51" i="11"/>
  <c r="BE51" i="11"/>
  <c r="BE25" i="11"/>
  <c r="BE52" i="11"/>
  <c r="BD33" i="11"/>
  <c r="BE41" i="11"/>
  <c r="R9" i="11"/>
  <c r="P64" i="11"/>
  <c r="P4" i="11"/>
  <c r="Q4" i="11"/>
  <c r="Q64" i="11"/>
  <c r="F74" i="30"/>
  <c r="O67" i="30"/>
  <c r="A63" i="30"/>
  <c r="A62" i="30"/>
  <c r="Z60" i="30"/>
  <c r="X60" i="30"/>
  <c r="V60" i="30"/>
  <c r="AE60" i="30"/>
  <c r="AL60" i="30"/>
  <c r="AL59" i="30"/>
  <c r="AJ59" i="30"/>
  <c r="AH59" i="30"/>
  <c r="AE59" i="30"/>
  <c r="AC59" i="30"/>
  <c r="X59" i="30"/>
  <c r="Z59" i="30"/>
  <c r="V59" i="30"/>
  <c r="AL58" i="30"/>
  <c r="AJ58" i="30"/>
  <c r="AH58" i="30"/>
  <c r="AE58" i="30"/>
  <c r="AC58" i="30"/>
  <c r="X58" i="30"/>
  <c r="AL57" i="30"/>
  <c r="AE57" i="30"/>
  <c r="Z57" i="30"/>
  <c r="X57" i="30"/>
  <c r="V57" i="30"/>
  <c r="AC57" i="30"/>
  <c r="AL56" i="30"/>
  <c r="AJ56" i="30"/>
  <c r="AH56" i="30"/>
  <c r="AE56" i="30"/>
  <c r="AC56" i="30"/>
  <c r="Z56" i="30"/>
  <c r="X56" i="30"/>
  <c r="V56" i="30"/>
  <c r="Z55" i="30"/>
  <c r="X55" i="30"/>
  <c r="V55" i="30"/>
  <c r="AE55" i="30"/>
  <c r="AL55" i="30"/>
  <c r="AT55" i="30"/>
  <c r="Z54" i="30"/>
  <c r="X54" i="30"/>
  <c r="V54" i="30"/>
  <c r="AE54" i="30"/>
  <c r="AL54" i="30"/>
  <c r="Z53" i="30"/>
  <c r="X53" i="30"/>
  <c r="V53" i="30"/>
  <c r="AE53" i="30"/>
  <c r="AL53" i="30"/>
  <c r="AT53" i="30"/>
  <c r="Z52" i="30"/>
  <c r="X52" i="30"/>
  <c r="V52" i="30"/>
  <c r="AE52" i="30"/>
  <c r="AL52" i="30"/>
  <c r="AC52" i="30"/>
  <c r="AL51" i="30"/>
  <c r="AJ51" i="30"/>
  <c r="AH51" i="30"/>
  <c r="AE51" i="30"/>
  <c r="AC51" i="30"/>
  <c r="AL50" i="30"/>
  <c r="AJ50" i="30"/>
  <c r="AH50" i="30"/>
  <c r="AE50" i="30"/>
  <c r="AC50" i="30"/>
  <c r="Z49" i="30"/>
  <c r="X49" i="30"/>
  <c r="V49" i="30"/>
  <c r="AE49" i="30"/>
  <c r="AL49" i="30"/>
  <c r="Z48" i="30"/>
  <c r="X48" i="30"/>
  <c r="V48" i="30"/>
  <c r="AE48" i="30"/>
  <c r="AL48" i="30"/>
  <c r="Z47" i="30"/>
  <c r="X47" i="30"/>
  <c r="V47" i="30"/>
  <c r="AE47" i="30"/>
  <c r="AL46" i="30"/>
  <c r="AJ46" i="30"/>
  <c r="AH46" i="30"/>
  <c r="AE46" i="30"/>
  <c r="AC46" i="30"/>
  <c r="AR45" i="30"/>
  <c r="AL45" i="30"/>
  <c r="AJ45" i="30"/>
  <c r="AH45" i="30"/>
  <c r="AE45" i="30"/>
  <c r="AC45" i="30"/>
  <c r="Z45" i="30"/>
  <c r="X45" i="30"/>
  <c r="O45" i="30"/>
  <c r="AX45" i="30" s="1"/>
  <c r="AL44" i="30"/>
  <c r="AJ44" i="30"/>
  <c r="AH44" i="30"/>
  <c r="AE44" i="30"/>
  <c r="AC44" i="30"/>
  <c r="X44" i="30"/>
  <c r="AL43" i="30"/>
  <c r="AJ43" i="30"/>
  <c r="AH43" i="30"/>
  <c r="AE43" i="30"/>
  <c r="AC43" i="30"/>
  <c r="X43" i="30"/>
  <c r="Z43" i="30"/>
  <c r="V43" i="30"/>
  <c r="AL42" i="30"/>
  <c r="AJ42" i="30"/>
  <c r="AH42" i="30"/>
  <c r="AE42" i="30"/>
  <c r="AC42" i="30"/>
  <c r="X42" i="30"/>
  <c r="AL41" i="30"/>
  <c r="AE41" i="30"/>
  <c r="Z41" i="30"/>
  <c r="X41" i="30"/>
  <c r="V41" i="30"/>
  <c r="O41" i="30"/>
  <c r="AL40" i="30"/>
  <c r="AJ40" i="30"/>
  <c r="AH40" i="30"/>
  <c r="AE40" i="30"/>
  <c r="AC40" i="30"/>
  <c r="X40" i="30"/>
  <c r="AL39" i="30"/>
  <c r="AJ39" i="30"/>
  <c r="AH39" i="30"/>
  <c r="AE39" i="30"/>
  <c r="AC39" i="30"/>
  <c r="X39" i="30"/>
  <c r="Z38" i="30"/>
  <c r="X38" i="30"/>
  <c r="V38" i="30"/>
  <c r="Z37" i="30"/>
  <c r="X37" i="30"/>
  <c r="V37" i="30"/>
  <c r="AE37" i="30"/>
  <c r="AL37" i="30"/>
  <c r="AL36" i="30"/>
  <c r="AJ36" i="30"/>
  <c r="AH36" i="30"/>
  <c r="AE36" i="30"/>
  <c r="AC36" i="30"/>
  <c r="X36" i="30"/>
  <c r="AL35" i="30"/>
  <c r="AJ35" i="30"/>
  <c r="AE35" i="30"/>
  <c r="Z35" i="30"/>
  <c r="X35" i="30"/>
  <c r="V35" i="30"/>
  <c r="AX34" i="30"/>
  <c r="Z34" i="30"/>
  <c r="X34" i="30"/>
  <c r="V34" i="30"/>
  <c r="T34" i="30"/>
  <c r="AE34" i="30"/>
  <c r="O34" i="30"/>
  <c r="AL34" i="30"/>
  <c r="AJ34" i="30"/>
  <c r="AL33" i="30"/>
  <c r="AJ33" i="30"/>
  <c r="AH33" i="30"/>
  <c r="AE33" i="30"/>
  <c r="AC33" i="30"/>
  <c r="X33" i="30"/>
  <c r="Z33" i="30"/>
  <c r="AT33" i="30"/>
  <c r="AL32" i="30"/>
  <c r="AJ32" i="30"/>
  <c r="AH32" i="30"/>
  <c r="AE32" i="30"/>
  <c r="AC32" i="30"/>
  <c r="X32" i="30"/>
  <c r="AE31" i="30"/>
  <c r="Z31" i="30"/>
  <c r="X31" i="30"/>
  <c r="V31" i="30"/>
  <c r="T31" i="30"/>
  <c r="AL31" i="30"/>
  <c r="AL30" i="30"/>
  <c r="AE30" i="30"/>
  <c r="Z30" i="30"/>
  <c r="X30" i="30"/>
  <c r="V30" i="30"/>
  <c r="O30" i="30"/>
  <c r="AT30" i="30"/>
  <c r="AE29" i="30"/>
  <c r="AC29" i="30"/>
  <c r="Z29" i="30"/>
  <c r="X29" i="30"/>
  <c r="V29" i="30"/>
  <c r="AT29" i="30"/>
  <c r="AT28" i="30"/>
  <c r="AE28" i="30"/>
  <c r="Z28" i="30"/>
  <c r="X28" i="30"/>
  <c r="V28" i="30"/>
  <c r="AL28" i="30"/>
  <c r="AE27" i="30"/>
  <c r="Z27" i="30"/>
  <c r="X27" i="30"/>
  <c r="V27" i="30"/>
  <c r="AL27" i="30"/>
  <c r="AL26" i="30"/>
  <c r="AE26" i="30"/>
  <c r="Z26" i="30"/>
  <c r="X26" i="30"/>
  <c r="V26" i="30"/>
  <c r="AC26" i="30"/>
  <c r="AT26" i="30"/>
  <c r="AL25" i="30"/>
  <c r="AE25" i="30"/>
  <c r="Z25" i="30"/>
  <c r="X25" i="30"/>
  <c r="V25" i="30"/>
  <c r="AC25" i="30"/>
  <c r="AJ25" i="30"/>
  <c r="AT24" i="30"/>
  <c r="AJ24" i="30"/>
  <c r="AE24" i="30"/>
  <c r="Z24" i="30"/>
  <c r="X24" i="30"/>
  <c r="V24" i="30"/>
  <c r="AL24" i="30"/>
  <c r="Z23" i="30"/>
  <c r="X23" i="30"/>
  <c r="V23" i="30"/>
  <c r="T23" i="30"/>
  <c r="AE23" i="30"/>
  <c r="Z22" i="30"/>
  <c r="X22" i="30"/>
  <c r="V22" i="30"/>
  <c r="AE22" i="30"/>
  <c r="AL22" i="30"/>
  <c r="O22" i="30"/>
  <c r="Z21" i="30"/>
  <c r="X21" i="30"/>
  <c r="V21" i="30"/>
  <c r="T21" i="30"/>
  <c r="S21" i="30"/>
  <c r="S61" i="30" s="1"/>
  <c r="AL20" i="30"/>
  <c r="AE20" i="30"/>
  <c r="Z20" i="30"/>
  <c r="X20" i="30"/>
  <c r="V20" i="30"/>
  <c r="AC20" i="30"/>
  <c r="O20" i="30"/>
  <c r="AT20" i="30"/>
  <c r="AL19" i="30"/>
  <c r="AC19" i="30"/>
  <c r="Z19" i="30"/>
  <c r="X19" i="30"/>
  <c r="V19" i="30"/>
  <c r="AE19" i="30"/>
  <c r="AJ19" i="30"/>
  <c r="AT19" i="30"/>
  <c r="Z18" i="30"/>
  <c r="X18" i="30"/>
  <c r="V18" i="30"/>
  <c r="AE18" i="30"/>
  <c r="AL18" i="30"/>
  <c r="Z17" i="30"/>
  <c r="X17" i="30"/>
  <c r="V17" i="30"/>
  <c r="T17" i="30"/>
  <c r="AE17" i="30"/>
  <c r="AT17" i="30"/>
  <c r="Z16" i="30"/>
  <c r="X16" i="30"/>
  <c r="V16" i="30"/>
  <c r="AE16" i="30"/>
  <c r="AL16" i="30"/>
  <c r="Z15" i="30"/>
  <c r="X15" i="30"/>
  <c r="V15" i="30"/>
  <c r="AE15" i="30"/>
  <c r="AL15" i="30"/>
  <c r="Z14" i="30"/>
  <c r="X14" i="30"/>
  <c r="V14" i="30"/>
  <c r="AE14" i="30"/>
  <c r="AL14" i="30"/>
  <c r="Z13" i="30"/>
  <c r="X13" i="30"/>
  <c r="V13" i="30"/>
  <c r="AE13" i="30"/>
  <c r="AL12" i="30"/>
  <c r="AJ12" i="30"/>
  <c r="AH12" i="30"/>
  <c r="AE12" i="30"/>
  <c r="AC12" i="30"/>
  <c r="X12" i="30"/>
  <c r="V12" i="30"/>
  <c r="AT11" i="30"/>
  <c r="Z11" i="30"/>
  <c r="X11" i="30"/>
  <c r="V11" i="30"/>
  <c r="AJ11" i="30"/>
  <c r="AL11" i="30"/>
  <c r="AE10" i="30"/>
  <c r="Z10" i="30"/>
  <c r="X10" i="30"/>
  <c r="V10" i="30"/>
  <c r="AL10" i="30"/>
  <c r="AL9" i="30"/>
  <c r="AJ9" i="30"/>
  <c r="AH9" i="30"/>
  <c r="AE9" i="30"/>
  <c r="AC9" i="30"/>
  <c r="T9" i="30"/>
  <c r="V9" i="30"/>
  <c r="X9" i="30"/>
  <c r="AL8" i="30"/>
  <c r="AE8" i="30"/>
  <c r="Z8" i="30"/>
  <c r="X8" i="30"/>
  <c r="V8" i="30"/>
  <c r="AJ8" i="30"/>
  <c r="Z7" i="30"/>
  <c r="X7" i="30"/>
  <c r="V7" i="30"/>
  <c r="AE7" i="30"/>
  <c r="AL7" i="30"/>
  <c r="AE6" i="30"/>
  <c r="Z6" i="30"/>
  <c r="X6" i="30"/>
  <c r="V6" i="30"/>
  <c r="T6" i="30"/>
  <c r="AL6" i="30"/>
  <c r="AL5" i="30"/>
  <c r="AE5" i="30"/>
  <c r="AC5" i="30"/>
  <c r="Z5" i="30"/>
  <c r="X5" i="30"/>
  <c r="V5" i="30"/>
  <c r="T5" i="30"/>
  <c r="O5" i="30"/>
  <c r="AE4" i="30"/>
  <c r="AC4" i="30"/>
  <c r="Z4" i="30"/>
  <c r="X4" i="30"/>
  <c r="V4" i="30"/>
  <c r="AT4" i="30"/>
  <c r="AL3" i="30"/>
  <c r="AJ3" i="30"/>
  <c r="AH3" i="30"/>
  <c r="AE3" i="30"/>
  <c r="AC3" i="30"/>
  <c r="Z3" i="30"/>
  <c r="W61" i="30"/>
  <c r="L61" i="30"/>
  <c r="R4" i="11" l="1"/>
  <c r="AR41" i="30"/>
  <c r="AH41" i="30"/>
  <c r="AR5" i="30"/>
  <c r="AH5" i="30"/>
  <c r="AR20" i="30"/>
  <c r="AH20" i="30"/>
  <c r="AT25" i="30"/>
  <c r="V3" i="30"/>
  <c r="AC7" i="30"/>
  <c r="O7" i="30"/>
  <c r="AJ7" i="30"/>
  <c r="O8" i="30"/>
  <c r="AT8" i="30"/>
  <c r="AF16" i="30"/>
  <c r="AC18" i="30"/>
  <c r="O18" i="30"/>
  <c r="AJ18" i="30"/>
  <c r="AT18" i="30"/>
  <c r="AF22" i="30"/>
  <c r="AF30" i="30"/>
  <c r="AX8" i="30"/>
  <c r="AC15" i="30"/>
  <c r="O15" i="30"/>
  <c r="AT15" i="30"/>
  <c r="O25" i="30"/>
  <c r="AT35" i="30"/>
  <c r="O35" i="30"/>
  <c r="AC35" i="30"/>
  <c r="AT7" i="30"/>
  <c r="AT9" i="30"/>
  <c r="AC14" i="30"/>
  <c r="AF23" i="30"/>
  <c r="AX32" i="30"/>
  <c r="V40" i="30"/>
  <c r="O40" i="30"/>
  <c r="AR40" i="30" s="1"/>
  <c r="Z40" i="30"/>
  <c r="AT40" i="30"/>
  <c r="L71" i="30"/>
  <c r="AJ4" i="30"/>
  <c r="AH34" i="30"/>
  <c r="AR34" i="30"/>
  <c r="V51" i="30"/>
  <c r="X51" i="30"/>
  <c r="O51" i="30"/>
  <c r="AR51" i="30" s="1"/>
  <c r="O57" i="30"/>
  <c r="AF5" i="30"/>
  <c r="Z50" i="30"/>
  <c r="X50" i="30"/>
  <c r="F61" i="30"/>
  <c r="AT13" i="30"/>
  <c r="G61" i="30"/>
  <c r="AC8" i="30"/>
  <c r="AF9" i="30"/>
  <c r="AC22" i="30"/>
  <c r="D61" i="30"/>
  <c r="O3" i="30"/>
  <c r="AL4" i="30"/>
  <c r="AX5" i="30"/>
  <c r="N61" i="30"/>
  <c r="O4" i="30"/>
  <c r="AC6" i="30"/>
  <c r="O6" i="30"/>
  <c r="AT6" i="30"/>
  <c r="AJ6" i="30"/>
  <c r="AF6" i="30"/>
  <c r="AX7" i="30"/>
  <c r="AF18" i="30"/>
  <c r="AC27" i="30"/>
  <c r="O27" i="30"/>
  <c r="AT27" i="30"/>
  <c r="AJ27" i="30"/>
  <c r="AX4" i="30"/>
  <c r="X3" i="30"/>
  <c r="AT3" i="30"/>
  <c r="AT5" i="30"/>
  <c r="AC10" i="30"/>
  <c r="AC11" i="30"/>
  <c r="O11" i="30"/>
  <c r="O12" i="30"/>
  <c r="AR12" i="30" s="1"/>
  <c r="AL13" i="30"/>
  <c r="AT16" i="30"/>
  <c r="T55" i="30"/>
  <c r="T50" i="30"/>
  <c r="T45" i="30"/>
  <c r="T51" i="30"/>
  <c r="T46" i="30"/>
  <c r="T39" i="30"/>
  <c r="T56" i="30"/>
  <c r="T52" i="30"/>
  <c r="T47" i="30"/>
  <c r="T53" i="30"/>
  <c r="T48" i="30"/>
  <c r="T37" i="30"/>
  <c r="T59" i="30"/>
  <c r="T54" i="30"/>
  <c r="T49" i="30"/>
  <c r="T43" i="30"/>
  <c r="T38" i="30"/>
  <c r="T60" i="30"/>
  <c r="T44" i="30"/>
  <c r="T32" i="30"/>
  <c r="T28" i="30"/>
  <c r="T24" i="30"/>
  <c r="T40" i="30"/>
  <c r="T36" i="30"/>
  <c r="T35" i="30"/>
  <c r="T33" i="30"/>
  <c r="T29" i="30"/>
  <c r="T25" i="30"/>
  <c r="T57" i="30"/>
  <c r="T18" i="30"/>
  <c r="T41" i="30"/>
  <c r="T19" i="30"/>
  <c r="T26" i="30"/>
  <c r="T20" i="30"/>
  <c r="T15" i="30"/>
  <c r="T11" i="30"/>
  <c r="T58" i="30"/>
  <c r="T7" i="30"/>
  <c r="T3" i="30"/>
  <c r="T4" i="30"/>
  <c r="T30" i="30"/>
  <c r="T16" i="30"/>
  <c r="T42" i="30"/>
  <c r="T27" i="30"/>
  <c r="T22" i="30"/>
  <c r="T12" i="30"/>
  <c r="T8" i="30"/>
  <c r="T13" i="30"/>
  <c r="T14" i="30"/>
  <c r="T10" i="30"/>
  <c r="O26" i="30"/>
  <c r="AR30" i="30"/>
  <c r="AH30" i="30"/>
  <c r="O9" i="30"/>
  <c r="AC16" i="30"/>
  <c r="O16" i="30"/>
  <c r="AR22" i="30"/>
  <c r="AH22" i="30"/>
  <c r="AX22" i="30"/>
  <c r="E61" i="30"/>
  <c r="M61" i="30"/>
  <c r="Z12" i="30"/>
  <c r="AT12" i="30"/>
  <c r="O13" i="30"/>
  <c r="AC13" i="30"/>
  <c r="AJ16" i="30"/>
  <c r="AX25" i="30"/>
  <c r="AC30" i="30"/>
  <c r="AO45" i="30"/>
  <c r="AJ15" i="30"/>
  <c r="O19" i="30"/>
  <c r="AX19" i="30" s="1"/>
  <c r="AC23" i="30"/>
  <c r="O23" i="30"/>
  <c r="AT23" i="30"/>
  <c r="AJ23" i="30"/>
  <c r="V32" i="30"/>
  <c r="O32" i="30"/>
  <c r="AR32" i="30" s="1"/>
  <c r="AT32" i="30"/>
  <c r="Z32" i="30"/>
  <c r="V33" i="30"/>
  <c r="AX40" i="30"/>
  <c r="AX20" i="30"/>
  <c r="AF26" i="30"/>
  <c r="AJ29" i="30"/>
  <c r="AC37" i="30"/>
  <c r="O37" i="30"/>
  <c r="AJ37" i="30"/>
  <c r="AT37" i="30"/>
  <c r="AW61" i="30"/>
  <c r="AJ10" i="30"/>
  <c r="AT10" i="30"/>
  <c r="AJ14" i="30"/>
  <c r="AT14" i="30"/>
  <c r="AC17" i="30"/>
  <c r="O17" i="30"/>
  <c r="AJ17" i="30"/>
  <c r="Q21" i="30"/>
  <c r="O21" i="30"/>
  <c r="AJ21" i="30"/>
  <c r="AT21" i="30"/>
  <c r="AL23" i="30"/>
  <c r="AC28" i="30"/>
  <c r="O28" i="30"/>
  <c r="AL29" i="30"/>
  <c r="AX30" i="30"/>
  <c r="AC41" i="30"/>
  <c r="AF48" i="30"/>
  <c r="I61" i="30"/>
  <c r="J61" i="30"/>
  <c r="AE61" i="30"/>
  <c r="AF4" i="30" s="1"/>
  <c r="AJ5" i="30"/>
  <c r="AJ28" i="30"/>
  <c r="O29" i="30"/>
  <c r="AC31" i="30"/>
  <c r="O31" i="30"/>
  <c r="AT31" i="30"/>
  <c r="AJ31" i="30"/>
  <c r="AC34" i="30"/>
  <c r="O50" i="30"/>
  <c r="AT50" i="30"/>
  <c r="AF57" i="30"/>
  <c r="H61" i="30"/>
  <c r="C61" i="30"/>
  <c r="K61" i="30"/>
  <c r="Z9" i="30"/>
  <c r="O10" i="30"/>
  <c r="AJ13" i="30"/>
  <c r="O14" i="30"/>
  <c r="AL17" i="30"/>
  <c r="AL61" i="30" s="1"/>
  <c r="AL21" i="30"/>
  <c r="AT22" i="30"/>
  <c r="AC24" i="30"/>
  <c r="O24" i="30"/>
  <c r="AX29" i="30"/>
  <c r="AT36" i="30"/>
  <c r="V36" i="30"/>
  <c r="O36" i="30"/>
  <c r="Z36" i="30"/>
  <c r="AF37" i="30"/>
  <c r="AT38" i="30"/>
  <c r="O38" i="30"/>
  <c r="AC38" i="30"/>
  <c r="AL38" i="30"/>
  <c r="V39" i="30"/>
  <c r="AT45" i="30"/>
  <c r="AJ20" i="30"/>
  <c r="O33" i="30"/>
  <c r="AR33" i="30" s="1"/>
  <c r="AT34" i="30"/>
  <c r="AJ38" i="30"/>
  <c r="AT39" i="30"/>
  <c r="AX41" i="30"/>
  <c r="AT46" i="30"/>
  <c r="AC49" i="30"/>
  <c r="O49" i="30"/>
  <c r="AT49" i="30"/>
  <c r="AF52" i="30"/>
  <c r="AC55" i="30"/>
  <c r="O55" i="30"/>
  <c r="AX57" i="30"/>
  <c r="AT41" i="30"/>
  <c r="AT42" i="30"/>
  <c r="Z42" i="30"/>
  <c r="V42" i="30"/>
  <c r="O42" i="30"/>
  <c r="O44" i="30"/>
  <c r="AR44" i="30" s="1"/>
  <c r="AT44" i="30"/>
  <c r="Z44" i="30"/>
  <c r="V44" i="30"/>
  <c r="V45" i="30"/>
  <c r="AF46" i="30"/>
  <c r="AX46" i="30"/>
  <c r="AT48" i="30"/>
  <c r="AT56" i="30"/>
  <c r="AT58" i="30"/>
  <c r="Z58" i="30"/>
  <c r="V58" i="30"/>
  <c r="O58" i="30"/>
  <c r="AC60" i="30"/>
  <c r="O60" i="30"/>
  <c r="AT60" i="30"/>
  <c r="AJ60" i="30"/>
  <c r="V46" i="30"/>
  <c r="X46" i="30"/>
  <c r="AC47" i="30"/>
  <c r="AF55" i="30"/>
  <c r="AF59" i="30"/>
  <c r="AJ22" i="30"/>
  <c r="AJ26" i="30"/>
  <c r="AJ30" i="30"/>
  <c r="AF33" i="30"/>
  <c r="AF39" i="30"/>
  <c r="O43" i="30"/>
  <c r="AT43" i="30"/>
  <c r="AX49" i="30"/>
  <c r="AT51" i="30"/>
  <c r="AC54" i="30"/>
  <c r="O54" i="30"/>
  <c r="AT54" i="30"/>
  <c r="AT57" i="30"/>
  <c r="O59" i="30"/>
  <c r="AT59" i="30"/>
  <c r="O39" i="30"/>
  <c r="AR39" i="30" s="1"/>
  <c r="O46" i="30"/>
  <c r="AR46" i="30" s="1"/>
  <c r="AL47" i="30"/>
  <c r="V50" i="30"/>
  <c r="AF51" i="30"/>
  <c r="AX51" i="30"/>
  <c r="AX55" i="30"/>
  <c r="AF60" i="30"/>
  <c r="AJ41" i="30"/>
  <c r="AJ57" i="30"/>
  <c r="AJ47" i="30"/>
  <c r="AT47" i="30"/>
  <c r="O48" i="30"/>
  <c r="AC48" i="30"/>
  <c r="AJ52" i="30"/>
  <c r="AT52" i="30"/>
  <c r="O53" i="30"/>
  <c r="AC53" i="30"/>
  <c r="Z39" i="30"/>
  <c r="Z46" i="30"/>
  <c r="O47" i="30"/>
  <c r="Z51" i="30"/>
  <c r="O52" i="30"/>
  <c r="AJ55" i="30"/>
  <c r="O56" i="30"/>
  <c r="AR56" i="30" s="1"/>
  <c r="AJ49" i="30"/>
  <c r="AJ54" i="30"/>
  <c r="AJ48" i="30"/>
  <c r="AJ53" i="30"/>
  <c r="AM50" i="30" l="1"/>
  <c r="AM45" i="30"/>
  <c r="AM59" i="30"/>
  <c r="AM43" i="30"/>
  <c r="AM40" i="30"/>
  <c r="AM33" i="30"/>
  <c r="AM36" i="30"/>
  <c r="AM58" i="30"/>
  <c r="AM42" i="30"/>
  <c r="AM37" i="30"/>
  <c r="AM9" i="30"/>
  <c r="AM6" i="30"/>
  <c r="AM27" i="30"/>
  <c r="AM11" i="30"/>
  <c r="AM44" i="30"/>
  <c r="AM39" i="30"/>
  <c r="AM51" i="30"/>
  <c r="AM20" i="30"/>
  <c r="AM34" i="30"/>
  <c r="AM3" i="30"/>
  <c r="AM25" i="30"/>
  <c r="AM57" i="30"/>
  <c r="AM48" i="30"/>
  <c r="AM28" i="30"/>
  <c r="AM24" i="30"/>
  <c r="AM18" i="30"/>
  <c r="AM35" i="30"/>
  <c r="AM52" i="30"/>
  <c r="AM32" i="30"/>
  <c r="AM53" i="30"/>
  <c r="AM54" i="30"/>
  <c r="AM60" i="30"/>
  <c r="AM14" i="30"/>
  <c r="AM10" i="30"/>
  <c r="AM15" i="30"/>
  <c r="AM12" i="30"/>
  <c r="AM31" i="30"/>
  <c r="AM26" i="30"/>
  <c r="AM41" i="30"/>
  <c r="AM46" i="30"/>
  <c r="AM55" i="30"/>
  <c r="AM8" i="30"/>
  <c r="AM49" i="30"/>
  <c r="AM22" i="30"/>
  <c r="AM7" i="30"/>
  <c r="AM56" i="30"/>
  <c r="AM5" i="30"/>
  <c r="AM16" i="30"/>
  <c r="AM19" i="30"/>
  <c r="AM30" i="30"/>
  <c r="I71" i="30"/>
  <c r="AM29" i="30"/>
  <c r="AR21" i="30"/>
  <c r="AH21" i="30"/>
  <c r="M62" i="30"/>
  <c r="M74" i="30" s="1"/>
  <c r="M71" i="30"/>
  <c r="AO22" i="30"/>
  <c r="AR9" i="30"/>
  <c r="AX9" i="30"/>
  <c r="AR26" i="30"/>
  <c r="AH26" i="30"/>
  <c r="AR11" i="30"/>
  <c r="AH11" i="30"/>
  <c r="AU5" i="30"/>
  <c r="O61" i="30"/>
  <c r="N62" i="30" s="1"/>
  <c r="N74" i="30" s="1"/>
  <c r="AR3" i="30"/>
  <c r="AU7" i="30"/>
  <c r="AX15" i="30"/>
  <c r="AR15" i="30"/>
  <c r="AH15" i="30"/>
  <c r="AO20" i="30"/>
  <c r="AK57" i="30"/>
  <c r="AX43" i="30"/>
  <c r="AR43" i="30"/>
  <c r="AX56" i="30"/>
  <c r="AF43" i="30"/>
  <c r="AR58" i="30"/>
  <c r="AX58" i="30"/>
  <c r="AU48" i="30"/>
  <c r="AR42" i="30"/>
  <c r="AX42" i="30"/>
  <c r="K62" i="30"/>
  <c r="K74" i="30" s="1"/>
  <c r="K71" i="30"/>
  <c r="AF31" i="30"/>
  <c r="AX21" i="30"/>
  <c r="AX28" i="30"/>
  <c r="AR28" i="30"/>
  <c r="AH28" i="30"/>
  <c r="R21" i="30"/>
  <c r="E62" i="30"/>
  <c r="E63" i="30" s="1"/>
  <c r="E74" i="30" s="1"/>
  <c r="E71" i="30"/>
  <c r="AT61" i="30"/>
  <c r="AU37" i="30" s="1"/>
  <c r="AR4" i="30"/>
  <c r="AH4" i="30"/>
  <c r="D62" i="30"/>
  <c r="D74" i="30" s="1"/>
  <c r="D71" i="30"/>
  <c r="AJ61" i="30"/>
  <c r="AK31" i="30" s="1"/>
  <c r="AO51" i="30"/>
  <c r="AO40" i="30"/>
  <c r="AD15" i="30"/>
  <c r="AK48" i="30"/>
  <c r="AD54" i="30"/>
  <c r="AO56" i="30"/>
  <c r="AR53" i="30"/>
  <c r="AH53" i="30"/>
  <c r="AX53" i="30"/>
  <c r="AU34" i="30"/>
  <c r="AD10" i="30"/>
  <c r="N71" i="30"/>
  <c r="AX11" i="30"/>
  <c r="V61" i="30"/>
  <c r="AO5" i="30"/>
  <c r="AX39" i="30"/>
  <c r="AD55" i="30"/>
  <c r="AO33" i="30"/>
  <c r="H62" i="30"/>
  <c r="H74" i="30" s="1"/>
  <c r="H71" i="30"/>
  <c r="AU31" i="30"/>
  <c r="AF56" i="30"/>
  <c r="AF50" i="30"/>
  <c r="AF45" i="30"/>
  <c r="AF38" i="30"/>
  <c r="AF41" i="30"/>
  <c r="AF28" i="30"/>
  <c r="AF24" i="30"/>
  <c r="AF21" i="30"/>
  <c r="AF58" i="30"/>
  <c r="AF42" i="30"/>
  <c r="AF35" i="30"/>
  <c r="AF29" i="30"/>
  <c r="AF25" i="30"/>
  <c r="AF44" i="30"/>
  <c r="AF40" i="30"/>
  <c r="AF11" i="30"/>
  <c r="AF3" i="30"/>
  <c r="AF20" i="30"/>
  <c r="AF53" i="30"/>
  <c r="AF49" i="30"/>
  <c r="AF32" i="30"/>
  <c r="AF10" i="30"/>
  <c r="AF14" i="30"/>
  <c r="AX17" i="30"/>
  <c r="AH17" i="30"/>
  <c r="AR17" i="30"/>
  <c r="AD37" i="30"/>
  <c r="AX33" i="30"/>
  <c r="AF7" i="30"/>
  <c r="AD8" i="30"/>
  <c r="AF34" i="30"/>
  <c r="AR35" i="30"/>
  <c r="AH35" i="30"/>
  <c r="AX35" i="30"/>
  <c r="AU18" i="30"/>
  <c r="AU47" i="30"/>
  <c r="AR54" i="30"/>
  <c r="AH54" i="30"/>
  <c r="AX37" i="30"/>
  <c r="AH37" i="30"/>
  <c r="AR37" i="30"/>
  <c r="X61" i="30"/>
  <c r="Y3" i="30" s="1"/>
  <c r="AO39" i="30"/>
  <c r="AK20" i="30"/>
  <c r="AM17" i="30"/>
  <c r="AX31" i="30"/>
  <c r="AH31" i="30"/>
  <c r="AR31" i="30"/>
  <c r="J62" i="30"/>
  <c r="J74" i="30" s="1"/>
  <c r="J71" i="30"/>
  <c r="AR16" i="30"/>
  <c r="AH16" i="30"/>
  <c r="AX16" i="30"/>
  <c r="AD14" i="30"/>
  <c r="AR8" i="30"/>
  <c r="AH8" i="30"/>
  <c r="AU25" i="30"/>
  <c r="AF19" i="30"/>
  <c r="AX59" i="30"/>
  <c r="AR59" i="30"/>
  <c r="AR55" i="30"/>
  <c r="AH55" i="30"/>
  <c r="AR38" i="30"/>
  <c r="AH38" i="30"/>
  <c r="AX38" i="30"/>
  <c r="AR52" i="30"/>
  <c r="AH52" i="30"/>
  <c r="AX52" i="30"/>
  <c r="AK60" i="30"/>
  <c r="AU58" i="30"/>
  <c r="AD47" i="30"/>
  <c r="AU56" i="30"/>
  <c r="AU41" i="30"/>
  <c r="AF36" i="30"/>
  <c r="AX26" i="30"/>
  <c r="AR14" i="30"/>
  <c r="AH14" i="30"/>
  <c r="AX14" i="30"/>
  <c r="AD31" i="30"/>
  <c r="AX3" i="30"/>
  <c r="AM23" i="30"/>
  <c r="AU14" i="30"/>
  <c r="AF47" i="30"/>
  <c r="AF54" i="30"/>
  <c r="AU32" i="30"/>
  <c r="AH23" i="30"/>
  <c r="AX23" i="30"/>
  <c r="AR23" i="30"/>
  <c r="AR13" i="30"/>
  <c r="AH13" i="30"/>
  <c r="AX13" i="30"/>
  <c r="AO30" i="30"/>
  <c r="T61" i="30"/>
  <c r="AU16" i="30"/>
  <c r="AF8" i="30"/>
  <c r="AU27" i="30"/>
  <c r="AM4" i="30"/>
  <c r="G62" i="30"/>
  <c r="G74" i="30" s="1"/>
  <c r="G71" i="30"/>
  <c r="AO34" i="30"/>
  <c r="AC61" i="30"/>
  <c r="AD24" i="30" s="1"/>
  <c r="AX12" i="30"/>
  <c r="AR25" i="30"/>
  <c r="AH25" i="30"/>
  <c r="AX18" i="30"/>
  <c r="AH18" i="30"/>
  <c r="AR18" i="30"/>
  <c r="AK7" i="30"/>
  <c r="AO41" i="30"/>
  <c r="AU43" i="30"/>
  <c r="AO44" i="30"/>
  <c r="AX54" i="30"/>
  <c r="AM21" i="30"/>
  <c r="C62" i="30"/>
  <c r="C71" i="30"/>
  <c r="Y50" i="30"/>
  <c r="AU42" i="30"/>
  <c r="AX44" i="30"/>
  <c r="AD17" i="30"/>
  <c r="AD48" i="30"/>
  <c r="AM47" i="30"/>
  <c r="AK53" i="30"/>
  <c r="AR47" i="30"/>
  <c r="AH47" i="30"/>
  <c r="AX47" i="30"/>
  <c r="AR48" i="30"/>
  <c r="AH48" i="30"/>
  <c r="AX48" i="30"/>
  <c r="AO46" i="30"/>
  <c r="AU54" i="30"/>
  <c r="AX60" i="30"/>
  <c r="AR60" i="30"/>
  <c r="AH60" i="30"/>
  <c r="AR49" i="30"/>
  <c r="AH49" i="30"/>
  <c r="AM38" i="30"/>
  <c r="AR29" i="30"/>
  <c r="AH29" i="30"/>
  <c r="AU21" i="30"/>
  <c r="AK14" i="30"/>
  <c r="AO32" i="30"/>
  <c r="AF13" i="30"/>
  <c r="AM13" i="30"/>
  <c r="AX27" i="30"/>
  <c r="AR27" i="30"/>
  <c r="AH27" i="30"/>
  <c r="AU6" i="30"/>
  <c r="Z61" i="30"/>
  <c r="AA58" i="30" s="1"/>
  <c r="AF27" i="30"/>
  <c r="AF12" i="30"/>
  <c r="AD18" i="30"/>
  <c r="AR7" i="30"/>
  <c r="AH7" i="30"/>
  <c r="AF17" i="30"/>
  <c r="AD60" i="30"/>
  <c r="AD49" i="30"/>
  <c r="AR36" i="30"/>
  <c r="AX36" i="30"/>
  <c r="AX24" i="30"/>
  <c r="AH24" i="30"/>
  <c r="AR24" i="30"/>
  <c r="AR10" i="30"/>
  <c r="AH10" i="30"/>
  <c r="AX10" i="30"/>
  <c r="AX50" i="30"/>
  <c r="AR50" i="30"/>
  <c r="AK28" i="30"/>
  <c r="AK29" i="30"/>
  <c r="AR19" i="30"/>
  <c r="AH19" i="30"/>
  <c r="AD30" i="30"/>
  <c r="AO12" i="30"/>
  <c r="AD27" i="30"/>
  <c r="AX6" i="30"/>
  <c r="AH6" i="30"/>
  <c r="AR6" i="30"/>
  <c r="F62" i="30"/>
  <c r="F71" i="30"/>
  <c r="AR57" i="30"/>
  <c r="AH57" i="30"/>
  <c r="AU40" i="30"/>
  <c r="AU9" i="30"/>
  <c r="AU15" i="30"/>
  <c r="AD7" i="30"/>
  <c r="AF15" i="30"/>
  <c r="AA42" i="30" l="1"/>
  <c r="AO15" i="30"/>
  <c r="AO19" i="30"/>
  <c r="AI10" i="30"/>
  <c r="AU44" i="30"/>
  <c r="AI29" i="30"/>
  <c r="AA44" i="30"/>
  <c r="AU57" i="30"/>
  <c r="AK52" i="30"/>
  <c r="AI18" i="30"/>
  <c r="AI23" i="30"/>
  <c r="AU60" i="30"/>
  <c r="AO55" i="30"/>
  <c r="AS55" i="30"/>
  <c r="AI16" i="30"/>
  <c r="AO37" i="30"/>
  <c r="AU8" i="30"/>
  <c r="AD35" i="30"/>
  <c r="AK37" i="30"/>
  <c r="AO42" i="30"/>
  <c r="AU59" i="30"/>
  <c r="I62" i="30"/>
  <c r="I74" i="30" s="1"/>
  <c r="AA60" i="30"/>
  <c r="AA41" i="30"/>
  <c r="AA30" i="30"/>
  <c r="AA26" i="30"/>
  <c r="AA47" i="30"/>
  <c r="AA31" i="30"/>
  <c r="AA27" i="30"/>
  <c r="AA21" i="30"/>
  <c r="AA20" i="30"/>
  <c r="AA5" i="30"/>
  <c r="AA14" i="30"/>
  <c r="AA38" i="30"/>
  <c r="AA23" i="30"/>
  <c r="AA52" i="30"/>
  <c r="AA55" i="30"/>
  <c r="AA22" i="30"/>
  <c r="AA16" i="30"/>
  <c r="AA13" i="30"/>
  <c r="AA35" i="30"/>
  <c r="AA56" i="30"/>
  <c r="AA45" i="30"/>
  <c r="AA54" i="30"/>
  <c r="AA59" i="30"/>
  <c r="AA18" i="30"/>
  <c r="AA25" i="30"/>
  <c r="AA43" i="30"/>
  <c r="AA3" i="30"/>
  <c r="AA17" i="30"/>
  <c r="AA49" i="30"/>
  <c r="AA33" i="30"/>
  <c r="AA24" i="30"/>
  <c r="AA57" i="30"/>
  <c r="AA37" i="30"/>
  <c r="AA48" i="30"/>
  <c r="AA4" i="30"/>
  <c r="AA6" i="30"/>
  <c r="AA19" i="30"/>
  <c r="AA15" i="30"/>
  <c r="AA8" i="30"/>
  <c r="AA10" i="30"/>
  <c r="AA11" i="30"/>
  <c r="AA7" i="30"/>
  <c r="AA28" i="30"/>
  <c r="AA34" i="30"/>
  <c r="AA53" i="30"/>
  <c r="AA29" i="30"/>
  <c r="AI37" i="30"/>
  <c r="AH61" i="30"/>
  <c r="AI8" i="30" s="1"/>
  <c r="AU12" i="30"/>
  <c r="AU50" i="30"/>
  <c r="AS60" i="30"/>
  <c r="AO60" i="30"/>
  <c r="AK17" i="30"/>
  <c r="AK47" i="30"/>
  <c r="AD16" i="30"/>
  <c r="AS14" i="30"/>
  <c r="AO14" i="30"/>
  <c r="AK30" i="30"/>
  <c r="AO52" i="30"/>
  <c r="AK18" i="30"/>
  <c r="AD13" i="30"/>
  <c r="AU51" i="30"/>
  <c r="AK16" i="30"/>
  <c r="AU38" i="30"/>
  <c r="AU52" i="30"/>
  <c r="AS4" i="30"/>
  <c r="AO4" i="30"/>
  <c r="AD53" i="30"/>
  <c r="AA40" i="30"/>
  <c r="AI26" i="30"/>
  <c r="AK15" i="30"/>
  <c r="AD34" i="30"/>
  <c r="AO49" i="30"/>
  <c r="AS49" i="30"/>
  <c r="AO10" i="30"/>
  <c r="AO59" i="30"/>
  <c r="AO16" i="30"/>
  <c r="Y51" i="30"/>
  <c r="AS53" i="30"/>
  <c r="AO53" i="30"/>
  <c r="AO11" i="30"/>
  <c r="AI57" i="30"/>
  <c r="AU10" i="30"/>
  <c r="AO24" i="30"/>
  <c r="AS24" i="30"/>
  <c r="AU13" i="30"/>
  <c r="AI48" i="30"/>
  <c r="AS57" i="30"/>
  <c r="AO57" i="30"/>
  <c r="AK21" i="30"/>
  <c r="AI24" i="30"/>
  <c r="AI7" i="30"/>
  <c r="AD22" i="30"/>
  <c r="AD23" i="30"/>
  <c r="AK13" i="30"/>
  <c r="AO48" i="30"/>
  <c r="AU23" i="30"/>
  <c r="AK22" i="30"/>
  <c r="AS25" i="30"/>
  <c r="AO25" i="30"/>
  <c r="AK6" i="30"/>
  <c r="AA51" i="30"/>
  <c r="AK5" i="30"/>
  <c r="AK41" i="30"/>
  <c r="AU35" i="30"/>
  <c r="AD28" i="30"/>
  <c r="AI35" i="30"/>
  <c r="AK23" i="30"/>
  <c r="AK55" i="30"/>
  <c r="AU3" i="30"/>
  <c r="R60" i="30"/>
  <c r="R44" i="30"/>
  <c r="R55" i="30"/>
  <c r="R50" i="30"/>
  <c r="R45" i="30"/>
  <c r="R51" i="30"/>
  <c r="R46" i="30"/>
  <c r="R57" i="30"/>
  <c r="R41" i="30"/>
  <c r="R58" i="30"/>
  <c r="R42" i="30"/>
  <c r="R59" i="30"/>
  <c r="R54" i="30"/>
  <c r="R49" i="30"/>
  <c r="R43" i="30"/>
  <c r="R27" i="30"/>
  <c r="R20" i="30"/>
  <c r="R28" i="30"/>
  <c r="R24" i="30"/>
  <c r="R56" i="30"/>
  <c r="R52" i="30"/>
  <c r="R40" i="30"/>
  <c r="R53" i="30"/>
  <c r="R29" i="30"/>
  <c r="R25" i="30"/>
  <c r="R47" i="30"/>
  <c r="R26" i="30"/>
  <c r="R22" i="30"/>
  <c r="R23" i="30"/>
  <c r="R6" i="30"/>
  <c r="R4" i="30"/>
  <c r="R48" i="30"/>
  <c r="R15" i="30"/>
  <c r="R11" i="30"/>
  <c r="R7" i="30"/>
  <c r="R19" i="30"/>
  <c r="R18" i="30"/>
  <c r="R16" i="30"/>
  <c r="R12" i="30"/>
  <c r="R8" i="30"/>
  <c r="R17" i="30"/>
  <c r="R9" i="30"/>
  <c r="R5" i="30"/>
  <c r="R14" i="30"/>
  <c r="R13" i="30"/>
  <c r="R10" i="30"/>
  <c r="AU22" i="30"/>
  <c r="AO58" i="30"/>
  <c r="AK49" i="30"/>
  <c r="AK4" i="30"/>
  <c r="AS26" i="30"/>
  <c r="AO26" i="30"/>
  <c r="AM61" i="30"/>
  <c r="AI19" i="30"/>
  <c r="AO29" i="30"/>
  <c r="AI14" i="30"/>
  <c r="AO7" i="30"/>
  <c r="AS7" i="30"/>
  <c r="Y46" i="30"/>
  <c r="AS35" i="30"/>
  <c r="AO35" i="30"/>
  <c r="AA9" i="30"/>
  <c r="AU4" i="30"/>
  <c r="AU24" i="30"/>
  <c r="AU28" i="30"/>
  <c r="AU33" i="30"/>
  <c r="AU11" i="30"/>
  <c r="AU26" i="30"/>
  <c r="AU29" i="30"/>
  <c r="AU17" i="30"/>
  <c r="AU30" i="30"/>
  <c r="AU19" i="30"/>
  <c r="AU20" i="30"/>
  <c r="AU55" i="30"/>
  <c r="AU53" i="30"/>
  <c r="AI28" i="30"/>
  <c r="AU36" i="30"/>
  <c r="AR61" i="30"/>
  <c r="AS19" i="30" s="1"/>
  <c r="AO3" i="30"/>
  <c r="AK10" i="30"/>
  <c r="AK54" i="30"/>
  <c r="AI6" i="30"/>
  <c r="AS18" i="30"/>
  <c r="AO18" i="30"/>
  <c r="AI60" i="30"/>
  <c r="AS8" i="30"/>
  <c r="AO8" i="30"/>
  <c r="AA36" i="30"/>
  <c r="O62" i="30"/>
  <c r="O74" i="30" s="1"/>
  <c r="C74" i="30"/>
  <c r="AI13" i="30"/>
  <c r="AA32" i="30"/>
  <c r="AA46" i="30"/>
  <c r="AA39" i="30"/>
  <c r="AA12" i="30"/>
  <c r="AS50" i="30"/>
  <c r="AO50" i="30"/>
  <c r="AI27" i="30"/>
  <c r="AK26" i="30"/>
  <c r="AI47" i="30"/>
  <c r="AU45" i="30"/>
  <c r="AD50" i="30"/>
  <c r="AD45" i="30"/>
  <c r="AD43" i="30"/>
  <c r="AD33" i="30"/>
  <c r="AD36" i="30"/>
  <c r="AD58" i="30"/>
  <c r="AD42" i="30"/>
  <c r="AD21" i="30"/>
  <c r="AD9" i="30"/>
  <c r="AD20" i="30"/>
  <c r="AD25" i="30"/>
  <c r="AD3" i="30"/>
  <c r="AD5" i="30"/>
  <c r="AD12" i="30"/>
  <c r="AD32" i="30"/>
  <c r="AD56" i="30"/>
  <c r="AD4" i="30"/>
  <c r="AD29" i="30"/>
  <c r="AD40" i="30"/>
  <c r="AD52" i="30"/>
  <c r="AD46" i="30"/>
  <c r="AD59" i="30"/>
  <c r="AD26" i="30"/>
  <c r="AD39" i="30"/>
  <c r="AD51" i="30"/>
  <c r="AD44" i="30"/>
  <c r="AD19" i="30"/>
  <c r="AD57" i="30"/>
  <c r="AS13" i="30"/>
  <c r="AO13" i="30"/>
  <c r="AU49" i="30"/>
  <c r="AD41" i="30"/>
  <c r="AI38" i="30"/>
  <c r="AK27" i="30"/>
  <c r="AS31" i="30"/>
  <c r="AO31" i="30"/>
  <c r="AI54" i="30"/>
  <c r="AO17" i="30"/>
  <c r="AU46" i="30"/>
  <c r="AU39" i="30"/>
  <c r="AD11" i="30"/>
  <c r="AO28" i="30"/>
  <c r="AS28" i="30"/>
  <c r="AD38" i="30"/>
  <c r="AW62" i="30"/>
  <c r="AW63" i="30" s="1"/>
  <c r="O71" i="30"/>
  <c r="L62" i="30"/>
  <c r="L74" i="30" s="1"/>
  <c r="AS9" i="30"/>
  <c r="AO9" i="30"/>
  <c r="AI21" i="30"/>
  <c r="AS6" i="30"/>
  <c r="AO6" i="30"/>
  <c r="AS36" i="30"/>
  <c r="AO36" i="30"/>
  <c r="AS27" i="30"/>
  <c r="AO27" i="30"/>
  <c r="AI49" i="30"/>
  <c r="AO47" i="30"/>
  <c r="AS47" i="30"/>
  <c r="AS23" i="30"/>
  <c r="AO23" i="30"/>
  <c r="AX61" i="30"/>
  <c r="AS38" i="30"/>
  <c r="AO38" i="30"/>
  <c r="AI31" i="30"/>
  <c r="Y57" i="30"/>
  <c r="Y41" i="30"/>
  <c r="Y29" i="30"/>
  <c r="Y25" i="30"/>
  <c r="Y38" i="30"/>
  <c r="Y30" i="30"/>
  <c r="Y26" i="30"/>
  <c r="Y19" i="30"/>
  <c r="Y54" i="30"/>
  <c r="Y55" i="30"/>
  <c r="Y35" i="30"/>
  <c r="Y22" i="30"/>
  <c r="Y18" i="30"/>
  <c r="Y8" i="30"/>
  <c r="Y4" i="30"/>
  <c r="Y61" i="30" s="1"/>
  <c r="Y21" i="30"/>
  <c r="Y49" i="30"/>
  <c r="Y15" i="30"/>
  <c r="Y20" i="30"/>
  <c r="Y32" i="30"/>
  <c r="Y16" i="30"/>
  <c r="Y12" i="30"/>
  <c r="Y11" i="30"/>
  <c r="Y6" i="30"/>
  <c r="Y39" i="30"/>
  <c r="Y59" i="30"/>
  <c r="Y33" i="30"/>
  <c r="Y17" i="30"/>
  <c r="Y7" i="30"/>
  <c r="Y31" i="30"/>
  <c r="Y44" i="30"/>
  <c r="Y34" i="30"/>
  <c r="Y36" i="30"/>
  <c r="Y28" i="30"/>
  <c r="Y13" i="30"/>
  <c r="Y37" i="30"/>
  <c r="Y60" i="30"/>
  <c r="Y43" i="30"/>
  <c r="Y45" i="30"/>
  <c r="Y52" i="30"/>
  <c r="Y42" i="30"/>
  <c r="Y48" i="30"/>
  <c r="Y5" i="30"/>
  <c r="Y40" i="30"/>
  <c r="Y9" i="30"/>
  <c r="Y53" i="30"/>
  <c r="Y58" i="30"/>
  <c r="Y14" i="30"/>
  <c r="Y23" i="30"/>
  <c r="Y24" i="30"/>
  <c r="Y56" i="30"/>
  <c r="Y47" i="30"/>
  <c r="Y10" i="30"/>
  <c r="Y27" i="30"/>
  <c r="AO54" i="30"/>
  <c r="AS54" i="30"/>
  <c r="AA50" i="30"/>
  <c r="AI17" i="30"/>
  <c r="AF61" i="30"/>
  <c r="AK59" i="30"/>
  <c r="AK43" i="30"/>
  <c r="AK32" i="30"/>
  <c r="AK51" i="30"/>
  <c r="AK36" i="30"/>
  <c r="AK33" i="30"/>
  <c r="AK46" i="30"/>
  <c r="AK39" i="30"/>
  <c r="AK12" i="30"/>
  <c r="AK9" i="30"/>
  <c r="AK24" i="30"/>
  <c r="AK8" i="30"/>
  <c r="AK45" i="30"/>
  <c r="AK35" i="30"/>
  <c r="AK58" i="30"/>
  <c r="AK56" i="30"/>
  <c r="AK25" i="30"/>
  <c r="AK40" i="30"/>
  <c r="AK34" i="30"/>
  <c r="AK44" i="30"/>
  <c r="AK19" i="30"/>
  <c r="AK50" i="30"/>
  <c r="AK42" i="30"/>
  <c r="AK11" i="30"/>
  <c r="AK3" i="30"/>
  <c r="AK38" i="30"/>
  <c r="AS43" i="30"/>
  <c r="AO43" i="30"/>
  <c r="AI15" i="30"/>
  <c r="AD6" i="30"/>
  <c r="AS21" i="30"/>
  <c r="AP27" i="30" l="1"/>
  <c r="AP42" i="30"/>
  <c r="AS3" i="30"/>
  <c r="R61" i="30"/>
  <c r="AU61" i="30"/>
  <c r="AS16" i="30"/>
  <c r="AS42" i="30"/>
  <c r="AP36" i="30"/>
  <c r="AP17" i="30"/>
  <c r="AS45" i="30"/>
  <c r="AS22" i="30"/>
  <c r="AS20" i="30"/>
  <c r="AS5" i="30"/>
  <c r="AS41" i="30"/>
  <c r="AS33" i="30"/>
  <c r="AS39" i="30"/>
  <c r="AS51" i="30"/>
  <c r="AS32" i="30"/>
  <c r="AS12" i="30"/>
  <c r="AS30" i="30"/>
  <c r="AS44" i="30"/>
  <c r="AS40" i="30"/>
  <c r="AS56" i="30"/>
  <c r="AS46" i="30"/>
  <c r="AS34" i="30"/>
  <c r="AP7" i="30"/>
  <c r="AP59" i="30"/>
  <c r="AI58" i="30"/>
  <c r="AI40" i="30"/>
  <c r="AI46" i="30"/>
  <c r="AI44" i="30"/>
  <c r="AI51" i="30"/>
  <c r="AI33" i="30"/>
  <c r="AI32" i="30"/>
  <c r="AI39" i="30"/>
  <c r="AI12" i="30"/>
  <c r="AI56" i="30"/>
  <c r="AI36" i="30"/>
  <c r="AI42" i="30"/>
  <c r="AI59" i="30"/>
  <c r="AI43" i="30"/>
  <c r="AI3" i="30"/>
  <c r="AI9" i="30"/>
  <c r="AI50" i="30"/>
  <c r="AI45" i="30"/>
  <c r="AI30" i="30"/>
  <c r="AI41" i="30"/>
  <c r="AI20" i="30"/>
  <c r="AI22" i="30"/>
  <c r="AI5" i="30"/>
  <c r="AI34" i="30"/>
  <c r="AI53" i="30"/>
  <c r="AS15" i="30"/>
  <c r="AA61" i="30"/>
  <c r="AP6" i="30"/>
  <c r="AS17" i="30"/>
  <c r="AP13" i="30"/>
  <c r="AS48" i="30"/>
  <c r="AP57" i="30"/>
  <c r="AS11" i="30"/>
  <c r="AS59" i="30"/>
  <c r="AI25" i="30"/>
  <c r="AI4" i="30"/>
  <c r="AP15" i="30"/>
  <c r="AO61" i="30"/>
  <c r="AP8" i="30" s="1"/>
  <c r="AP3" i="30"/>
  <c r="AP29" i="30"/>
  <c r="AP58" i="30"/>
  <c r="AP11" i="30"/>
  <c r="AP10" i="30"/>
  <c r="AP47" i="30"/>
  <c r="AP28" i="30"/>
  <c r="AP31" i="30"/>
  <c r="AD61" i="30"/>
  <c r="AP35" i="30"/>
  <c r="AS29" i="30"/>
  <c r="AS58" i="30"/>
  <c r="AP53" i="30"/>
  <c r="AS10" i="30"/>
  <c r="AP4" i="30"/>
  <c r="AS52" i="30"/>
  <c r="AI52" i="30"/>
  <c r="AI11" i="30"/>
  <c r="AS37" i="30"/>
  <c r="AI55" i="30"/>
  <c r="AK61" i="30"/>
  <c r="AP43" i="30"/>
  <c r="AP54" i="30"/>
  <c r="AP38" i="30"/>
  <c r="AP9" i="30"/>
  <c r="AP50" i="30"/>
  <c r="AP25" i="30"/>
  <c r="AP52" i="30"/>
  <c r="AP60" i="30"/>
  <c r="AP37" i="30"/>
  <c r="AP23" i="30" l="1"/>
  <c r="AP16" i="30"/>
  <c r="AP26" i="30"/>
  <c r="AP55" i="30"/>
  <c r="AS61" i="30"/>
  <c r="AP21" i="30"/>
  <c r="AP45" i="30"/>
  <c r="AP30" i="30"/>
  <c r="AP40" i="30"/>
  <c r="AP33" i="30"/>
  <c r="AP5" i="30"/>
  <c r="AP61" i="30" s="1"/>
  <c r="AP32" i="30"/>
  <c r="AP20" i="30"/>
  <c r="AP34" i="30"/>
  <c r="AP22" i="30"/>
  <c r="AP46" i="30"/>
  <c r="AP12" i="30"/>
  <c r="AP56" i="30"/>
  <c r="AP39" i="30"/>
  <c r="AP44" i="30"/>
  <c r="AP41" i="30"/>
  <c r="AP51" i="30"/>
  <c r="AP18" i="30"/>
  <c r="AP14" i="30"/>
  <c r="AP19" i="30"/>
  <c r="AI61" i="30"/>
  <c r="AP48" i="30"/>
  <c r="AP24" i="30"/>
  <c r="AP49" i="30"/>
  <c r="AX5" i="11" l="1"/>
  <c r="BC5" i="11" l="1"/>
  <c r="K65" i="4" s="1"/>
  <c r="D65" i="4"/>
  <c r="R8" i="11"/>
  <c r="R10" i="11"/>
  <c r="R7" i="11"/>
  <c r="O64" i="11"/>
  <c r="R11" i="11"/>
  <c r="R64" i="11" l="1"/>
  <c r="AH39" i="11" l="1"/>
  <c r="AZ39" i="11" s="1"/>
  <c r="BE39" i="11" s="1"/>
  <c r="E4" i="4" l="1"/>
  <c r="L4" i="4" s="1"/>
  <c r="F37" i="4"/>
  <c r="M37" i="4" s="1"/>
  <c r="AX35" i="11"/>
  <c r="BC35" i="11" s="1"/>
  <c r="AH35" i="11"/>
  <c r="AZ35" i="11" s="1"/>
  <c r="BE35" i="11" s="1"/>
  <c r="AX15" i="11"/>
  <c r="BC15" i="11" s="1"/>
  <c r="D13" i="4" l="1"/>
  <c r="K13" i="4" s="1"/>
  <c r="D33" i="4"/>
  <c r="K33" i="4" s="1"/>
  <c r="F33" i="4"/>
  <c r="M33" i="4" s="1"/>
  <c r="BA15" i="11"/>
  <c r="K64" i="11" l="1"/>
  <c r="E68" i="19" l="1"/>
  <c r="AE64" i="11"/>
  <c r="C64" i="11" l="1"/>
  <c r="AF62" i="11" l="1"/>
  <c r="AX62" i="11" s="1"/>
  <c r="BC62" i="11" s="1"/>
  <c r="AZ61" i="11"/>
  <c r="BE61" i="11" s="1"/>
  <c r="AZ59" i="11"/>
  <c r="BE59" i="11" s="1"/>
  <c r="AF59" i="11"/>
  <c r="AX59" i="11" s="1"/>
  <c r="BC59" i="11" s="1"/>
  <c r="AH54" i="11"/>
  <c r="AZ54" i="11" s="1"/>
  <c r="BE54" i="11" s="1"/>
  <c r="AH53" i="11"/>
  <c r="AZ53" i="11" s="1"/>
  <c r="BE53" i="11" s="1"/>
  <c r="AH49" i="11"/>
  <c r="AZ49" i="11" s="1"/>
  <c r="BE49" i="11" s="1"/>
  <c r="AG49" i="11"/>
  <c r="AY49" i="11" s="1"/>
  <c r="BD49" i="11" s="1"/>
  <c r="AF49" i="11"/>
  <c r="AX49" i="11" s="1"/>
  <c r="BC49" i="11" s="1"/>
  <c r="AG48" i="11"/>
  <c r="AY48" i="11" s="1"/>
  <c r="BD48" i="11" s="1"/>
  <c r="AH47" i="11"/>
  <c r="AZ47" i="11" s="1"/>
  <c r="BE47" i="11" s="1"/>
  <c r="AG47" i="11"/>
  <c r="AY47" i="11" s="1"/>
  <c r="BD47" i="11" s="1"/>
  <c r="AH46" i="11"/>
  <c r="AZ46" i="11" s="1"/>
  <c r="AG46" i="11"/>
  <c r="AY46" i="11" s="1"/>
  <c r="BD46" i="11" s="1"/>
  <c r="AF46" i="11"/>
  <c r="AX46" i="11" s="1"/>
  <c r="BC46" i="11" s="1"/>
  <c r="AH45" i="11"/>
  <c r="AZ45" i="11" s="1"/>
  <c r="BE45" i="11" s="1"/>
  <c r="AG45" i="11"/>
  <c r="AY45" i="11" s="1"/>
  <c r="BD45" i="11" s="1"/>
  <c r="AH43" i="11"/>
  <c r="AZ43" i="11" s="1"/>
  <c r="BE43" i="11" s="1"/>
  <c r="AG43" i="11"/>
  <c r="AY43" i="11" s="1"/>
  <c r="BD43" i="11" s="1"/>
  <c r="AY42" i="11"/>
  <c r="BD42" i="11" s="1"/>
  <c r="AF42" i="11"/>
  <c r="AX42" i="11" s="1"/>
  <c r="BC42" i="11" s="1"/>
  <c r="AG39" i="11"/>
  <c r="AY39" i="11" s="1"/>
  <c r="BD39" i="11" s="1"/>
  <c r="AH36" i="11"/>
  <c r="AZ36" i="11" s="1"/>
  <c r="BE36" i="11" s="1"/>
  <c r="AG36" i="11"/>
  <c r="AY36" i="11" s="1"/>
  <c r="BD36" i="11" s="1"/>
  <c r="AF36" i="11"/>
  <c r="AX36" i="11" s="1"/>
  <c r="BC36" i="11" s="1"/>
  <c r="AG35" i="11"/>
  <c r="AY35" i="11" s="1"/>
  <c r="AG12" i="11"/>
  <c r="AY12" i="11" s="1"/>
  <c r="BD12" i="11" s="1"/>
  <c r="AF12" i="11"/>
  <c r="AX12" i="11" s="1"/>
  <c r="BC12" i="11" s="1"/>
  <c r="AF48" i="11"/>
  <c r="AX48" i="11" s="1"/>
  <c r="BC48" i="11" s="1"/>
  <c r="BA48" i="11" l="1"/>
  <c r="BE46" i="11"/>
  <c r="BE64" i="11" s="1"/>
  <c r="BD35" i="11"/>
  <c r="BD64" i="11" s="1"/>
  <c r="BA35" i="11"/>
  <c r="D40" i="4"/>
  <c r="K40" i="4" s="1"/>
  <c r="F44" i="4"/>
  <c r="M44" i="4" s="1"/>
  <c r="BA54" i="11"/>
  <c r="F52" i="4"/>
  <c r="M52" i="4" s="1"/>
  <c r="E37" i="4"/>
  <c r="L37" i="4" s="1"/>
  <c r="E10" i="4"/>
  <c r="L10" i="4" s="1"/>
  <c r="E40" i="4"/>
  <c r="L40" i="4" s="1"/>
  <c r="E45" i="4"/>
  <c r="L45" i="4" s="1"/>
  <c r="D57" i="4"/>
  <c r="K57" i="4" s="1"/>
  <c r="F10" i="4"/>
  <c r="M10" i="4" s="1"/>
  <c r="E41" i="4"/>
  <c r="L41" i="4" s="1"/>
  <c r="F45" i="4"/>
  <c r="M45" i="4" s="1"/>
  <c r="F57" i="4"/>
  <c r="M57" i="4" s="1"/>
  <c r="F51" i="4"/>
  <c r="M51" i="4" s="1"/>
  <c r="E33" i="4"/>
  <c r="L33" i="4" s="1"/>
  <c r="F41" i="4"/>
  <c r="M41" i="4" s="1"/>
  <c r="E46" i="4"/>
  <c r="L46" i="4" s="1"/>
  <c r="E59" i="4"/>
  <c r="L59" i="4" s="1"/>
  <c r="E44" i="4"/>
  <c r="L44" i="4" s="1"/>
  <c r="D47" i="4"/>
  <c r="K47" i="4" s="1"/>
  <c r="F59" i="4"/>
  <c r="M59" i="4" s="1"/>
  <c r="D46" i="4"/>
  <c r="K46" i="4" s="1"/>
  <c r="D34" i="4"/>
  <c r="K34" i="4" s="1"/>
  <c r="E43" i="4"/>
  <c r="L43" i="4" s="1"/>
  <c r="E34" i="4"/>
  <c r="L34" i="4" s="1"/>
  <c r="F43" i="4"/>
  <c r="M43" i="4" s="1"/>
  <c r="E47" i="4"/>
  <c r="L47" i="4" s="1"/>
  <c r="D60" i="4"/>
  <c r="K60" i="4" s="1"/>
  <c r="D10" i="4"/>
  <c r="K10" i="4" s="1"/>
  <c r="F34" i="4"/>
  <c r="M34" i="4" s="1"/>
  <c r="D44" i="4"/>
  <c r="K44" i="4" s="1"/>
  <c r="F47" i="4"/>
  <c r="M47" i="4" s="1"/>
  <c r="F60" i="4"/>
  <c r="M60" i="4" s="1"/>
  <c r="BA43" i="11"/>
  <c r="BA59" i="11"/>
  <c r="BA12" i="11"/>
  <c r="BA36" i="11"/>
  <c r="BA49" i="11"/>
  <c r="BA62" i="11"/>
  <c r="BA42" i="11"/>
  <c r="BA46" i="11"/>
  <c r="AF47" i="11"/>
  <c r="AX47" i="11" s="1"/>
  <c r="BC47" i="11" s="1"/>
  <c r="AF39" i="11"/>
  <c r="AX39" i="11" s="1"/>
  <c r="BC39" i="11" s="1"/>
  <c r="AF53" i="11"/>
  <c r="AX53" i="11" s="1"/>
  <c r="BC53" i="11" s="1"/>
  <c r="AX6" i="11"/>
  <c r="BC6" i="11" s="1"/>
  <c r="AF45" i="11"/>
  <c r="AX45" i="11" s="1"/>
  <c r="BC45" i="11" s="1"/>
  <c r="AF61" i="11"/>
  <c r="AX61" i="11" s="1"/>
  <c r="BC61" i="11" s="1"/>
  <c r="AN64" i="11"/>
  <c r="AN69" i="11" s="1"/>
  <c r="AM64" i="11"/>
  <c r="AM69" i="11" s="1"/>
  <c r="AL64" i="11"/>
  <c r="AL69" i="11" s="1"/>
  <c r="AH64" i="11"/>
  <c r="AH69" i="11" s="1"/>
  <c r="AG64" i="11"/>
  <c r="AG69" i="11" s="1"/>
  <c r="AI62" i="11"/>
  <c r="AI59" i="11"/>
  <c r="AI54" i="11"/>
  <c r="AI49" i="11"/>
  <c r="AI48" i="11"/>
  <c r="AI46" i="11"/>
  <c r="AI43" i="11"/>
  <c r="AI42" i="11"/>
  <c r="AI36" i="11"/>
  <c r="AI12" i="11"/>
  <c r="AO6" i="11"/>
  <c r="AZ5" i="11" l="1"/>
  <c r="AY5" i="11"/>
  <c r="D59" i="4"/>
  <c r="K59" i="4" s="1"/>
  <c r="D43" i="4"/>
  <c r="K43" i="4" s="1"/>
  <c r="D4" i="4"/>
  <c r="K4" i="4" s="1"/>
  <c r="D51" i="4"/>
  <c r="K51" i="4" s="1"/>
  <c r="D37" i="4"/>
  <c r="K37" i="4" s="1"/>
  <c r="D45" i="4"/>
  <c r="K45" i="4" s="1"/>
  <c r="BA53" i="11"/>
  <c r="BA39" i="11"/>
  <c r="BA47" i="11"/>
  <c r="BA45" i="11"/>
  <c r="BA61" i="11"/>
  <c r="AI53" i="11"/>
  <c r="AI6" i="11"/>
  <c r="AI61" i="11"/>
  <c r="AI35" i="11"/>
  <c r="AI47" i="11"/>
  <c r="AO5" i="11"/>
  <c r="AN4" i="11" s="1"/>
  <c r="AI15" i="11"/>
  <c r="AI39" i="11"/>
  <c r="AI45" i="11"/>
  <c r="AF64" i="11"/>
  <c r="AF69" i="11" s="1"/>
  <c r="AO64" i="11"/>
  <c r="AY64" i="11"/>
  <c r="AZ64" i="11"/>
  <c r="AI5" i="11"/>
  <c r="B63" i="4"/>
  <c r="C68" i="11" l="1"/>
  <c r="C69" i="11" s="1"/>
  <c r="B66" i="4"/>
  <c r="BD5" i="11"/>
  <c r="L65" i="4" s="1"/>
  <c r="E65" i="4"/>
  <c r="BE5" i="11"/>
  <c r="M65" i="4" s="1"/>
  <c r="F65" i="4"/>
  <c r="AM4" i="11"/>
  <c r="AL4" i="11"/>
  <c r="BA6" i="11"/>
  <c r="AI64" i="11"/>
  <c r="AX64" i="11"/>
  <c r="E63" i="4"/>
  <c r="E66" i="4" s="1"/>
  <c r="BA5" i="11"/>
  <c r="F63" i="4"/>
  <c r="F66" i="4" s="1"/>
  <c r="AZ4" i="11" l="1"/>
  <c r="B24" i="19"/>
  <c r="N32" i="4"/>
  <c r="N28" i="4"/>
  <c r="D21" i="19"/>
  <c r="BF12" i="11"/>
  <c r="Y64" i="11"/>
  <c r="BC64" i="11" s="1"/>
  <c r="B51" i="19"/>
  <c r="N44" i="4"/>
  <c r="N43" i="4"/>
  <c r="N52" i="4"/>
  <c r="N59" i="4"/>
  <c r="N45" i="4"/>
  <c r="N49" i="4"/>
  <c r="N33" i="4"/>
  <c r="N40" i="4"/>
  <c r="N54" i="4"/>
  <c r="N37" i="4"/>
  <c r="N29" i="4"/>
  <c r="N35" i="4"/>
  <c r="N55" i="4"/>
  <c r="N61" i="4"/>
  <c r="N60" i="4"/>
  <c r="N46" i="4"/>
  <c r="N34" i="4"/>
  <c r="N42" i="4"/>
  <c r="N38" i="4"/>
  <c r="N47" i="4"/>
  <c r="N57" i="4"/>
  <c r="N27" i="4"/>
  <c r="N53" i="4"/>
  <c r="D8" i="19"/>
  <c r="N56" i="4"/>
  <c r="N30" i="4"/>
  <c r="N58" i="4"/>
  <c r="N48" i="4"/>
  <c r="N39" i="4"/>
  <c r="N31" i="4"/>
  <c r="N50" i="4"/>
  <c r="B4" i="19"/>
  <c r="N36" i="4"/>
  <c r="N41" i="4"/>
  <c r="B23" i="19"/>
  <c r="C8" i="19"/>
  <c r="D13" i="19"/>
  <c r="N26" i="4"/>
  <c r="B22" i="19"/>
  <c r="C54" i="19"/>
  <c r="C51" i="19"/>
  <c r="B19" i="19"/>
  <c r="C47" i="19"/>
  <c r="C12" i="19"/>
  <c r="C4" i="19"/>
  <c r="C41" i="19"/>
  <c r="B49" i="19"/>
  <c r="B58" i="19"/>
  <c r="C45" i="19"/>
  <c r="C59" i="19"/>
  <c r="C34" i="19"/>
  <c r="C39" i="19"/>
  <c r="C58" i="19"/>
  <c r="B16" i="19"/>
  <c r="B54" i="19"/>
  <c r="C52" i="19"/>
  <c r="C31" i="19"/>
  <c r="D10" i="19"/>
  <c r="D57" i="19"/>
  <c r="C30" i="19"/>
  <c r="C46" i="19"/>
  <c r="C33" i="19"/>
  <c r="D28" i="19"/>
  <c r="C43" i="19"/>
  <c r="C29" i="19"/>
  <c r="C40" i="19"/>
  <c r="C60" i="19"/>
  <c r="C10" i="19"/>
  <c r="D4" i="19"/>
  <c r="B29" i="19"/>
  <c r="B20" i="19"/>
  <c r="B15" i="19"/>
  <c r="C13" i="19"/>
  <c r="C42" i="19"/>
  <c r="C57" i="19"/>
  <c r="C37" i="19"/>
  <c r="C44" i="19"/>
  <c r="C22" i="19"/>
  <c r="C55" i="19"/>
  <c r="D42" i="19"/>
  <c r="C17" i="19"/>
  <c r="D5" i="19"/>
  <c r="C61" i="19"/>
  <c r="D49" i="19"/>
  <c r="D23" i="19"/>
  <c r="D56" i="19"/>
  <c r="C9" i="19"/>
  <c r="D7" i="19"/>
  <c r="C16" i="19"/>
  <c r="C15" i="19"/>
  <c r="C23" i="19"/>
  <c r="D39" i="19"/>
  <c r="C36" i="19"/>
  <c r="AO4" i="11"/>
  <c r="B14" i="19"/>
  <c r="C27" i="19"/>
  <c r="D48" i="19"/>
  <c r="B50" i="19"/>
  <c r="C6" i="19"/>
  <c r="C35" i="19"/>
  <c r="B5" i="19"/>
  <c r="B12" i="19"/>
  <c r="B9" i="19"/>
  <c r="C19" i="19"/>
  <c r="C24" i="19"/>
  <c r="C28" i="19"/>
  <c r="C49" i="19"/>
  <c r="D11" i="19"/>
  <c r="B32" i="19"/>
  <c r="D36" i="19"/>
  <c r="C26" i="19"/>
  <c r="D18" i="19"/>
  <c r="AB26" i="11"/>
  <c r="AB32" i="11"/>
  <c r="AB16" i="11"/>
  <c r="AB21" i="11"/>
  <c r="AB27" i="11"/>
  <c r="AB44" i="11"/>
  <c r="AB58" i="11"/>
  <c r="AB53" i="11"/>
  <c r="AB47" i="11"/>
  <c r="AB18" i="11"/>
  <c r="AB63" i="11"/>
  <c r="AB57" i="11"/>
  <c r="AB23" i="11"/>
  <c r="AB56" i="11"/>
  <c r="D29" i="19"/>
  <c r="D55" i="19"/>
  <c r="D59" i="19"/>
  <c r="D41" i="19"/>
  <c r="D16" i="19"/>
  <c r="D46" i="19"/>
  <c r="D15" i="19"/>
  <c r="D51" i="19"/>
  <c r="D45" i="19"/>
  <c r="D25" i="19"/>
  <c r="D44" i="19"/>
  <c r="D17" i="19"/>
  <c r="D34" i="19"/>
  <c r="C56" i="19"/>
  <c r="C50" i="19"/>
  <c r="C5" i="19"/>
  <c r="D50" i="19"/>
  <c r="D31" i="19"/>
  <c r="D43" i="19"/>
  <c r="D14" i="19"/>
  <c r="D27" i="19"/>
  <c r="D58" i="19"/>
  <c r="O33" i="4"/>
  <c r="D52" i="19"/>
  <c r="D22" i="19"/>
  <c r="D38" i="19"/>
  <c r="D37" i="19"/>
  <c r="D40" i="19"/>
  <c r="D54" i="19"/>
  <c r="D20" i="19"/>
  <c r="D60" i="19"/>
  <c r="D53" i="19"/>
  <c r="AB24" i="11"/>
  <c r="D24" i="19"/>
  <c r="D19" i="19"/>
  <c r="B21" i="19"/>
  <c r="D6" i="19"/>
  <c r="B18" i="19"/>
  <c r="B11" i="19"/>
  <c r="B35" i="19"/>
  <c r="B36" i="19"/>
  <c r="B31" i="19"/>
  <c r="C20" i="19"/>
  <c r="D35" i="19"/>
  <c r="D30" i="19"/>
  <c r="B56" i="19"/>
  <c r="B42" i="19"/>
  <c r="B17" i="19"/>
  <c r="C11" i="19"/>
  <c r="C48" i="19"/>
  <c r="C32" i="19"/>
  <c r="BA64" i="11"/>
  <c r="D63" i="4"/>
  <c r="B57" i="19"/>
  <c r="O57" i="4"/>
  <c r="B37" i="19"/>
  <c r="B47" i="19"/>
  <c r="B43" i="19"/>
  <c r="B52" i="19"/>
  <c r="B13" i="19"/>
  <c r="B59" i="19"/>
  <c r="B45" i="19"/>
  <c r="B44" i="19"/>
  <c r="B41" i="19"/>
  <c r="AZ68" i="11"/>
  <c r="AZ69" i="11" s="1"/>
  <c r="AY68" i="11"/>
  <c r="AY69" i="11" s="1"/>
  <c r="B60" i="19"/>
  <c r="B40" i="19"/>
  <c r="B46" i="19"/>
  <c r="B34" i="19"/>
  <c r="B10" i="19"/>
  <c r="B33" i="19"/>
  <c r="B39" i="19"/>
  <c r="C7" i="19"/>
  <c r="B55" i="19"/>
  <c r="B30" i="19"/>
  <c r="B6" i="19"/>
  <c r="C38" i="19"/>
  <c r="C14" i="19"/>
  <c r="D26" i="19"/>
  <c r="C18" i="19"/>
  <c r="C53" i="19"/>
  <c r="C25" i="19"/>
  <c r="C21" i="19"/>
  <c r="B48" i="19"/>
  <c r="B25" i="19"/>
  <c r="B38" i="19"/>
  <c r="B8" i="19"/>
  <c r="B27" i="19"/>
  <c r="B53" i="19"/>
  <c r="AB8" i="11"/>
  <c r="AB39" i="11"/>
  <c r="AB38" i="11"/>
  <c r="AB51" i="11"/>
  <c r="AB35" i="11"/>
  <c r="AB20" i="11"/>
  <c r="AB41" i="11"/>
  <c r="AB30" i="11"/>
  <c r="AB25" i="11"/>
  <c r="AB33" i="11"/>
  <c r="AB31" i="11"/>
  <c r="AB22" i="11"/>
  <c r="AB37" i="11"/>
  <c r="AB28" i="11"/>
  <c r="AB60" i="11"/>
  <c r="AB45" i="11"/>
  <c r="AB54" i="11"/>
  <c r="AB15" i="11"/>
  <c r="AB61" i="11"/>
  <c r="AB62" i="11"/>
  <c r="AB14" i="11"/>
  <c r="AB6" i="11"/>
  <c r="AB34" i="11"/>
  <c r="AB42" i="11"/>
  <c r="AB29" i="11"/>
  <c r="AB48" i="11"/>
  <c r="AB55" i="11"/>
  <c r="AB49" i="11"/>
  <c r="AB50" i="11"/>
  <c r="AB52" i="11"/>
  <c r="AB9" i="11"/>
  <c r="AB59" i="11"/>
  <c r="AB13" i="11"/>
  <c r="AB36" i="11"/>
  <c r="AB19" i="11"/>
  <c r="AB10" i="11"/>
  <c r="AA64" i="11"/>
  <c r="AB46" i="11"/>
  <c r="AB43" i="11"/>
  <c r="AB17" i="11"/>
  <c r="AB11" i="11"/>
  <c r="Z64" i="11"/>
  <c r="AB40" i="11"/>
  <c r="AB12" i="11"/>
  <c r="AB7" i="11"/>
  <c r="AY4" i="11"/>
  <c r="AX4" i="11"/>
  <c r="G63" i="4"/>
  <c r="AA68" i="11" s="1"/>
  <c r="BF10" i="11"/>
  <c r="BF18" i="11"/>
  <c r="BF9" i="11"/>
  <c r="BF36" i="11"/>
  <c r="BF50" i="11"/>
  <c r="BF34" i="11"/>
  <c r="BF51" i="11"/>
  <c r="BF48" i="11"/>
  <c r="BF8" i="11"/>
  <c r="BF21" i="11"/>
  <c r="BF43" i="11"/>
  <c r="BF61" i="11"/>
  <c r="BF25" i="11"/>
  <c r="BF41" i="11"/>
  <c r="BF33" i="11"/>
  <c r="BF7" i="11"/>
  <c r="BF62" i="11"/>
  <c r="BF45" i="11"/>
  <c r="BF32" i="11"/>
  <c r="BF58" i="11"/>
  <c r="BF24" i="11"/>
  <c r="BF55" i="11"/>
  <c r="BF17" i="11"/>
  <c r="BF20" i="11"/>
  <c r="BF28" i="11"/>
  <c r="BF29" i="11"/>
  <c r="BF30" i="11"/>
  <c r="BF49" i="11"/>
  <c r="BF23" i="11"/>
  <c r="BF19" i="11"/>
  <c r="BF47" i="11"/>
  <c r="BF38" i="11"/>
  <c r="BF22" i="11"/>
  <c r="BF16" i="11"/>
  <c r="AI4" i="11"/>
  <c r="BF53" i="11"/>
  <c r="BF63" i="11"/>
  <c r="BF11" i="11"/>
  <c r="BF54" i="11"/>
  <c r="BF35" i="11"/>
  <c r="BF15" i="11"/>
  <c r="BF59" i="11"/>
  <c r="BF56" i="11"/>
  <c r="BF26" i="11"/>
  <c r="BF52" i="11"/>
  <c r="BF14" i="11"/>
  <c r="BF13" i="11"/>
  <c r="BF60" i="11"/>
  <c r="BF37" i="11"/>
  <c r="BF57" i="11"/>
  <c r="BF39" i="11"/>
  <c r="BF46" i="11"/>
  <c r="BF27" i="11"/>
  <c r="BF44" i="11"/>
  <c r="BF42" i="11"/>
  <c r="BF40" i="11"/>
  <c r="BF31" i="11"/>
  <c r="G66" i="4" l="1"/>
  <c r="BA68" i="11"/>
  <c r="D66" i="4"/>
  <c r="BG44" i="11"/>
  <c r="BG8" i="11"/>
  <c r="BG23" i="11"/>
  <c r="BG56" i="11"/>
  <c r="BG26" i="11"/>
  <c r="BG18" i="11"/>
  <c r="BG52" i="11"/>
  <c r="BG63" i="11"/>
  <c r="BG58" i="11"/>
  <c r="BG17" i="11"/>
  <c r="BG53" i="11"/>
  <c r="BG45" i="11"/>
  <c r="BG24" i="11"/>
  <c r="BG61" i="11"/>
  <c r="BG46" i="11"/>
  <c r="BG20" i="11"/>
  <c r="BG49" i="11"/>
  <c r="BG50" i="11"/>
  <c r="BG40" i="11"/>
  <c r="BG9" i="11"/>
  <c r="BG60" i="11"/>
  <c r="BG42" i="11"/>
  <c r="BG34" i="11"/>
  <c r="BG27" i="11"/>
  <c r="BG59" i="11"/>
  <c r="BG55" i="11"/>
  <c r="BG43" i="11"/>
  <c r="BG30" i="11"/>
  <c r="BG29" i="11"/>
  <c r="BG54" i="11"/>
  <c r="BG47" i="11"/>
  <c r="BG25" i="11"/>
  <c r="BG39" i="11"/>
  <c r="BG32" i="11"/>
  <c r="BG57" i="11"/>
  <c r="BG15" i="11"/>
  <c r="BG62" i="11"/>
  <c r="BG7" i="11"/>
  <c r="BG48" i="11"/>
  <c r="BG51" i="11"/>
  <c r="BG14" i="11"/>
  <c r="BG41" i="11"/>
  <c r="BG36" i="11"/>
  <c r="BG28" i="11"/>
  <c r="BG38" i="11"/>
  <c r="BG31" i="11"/>
  <c r="BG37" i="11"/>
  <c r="BG35" i="11"/>
  <c r="BG33" i="11"/>
  <c r="BG21" i="11"/>
  <c r="BG10" i="11"/>
  <c r="BG16" i="11"/>
  <c r="BG22" i="11"/>
  <c r="BG13" i="11"/>
  <c r="BG11" i="11"/>
  <c r="BG19" i="11"/>
  <c r="BG12" i="11"/>
  <c r="Y69" i="11"/>
  <c r="Q69" i="11"/>
  <c r="Z69" i="11"/>
  <c r="P69" i="11"/>
  <c r="BA69" i="11"/>
  <c r="B28" i="19"/>
  <c r="E28" i="19" s="1"/>
  <c r="D32" i="19"/>
  <c r="E32" i="19" s="1"/>
  <c r="N51" i="4"/>
  <c r="E57" i="19"/>
  <c r="N18" i="4"/>
  <c r="BF6" i="11"/>
  <c r="BG6" i="11" s="1"/>
  <c r="N7" i="4"/>
  <c r="N5" i="4"/>
  <c r="N21" i="4"/>
  <c r="N16" i="4"/>
  <c r="N20" i="4"/>
  <c r="N12" i="4"/>
  <c r="N8" i="4"/>
  <c r="N15" i="4"/>
  <c r="N11" i="4"/>
  <c r="O10" i="4"/>
  <c r="N23" i="4"/>
  <c r="E5" i="19"/>
  <c r="E21" i="19"/>
  <c r="E18" i="19"/>
  <c r="E10" i="19"/>
  <c r="N4" i="4"/>
  <c r="N6" i="4"/>
  <c r="N10" i="4"/>
  <c r="E16" i="19"/>
  <c r="N17" i="4"/>
  <c r="E23" i="19"/>
  <c r="O23" i="4"/>
  <c r="N19" i="4"/>
  <c r="N13" i="4"/>
  <c r="O13" i="4"/>
  <c r="N14" i="4"/>
  <c r="E20" i="19"/>
  <c r="N22" i="4"/>
  <c r="E13" i="19"/>
  <c r="E15" i="19"/>
  <c r="N9" i="4"/>
  <c r="E39" i="19"/>
  <c r="E54" i="19"/>
  <c r="B61" i="19"/>
  <c r="B26" i="19"/>
  <c r="E26" i="19" s="1"/>
  <c r="E22" i="19"/>
  <c r="E29" i="19"/>
  <c r="E58" i="19"/>
  <c r="B65" i="19"/>
  <c r="O19" i="4"/>
  <c r="E19" i="19"/>
  <c r="E49" i="19"/>
  <c r="E31" i="19"/>
  <c r="E36" i="19"/>
  <c r="O40" i="4"/>
  <c r="E48" i="19"/>
  <c r="O59" i="4"/>
  <c r="O46" i="4"/>
  <c r="O44" i="4"/>
  <c r="O43" i="4"/>
  <c r="O16" i="4"/>
  <c r="O36" i="4"/>
  <c r="O32" i="4"/>
  <c r="O4" i="4"/>
  <c r="O45" i="4"/>
  <c r="O48" i="4"/>
  <c r="O22" i="4"/>
  <c r="O60" i="4"/>
  <c r="O29" i="4"/>
  <c r="O6" i="4"/>
  <c r="O35" i="4"/>
  <c r="E50" i="19"/>
  <c r="E8" i="19"/>
  <c r="O50" i="4"/>
  <c r="O52" i="4"/>
  <c r="O54" i="4"/>
  <c r="O58" i="4"/>
  <c r="E24" i="19"/>
  <c r="O11" i="4"/>
  <c r="O14" i="4"/>
  <c r="O34" i="4"/>
  <c r="E43" i="19"/>
  <c r="E6" i="19"/>
  <c r="E44" i="19"/>
  <c r="O15" i="4"/>
  <c r="E30" i="19"/>
  <c r="O5" i="4"/>
  <c r="E55" i="19"/>
  <c r="O37" i="4"/>
  <c r="E38" i="19"/>
  <c r="O41" i="4"/>
  <c r="O31" i="4"/>
  <c r="O61" i="4"/>
  <c r="E27" i="19"/>
  <c r="E34" i="19"/>
  <c r="E60" i="19"/>
  <c r="E52" i="19"/>
  <c r="E17" i="19"/>
  <c r="E45" i="19"/>
  <c r="E51" i="19"/>
  <c r="D61" i="19"/>
  <c r="D9" i="19"/>
  <c r="E9" i="19" s="1"/>
  <c r="D33" i="19"/>
  <c r="E33" i="19" s="1"/>
  <c r="D47" i="19"/>
  <c r="E47" i="19" s="1"/>
  <c r="D12" i="19"/>
  <c r="O55" i="4"/>
  <c r="O47" i="4"/>
  <c r="O9" i="4"/>
  <c r="O12" i="4"/>
  <c r="E14" i="19"/>
  <c r="E46" i="19"/>
  <c r="E59" i="19"/>
  <c r="E35" i="19"/>
  <c r="O20" i="4"/>
  <c r="E42" i="19"/>
  <c r="O39" i="4"/>
  <c r="E56" i="19"/>
  <c r="E40" i="19"/>
  <c r="E41" i="19"/>
  <c r="E37" i="19"/>
  <c r="O17" i="4"/>
  <c r="O49" i="4"/>
  <c r="AX68" i="11"/>
  <c r="AX69" i="11" s="1"/>
  <c r="O51" i="4"/>
  <c r="E53" i="19"/>
  <c r="C63" i="19"/>
  <c r="C69" i="19" s="1"/>
  <c r="E25" i="19"/>
  <c r="O21" i="4"/>
  <c r="O27" i="4"/>
  <c r="O24" i="4"/>
  <c r="O53" i="4"/>
  <c r="N24" i="4"/>
  <c r="O42" i="4"/>
  <c r="O38" i="4"/>
  <c r="O30" i="4"/>
  <c r="O28" i="4"/>
  <c r="O56" i="4"/>
  <c r="M63" i="4"/>
  <c r="M66" i="4" s="1"/>
  <c r="O26" i="4"/>
  <c r="L63" i="4"/>
  <c r="L66" i="4" s="1"/>
  <c r="O18" i="4"/>
  <c r="B7" i="19"/>
  <c r="O8" i="4"/>
  <c r="N25" i="4"/>
  <c r="O25" i="4"/>
  <c r="O7" i="4"/>
  <c r="K63" i="4"/>
  <c r="K66" i="4" s="1"/>
  <c r="AB64" i="11"/>
  <c r="BA4" i="11"/>
  <c r="O69" i="11" l="1"/>
  <c r="R68" i="11"/>
  <c r="R69" i="11" s="1"/>
  <c r="AA69" i="11"/>
  <c r="AB68" i="11"/>
  <c r="AB69" i="11" s="1"/>
  <c r="BF64" i="11"/>
  <c r="BG64" i="11" s="1"/>
  <c r="E11" i="19"/>
  <c r="E61" i="19"/>
  <c r="E12" i="19"/>
  <c r="E4" i="19"/>
  <c r="D65" i="19"/>
  <c r="C65" i="19"/>
  <c r="C66" i="19" s="1"/>
  <c r="D63" i="19"/>
  <c r="D69" i="19" s="1"/>
  <c r="N63" i="4"/>
  <c r="BE68" i="11"/>
  <c r="BE69" i="11" s="1"/>
  <c r="BD68" i="11"/>
  <c r="BD69" i="11" s="1"/>
  <c r="E7" i="19"/>
  <c r="B63" i="19"/>
  <c r="BC68" i="11"/>
  <c r="O63" i="4"/>
  <c r="B66" i="19" l="1"/>
  <c r="B69" i="19"/>
  <c r="E65" i="19"/>
  <c r="E63" i="19"/>
  <c r="D66" i="19"/>
  <c r="BF68" i="11"/>
  <c r="BC69" i="11"/>
  <c r="N65" i="4" l="1"/>
  <c r="N66" i="4" s="1"/>
  <c r="E69" i="19"/>
  <c r="E66" i="19"/>
  <c r="BF69" i="11"/>
  <c r="AB5" i="11" l="1"/>
  <c r="Z4" i="11" l="1"/>
  <c r="Y4" i="11"/>
  <c r="AA4" i="11"/>
  <c r="BF5" i="11"/>
  <c r="BG5" i="11" s="1"/>
  <c r="AB4" i="11" l="1"/>
  <c r="BD4" i="11"/>
  <c r="BC4" i="11"/>
  <c r="BE4" i="11"/>
  <c r="BF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tc={96552FA6-0BBC-4866-AB90-8C73E2602859}</author>
    <author>tc={B5A979A7-F824-4848-A30A-47676B09206A}</author>
    <author>tc={4665BCF6-AF6B-4152-93E8-2C1F3A4FD307}</author>
    <author>tc={2DAFBA53-04B6-48D2-9C13-7D388F870EEF}</author>
  </authors>
  <commentList>
    <comment ref="V2" authorId="0" shapeId="0" xr:uid="{96552FA6-0BBC-4866-AB90-8C73E260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AE11" authorId="1" shapeId="0" xr:uid="{B5A979A7-F824-4848-A30A-47676B09206A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2" shapeId="0" xr:uid="{4665BCF6-AF6B-4152-93E8-2C1F3A4FD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  <comment ref="H62" authorId="3" shapeId="0" xr:uid="{2DAFBA53-04B6-48D2-9C13-7D388F870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Roundup not working; added 0.0001 to match OSI's calcuation on the Source Data tab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tc={C397D52B-804E-4F52-B2DC-E234F38FAF9E}</author>
    <author>tc={71C17AA9-225A-466C-B5E1-E795AF64E48F}</author>
  </authors>
  <commentList>
    <comment ref="Q2" authorId="0" shapeId="0" xr:uid="{C397D52B-804E-4F52-B2DC-E234F38FAF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H62" authorId="1" shapeId="0" xr:uid="{71C17AA9-225A-466C-B5E1-E795AF64E48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sharedStrings.xml><?xml version="1.0" encoding="utf-8"?>
<sst xmlns="http://schemas.openxmlformats.org/spreadsheetml/2006/main" count="2493" uniqueCount="269">
  <si>
    <t>Tab #</t>
  </si>
  <si>
    <t>Worksheet Name</t>
  </si>
  <si>
    <t>Description</t>
  </si>
  <si>
    <t>N/A</t>
  </si>
  <si>
    <t>High-level summary of county share by program.</t>
  </si>
  <si>
    <t>Summary of county share by project and program.</t>
  </si>
  <si>
    <t>Summary of county share by project and program based on Persons Count by SFY.</t>
  </si>
  <si>
    <t>1a</t>
  </si>
  <si>
    <t>2a</t>
  </si>
  <si>
    <t>2b</t>
  </si>
  <si>
    <t>2c</t>
  </si>
  <si>
    <t>2d</t>
  </si>
  <si>
    <t>3a</t>
  </si>
  <si>
    <t>3b</t>
  </si>
  <si>
    <t>4a</t>
  </si>
  <si>
    <t>58C 20-21 Persons Count</t>
  </si>
  <si>
    <t>SFY 20-21 Persons Count used for SFY 22-23 budgets.</t>
  </si>
  <si>
    <t>58C 21-22 Persons Count</t>
  </si>
  <si>
    <t>SFY 21-22 Persons Count used for SFY 23-24 budgets.</t>
  </si>
  <si>
    <t>5a</t>
  </si>
  <si>
    <t>SFY 22-23 CalWIN MO Share Tbl</t>
  </si>
  <si>
    <r>
      <t xml:space="preserve">Sharing Table based on SFY </t>
    </r>
    <r>
      <rPr>
        <sz val="10"/>
        <rFont val="Century Gothic"/>
        <family val="2"/>
      </rPr>
      <t>20-21</t>
    </r>
    <r>
      <rPr>
        <sz val="10"/>
        <color theme="1"/>
        <rFont val="Century Gothic"/>
        <family val="2"/>
      </rPr>
      <t xml:space="preserve"> Persons Count used for SFY 22-23 budgets.</t>
    </r>
  </si>
  <si>
    <t>SFY 23-24 CalWIN MO Share Tbl</t>
  </si>
  <si>
    <r>
      <t xml:space="preserve">Sharing Table based on SFY </t>
    </r>
    <r>
      <rPr>
        <sz val="10"/>
        <rFont val="Century Gothic"/>
        <family val="2"/>
      </rPr>
      <t>21-22</t>
    </r>
    <r>
      <rPr>
        <sz val="10"/>
        <color theme="1"/>
        <rFont val="Century Gothic"/>
        <family val="2"/>
      </rPr>
      <t xml:space="preserve"> Persons Count used for SFY 23-24 budgets.</t>
    </r>
  </si>
  <si>
    <t>TOTAL PROJECT COSTS</t>
  </si>
  <si>
    <t>County</t>
  </si>
  <si>
    <t>CalFresh</t>
  </si>
  <si>
    <t>Foster Care</t>
  </si>
  <si>
    <t>General Assistance/
General Relief</t>
  </si>
  <si>
    <t>TOTAL</t>
  </si>
  <si>
    <t>Alameda</t>
  </si>
  <si>
    <t>Alpine</t>
  </si>
  <si>
    <t>Amador</t>
  </si>
  <si>
    <t>Butte</t>
  </si>
  <si>
    <t xml:space="preserve"> 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</si>
  <si>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</si>
  <si>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</si>
  <si>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</si>
  <si>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</si>
  <si>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</si>
  <si>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</si>
  <si>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</si>
  <si>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</si>
  <si>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</si>
  <si>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</si>
  <si>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</si>
  <si>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</si>
  <si>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</si>
  <si>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</si>
  <si>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</si>
  <si>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</si>
  <si>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</si>
  <si>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</si>
  <si>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</si>
  <si>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</si>
  <si>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</si>
  <si>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</si>
  <si>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</si>
  <si>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</si>
  <si>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</si>
  <si>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</si>
  <si>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</si>
  <si>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</si>
  <si>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</si>
  <si>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</si>
  <si>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</si>
  <si>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</si>
  <si>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</si>
  <si>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</si>
  <si>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</si>
  <si>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</si>
  <si>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</si>
  <si>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</si>
  <si>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</si>
  <si>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</si>
  <si>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</si>
  <si>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</si>
  <si>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</si>
  <si>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</si>
  <si>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</si>
  <si>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</si>
  <si>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</si>
  <si>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</si>
  <si>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</si>
  <si>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</si>
  <si>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</si>
  <si>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</si>
  <si>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</si>
  <si>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</si>
  <si>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</si>
  <si>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</si>
  <si>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</si>
  <si>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X-Check to Claim tabs</t>
  </si>
  <si>
    <t>18 County
CalWIN</t>
  </si>
  <si>
    <t>TOTAL BY PROGRAM</t>
  </si>
  <si>
    <t>GA/GR</t>
  </si>
  <si>
    <t>CalWIN M&amp;O Adjusted/Late for 22-23</t>
  </si>
  <si>
    <t>CalSAWS DD&amp;I 58 Counties</t>
  </si>
  <si>
    <t>CalSAWS -  Total County Shares</t>
  </si>
  <si>
    <t xml:space="preserve">CalWIN M&amp;O - Consortium (18-County Distribution) </t>
  </si>
  <si>
    <t>CalWIN M&amp;O - County (County Specific Cost)</t>
  </si>
  <si>
    <t>CalWIN M&amp;O -  Total County Shares</t>
  </si>
  <si>
    <t>SFY 21-22
Persons Count
(CalFresh)</t>
  </si>
  <si>
    <t xml:space="preserve">
58-County</t>
  </si>
  <si>
    <t>SFY 21-22
Persons Count
(All Programs)</t>
  </si>
  <si>
    <t>Total</t>
  </si>
  <si>
    <t>SFY 20-21
Persons Count
(All Programs)</t>
  </si>
  <si>
    <t>SFY 23-24 CalWIN Sharing Tables</t>
  </si>
  <si>
    <t xml:space="preserve"> Total</t>
  </si>
  <si>
    <t>Cross-Check to Share by Project</t>
  </si>
  <si>
    <t>CalSAWS Able-Bodied Adults Without Dependents 23/24</t>
  </si>
  <si>
    <t> </t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</si>
  <si>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</si>
  <si>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</si>
  <si>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</si>
  <si>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</si>
  <si>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</si>
  <si>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</si>
  <si>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</si>
  <si>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</si>
  <si>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</si>
  <si>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CalWORKs</t>
  </si>
  <si>
    <t>CFAP</t>
  </si>
  <si>
    <t>Medi-Cal</t>
  </si>
  <si>
    <t>CAPI</t>
  </si>
  <si>
    <t>KinGAP</t>
  </si>
  <si>
    <t>CMSP</t>
  </si>
  <si>
    <t>Covered CA</t>
  </si>
  <si>
    <t>CLAIM: Sep 23</t>
  </si>
  <si>
    <t xml:space="preserve">CalSAWS </t>
  </si>
  <si>
    <t/>
  </si>
  <si>
    <t>All Programs</t>
  </si>
  <si>
    <t xml:space="preserve">CalSAWS M&amp;O </t>
  </si>
  <si>
    <t>CalWIN M&amp;O</t>
  </si>
  <si>
    <t>CLAIM: Jul 23</t>
  </si>
  <si>
    <t>CLAIM: Aug 23</t>
  </si>
  <si>
    <t>CalWIN M&amp;O - SFY 22-23 Adjusted/Late</t>
  </si>
  <si>
    <t>SFY 20-21 Combined Persons Count</t>
  </si>
  <si>
    <t>1-Member</t>
  </si>
  <si>
    <t>18-Member</t>
  </si>
  <si>
    <t>39-Member</t>
  </si>
  <si>
    <t>40-Member</t>
  </si>
  <si>
    <t>57-Member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</si>
  <si>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</si>
  <si>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</si>
  <si>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</si>
  <si>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</si>
  <si>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</si>
  <si>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</si>
  <si>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(All Programs except GA/GR)</t>
  </si>
  <si>
    <t>M&amp;O 
(GA/GR Only)</t>
  </si>
  <si>
    <t>M&amp;O Baseline (Based on CalWIN Sharing Tables Methodology)</t>
  </si>
  <si>
    <t>ABAWD
(CalFresh Only)</t>
  </si>
  <si>
    <t>SAWS Shared Application
(CW, CF, CAPI, MC, State MC, Refugee, and GA/GR only)</t>
  </si>
  <si>
    <t>CalSAWS M&amp;O 
(All Programs)</t>
  </si>
  <si>
    <t>GA/GR App Dev</t>
  </si>
  <si>
    <t>CalSAWS DD&amp;I Baseline 
(All Programs)
58-County</t>
  </si>
  <si>
    <t>CalSAWS Admin 22/23
(All Programs except GA/GR)
58-County</t>
  </si>
  <si>
    <t>X-Check to Source Data Tab</t>
  </si>
  <si>
    <t>CW</t>
  </si>
  <si>
    <t>CA</t>
  </si>
  <si>
    <t>C-IV</t>
  </si>
  <si>
    <t>Rounding Adjustment Applied</t>
  </si>
  <si>
    <t>LRS</t>
  </si>
  <si>
    <t>WCDS</t>
  </si>
  <si>
    <t>SFY 21-22 Combined Persons Count</t>
  </si>
  <si>
    <t>CalWIN M&amp;O SFY 2022-23 Sharing Tables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</si>
  <si>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</si>
  <si>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</si>
  <si>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</si>
  <si>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</si>
  <si>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</si>
  <si>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</si>
  <si>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</si>
  <si>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</si>
  <si>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</si>
  <si>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</si>
  <si>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</si>
  <si>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</si>
  <si>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GA/GR%</t>
  </si>
  <si>
    <t>Non GA/GR</t>
  </si>
  <si>
    <t xml:space="preserve">County </t>
  </si>
  <si>
    <t>County Non</t>
  </si>
  <si>
    <t>CL%</t>
  </si>
  <si>
    <t>L/M/S %</t>
  </si>
  <si>
    <t>Formula</t>
  </si>
  <si>
    <t>CL% * 99.66%</t>
  </si>
  <si>
    <t>CL% * .34%</t>
  </si>
  <si>
    <t>Adj CL %</t>
  </si>
  <si>
    <t>GA/GR %</t>
  </si>
  <si>
    <t xml:space="preserve">  Alameda </t>
  </si>
  <si>
    <t xml:space="preserve">  Contra Costa </t>
  </si>
  <si>
    <t xml:space="preserve">  Fresno </t>
  </si>
  <si>
    <t xml:space="preserve">  Orange </t>
  </si>
  <si>
    <t xml:space="preserve">  Placer </t>
  </si>
  <si>
    <t xml:space="preserve">  Sacramento </t>
  </si>
  <si>
    <t xml:space="preserve">  San Diego </t>
  </si>
  <si>
    <t xml:space="preserve">  San Francisco </t>
  </si>
  <si>
    <t xml:space="preserve">  San Luis Obispo </t>
  </si>
  <si>
    <t xml:space="preserve">  San Mateo </t>
  </si>
  <si>
    <t xml:space="preserve">  Santa Barbara </t>
  </si>
  <si>
    <t xml:space="preserve">  Santa Clara </t>
  </si>
  <si>
    <t xml:space="preserve">  Santa Cruz </t>
  </si>
  <si>
    <t xml:space="preserve">  Solano </t>
  </si>
  <si>
    <t xml:space="preserve">  Sonoma </t>
  </si>
  <si>
    <t xml:space="preserve">  Tulare </t>
  </si>
  <si>
    <t xml:space="preserve">  Ventura </t>
  </si>
  <si>
    <t xml:space="preserve">  Yolo </t>
  </si>
  <si>
    <t>CalWIN M&amp;O SFY 2023-24 Sharing Tables</t>
  </si>
  <si>
    <t>CL% * 99.65%</t>
  </si>
  <si>
    <t>CL% * .35%</t>
  </si>
  <si>
    <t>1b</t>
  </si>
  <si>
    <t>CalSAWS Reimbursement for Food Benefit Theft Automation 23/24</t>
  </si>
  <si>
    <t>Reim. For Food Benefit Theft 58 Counties</t>
  </si>
  <si>
    <t>58-County</t>
  </si>
  <si>
    <t>58 County Reim. for Food 
Benefit Theft
CalSAWS</t>
  </si>
  <si>
    <t>Reimbursement for Food Benefit Theft
(CalFresh Only)</t>
  </si>
  <si>
    <t>CLAIM: Nov 23</t>
  </si>
  <si>
    <t>CLAIM: Oct 23</t>
  </si>
  <si>
    <t>CLAIM: Dec 23</t>
  </si>
  <si>
    <t>58 County ABAWD</t>
  </si>
  <si>
    <t>ABAWD 58 Counties</t>
  </si>
  <si>
    <t>ABAWD (CalFresh Only)</t>
  </si>
  <si>
    <t>18-County</t>
  </si>
  <si>
    <t>SFY 2223 Q3 Adj-Late CalSAWS</t>
  </si>
  <si>
    <t>SFY 22-23 Q3 Adj-Late MO</t>
  </si>
  <si>
    <t>Total roll up amounts of shares for Quarter 3 SFY 22-23 Adjusted/Late claims for CalSAWS.</t>
  </si>
  <si>
    <t>Total roll up amounts of shares for Quarter 3 SFY 22-23 M&amp;O Only Adjusted/Late claims for CalSAWS.</t>
  </si>
  <si>
    <t>CalSAWS M&amp;O 58 Counties</t>
  </si>
  <si>
    <t>Total roll up amounts of shares for Quarter 1 SFY 23-24 M&amp;O Only claims for CalSAWS - True-up for Q1 (original data).</t>
  </si>
  <si>
    <t>Total roll up amounts of shares for Quarter 1 SFY 23-24 M&amp;O Only claims for CalSAWS - True-up for Q1 (revised data).</t>
  </si>
  <si>
    <t>CalSAWS M&amp;O - Quarter 1 True-up (Part 1 - Original Data)</t>
  </si>
  <si>
    <t>CalSAWS M&amp;O - Quarter 1 True-up (Part 2 - Revised Data)</t>
  </si>
  <si>
    <t>SFY 23-24 Q1 CS MO True-up 1</t>
  </si>
  <si>
    <t>SFY 23-24 Q1 CS MO True-up 2</t>
  </si>
  <si>
    <t>58 County
CalSAWS DD&amp;I</t>
  </si>
  <si>
    <t>58 County
CalSAWS M&amp;O</t>
  </si>
  <si>
    <t>CLAIM: Jan 24</t>
  </si>
  <si>
    <t>CLAIM: Feb 24</t>
  </si>
  <si>
    <t>CLAIM: Mar 24</t>
  </si>
  <si>
    <t>X-Check to Share Calc tab</t>
  </si>
  <si>
    <t>County Share Adjusted</t>
  </si>
  <si>
    <t>CalSAWS DD&amp;I Adjusted/Late for 23-24</t>
  </si>
  <si>
    <t>Rounding added</t>
  </si>
  <si>
    <t>SFY 23-24 Q4 Share Summary</t>
  </si>
  <si>
    <t>SFY 23-24 Q4 Share by Project</t>
  </si>
  <si>
    <t>SFY 23-24 Q4 Share Calculations</t>
  </si>
  <si>
    <t>SFY 23-24 Q4 ABAWD</t>
  </si>
  <si>
    <t>SFY 23-24 Q4 Reim. Food Ben.</t>
  </si>
  <si>
    <t>SFY 23-24 Q4 CalSAWS</t>
  </si>
  <si>
    <t>SFY 23-24 Q4 CalSAWS MO</t>
  </si>
  <si>
    <t>SFY 23-24 Q4 CalWIN MO</t>
  </si>
  <si>
    <t>SFY 22-23 Q4 Adj-Late MO</t>
  </si>
  <si>
    <t>Total roll up amounts of shares for Quarter 4 SFY 23-24 claims for ABAWD.</t>
  </si>
  <si>
    <t>Total roll up amounts of shares for Quarter 4 SFY 23-24 claims for Reimbursement for Food Benefit Theft Automation.</t>
  </si>
  <si>
    <t>Total roll up amounts of shares for Quarter 4 SFY 23-24 claims for CalSAWS.</t>
  </si>
  <si>
    <t>Total roll up amounts of shares for Quarter 4 SFY 23-24 M&amp;O Only claims for CalSAWS.</t>
  </si>
  <si>
    <t>Total roll up amounts of shares for Quarter 4 SFY 23-24 claims for CalWIN M&amp;O.</t>
  </si>
  <si>
    <t>Total roll up amounts of shares for Quarter 4 SFY 22-23 Adjusted/Late claims for CalWIN M&amp;O.</t>
  </si>
  <si>
    <t>SFY 2023-24 Quarter 4</t>
  </si>
  <si>
    <t>SFY 2023-24 - Quarter 4</t>
  </si>
  <si>
    <t>SFY 23-24 Q4</t>
  </si>
  <si>
    <t>May 24</t>
  </si>
  <si>
    <t>CLAIM: Apr 24</t>
  </si>
  <si>
    <t>Jun 24</t>
  </si>
  <si>
    <t>CLAIM: May 24</t>
  </si>
  <si>
    <t>Jul 24</t>
  </si>
  <si>
    <t>CLAIM: Jun 24</t>
  </si>
  <si>
    <t>Total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</si>
</sst>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  <numFmt numFmtId="168" formatCode="&quot;$&quot;#,##0.00"/>
  </numFmts>
  <fonts count="7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rgb="FFFFFF00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8" tint="-0.249977111117893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3" tint="0.39997558519241921"/>
      <name val="Arial"/>
      <family val="2"/>
    </font>
    <font>
      <sz val="11"/>
      <color rgb="FF0070C0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b/>
      <sz val="8"/>
      <color theme="3" tint="-0.249977111117893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11"/>
      <color theme="1"/>
      <name val="Calibri"/>
      <family val="2"/>
      <scheme val="minor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9EBE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rgb="FFE8EEF7"/>
      </patternFill>
    </fill>
    <fill>
      <patternFill patternType="solid">
        <fgColor rgb="FFD6E0F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E699"/>
        <bgColor indexed="64"/>
      </patternFill>
    </fill>
  </fills>
  <borders count="3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/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0" fillId="4" borderId="3"/>
    <xf numFmtId="0" fontId="10" fillId="4" borderId="3"/>
    <xf numFmtId="0" fontId="6" fillId="4" borderId="3"/>
    <xf numFmtId="0" fontId="22" fillId="4" borderId="3"/>
    <xf numFmtId="9" fontId="10" fillId="4" borderId="3" applyFont="0" applyFill="0" applyBorder="0" applyAlignment="0" applyProtection="0"/>
    <xf numFmtId="44" fontId="6" fillId="4" borderId="3" applyFont="0" applyFill="0" applyBorder="0" applyAlignment="0" applyProtection="0"/>
    <xf numFmtId="0" fontId="9" fillId="4" borderId="3"/>
    <xf numFmtId="9" fontId="10" fillId="4" borderId="3" applyFont="0" applyFill="0" applyBorder="0" applyAlignment="0" applyProtection="0"/>
    <xf numFmtId="9" fontId="22" fillId="4" borderId="3" applyFont="0" applyFill="0" applyBorder="0" applyAlignment="0" applyProtection="0"/>
    <xf numFmtId="0" fontId="10" fillId="4" borderId="3"/>
    <xf numFmtId="44" fontId="10" fillId="4" borderId="3" applyFont="0" applyFill="0" applyBorder="0" applyAlignment="0" applyProtection="0"/>
    <xf numFmtId="0" fontId="9" fillId="4" borderId="3"/>
    <xf numFmtId="0" fontId="5" fillId="4" borderId="3"/>
    <xf numFmtId="0" fontId="4" fillId="4" borderId="3"/>
    <xf numFmtId="0" fontId="10" fillId="4" borderId="3"/>
    <xf numFmtId="43" fontId="10" fillId="4" borderId="3" applyFont="0" applyFill="0" applyBorder="0" applyAlignment="0" applyProtection="0"/>
    <xf numFmtId="9" fontId="10" fillId="4" borderId="3" applyFont="0" applyFill="0" applyBorder="0" applyAlignment="0" applyProtection="0"/>
    <xf numFmtId="0" fontId="10" fillId="4" borderId="3"/>
    <xf numFmtId="0" fontId="9" fillId="4" borderId="3"/>
    <xf numFmtId="0" fontId="9" fillId="4" borderId="3"/>
    <xf numFmtId="0" fontId="3" fillId="4" borderId="3"/>
    <xf numFmtId="0" fontId="9" fillId="4" borderId="3"/>
  </cellStyleXfs>
  <cellXfs count="384">
    <xf numFmtId="0" fontId="0" fillId="0" borderId="0" xfId="0"/>
    <xf numFmtId="0" fontId="8" fillId="5" borderId="1" xfId="0" applyFont="1" applyFill="1" applyBorder="1" applyAlignment="1" applyProtection="1">
      <alignment horizontal="left" vertical="center" indent="2"/>
      <protection locked="0"/>
    </xf>
    <xf numFmtId="0" fontId="11" fillId="4" borderId="3" xfId="1" applyFont="1"/>
    <xf numFmtId="0" fontId="12" fillId="4" borderId="3" xfId="1" applyFont="1"/>
    <xf numFmtId="0" fontId="10" fillId="4" borderId="8" xfId="1" applyBorder="1"/>
    <xf numFmtId="0" fontId="14" fillId="4" borderId="3" xfId="1" applyFont="1"/>
    <xf numFmtId="0" fontId="10" fillId="4" borderId="3" xfId="1"/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/>
    </xf>
    <xf numFmtId="0" fontId="13" fillId="6" borderId="13" xfId="1" applyFont="1" applyFill="1" applyBorder="1" applyAlignment="1">
      <alignment horizontal="center" vertical="center"/>
    </xf>
    <xf numFmtId="0" fontId="13" fillId="6" borderId="14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6" fontId="10" fillId="4" borderId="16" xfId="1" applyNumberFormat="1" applyBorder="1"/>
    <xf numFmtId="6" fontId="10" fillId="4" borderId="18" xfId="1" applyNumberFormat="1" applyBorder="1"/>
    <xf numFmtId="6" fontId="10" fillId="4" borderId="19" xfId="1" applyNumberFormat="1" applyBorder="1"/>
    <xf numFmtId="6" fontId="10" fillId="4" borderId="20" xfId="1" applyNumberFormat="1" applyBorder="1"/>
    <xf numFmtId="6" fontId="14" fillId="4" borderId="3" xfId="1" applyNumberFormat="1" applyFont="1"/>
    <xf numFmtId="6" fontId="10" fillId="4" borderId="21" xfId="1" applyNumberFormat="1" applyBorder="1"/>
    <xf numFmtId="6" fontId="10" fillId="7" borderId="19" xfId="1" applyNumberFormat="1" applyFill="1" applyBorder="1"/>
    <xf numFmtId="0" fontId="10" fillId="4" borderId="21" xfId="1" applyBorder="1"/>
    <xf numFmtId="164" fontId="10" fillId="4" borderId="21" xfId="1" applyNumberFormat="1" applyBorder="1"/>
    <xf numFmtId="0" fontId="10" fillId="4" borderId="21" xfId="2" applyBorder="1"/>
    <xf numFmtId="6" fontId="10" fillId="8" borderId="19" xfId="1" applyNumberFormat="1" applyFill="1" applyBorder="1"/>
    <xf numFmtId="6" fontId="10" fillId="8" borderId="14" xfId="1" applyNumberFormat="1" applyFill="1" applyBorder="1"/>
    <xf numFmtId="0" fontId="15" fillId="4" borderId="19" xfId="1" applyFont="1" applyBorder="1"/>
    <xf numFmtId="6" fontId="15" fillId="4" borderId="19" xfId="1" applyNumberFormat="1" applyFont="1" applyBorder="1" applyAlignment="1" applyProtection="1">
      <alignment horizontal="right"/>
      <protection locked="0"/>
    </xf>
    <xf numFmtId="0" fontId="16" fillId="4" borderId="3" xfId="1" applyFont="1"/>
    <xf numFmtId="6" fontId="16" fillId="4" borderId="3" xfId="1" applyNumberFormat="1" applyFont="1"/>
    <xf numFmtId="0" fontId="17" fillId="4" borderId="3" xfId="1" applyFont="1"/>
    <xf numFmtId="0" fontId="18" fillId="4" borderId="3" xfId="1" applyFont="1"/>
    <xf numFmtId="17" fontId="16" fillId="4" borderId="3" xfId="1" applyNumberFormat="1" applyFont="1" applyAlignment="1">
      <alignment horizontal="center"/>
    </xf>
    <xf numFmtId="6" fontId="19" fillId="4" borderId="3" xfId="1" applyNumberFormat="1" applyFont="1"/>
    <xf numFmtId="0" fontId="20" fillId="4" borderId="3" xfId="1" applyFont="1"/>
    <xf numFmtId="0" fontId="15" fillId="4" borderId="3" xfId="1" applyFont="1"/>
    <xf numFmtId="17" fontId="20" fillId="4" borderId="3" xfId="1" applyNumberFormat="1" applyFont="1" applyAlignment="1">
      <alignment horizontal="center"/>
    </xf>
    <xf numFmtId="6" fontId="21" fillId="4" borderId="3" xfId="1" applyNumberFormat="1" applyFont="1"/>
    <xf numFmtId="6" fontId="20" fillId="4" borderId="3" xfId="1" applyNumberFormat="1" applyFont="1"/>
    <xf numFmtId="0" fontId="21" fillId="4" borderId="3" xfId="1" applyFont="1"/>
    <xf numFmtId="0" fontId="6" fillId="4" borderId="3" xfId="3"/>
    <xf numFmtId="0" fontId="10" fillId="4" borderId="19" xfId="1" applyBorder="1"/>
    <xf numFmtId="0" fontId="28" fillId="4" borderId="3" xfId="1" applyFont="1" applyAlignment="1">
      <alignment horizontal="center"/>
    </xf>
    <xf numFmtId="0" fontId="13" fillId="4" borderId="3" xfId="1" applyFont="1" applyAlignment="1">
      <alignment horizontal="center" vertical="center"/>
    </xf>
    <xf numFmtId="6" fontId="10" fillId="4" borderId="3" xfId="1" applyNumberFormat="1"/>
    <xf numFmtId="0" fontId="30" fillId="4" borderId="3" xfId="1" applyFont="1"/>
    <xf numFmtId="0" fontId="13" fillId="6" borderId="19" xfId="1" applyFont="1" applyFill="1" applyBorder="1" applyAlignment="1">
      <alignment horizontal="center"/>
    </xf>
    <xf numFmtId="0" fontId="13" fillId="6" borderId="19" xfId="1" applyFont="1" applyFill="1" applyBorder="1" applyAlignment="1">
      <alignment horizontal="center" wrapText="1"/>
    </xf>
    <xf numFmtId="0" fontId="13" fillId="4" borderId="3" xfId="1" applyFont="1" applyAlignment="1">
      <alignment horizontal="center" wrapText="1"/>
    </xf>
    <xf numFmtId="0" fontId="13" fillId="6" borderId="18" xfId="1" applyFont="1" applyFill="1" applyBorder="1" applyAlignment="1">
      <alignment horizontal="center"/>
    </xf>
    <xf numFmtId="10" fontId="15" fillId="4" borderId="19" xfId="1" applyNumberFormat="1" applyFont="1" applyBorder="1" applyAlignment="1">
      <alignment horizontal="right"/>
    </xf>
    <xf numFmtId="10" fontId="15" fillId="4" borderId="19" xfId="1" applyNumberFormat="1" applyFont="1" applyBorder="1" applyAlignment="1">
      <alignment horizontal="right" wrapText="1"/>
    </xf>
    <xf numFmtId="10" fontId="15" fillId="4" borderId="3" xfId="1" applyNumberFormat="1" applyFont="1" applyAlignment="1">
      <alignment horizontal="right"/>
    </xf>
    <xf numFmtId="164" fontId="15" fillId="4" borderId="19" xfId="1" applyNumberFormat="1" applyFont="1" applyBorder="1"/>
    <xf numFmtId="6" fontId="31" fillId="4" borderId="3" xfId="1" applyNumberFormat="1" applyFont="1"/>
    <xf numFmtId="6" fontId="15" fillId="4" borderId="19" xfId="1" applyNumberFormat="1" applyFont="1" applyBorder="1"/>
    <xf numFmtId="6" fontId="15" fillId="4" borderId="3" xfId="1" applyNumberFormat="1" applyFont="1"/>
    <xf numFmtId="0" fontId="31" fillId="4" borderId="3" xfId="1" applyFont="1"/>
    <xf numFmtId="164" fontId="15" fillId="4" borderId="19" xfId="1" applyNumberFormat="1" applyFont="1" applyBorder="1" applyAlignment="1">
      <alignment horizontal="right"/>
    </xf>
    <xf numFmtId="6" fontId="30" fillId="4" borderId="3" xfId="1" applyNumberFormat="1" applyFont="1"/>
    <xf numFmtId="6" fontId="32" fillId="4" borderId="3" xfId="1" applyNumberFormat="1" applyFont="1"/>
    <xf numFmtId="10" fontId="10" fillId="4" borderId="21" xfId="5" applyNumberFormat="1" applyBorder="1"/>
    <xf numFmtId="6" fontId="10" fillId="4" borderId="19" xfId="5" applyNumberFormat="1" applyFont="1" applyBorder="1"/>
    <xf numFmtId="6" fontId="22" fillId="4" borderId="19" xfId="5" applyNumberFormat="1" applyFont="1" applyBorder="1"/>
    <xf numFmtId="6" fontId="33" fillId="4" borderId="3" xfId="1" applyNumberFormat="1" applyFont="1"/>
    <xf numFmtId="10" fontId="10" fillId="4" borderId="19" xfId="5" applyNumberFormat="1" applyFont="1" applyFill="1" applyBorder="1"/>
    <xf numFmtId="6" fontId="22" fillId="4" borderId="19" xfId="1" applyNumberFormat="1" applyFont="1" applyBorder="1"/>
    <xf numFmtId="164" fontId="10" fillId="4" borderId="19" xfId="1" applyNumberFormat="1" applyBorder="1"/>
    <xf numFmtId="8" fontId="31" fillId="4" borderId="3" xfId="1" applyNumberFormat="1" applyFont="1"/>
    <xf numFmtId="10" fontId="10" fillId="7" borderId="19" xfId="5" applyNumberFormat="1" applyFont="1" applyFill="1" applyBorder="1"/>
    <xf numFmtId="6" fontId="22" fillId="7" borderId="19" xfId="1" applyNumberFormat="1" applyFont="1" applyFill="1" applyBorder="1"/>
    <xf numFmtId="10" fontId="22" fillId="7" borderId="19" xfId="5" applyNumberFormat="1" applyFont="1" applyFill="1" applyBorder="1"/>
    <xf numFmtId="6" fontId="34" fillId="4" borderId="19" xfId="5" applyNumberFormat="1" applyFont="1" applyBorder="1"/>
    <xf numFmtId="0" fontId="22" fillId="4" borderId="19" xfId="1" applyFont="1" applyBorder="1"/>
    <xf numFmtId="164" fontId="22" fillId="4" borderId="19" xfId="1" applyNumberFormat="1" applyFont="1" applyBorder="1"/>
    <xf numFmtId="10" fontId="15" fillId="4" borderId="19" xfId="5" applyNumberFormat="1" applyFont="1" applyBorder="1"/>
    <xf numFmtId="10" fontId="15" fillId="4" borderId="19" xfId="1" applyNumberFormat="1" applyFont="1" applyBorder="1"/>
    <xf numFmtId="164" fontId="15" fillId="4" borderId="19" xfId="1" applyNumberFormat="1" applyFont="1" applyBorder="1" applyAlignment="1">
      <alignment vertical="center"/>
    </xf>
    <xf numFmtId="6" fontId="31" fillId="4" borderId="3" xfId="1" applyNumberFormat="1" applyFont="1" applyAlignment="1">
      <alignment vertical="center"/>
    </xf>
    <xf numFmtId="164" fontId="24" fillId="4" borderId="19" xfId="1" applyNumberFormat="1" applyFont="1" applyBorder="1" applyAlignment="1">
      <alignment vertical="center"/>
    </xf>
    <xf numFmtId="0" fontId="6" fillId="4" borderId="3" xfId="3" applyAlignment="1">
      <alignment vertical="center"/>
    </xf>
    <xf numFmtId="164" fontId="30" fillId="4" borderId="3" xfId="1" applyNumberFormat="1" applyFont="1"/>
    <xf numFmtId="164" fontId="35" fillId="4" borderId="3" xfId="1" applyNumberFormat="1" applyFont="1"/>
    <xf numFmtId="2" fontId="30" fillId="4" borderId="3" xfId="1" applyNumberFormat="1" applyFont="1" applyAlignment="1">
      <alignment horizontal="right"/>
    </xf>
    <xf numFmtId="0" fontId="36" fillId="4" borderId="3" xfId="3" applyFont="1"/>
    <xf numFmtId="8" fontId="30" fillId="4" borderId="3" xfId="1" applyNumberFormat="1" applyFont="1"/>
    <xf numFmtId="164" fontId="14" fillId="4" borderId="3" xfId="1" applyNumberFormat="1" applyFont="1"/>
    <xf numFmtId="165" fontId="37" fillId="4" borderId="3" xfId="11" applyNumberFormat="1" applyFont="1"/>
    <xf numFmtId="6" fontId="23" fillId="4" borderId="3" xfId="1" applyNumberFormat="1" applyFont="1"/>
    <xf numFmtId="0" fontId="38" fillId="4" borderId="3" xfId="3" applyFont="1"/>
    <xf numFmtId="6" fontId="38" fillId="4" borderId="3" xfId="3" applyNumberFormat="1" applyFont="1"/>
    <xf numFmtId="164" fontId="23" fillId="4" borderId="3" xfId="1" applyNumberFormat="1" applyFont="1" applyAlignment="1">
      <alignment horizontal="center"/>
    </xf>
    <xf numFmtId="164" fontId="37" fillId="4" borderId="3" xfId="1" applyNumberFormat="1" applyFont="1"/>
    <xf numFmtId="164" fontId="32" fillId="4" borderId="3" xfId="1" applyNumberFormat="1" applyFont="1"/>
    <xf numFmtId="0" fontId="39" fillId="4" borderId="3" xfId="1" applyFont="1"/>
    <xf numFmtId="17" fontId="32" fillId="4" borderId="3" xfId="1" applyNumberFormat="1" applyFont="1" applyAlignment="1">
      <alignment horizontal="center"/>
    </xf>
    <xf numFmtId="0" fontId="37" fillId="4" borderId="3" xfId="1" applyFont="1"/>
    <xf numFmtId="6" fontId="39" fillId="4" borderId="3" xfId="1" applyNumberFormat="1" applyFont="1"/>
    <xf numFmtId="0" fontId="9" fillId="4" borderId="3" xfId="12"/>
    <xf numFmtId="0" fontId="13" fillId="6" borderId="19" xfId="1" applyFont="1" applyFill="1" applyBorder="1" applyAlignment="1">
      <alignment horizontal="center" vertical="center"/>
    </xf>
    <xf numFmtId="0" fontId="13" fillId="6" borderId="19" xfId="1" applyFont="1" applyFill="1" applyBorder="1" applyAlignment="1">
      <alignment horizontal="center" vertical="center" wrapText="1"/>
    </xf>
    <xf numFmtId="0" fontId="10" fillId="4" borderId="19" xfId="2" applyBorder="1"/>
    <xf numFmtId="0" fontId="22" fillId="4" borderId="3" xfId="1" applyFont="1"/>
    <xf numFmtId="0" fontId="5" fillId="4" borderId="3" xfId="13"/>
    <xf numFmtId="0" fontId="41" fillId="4" borderId="3" xfId="1" applyFont="1"/>
    <xf numFmtId="0" fontId="41" fillId="4" borderId="4" xfId="1" applyFont="1" applyBorder="1"/>
    <xf numFmtId="0" fontId="23" fillId="4" borderId="3" xfId="1" applyFont="1"/>
    <xf numFmtId="8" fontId="23" fillId="4" borderId="3" xfId="1" applyNumberFormat="1" applyFont="1"/>
    <xf numFmtId="0" fontId="13" fillId="6" borderId="16" xfId="1" applyFont="1" applyFill="1" applyBorder="1" applyAlignment="1">
      <alignment horizontal="center" wrapText="1"/>
    </xf>
    <xf numFmtId="0" fontId="42" fillId="12" borderId="19" xfId="4" applyFont="1" applyFill="1" applyBorder="1" applyAlignment="1">
      <alignment horizontal="center"/>
    </xf>
    <xf numFmtId="0" fontId="42" fillId="12" borderId="19" xfId="4" applyFont="1" applyFill="1" applyBorder="1"/>
    <xf numFmtId="0" fontId="42" fillId="12" borderId="19" xfId="4" applyFont="1" applyFill="1" applyBorder="1" applyAlignment="1">
      <alignment wrapText="1"/>
    </xf>
    <xf numFmtId="0" fontId="4" fillId="4" borderId="3" xfId="14"/>
    <xf numFmtId="0" fontId="43" fillId="9" borderId="19" xfId="4" applyFont="1" applyFill="1" applyBorder="1" applyAlignment="1">
      <alignment horizontal="center" vertical="center"/>
    </xf>
    <xf numFmtId="0" fontId="44" fillId="4" borderId="19" xfId="4" applyFont="1" applyBorder="1" applyAlignment="1">
      <alignment vertical="center"/>
    </xf>
    <xf numFmtId="0" fontId="44" fillId="4" borderId="19" xfId="4" applyFont="1" applyBorder="1" applyAlignment="1">
      <alignment vertical="center" wrapText="1"/>
    </xf>
    <xf numFmtId="0" fontId="44" fillId="13" borderId="19" xfId="4" applyFont="1" applyFill="1" applyBorder="1" applyAlignment="1">
      <alignment horizontal="center" vertical="center"/>
    </xf>
    <xf numFmtId="0" fontId="44" fillId="11" borderId="19" xfId="4" applyFont="1" applyFill="1" applyBorder="1" applyAlignment="1">
      <alignment horizontal="center" vertical="center"/>
    </xf>
    <xf numFmtId="0" fontId="44" fillId="14" borderId="19" xfId="4" applyFont="1" applyFill="1" applyBorder="1" applyAlignment="1">
      <alignment horizontal="center" vertical="center"/>
    </xf>
    <xf numFmtId="0" fontId="44" fillId="15" borderId="19" xfId="4" applyFont="1" applyFill="1" applyBorder="1" applyAlignment="1">
      <alignment horizontal="center" vertical="center"/>
    </xf>
    <xf numFmtId="0" fontId="44" fillId="16" borderId="19" xfId="4" applyFont="1" applyFill="1" applyBorder="1" applyAlignment="1">
      <alignment horizontal="center" vertical="center"/>
    </xf>
    <xf numFmtId="0" fontId="22" fillId="4" borderId="3" xfId="4" applyAlignment="1">
      <alignment horizontal="center"/>
    </xf>
    <xf numFmtId="0" fontId="22" fillId="4" borderId="3" xfId="4"/>
    <xf numFmtId="0" fontId="22" fillId="4" borderId="3" xfId="4" applyAlignment="1">
      <alignment wrapText="1"/>
    </xf>
    <xf numFmtId="0" fontId="48" fillId="4" borderId="19" xfId="1" applyFont="1" applyBorder="1"/>
    <xf numFmtId="3" fontId="48" fillId="4" borderId="19" xfId="1" applyNumberFormat="1" applyFont="1" applyBorder="1"/>
    <xf numFmtId="10" fontId="48" fillId="4" borderId="19" xfId="5" applyNumberFormat="1" applyFont="1" applyBorder="1" applyProtection="1"/>
    <xf numFmtId="10" fontId="49" fillId="4" borderId="19" xfId="5" applyNumberFormat="1" applyFont="1" applyBorder="1" applyProtection="1"/>
    <xf numFmtId="10" fontId="50" fillId="4" borderId="19" xfId="5" applyNumberFormat="1" applyFont="1" applyBorder="1" applyProtection="1"/>
    <xf numFmtId="10" fontId="48" fillId="4" borderId="19" xfId="5" applyNumberFormat="1" applyFont="1" applyFill="1" applyBorder="1" applyProtection="1"/>
    <xf numFmtId="3" fontId="51" fillId="4" borderId="19" xfId="1" applyNumberFormat="1" applyFont="1" applyBorder="1"/>
    <xf numFmtId="10" fontId="51" fillId="4" borderId="19" xfId="5" applyNumberFormat="1" applyFont="1" applyBorder="1" applyProtection="1"/>
    <xf numFmtId="0" fontId="15" fillId="4" borderId="3" xfId="15" applyFont="1"/>
    <xf numFmtId="0" fontId="10" fillId="4" borderId="3" xfId="15"/>
    <xf numFmtId="164" fontId="10" fillId="4" borderId="3" xfId="15" applyNumberFormat="1"/>
    <xf numFmtId="10" fontId="10" fillId="4" borderId="3" xfId="15" applyNumberFormat="1"/>
    <xf numFmtId="0" fontId="10" fillId="4" borderId="3" xfId="15" applyAlignment="1">
      <alignment horizontal="center"/>
    </xf>
    <xf numFmtId="0" fontId="10" fillId="4" borderId="29" xfId="15" applyBorder="1"/>
    <xf numFmtId="0" fontId="10" fillId="4" borderId="29" xfId="15" applyBorder="1" applyAlignment="1">
      <alignment horizontal="center"/>
    </xf>
    <xf numFmtId="0" fontId="10" fillId="4" borderId="30" xfId="15" applyBorder="1" applyAlignment="1">
      <alignment horizontal="center"/>
    </xf>
    <xf numFmtId="10" fontId="10" fillId="4" borderId="30" xfId="15" applyNumberFormat="1" applyBorder="1" applyAlignment="1">
      <alignment horizontal="center"/>
    </xf>
    <xf numFmtId="10" fontId="10" fillId="4" borderId="3" xfId="15" applyNumberFormat="1" applyAlignment="1">
      <alignment horizontal="center"/>
    </xf>
    <xf numFmtId="0" fontId="10" fillId="4" borderId="31" xfId="15" applyBorder="1"/>
    <xf numFmtId="10" fontId="10" fillId="4" borderId="32" xfId="15" applyNumberFormat="1" applyBorder="1"/>
    <xf numFmtId="10" fontId="10" fillId="4" borderId="29" xfId="16" applyNumberFormat="1" applyBorder="1"/>
    <xf numFmtId="10" fontId="10" fillId="4" borderId="31" xfId="16" applyNumberFormat="1" applyBorder="1"/>
    <xf numFmtId="10" fontId="10" fillId="4" borderId="29" xfId="2" applyNumberFormat="1" applyBorder="1"/>
    <xf numFmtId="10" fontId="10" fillId="4" borderId="31" xfId="15" applyNumberFormat="1" applyBorder="1"/>
    <xf numFmtId="10" fontId="10" fillId="4" borderId="31" xfId="2" applyNumberFormat="1" applyBorder="1"/>
    <xf numFmtId="0" fontId="10" fillId="4" borderId="30" xfId="15" applyBorder="1"/>
    <xf numFmtId="10" fontId="10" fillId="4" borderId="30" xfId="16" applyNumberFormat="1" applyBorder="1"/>
    <xf numFmtId="10" fontId="56" fillId="4" borderId="3" xfId="15" applyNumberFormat="1" applyFont="1"/>
    <xf numFmtId="2" fontId="10" fillId="4" borderId="3" xfId="15" applyNumberFormat="1"/>
    <xf numFmtId="10" fontId="0" fillId="4" borderId="3" xfId="17" applyNumberFormat="1" applyFont="1"/>
    <xf numFmtId="0" fontId="40" fillId="4" borderId="3" xfId="1" applyFont="1" applyAlignment="1">
      <alignment horizontal="center"/>
    </xf>
    <xf numFmtId="164" fontId="57" fillId="4" borderId="3" xfId="1" applyNumberFormat="1" applyFont="1"/>
    <xf numFmtId="6" fontId="57" fillId="4" borderId="3" xfId="1" applyNumberFormat="1" applyFont="1"/>
    <xf numFmtId="0" fontId="57" fillId="4" borderId="3" xfId="1" applyFont="1"/>
    <xf numFmtId="0" fontId="59" fillId="4" borderId="3" xfId="3" applyFont="1"/>
    <xf numFmtId="6" fontId="57" fillId="21" borderId="3" xfId="1" applyNumberFormat="1" applyFont="1" applyFill="1"/>
    <xf numFmtId="6" fontId="58" fillId="4" borderId="3" xfId="1" applyNumberFormat="1" applyFont="1"/>
    <xf numFmtId="6" fontId="58" fillId="21" borderId="3" xfId="1" applyNumberFormat="1" applyFont="1" applyFill="1"/>
    <xf numFmtId="166" fontId="10" fillId="4" borderId="3" xfId="15" applyNumberFormat="1"/>
    <xf numFmtId="6" fontId="10" fillId="4" borderId="17" xfId="1" applyNumberFormat="1" applyBorder="1"/>
    <xf numFmtId="0" fontId="7" fillId="2" borderId="3" xfId="0" applyFont="1" applyFill="1" applyBorder="1" applyProtection="1">
      <protection locked="0"/>
    </xf>
    <xf numFmtId="0" fontId="45" fillId="17" borderId="0" xfId="0" applyFont="1" applyFill="1"/>
    <xf numFmtId="0" fontId="43" fillId="0" borderId="0" xfId="0" applyFont="1"/>
    <xf numFmtId="0" fontId="45" fillId="17" borderId="19" xfId="0" applyFont="1" applyFill="1" applyBorder="1" applyAlignment="1">
      <alignment horizontal="left"/>
    </xf>
    <xf numFmtId="0" fontId="45" fillId="17" borderId="19" xfId="0" applyFont="1" applyFill="1" applyBorder="1" applyAlignment="1">
      <alignment horizontal="center"/>
    </xf>
    <xf numFmtId="0" fontId="45" fillId="17" borderId="19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48" fillId="0" borderId="19" xfId="0" applyNumberFormat="1" applyFont="1" applyBorder="1"/>
    <xf numFmtId="38" fontId="23" fillId="20" borderId="0" xfId="0" applyNumberFormat="1" applyFont="1" applyFill="1"/>
    <xf numFmtId="3" fontId="51" fillId="0" borderId="19" xfId="0" applyNumberFormat="1" applyFont="1" applyBorder="1"/>
    <xf numFmtId="38" fontId="40" fillId="20" borderId="0" xfId="0" applyNumberFormat="1" applyFont="1" applyFill="1"/>
    <xf numFmtId="0" fontId="0" fillId="0" borderId="0" xfId="0" applyAlignment="1">
      <alignment horizontal="center"/>
    </xf>
    <xf numFmtId="10" fontId="51" fillId="0" borderId="19" xfId="0" applyNumberFormat="1" applyFont="1" applyBorder="1"/>
    <xf numFmtId="10" fontId="52" fillId="4" borderId="19" xfId="0" applyNumberFormat="1" applyFont="1" applyFill="1" applyBorder="1"/>
    <xf numFmtId="10" fontId="51" fillId="4" borderId="19" xfId="0" applyNumberFormat="1" applyFont="1" applyFill="1" applyBorder="1"/>
    <xf numFmtId="3" fontId="15" fillId="0" borderId="0" xfId="0" applyNumberFormat="1" applyFont="1"/>
    <xf numFmtId="0" fontId="48" fillId="0" borderId="0" xfId="0" applyFont="1"/>
    <xf numFmtId="0" fontId="48" fillId="4" borderId="0" xfId="0" applyFont="1" applyFill="1"/>
    <xf numFmtId="3" fontId="53" fillId="0" borderId="0" xfId="0" applyNumberFormat="1" applyFont="1"/>
    <xf numFmtId="38" fontId="15" fillId="0" borderId="0" xfId="0" applyNumberFormat="1" applyFont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54" fillId="0" borderId="0" xfId="0" applyFont="1"/>
    <xf numFmtId="3" fontId="0" fillId="0" borderId="0" xfId="0" applyNumberFormat="1"/>
    <xf numFmtId="0" fontId="40" fillId="0" borderId="0" xfId="0" applyFont="1" applyAlignment="1">
      <alignment horizontal="right"/>
    </xf>
    <xf numFmtId="3" fontId="40" fillId="0" borderId="0" xfId="0" applyNumberFormat="1" applyFont="1"/>
    <xf numFmtId="0" fontId="23" fillId="0" borderId="28" xfId="0" applyFont="1" applyBorder="1" applyAlignment="1">
      <alignment horizontal="right"/>
    </xf>
    <xf numFmtId="38" fontId="23" fillId="0" borderId="28" xfId="0" applyNumberFormat="1" applyFont="1" applyBorder="1"/>
    <xf numFmtId="49" fontId="43" fillId="0" borderId="0" xfId="0" applyNumberFormat="1" applyFont="1"/>
    <xf numFmtId="38" fontId="23" fillId="20" borderId="28" xfId="0" applyNumberFormat="1" applyFont="1" applyFill="1" applyBorder="1"/>
    <xf numFmtId="38" fontId="40" fillId="20" borderId="28" xfId="0" applyNumberFormat="1" applyFont="1" applyFill="1" applyBorder="1"/>
    <xf numFmtId="38" fontId="0" fillId="0" borderId="0" xfId="0" applyNumberFormat="1"/>
    <xf numFmtId="10" fontId="23" fillId="0" borderId="28" xfId="0" applyNumberFormat="1" applyFont="1" applyBorder="1"/>
    <xf numFmtId="10" fontId="23" fillId="20" borderId="28" xfId="0" applyNumberFormat="1" applyFont="1" applyFill="1" applyBorder="1"/>
    <xf numFmtId="10" fontId="40" fillId="20" borderId="28" xfId="0" applyNumberFormat="1" applyFont="1" applyFill="1" applyBorder="1"/>
    <xf numFmtId="38" fontId="48" fillId="0" borderId="0" xfId="0" applyNumberFormat="1" applyFont="1"/>
    <xf numFmtId="0" fontId="55" fillId="0" borderId="0" xfId="0" applyFont="1"/>
    <xf numFmtId="0" fontId="43" fillId="4" borderId="19" xfId="4" applyFont="1" applyBorder="1" applyAlignment="1">
      <alignment vertical="center" wrapText="1"/>
    </xf>
    <xf numFmtId="0" fontId="23" fillId="4" borderId="3" xfId="1" applyFont="1" applyAlignment="1">
      <alignment horizontal="center"/>
    </xf>
    <xf numFmtId="164" fontId="10" fillId="4" borderId="33" xfId="1" applyNumberFormat="1" applyBorder="1"/>
    <xf numFmtId="167" fontId="8" fillId="2" borderId="1" xfId="0" applyNumberFormat="1" applyFont="1" applyFill="1" applyBorder="1" applyAlignment="1">
      <alignment horizontal="right" vertical="center"/>
    </xf>
    <xf numFmtId="167" fontId="8" fillId="2" borderId="2" xfId="0" applyNumberFormat="1" applyFont="1" applyFill="1" applyBorder="1" applyAlignment="1">
      <alignment horizontal="right" vertical="center"/>
    </xf>
    <xf numFmtId="6" fontId="10" fillId="22" borderId="17" xfId="1" applyNumberFormat="1" applyFill="1" applyBorder="1"/>
    <xf numFmtId="164" fontId="24" fillId="7" borderId="19" xfId="1" applyNumberFormat="1" applyFont="1" applyFill="1" applyBorder="1"/>
    <xf numFmtId="164" fontId="15" fillId="7" borderId="19" xfId="1" applyNumberFormat="1" applyFont="1" applyFill="1" applyBorder="1"/>
    <xf numFmtId="0" fontId="63" fillId="4" borderId="3" xfId="3" applyFont="1"/>
    <xf numFmtId="6" fontId="63" fillId="4" borderId="3" xfId="3" applyNumberFormat="1" applyFont="1"/>
    <xf numFmtId="0" fontId="64" fillId="4" borderId="3" xfId="13" applyFont="1" applyAlignment="1">
      <alignment horizontal="left" vertical="center"/>
    </xf>
    <xf numFmtId="6" fontId="65" fillId="4" borderId="3" xfId="13" applyNumberFormat="1" applyFont="1"/>
    <xf numFmtId="0" fontId="7" fillId="0" borderId="0" xfId="0" applyFont="1"/>
    <xf numFmtId="168" fontId="15" fillId="4" borderId="3" xfId="1" applyNumberFormat="1" applyFont="1"/>
    <xf numFmtId="164" fontId="10" fillId="7" borderId="19" xfId="1" applyNumberFormat="1" applyFill="1" applyBorder="1"/>
    <xf numFmtId="164" fontId="22" fillId="7" borderId="19" xfId="1" applyNumberFormat="1" applyFont="1" applyFill="1" applyBorder="1"/>
    <xf numFmtId="164" fontId="22" fillId="23" borderId="19" xfId="1" applyNumberFormat="1" applyFont="1" applyFill="1" applyBorder="1"/>
    <xf numFmtId="0" fontId="45" fillId="17" borderId="3" xfId="15" applyFont="1" applyFill="1"/>
    <xf numFmtId="0" fontId="43" fillId="4" borderId="3" xfId="15" applyFont="1"/>
    <xf numFmtId="0" fontId="45" fillId="17" borderId="19" xfId="15" applyFont="1" applyFill="1" applyBorder="1" applyAlignment="1">
      <alignment horizontal="left"/>
    </xf>
    <xf numFmtId="0" fontId="45" fillId="17" borderId="19" xfId="15" applyFont="1" applyFill="1" applyBorder="1" applyAlignment="1">
      <alignment horizontal="center"/>
    </xf>
    <xf numFmtId="0" fontId="45" fillId="17" borderId="19" xfId="15" applyFont="1" applyFill="1" applyBorder="1" applyAlignment="1">
      <alignment horizontal="center" wrapText="1"/>
    </xf>
    <xf numFmtId="49" fontId="10" fillId="4" borderId="3" xfId="15" applyNumberFormat="1" applyAlignment="1">
      <alignment horizontal="center"/>
    </xf>
    <xf numFmtId="3" fontId="48" fillId="4" borderId="19" xfId="15" applyNumberFormat="1" applyFont="1" applyBorder="1"/>
    <xf numFmtId="38" fontId="23" fillId="20" borderId="3" xfId="15" applyNumberFormat="1" applyFont="1" applyFill="1"/>
    <xf numFmtId="10" fontId="50" fillId="4" borderId="19" xfId="5" applyNumberFormat="1" applyFont="1" applyFill="1" applyBorder="1" applyProtection="1"/>
    <xf numFmtId="3" fontId="51" fillId="4" borderId="19" xfId="15" applyNumberFormat="1" applyFont="1" applyBorder="1"/>
    <xf numFmtId="10" fontId="51" fillId="4" borderId="19" xfId="5" applyNumberFormat="1" applyFont="1" applyFill="1" applyBorder="1" applyProtection="1"/>
    <xf numFmtId="38" fontId="40" fillId="20" borderId="3" xfId="15" applyNumberFormat="1" applyFont="1" applyFill="1"/>
    <xf numFmtId="10" fontId="51" fillId="4" borderId="19" xfId="15" applyNumberFormat="1" applyFont="1" applyBorder="1"/>
    <xf numFmtId="10" fontId="52" fillId="4" borderId="19" xfId="15" applyNumberFormat="1" applyFont="1" applyBorder="1"/>
    <xf numFmtId="3" fontId="15" fillId="4" borderId="3" xfId="15" applyNumberFormat="1" applyFont="1"/>
    <xf numFmtId="0" fontId="48" fillId="4" borderId="3" xfId="15" applyFont="1"/>
    <xf numFmtId="3" fontId="53" fillId="4" borderId="3" xfId="15" applyNumberFormat="1" applyFont="1"/>
    <xf numFmtId="38" fontId="15" fillId="4" borderId="3" xfId="15" applyNumberFormat="1" applyFont="1"/>
    <xf numFmtId="0" fontId="23" fillId="4" borderId="3" xfId="15" applyFont="1" applyAlignment="1">
      <alignment horizontal="right"/>
    </xf>
    <xf numFmtId="3" fontId="23" fillId="4" borderId="3" xfId="15" applyNumberFormat="1" applyFont="1"/>
    <xf numFmtId="0" fontId="54" fillId="4" borderId="3" xfId="15" applyFont="1"/>
    <xf numFmtId="0" fontId="40" fillId="4" borderId="3" xfId="15" applyFont="1" applyAlignment="1">
      <alignment horizontal="right"/>
    </xf>
    <xf numFmtId="3" fontId="40" fillId="4" borderId="3" xfId="15" applyNumberFormat="1" applyFont="1"/>
    <xf numFmtId="0" fontId="23" fillId="4" borderId="28" xfId="15" applyFont="1" applyBorder="1" applyAlignment="1">
      <alignment horizontal="right"/>
    </xf>
    <xf numFmtId="38" fontId="23" fillId="4" borderId="28" xfId="15" applyNumberFormat="1" applyFont="1" applyBorder="1"/>
    <xf numFmtId="38" fontId="23" fillId="20" borderId="28" xfId="15" applyNumberFormat="1" applyFont="1" applyFill="1" applyBorder="1"/>
    <xf numFmtId="38" fontId="40" fillId="20" borderId="28" xfId="15" applyNumberFormat="1" applyFont="1" applyFill="1" applyBorder="1"/>
    <xf numFmtId="38" fontId="10" fillId="4" borderId="3" xfId="15" applyNumberFormat="1"/>
    <xf numFmtId="10" fontId="23" fillId="4" borderId="28" xfId="15" applyNumberFormat="1" applyFont="1" applyBorder="1"/>
    <xf numFmtId="10" fontId="23" fillId="20" borderId="28" xfId="15" applyNumberFormat="1" applyFont="1" applyFill="1" applyBorder="1"/>
    <xf numFmtId="10" fontId="40" fillId="20" borderId="28" xfId="15" applyNumberFormat="1" applyFont="1" applyFill="1" applyBorder="1"/>
    <xf numFmtId="38" fontId="48" fillId="4" borderId="3" xfId="15" applyNumberFormat="1" applyFont="1"/>
    <xf numFmtId="0" fontId="55" fillId="4" borderId="3" xfId="15" applyFont="1"/>
    <xf numFmtId="0" fontId="3" fillId="4" borderId="3" xfId="21"/>
    <xf numFmtId="0" fontId="13" fillId="6" borderId="5" xfId="1" applyFont="1" applyFill="1" applyBorder="1" applyAlignment="1">
      <alignment horizontal="center" vertical="center" wrapText="1"/>
    </xf>
    <xf numFmtId="0" fontId="13" fillId="6" borderId="23" xfId="1" applyFont="1" applyFill="1" applyBorder="1" applyAlignment="1">
      <alignment horizontal="center" wrapText="1"/>
    </xf>
    <xf numFmtId="0" fontId="13" fillId="6" borderId="14" xfId="1" applyFont="1" applyFill="1" applyBorder="1" applyAlignment="1">
      <alignment horizontal="center" wrapText="1"/>
    </xf>
    <xf numFmtId="0" fontId="13" fillId="6" borderId="5" xfId="1" applyFont="1" applyFill="1" applyBorder="1" applyAlignment="1">
      <alignment horizontal="center" vertical="center"/>
    </xf>
    <xf numFmtId="0" fontId="2" fillId="4" borderId="3" xfId="13" applyFont="1"/>
    <xf numFmtId="6" fontId="32" fillId="4" borderId="3" xfId="1" applyNumberFormat="1" applyFont="1" applyAlignment="1">
      <alignment horizontal="right"/>
    </xf>
    <xf numFmtId="0" fontId="22" fillId="4" borderId="3" xfId="4" applyAlignment="1">
      <alignment horizontal="left"/>
    </xf>
    <xf numFmtId="6" fontId="24" fillId="4" borderId="19" xfId="1" applyNumberFormat="1" applyFont="1" applyBorder="1"/>
    <xf numFmtId="6" fontId="10" fillId="4" borderId="19" xfId="5" applyNumberFormat="1" applyFont="1" applyFill="1" applyBorder="1"/>
    <xf numFmtId="0" fontId="8" fillId="0" borderId="0" xfId="0" applyFont="1"/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3" fontId="10" fillId="4" borderId="3" xfId="15" applyNumberFormat="1"/>
    <xf numFmtId="0" fontId="44" fillId="0" borderId="19" xfId="4" applyFont="1" applyFill="1" applyBorder="1" applyAlignment="1">
      <alignment vertical="center"/>
    </xf>
    <xf numFmtId="6" fontId="15" fillId="0" borderId="19" xfId="1" applyNumberFormat="1" applyFont="1" applyFill="1" applyBorder="1"/>
    <xf numFmtId="6" fontId="10" fillId="0" borderId="19" xfId="1" applyNumberFormat="1" applyFill="1" applyBorder="1"/>
    <xf numFmtId="10" fontId="10" fillId="0" borderId="19" xfId="1" applyNumberFormat="1" applyFill="1" applyBorder="1"/>
    <xf numFmtId="0" fontId="10" fillId="0" borderId="19" xfId="1" applyFill="1" applyBorder="1"/>
    <xf numFmtId="6" fontId="10" fillId="0" borderId="19" xfId="5" applyNumberFormat="1" applyFont="1" applyFill="1" applyBorder="1"/>
    <xf numFmtId="6" fontId="34" fillId="0" borderId="19" xfId="5" applyNumberFormat="1" applyFont="1" applyFill="1" applyBorder="1"/>
    <xf numFmtId="0" fontId="15" fillId="0" borderId="19" xfId="1" applyFont="1" applyFill="1" applyBorder="1"/>
    <xf numFmtId="10" fontId="15" fillId="0" borderId="19" xfId="5" applyNumberFormat="1" applyFont="1" applyFill="1" applyBorder="1"/>
    <xf numFmtId="6" fontId="57" fillId="0" borderId="3" xfId="1" applyNumberFormat="1" applyFont="1" applyFill="1"/>
    <xf numFmtId="0" fontId="13" fillId="6" borderId="36" xfId="1" applyFont="1" applyFill="1" applyBorder="1" applyAlignment="1">
      <alignment horizontal="center" vertical="center"/>
    </xf>
    <xf numFmtId="6" fontId="68" fillId="4" borderId="19" xfId="5" applyNumberFormat="1" applyFont="1" applyFill="1" applyBorder="1"/>
    <xf numFmtId="0" fontId="64" fillId="4" borderId="3" xfId="13" applyFont="1" applyAlignment="1">
      <alignment horizontal="right" vertical="center"/>
    </xf>
    <xf numFmtId="0" fontId="44" fillId="0" borderId="19" xfId="4" applyFont="1" applyFill="1" applyBorder="1" applyAlignment="1">
      <alignment vertical="center" wrapText="1"/>
    </xf>
    <xf numFmtId="0" fontId="69" fillId="5" borderId="1" xfId="0" applyFont="1" applyFill="1" applyBorder="1" applyAlignment="1" applyProtection="1">
      <alignment horizontal="left" vertical="center" indent="2"/>
      <protection locked="0"/>
    </xf>
    <xf numFmtId="167" fontId="69" fillId="2" borderId="1" xfId="0" applyNumberFormat="1" applyFont="1" applyFill="1" applyBorder="1" applyAlignment="1">
      <alignment horizontal="right" vertical="center"/>
    </xf>
    <xf numFmtId="167" fontId="69" fillId="2" borderId="2" xfId="0" applyNumberFormat="1" applyFont="1" applyFill="1" applyBorder="1" applyAlignment="1">
      <alignment horizontal="right" vertical="center"/>
    </xf>
    <xf numFmtId="3" fontId="53" fillId="0" borderId="3" xfId="15" applyNumberFormat="1" applyFont="1" applyFill="1"/>
    <xf numFmtId="10" fontId="10" fillId="0" borderId="21" xfId="5" applyNumberFormat="1" applyFill="1" applyBorder="1"/>
    <xf numFmtId="6" fontId="10" fillId="22" borderId="26" xfId="1" applyNumberFormat="1" applyFill="1" applyBorder="1"/>
    <xf numFmtId="0" fontId="13" fillId="27" borderId="5" xfId="1" applyFont="1" applyFill="1" applyBorder="1" applyAlignment="1">
      <alignment horizontal="center" vertical="center" wrapText="1"/>
    </xf>
    <xf numFmtId="6" fontId="65" fillId="21" borderId="3" xfId="13" applyNumberFormat="1" applyFont="1" applyFill="1"/>
    <xf numFmtId="0" fontId="64" fillId="4" borderId="3" xfId="13" applyFont="1" applyAlignment="1">
      <alignment horizontal="center" vertical="center"/>
    </xf>
    <xf numFmtId="0" fontId="34" fillId="4" borderId="3" xfId="1" applyFont="1"/>
    <xf numFmtId="0" fontId="69" fillId="5" borderId="34" xfId="0" applyFont="1" applyFill="1" applyBorder="1" applyAlignment="1" applyProtection="1">
      <alignment horizontal="left" vertical="center" indent="2"/>
      <protection locked="0"/>
    </xf>
    <xf numFmtId="167" fontId="69" fillId="2" borderId="34" xfId="0" applyNumberFormat="1" applyFont="1" applyFill="1" applyBorder="1" applyAlignment="1">
      <alignment horizontal="right" vertical="center"/>
    </xf>
    <xf numFmtId="167" fontId="69" fillId="2" borderId="35" xfId="0" applyNumberFormat="1" applyFont="1" applyFill="1" applyBorder="1" applyAlignment="1">
      <alignment horizontal="right" vertical="center"/>
    </xf>
    <xf numFmtId="0" fontId="67" fillId="24" borderId="19" xfId="0" applyFont="1" applyFill="1" applyBorder="1"/>
    <xf numFmtId="0" fontId="67" fillId="24" borderId="19" xfId="0" applyFont="1" applyFill="1" applyBorder="1" applyAlignment="1">
      <alignment horizontal="center"/>
    </xf>
    <xf numFmtId="0" fontId="7" fillId="3" borderId="19" xfId="0" applyFont="1" applyFill="1" applyBorder="1" applyProtection="1"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left" vertical="center" indent="2"/>
      <protection locked="0"/>
    </xf>
    <xf numFmtId="167" fontId="8" fillId="2" borderId="34" xfId="0" applyNumberFormat="1" applyFont="1" applyFill="1" applyBorder="1" applyAlignment="1">
      <alignment horizontal="right" vertical="center"/>
    </xf>
    <xf numFmtId="167" fontId="8" fillId="2" borderId="35" xfId="0" applyNumberFormat="1" applyFont="1" applyFill="1" applyBorder="1" applyAlignment="1">
      <alignment horizontal="right" vertical="center"/>
    </xf>
    <xf numFmtId="0" fontId="7" fillId="13" borderId="19" xfId="0" applyFont="1" applyFill="1" applyBorder="1" applyProtection="1"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Protection="1">
      <protection locked="0"/>
    </xf>
    <xf numFmtId="0" fontId="0" fillId="0" borderId="19" xfId="0" applyBorder="1"/>
    <xf numFmtId="0" fontId="66" fillId="5" borderId="19" xfId="0" applyFont="1" applyFill="1" applyBorder="1" applyAlignment="1" applyProtection="1">
      <alignment horizontal="center" vertical="center"/>
      <protection locked="0"/>
    </xf>
    <xf numFmtId="0" fontId="7" fillId="2" borderId="19" xfId="12" applyFont="1" applyFill="1" applyBorder="1" applyProtection="1">
      <protection locked="0"/>
    </xf>
    <xf numFmtId="0" fontId="60" fillId="2" borderId="19" xfId="12" applyFont="1" applyFill="1" applyBorder="1" applyProtection="1">
      <protection locked="0"/>
    </xf>
    <xf numFmtId="0" fontId="9" fillId="4" borderId="19" xfId="12" applyBorder="1"/>
    <xf numFmtId="0" fontId="9" fillId="0" borderId="19" xfId="12" applyFill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0" fillId="5" borderId="1" xfId="0" applyFont="1" applyFill="1" applyBorder="1" applyAlignment="1" applyProtection="1">
      <alignment horizontal="center" vertical="center"/>
      <protection locked="0"/>
    </xf>
    <xf numFmtId="0" fontId="70" fillId="5" borderId="2" xfId="0" applyFont="1" applyFill="1" applyBorder="1" applyAlignment="1" applyProtection="1">
      <alignment horizontal="center" vertical="center"/>
      <protection locked="0"/>
    </xf>
    <xf numFmtId="167" fontId="71" fillId="2" borderId="1" xfId="0" applyNumberFormat="1" applyFont="1" applyFill="1" applyBorder="1" applyAlignment="1">
      <alignment horizontal="right" vertical="center"/>
    </xf>
    <xf numFmtId="167" fontId="71" fillId="2" borderId="2" xfId="0" applyNumberFormat="1" applyFont="1" applyFill="1" applyBorder="1" applyAlignment="1">
      <alignment horizontal="right" vertical="center"/>
    </xf>
    <xf numFmtId="164" fontId="15" fillId="0" borderId="19" xfId="1" applyNumberFormat="1" applyFont="1" applyFill="1" applyBorder="1"/>
    <xf numFmtId="0" fontId="26" fillId="0" borderId="3" xfId="1" applyFont="1" applyFill="1" applyAlignment="1">
      <alignment horizontal="center"/>
    </xf>
    <xf numFmtId="0" fontId="15" fillId="0" borderId="3" xfId="1" applyFont="1" applyFill="1"/>
    <xf numFmtId="0" fontId="6" fillId="0" borderId="3" xfId="3" applyFill="1"/>
    <xf numFmtId="0" fontId="27" fillId="0" borderId="3" xfId="1" applyFont="1" applyFill="1"/>
    <xf numFmtId="0" fontId="26" fillId="0" borderId="3" xfId="1" applyFont="1" applyFill="1"/>
    <xf numFmtId="167" fontId="0" fillId="0" borderId="0" xfId="0" applyNumberFormat="1"/>
    <xf numFmtId="6" fontId="22" fillId="0" borderId="19" xfId="1" applyNumberFormat="1" applyFont="1" applyFill="1" applyBorder="1"/>
    <xf numFmtId="6" fontId="65" fillId="28" borderId="3" xfId="13" applyNumberFormat="1" applyFont="1" applyFill="1"/>
    <xf numFmtId="6" fontId="57" fillId="28" borderId="3" xfId="1" applyNumberFormat="1" applyFont="1" applyFill="1"/>
    <xf numFmtId="6" fontId="2" fillId="4" borderId="3" xfId="13" applyNumberFormat="1" applyFont="1"/>
    <xf numFmtId="0" fontId="1" fillId="4" borderId="3" xfId="13" applyFont="1"/>
    <xf numFmtId="6" fontId="1" fillId="4" borderId="3" xfId="13" applyNumberFormat="1" applyFont="1"/>
    <xf numFmtId="6" fontId="5" fillId="4" borderId="3" xfId="13" applyNumberFormat="1"/>
    <xf numFmtId="0" fontId="26" fillId="4" borderId="3" xfId="1" applyFont="1" applyAlignment="1">
      <alignment horizontal="center"/>
    </xf>
    <xf numFmtId="0" fontId="13" fillId="6" borderId="26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0" fontId="62" fillId="4" borderId="3" xfId="1" applyFont="1" applyAlignment="1">
      <alignment horizontal="center"/>
    </xf>
    <xf numFmtId="0" fontId="13" fillId="10" borderId="21" xfId="1" applyFont="1" applyFill="1" applyBorder="1" applyAlignment="1">
      <alignment horizontal="center" vertical="center"/>
    </xf>
    <xf numFmtId="0" fontId="13" fillId="10" borderId="22" xfId="1" applyFont="1" applyFill="1" applyBorder="1" applyAlignment="1">
      <alignment horizontal="center" vertical="center"/>
    </xf>
    <xf numFmtId="0" fontId="13" fillId="10" borderId="18" xfId="1" applyFont="1" applyFill="1" applyBorder="1" applyAlignment="1">
      <alignment horizontal="center" vertical="center"/>
    </xf>
    <xf numFmtId="0" fontId="13" fillId="6" borderId="24" xfId="1" applyFont="1" applyFill="1" applyBorder="1" applyAlignment="1">
      <alignment horizontal="center" wrapText="1"/>
    </xf>
    <xf numFmtId="0" fontId="13" fillId="6" borderId="27" xfId="1" applyFont="1" applyFill="1" applyBorder="1" applyAlignment="1">
      <alignment horizontal="center" wrapText="1"/>
    </xf>
    <xf numFmtId="0" fontId="13" fillId="6" borderId="20" xfId="1" applyFont="1" applyFill="1" applyBorder="1" applyAlignment="1">
      <alignment horizontal="center" wrapText="1"/>
    </xf>
    <xf numFmtId="0" fontId="13" fillId="26" borderId="23" xfId="1" applyFont="1" applyFill="1" applyBorder="1" applyAlignment="1">
      <alignment horizontal="center" wrapText="1"/>
    </xf>
    <xf numFmtId="0" fontId="13" fillId="26" borderId="25" xfId="1" applyFont="1" applyFill="1" applyBorder="1" applyAlignment="1">
      <alignment horizontal="center" wrapText="1"/>
    </xf>
    <xf numFmtId="0" fontId="13" fillId="26" borderId="14" xfId="1" applyFont="1" applyFill="1" applyBorder="1" applyAlignment="1">
      <alignment horizontal="center" wrapText="1"/>
    </xf>
    <xf numFmtId="0" fontId="13" fillId="6" borderId="23" xfId="1" applyFont="1" applyFill="1" applyBorder="1" applyAlignment="1">
      <alignment horizontal="center" wrapText="1"/>
    </xf>
    <xf numFmtId="0" fontId="13" fillId="6" borderId="25" xfId="1" applyFont="1" applyFill="1" applyBorder="1" applyAlignment="1">
      <alignment horizontal="center" wrapText="1"/>
    </xf>
    <xf numFmtId="0" fontId="13" fillId="6" borderId="14" xfId="1" applyFont="1" applyFill="1" applyBorder="1" applyAlignment="1">
      <alignment horizontal="center" wrapText="1"/>
    </xf>
    <xf numFmtId="0" fontId="13" fillId="10" borderId="21" xfId="1" applyFont="1" applyFill="1" applyBorder="1" applyAlignment="1">
      <alignment horizontal="center"/>
    </xf>
    <xf numFmtId="0" fontId="13" fillId="10" borderId="22" xfId="1" applyFont="1" applyFill="1" applyBorder="1" applyAlignment="1">
      <alignment horizontal="center"/>
    </xf>
    <xf numFmtId="0" fontId="13" fillId="10" borderId="18" xfId="1" applyFont="1" applyFill="1" applyBorder="1" applyAlignment="1">
      <alignment horizontal="center"/>
    </xf>
    <xf numFmtId="0" fontId="13" fillId="6" borderId="19" xfId="1" applyFont="1" applyFill="1" applyBorder="1" applyAlignment="1">
      <alignment horizontal="center" wrapText="1"/>
    </xf>
    <xf numFmtId="0" fontId="25" fillId="0" borderId="3" xfId="1" applyFont="1" applyFill="1" applyAlignment="1">
      <alignment horizontal="center"/>
    </xf>
    <xf numFmtId="0" fontId="25" fillId="0" borderId="26" xfId="1" applyFont="1" applyFill="1" applyBorder="1" applyAlignment="1">
      <alignment horizontal="center"/>
    </xf>
    <xf numFmtId="0" fontId="13" fillId="6" borderId="23" xfId="1" applyFont="1" applyFill="1" applyBorder="1" applyAlignment="1">
      <alignment horizontal="left" wrapText="1"/>
    </xf>
    <xf numFmtId="0" fontId="13" fillId="6" borderId="25" xfId="1" applyFont="1" applyFill="1" applyBorder="1" applyAlignment="1">
      <alignment horizontal="left" wrapText="1"/>
    </xf>
    <xf numFmtId="0" fontId="13" fillId="6" borderId="14" xfId="1" applyFont="1" applyFill="1" applyBorder="1" applyAlignment="1">
      <alignment horizontal="left" wrapText="1"/>
    </xf>
    <xf numFmtId="0" fontId="26" fillId="0" borderId="26" xfId="1" applyFont="1" applyFill="1" applyBorder="1" applyAlignment="1">
      <alignment horizontal="center"/>
    </xf>
    <xf numFmtId="0" fontId="29" fillId="10" borderId="21" xfId="1" applyFont="1" applyFill="1" applyBorder="1" applyAlignment="1">
      <alignment horizontal="center"/>
    </xf>
    <xf numFmtId="0" fontId="29" fillId="10" borderId="22" xfId="1" applyFont="1" applyFill="1" applyBorder="1" applyAlignment="1">
      <alignment horizontal="center"/>
    </xf>
    <xf numFmtId="0" fontId="29" fillId="10" borderId="18" xfId="1" applyFont="1" applyFill="1" applyBorder="1" applyAlignment="1">
      <alignment horizontal="center"/>
    </xf>
    <xf numFmtId="0" fontId="46" fillId="17" borderId="21" xfId="4" applyFont="1" applyFill="1" applyBorder="1" applyAlignment="1">
      <alignment horizontal="center" vertical="center" wrapText="1"/>
    </xf>
    <xf numFmtId="0" fontId="46" fillId="17" borderId="18" xfId="4" applyFont="1" applyFill="1" applyBorder="1" applyAlignment="1">
      <alignment horizontal="center" vertical="center" wrapText="1"/>
    </xf>
    <xf numFmtId="0" fontId="46" fillId="18" borderId="21" xfId="4" applyFont="1" applyFill="1" applyBorder="1" applyAlignment="1">
      <alignment horizontal="center" vertical="center" wrapText="1"/>
    </xf>
    <xf numFmtId="0" fontId="46" fillId="18" borderId="18" xfId="4" applyFont="1" applyFill="1" applyBorder="1" applyAlignment="1">
      <alignment horizontal="center" vertical="center"/>
    </xf>
    <xf numFmtId="0" fontId="40" fillId="20" borderId="0" xfId="0" applyFont="1" applyFill="1" applyAlignment="1">
      <alignment horizontal="center" wrapText="1"/>
    </xf>
    <xf numFmtId="10" fontId="51" fillId="0" borderId="21" xfId="0" applyNumberFormat="1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46" fillId="19" borderId="21" xfId="4" applyFont="1" applyFill="1" applyBorder="1" applyAlignment="1">
      <alignment horizontal="center" vertical="center" wrapText="1"/>
    </xf>
    <xf numFmtId="0" fontId="46" fillId="19" borderId="18" xfId="4" applyFont="1" applyFill="1" applyBorder="1" applyAlignment="1">
      <alignment horizontal="center" vertical="center" wrapText="1"/>
    </xf>
    <xf numFmtId="0" fontId="47" fillId="9" borderId="21" xfId="4" applyFont="1" applyFill="1" applyBorder="1" applyAlignment="1">
      <alignment horizontal="center" vertical="center" wrapText="1"/>
    </xf>
    <xf numFmtId="0" fontId="47" fillId="9" borderId="18" xfId="4" applyFont="1" applyFill="1" applyBorder="1" applyAlignment="1">
      <alignment horizontal="center" vertical="center" wrapText="1"/>
    </xf>
    <xf numFmtId="0" fontId="46" fillId="18" borderId="18" xfId="4" applyFont="1" applyFill="1" applyBorder="1" applyAlignment="1">
      <alignment horizontal="center" vertical="center" wrapText="1"/>
    </xf>
    <xf numFmtId="0" fontId="45" fillId="17" borderId="21" xfId="0" applyFont="1" applyFill="1" applyBorder="1" applyAlignment="1">
      <alignment horizontal="center"/>
    </xf>
    <xf numFmtId="0" fontId="45" fillId="17" borderId="18" xfId="0" applyFont="1" applyFill="1" applyBorder="1" applyAlignment="1">
      <alignment horizontal="center"/>
    </xf>
    <xf numFmtId="0" fontId="40" fillId="20" borderId="3" xfId="15" applyFont="1" applyFill="1" applyAlignment="1">
      <alignment horizontal="center" wrapText="1"/>
    </xf>
    <xf numFmtId="10" fontId="51" fillId="4" borderId="21" xfId="15" applyNumberFormat="1" applyFont="1" applyBorder="1" applyAlignment="1">
      <alignment horizontal="center"/>
    </xf>
    <xf numFmtId="0" fontId="51" fillId="4" borderId="18" xfId="15" applyFont="1" applyBorder="1" applyAlignment="1">
      <alignment horizontal="center"/>
    </xf>
    <xf numFmtId="0" fontId="45" fillId="17" borderId="21" xfId="15" applyFont="1" applyFill="1" applyBorder="1" applyAlignment="1">
      <alignment horizontal="center"/>
    </xf>
    <xf numFmtId="0" fontId="45" fillId="17" borderId="18" xfId="15" applyFont="1" applyFill="1" applyBorder="1" applyAlignment="1">
      <alignment horizontal="center"/>
    </xf>
    <xf numFmtId="0" fontId="46" fillId="25" borderId="21" xfId="4" applyFont="1" applyFill="1" applyBorder="1" applyAlignment="1">
      <alignment horizontal="center" vertical="center" wrapText="1"/>
    </xf>
    <xf numFmtId="0" fontId="46" fillId="25" borderId="18" xfId="4" applyFont="1" applyFill="1" applyBorder="1" applyAlignment="1">
      <alignment horizontal="center" vertical="center" wrapText="1"/>
    </xf>
  </cellXfs>
  <cellStyles count="23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0" xfId="22" xr:uid="{E013328D-B673-4037-BC97-A4A1917DDE3B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4 2" xfId="21" xr:uid="{EA8F8D0E-9BDE-4153-8697-BAEC8EBBD9D6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54 2" xfId="9" xr:uid="{EFE51C61-EB74-4DFF-9CD7-7D7126FB1E3A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E699"/>
      <color rgb="FF7030A0"/>
      <color rgb="FFFFCCFF"/>
      <color rgb="FF9E9EBE"/>
      <color rgb="FFE8EEF7"/>
      <color rgb="FFC6E0B4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54E2D340-572B-49A4-9FF3-FAC192F95B79}" userId="S::GatesM@CalACES.org::4819db97-2631-4760-9373-fb832a08827a" providerId="AD"/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2" dT="2022-01-28T23:18:20.90" personId="{3577532D-8FE3-4BC2-B3B5-67547A517027}" id="{96552FA6-0BBC-4866-AB90-8C73E2602859}">
    <text>Requires updating each year. Column H and I on CW Sharing Tables tab are updated based on new Persons Count and impact Column J %'s. Work with Tracy.</text>
  </threadedComment>
  <threadedComment ref="AE11" dT="2021-01-27T17:53:30.92" personId="{3577532D-8FE3-4BC2-B3B5-67547A517027}" id="{B5A979A7-F824-4848-A30A-47676B09206A}">
    <text>El Dorado has not opted in to GA/GR</text>
  </threadedComment>
  <threadedComment ref="AE38" dT="2021-01-27T17:53:30.92" personId="{3577532D-8FE3-4BC2-B3B5-67547A517027}" id="{4665BCF6-AF6B-4152-93E8-2C1F3A4FD307}">
    <text>San Bernardino has not opted in to GA/GR</text>
  </threadedComment>
  <threadedComment ref="H62" dT="2022-01-28T01:08:22.09" personId="{3577532D-8FE3-4BC2-B3B5-67547A517027}" id="{2DAFBA53-04B6-48D2-9C13-7D388F870EEF}">
    <text>Roundup not working; added 0.0001 to match OSI's calcuation on the Source Data tab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2" dT="2022-01-28T23:18:20.90" personId="{3577532D-8FE3-4BC2-B3B5-67547A517027}" id="{C397D52B-804E-4F52-B2DC-E234F38FAF9E}">
    <text>Requires updating each year. Column H and I on CW Sharing Tables tab are updated based on new Persons Count and impact Column J %'s. Work with Tracy.</text>
  </threadedComment>
  <threadedComment ref="H62" dT="2023-01-26T14:40:29.78" personId="{54E2D340-572B-49A4-9FF3-FAC192F95B79}" id="{71C17AA9-225A-466C-B5E1-E795AF64E48F}">
    <text>Round down to match OSI's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  <pageSetUpPr fitToPage="1"/>
  </sheetPr>
  <dimension ref="A1:F29"/>
  <sheetViews>
    <sheetView tabSelected="1" zoomScaleNormal="100" workbookViewId="0"/>
  </sheetViews>
  <sheetFormatPr defaultColWidth="9.109375" defaultRowHeight="14.4" x14ac:dyDescent="0.3"/>
  <cols>
    <col min="1" max="1" width="9.109375" style="121"/>
    <col min="2" max="2" width="46.88671875" style="122" customWidth="1"/>
    <col min="3" max="3" width="111.5546875" style="123" bestFit="1" customWidth="1"/>
    <col min="4" max="16384" width="9.109375" style="112"/>
  </cols>
  <sheetData>
    <row r="1" spans="1:3" x14ac:dyDescent="0.3">
      <c r="A1" s="109" t="s">
        <v>0</v>
      </c>
      <c r="B1" s="110" t="s">
        <v>1</v>
      </c>
      <c r="C1" s="111" t="s">
        <v>2</v>
      </c>
    </row>
    <row r="2" spans="1:3" x14ac:dyDescent="0.3">
      <c r="A2" s="113" t="s">
        <v>3</v>
      </c>
      <c r="B2" s="114" t="s">
        <v>244</v>
      </c>
      <c r="C2" s="115" t="s">
        <v>4</v>
      </c>
    </row>
    <row r="3" spans="1:3" x14ac:dyDescent="0.3">
      <c r="A3" s="113" t="s">
        <v>3</v>
      </c>
      <c r="B3" s="114" t="s">
        <v>245</v>
      </c>
      <c r="C3" s="115" t="s">
        <v>5</v>
      </c>
    </row>
    <row r="4" spans="1:3" ht="17.25" customHeight="1" x14ac:dyDescent="0.3">
      <c r="A4" s="113" t="s">
        <v>3</v>
      </c>
      <c r="B4" s="114" t="s">
        <v>246</v>
      </c>
      <c r="C4" s="115" t="s">
        <v>6</v>
      </c>
    </row>
    <row r="5" spans="1:3" x14ac:dyDescent="0.3">
      <c r="A5" s="116" t="s">
        <v>7</v>
      </c>
      <c r="B5" s="265" t="s">
        <v>247</v>
      </c>
      <c r="C5" s="201" t="s">
        <v>253</v>
      </c>
    </row>
    <row r="6" spans="1:3" x14ac:dyDescent="0.3">
      <c r="A6" s="116" t="s">
        <v>211</v>
      </c>
      <c r="B6" s="265" t="s">
        <v>248</v>
      </c>
      <c r="C6" s="201" t="s">
        <v>254</v>
      </c>
    </row>
    <row r="7" spans="1:3" x14ac:dyDescent="0.3">
      <c r="A7" s="117" t="s">
        <v>8</v>
      </c>
      <c r="B7" s="265" t="s">
        <v>249</v>
      </c>
      <c r="C7" s="115" t="s">
        <v>255</v>
      </c>
    </row>
    <row r="8" spans="1:3" x14ac:dyDescent="0.3">
      <c r="A8" s="117" t="s">
        <v>9</v>
      </c>
      <c r="B8" s="265" t="s">
        <v>250</v>
      </c>
      <c r="C8" s="115" t="s">
        <v>256</v>
      </c>
    </row>
    <row r="9" spans="1:3" hidden="1" x14ac:dyDescent="0.3">
      <c r="A9" s="117" t="s">
        <v>10</v>
      </c>
      <c r="B9" s="265" t="s">
        <v>224</v>
      </c>
      <c r="C9" s="115" t="s">
        <v>226</v>
      </c>
    </row>
    <row r="10" spans="1:3" hidden="1" x14ac:dyDescent="0.3">
      <c r="A10" s="117" t="s">
        <v>11</v>
      </c>
      <c r="B10" s="265" t="s">
        <v>225</v>
      </c>
      <c r="C10" s="115" t="s">
        <v>227</v>
      </c>
    </row>
    <row r="11" spans="1:3" hidden="1" x14ac:dyDescent="0.3">
      <c r="A11" s="117" t="s">
        <v>10</v>
      </c>
      <c r="B11" s="265" t="s">
        <v>233</v>
      </c>
      <c r="C11" s="278" t="s">
        <v>229</v>
      </c>
    </row>
    <row r="12" spans="1:3" hidden="1" x14ac:dyDescent="0.3">
      <c r="A12" s="117" t="s">
        <v>11</v>
      </c>
      <c r="B12" s="265" t="s">
        <v>234</v>
      </c>
      <c r="C12" s="278" t="s">
        <v>230</v>
      </c>
    </row>
    <row r="13" spans="1:3" x14ac:dyDescent="0.3">
      <c r="A13" s="118" t="s">
        <v>12</v>
      </c>
      <c r="B13" s="114" t="s">
        <v>251</v>
      </c>
      <c r="C13" s="115" t="s">
        <v>257</v>
      </c>
    </row>
    <row r="14" spans="1:3" hidden="1" x14ac:dyDescent="0.3">
      <c r="A14" s="118" t="s">
        <v>13</v>
      </c>
      <c r="B14" s="265" t="s">
        <v>252</v>
      </c>
      <c r="C14" s="278" t="s">
        <v>258</v>
      </c>
    </row>
    <row r="15" spans="1:3" hidden="1" x14ac:dyDescent="0.3">
      <c r="A15" s="119" t="s">
        <v>14</v>
      </c>
      <c r="B15" s="114" t="s">
        <v>15</v>
      </c>
      <c r="C15" s="115" t="s">
        <v>16</v>
      </c>
    </row>
    <row r="16" spans="1:3" x14ac:dyDescent="0.3">
      <c r="A16" s="119" t="s">
        <v>14</v>
      </c>
      <c r="B16" s="114" t="s">
        <v>17</v>
      </c>
      <c r="C16" s="115" t="s">
        <v>18</v>
      </c>
    </row>
    <row r="17" spans="1:6" hidden="1" x14ac:dyDescent="0.3">
      <c r="A17" s="120" t="s">
        <v>19</v>
      </c>
      <c r="B17" s="114" t="s">
        <v>20</v>
      </c>
      <c r="C17" s="115" t="s">
        <v>21</v>
      </c>
    </row>
    <row r="18" spans="1:6" x14ac:dyDescent="0.3">
      <c r="A18" s="120" t="s">
        <v>19</v>
      </c>
      <c r="B18" s="114" t="s">
        <v>22</v>
      </c>
      <c r="C18" s="115" t="s">
        <v>23</v>
      </c>
    </row>
    <row r="19" spans="1:6" x14ac:dyDescent="0.3">
      <c r="A19" s="258"/>
    </row>
    <row r="20" spans="1:6" x14ac:dyDescent="0.3">
      <c r="A20" s="258"/>
      <c r="B20" s="112"/>
      <c r="C20" s="112"/>
    </row>
    <row r="21" spans="1:6" x14ac:dyDescent="0.3">
      <c r="A21" s="112"/>
      <c r="B21"/>
      <c r="C21"/>
    </row>
    <row r="23" spans="1:6" x14ac:dyDescent="0.3">
      <c r="A23"/>
      <c r="B23"/>
      <c r="C23"/>
      <c r="D23"/>
      <c r="E23"/>
      <c r="F23"/>
    </row>
    <row r="24" spans="1:6" x14ac:dyDescent="0.3">
      <c r="A24"/>
      <c r="B24"/>
      <c r="C24"/>
      <c r="D24"/>
      <c r="E24"/>
      <c r="F24"/>
    </row>
    <row r="25" spans="1:6" x14ac:dyDescent="0.3">
      <c r="A25"/>
      <c r="B25"/>
      <c r="C25"/>
      <c r="D25"/>
      <c r="E25"/>
      <c r="F25"/>
    </row>
    <row r="26" spans="1:6" x14ac:dyDescent="0.3">
      <c r="A26"/>
      <c r="B26"/>
      <c r="C26"/>
      <c r="D26"/>
      <c r="E26"/>
      <c r="F26"/>
    </row>
    <row r="27" spans="1:6" x14ac:dyDescent="0.3">
      <c r="A27"/>
      <c r="B27"/>
      <c r="C27"/>
      <c r="D27"/>
      <c r="E27"/>
      <c r="F27"/>
    </row>
    <row r="28" spans="1:6" x14ac:dyDescent="0.3">
      <c r="A28"/>
      <c r="B28"/>
      <c r="C28"/>
      <c r="D28"/>
      <c r="E28"/>
      <c r="F28"/>
    </row>
    <row r="29" spans="1:6" x14ac:dyDescent="0.3">
      <c r="A29"/>
      <c r="B29"/>
      <c r="C29"/>
      <c r="D29"/>
      <c r="E29"/>
      <c r="F29"/>
    </row>
  </sheetData>
  <phoneticPr fontId="61" type="noConversion"/>
  <printOptions horizontalCentered="1"/>
  <pageMargins left="0.7" right="0.7" top="0.75" bottom="0.75" header="0.3" footer="0.3"/>
  <pageSetup scale="73" orientation="landscape" r:id="rId1"/>
  <headerFooter>
    <oddHeader>&amp;C&amp;F
&amp;A</oddHeader>
    <oddFooter>&amp;L&amp;D&amp;R&amp;P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BF8C-EC93-4E13-B0F9-43C52E10B4C4}">
  <sheetPr>
    <tabColor theme="9" tint="0.59999389629810485"/>
    <pageSetUpPr fitToPage="1"/>
  </sheetPr>
  <dimension ref="A1:AG75"/>
  <sheetViews>
    <sheetView zoomScaleNormal="100" workbookViewId="0">
      <pane xSplit="3" ySplit="1" topLeftCell="W2" activePane="bottomRight" state="frozen"/>
      <selection pane="topRight" activeCell="E38" sqref="E38"/>
      <selection pane="bottomLeft" activeCell="E38" sqref="E38"/>
      <selection pane="bottomRight" activeCell="A4" sqref="A4:XFD91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33" width="13.6640625" customWidth="1"/>
  </cols>
  <sheetData>
    <row r="1" spans="1:33" x14ac:dyDescent="0.3">
      <c r="A1" s="301" t="s">
        <v>261</v>
      </c>
      <c r="B1" s="301" t="s">
        <v>232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</row>
    <row r="2" spans="1:33" x14ac:dyDescent="0.3">
      <c r="A2" s="299" t="s">
        <v>130</v>
      </c>
      <c r="B2" s="299" t="s">
        <v>130</v>
      </c>
      <c r="C2" s="299" t="s">
        <v>130</v>
      </c>
      <c r="D2" s="303" t="s">
        <v>112</v>
      </c>
      <c r="E2" s="303" t="s">
        <v>112</v>
      </c>
      <c r="F2" s="303" t="s">
        <v>112</v>
      </c>
      <c r="G2" s="303" t="s">
        <v>112</v>
      </c>
      <c r="H2" s="303" t="s">
        <v>112</v>
      </c>
      <c r="I2" s="303" t="s">
        <v>113</v>
      </c>
      <c r="J2" s="303" t="s">
        <v>113</v>
      </c>
      <c r="K2" s="303" t="s">
        <v>113</v>
      </c>
      <c r="L2" s="303" t="s">
        <v>113</v>
      </c>
      <c r="M2" s="303" t="s">
        <v>113</v>
      </c>
      <c r="N2" s="303" t="s">
        <v>114</v>
      </c>
      <c r="O2" s="303" t="s">
        <v>114</v>
      </c>
      <c r="P2" s="303" t="s">
        <v>114</v>
      </c>
      <c r="Q2" s="303" t="s">
        <v>114</v>
      </c>
      <c r="R2" s="303" t="s">
        <v>114</v>
      </c>
      <c r="S2" s="303" t="s">
        <v>115</v>
      </c>
      <c r="T2" s="303" t="s">
        <v>115</v>
      </c>
      <c r="U2" s="303" t="s">
        <v>115</v>
      </c>
      <c r="V2" s="303" t="s">
        <v>115</v>
      </c>
      <c r="W2" s="303" t="s">
        <v>115</v>
      </c>
      <c r="X2" s="303" t="s">
        <v>116</v>
      </c>
      <c r="Y2" s="303" t="s">
        <v>116</v>
      </c>
      <c r="Z2" s="303" t="s">
        <v>116</v>
      </c>
      <c r="AA2" s="303" t="s">
        <v>116</v>
      </c>
      <c r="AB2" s="303" t="s">
        <v>116</v>
      </c>
      <c r="AC2" s="303" t="s">
        <v>117</v>
      </c>
      <c r="AD2" s="303" t="s">
        <v>117</v>
      </c>
      <c r="AE2" s="303" t="s">
        <v>117</v>
      </c>
      <c r="AF2" s="303" t="s">
        <v>117</v>
      </c>
      <c r="AG2" s="303" t="s">
        <v>117</v>
      </c>
    </row>
    <row r="3" spans="1:33" x14ac:dyDescent="0.3">
      <c r="A3" s="294" t="s">
        <v>118</v>
      </c>
      <c r="B3" s="295" t="s">
        <v>119</v>
      </c>
      <c r="C3" s="295" t="s">
        <v>120</v>
      </c>
      <c r="D3" s="303" t="s">
        <v>26</v>
      </c>
      <c r="E3" s="303" t="s">
        <v>27</v>
      </c>
      <c r="F3" s="303" t="s">
        <v>95</v>
      </c>
      <c r="G3" s="303" t="s">
        <v>127</v>
      </c>
      <c r="H3" s="303" t="s">
        <v>131</v>
      </c>
      <c r="I3" s="303" t="s">
        <v>26</v>
      </c>
      <c r="J3" s="303" t="s">
        <v>27</v>
      </c>
      <c r="K3" s="303" t="s">
        <v>95</v>
      </c>
      <c r="L3" s="303" t="s">
        <v>127</v>
      </c>
      <c r="M3" s="303" t="s">
        <v>131</v>
      </c>
      <c r="N3" s="303" t="s">
        <v>26</v>
      </c>
      <c r="O3" s="303" t="s">
        <v>27</v>
      </c>
      <c r="P3" s="303" t="s">
        <v>95</v>
      </c>
      <c r="Q3" s="303" t="s">
        <v>127</v>
      </c>
      <c r="R3" s="303" t="s">
        <v>131</v>
      </c>
      <c r="S3" s="303" t="s">
        <v>26</v>
      </c>
      <c r="T3" s="303" t="s">
        <v>27</v>
      </c>
      <c r="U3" s="303" t="s">
        <v>95</v>
      </c>
      <c r="V3" s="303" t="s">
        <v>127</v>
      </c>
      <c r="W3" s="303" t="s">
        <v>131</v>
      </c>
      <c r="X3" s="303" t="s">
        <v>26</v>
      </c>
      <c r="Y3" s="303" t="s">
        <v>27</v>
      </c>
      <c r="Z3" s="303" t="s">
        <v>95</v>
      </c>
      <c r="AA3" s="303" t="s">
        <v>127</v>
      </c>
      <c r="AB3" s="303" t="s">
        <v>131</v>
      </c>
      <c r="AC3" s="303" t="s">
        <v>26</v>
      </c>
      <c r="AD3" s="303" t="s">
        <v>27</v>
      </c>
      <c r="AE3" s="303" t="s">
        <v>95</v>
      </c>
      <c r="AF3" s="303" t="s">
        <v>127</v>
      </c>
      <c r="AG3" s="303" t="s">
        <v>131</v>
      </c>
    </row>
    <row r="4" spans="1:33" x14ac:dyDescent="0.3">
      <c r="A4" s="289"/>
      <c r="B4" s="289"/>
      <c r="C4" s="289"/>
      <c r="D4" s="290"/>
      <c r="E4" s="290"/>
      <c r="F4" s="290"/>
      <c r="G4" s="290"/>
      <c r="H4" s="291"/>
      <c r="I4" s="290"/>
      <c r="J4" s="290"/>
      <c r="K4" s="290"/>
      <c r="L4" s="290"/>
      <c r="M4" s="291"/>
      <c r="N4" s="290"/>
      <c r="O4" s="290"/>
      <c r="P4" s="290"/>
      <c r="Q4" s="290"/>
      <c r="R4" s="291"/>
      <c r="S4" s="290"/>
      <c r="T4" s="290"/>
      <c r="U4" s="290"/>
      <c r="V4" s="290"/>
      <c r="W4" s="291"/>
      <c r="X4" s="290"/>
      <c r="Y4" s="290"/>
      <c r="Z4" s="290"/>
      <c r="AA4" s="290"/>
      <c r="AB4" s="291"/>
      <c r="AC4" s="290"/>
      <c r="AD4" s="290"/>
      <c r="AE4" s="290"/>
      <c r="AF4" s="290"/>
      <c r="AG4" s="291"/>
    </row>
    <row r="5" spans="1:33" x14ac:dyDescent="0.3">
      <c r="A5" s="279"/>
      <c r="B5" s="279"/>
      <c r="C5" s="279"/>
      <c r="D5" s="280"/>
      <c r="E5" s="280"/>
      <c r="F5" s="280"/>
      <c r="G5" s="280"/>
      <c r="H5" s="281"/>
      <c r="I5" s="280"/>
      <c r="J5" s="280"/>
      <c r="K5" s="280"/>
      <c r="L5" s="280"/>
      <c r="M5" s="281"/>
      <c r="N5" s="280"/>
      <c r="O5" s="280"/>
      <c r="P5" s="280"/>
      <c r="Q5" s="280"/>
      <c r="R5" s="281"/>
      <c r="S5" s="280"/>
      <c r="T5" s="280"/>
      <c r="U5" s="280"/>
      <c r="V5" s="280"/>
      <c r="W5" s="281"/>
      <c r="X5" s="280"/>
      <c r="Y5" s="280"/>
      <c r="Z5" s="280"/>
      <c r="AA5" s="280"/>
      <c r="AB5" s="281"/>
      <c r="AC5" s="280"/>
      <c r="AD5" s="280"/>
      <c r="AE5" s="280"/>
      <c r="AF5" s="280"/>
      <c r="AG5" s="281"/>
    </row>
    <row r="6" spans="1:33" x14ac:dyDescent="0.3">
      <c r="A6" s="279"/>
      <c r="B6" s="279"/>
      <c r="C6" s="279"/>
      <c r="D6" s="280"/>
      <c r="E6" s="280"/>
      <c r="F6" s="280"/>
      <c r="G6" s="280"/>
      <c r="H6" s="281"/>
      <c r="I6" s="280"/>
      <c r="J6" s="280"/>
      <c r="K6" s="280"/>
      <c r="L6" s="280"/>
      <c r="M6" s="281"/>
      <c r="N6" s="280"/>
      <c r="O6" s="280"/>
      <c r="P6" s="280"/>
      <c r="Q6" s="280"/>
      <c r="R6" s="281"/>
      <c r="S6" s="280"/>
      <c r="T6" s="280"/>
      <c r="U6" s="280"/>
      <c r="V6" s="280"/>
      <c r="W6" s="281"/>
      <c r="X6" s="280"/>
      <c r="Y6" s="280"/>
      <c r="Z6" s="280"/>
      <c r="AA6" s="280"/>
      <c r="AB6" s="281"/>
      <c r="AC6" s="280"/>
      <c r="AD6" s="280"/>
      <c r="AE6" s="280"/>
      <c r="AF6" s="280"/>
      <c r="AG6" s="281"/>
    </row>
    <row r="7" spans="1:33" x14ac:dyDescent="0.3">
      <c r="A7" s="279"/>
      <c r="B7" s="279"/>
      <c r="C7" s="279"/>
      <c r="D7" s="280"/>
      <c r="E7" s="280"/>
      <c r="F7" s="280"/>
      <c r="G7" s="280"/>
      <c r="H7" s="281"/>
      <c r="I7" s="280"/>
      <c r="J7" s="280"/>
      <c r="K7" s="280"/>
      <c r="L7" s="280"/>
      <c r="M7" s="281"/>
      <c r="N7" s="280"/>
      <c r="O7" s="280"/>
      <c r="P7" s="280"/>
      <c r="Q7" s="280"/>
      <c r="R7" s="281"/>
      <c r="S7" s="280"/>
      <c r="T7" s="280"/>
      <c r="U7" s="280"/>
      <c r="V7" s="280"/>
      <c r="W7" s="281"/>
      <c r="X7" s="280"/>
      <c r="Y7" s="280"/>
      <c r="Z7" s="280"/>
      <c r="AA7" s="280"/>
      <c r="AB7" s="281"/>
      <c r="AC7" s="280"/>
      <c r="AD7" s="280"/>
      <c r="AE7" s="280"/>
      <c r="AF7" s="280"/>
      <c r="AG7" s="281"/>
    </row>
    <row r="8" spans="1:33" x14ac:dyDescent="0.3">
      <c r="A8" s="279"/>
      <c r="B8" s="279"/>
      <c r="C8" s="279"/>
      <c r="D8" s="280"/>
      <c r="E8" s="280"/>
      <c r="F8" s="280"/>
      <c r="G8" s="280"/>
      <c r="H8" s="281"/>
      <c r="I8" s="280"/>
      <c r="J8" s="280"/>
      <c r="K8" s="280"/>
      <c r="L8" s="280"/>
      <c r="M8" s="281"/>
      <c r="N8" s="280"/>
      <c r="O8" s="280"/>
      <c r="P8" s="280"/>
      <c r="Q8" s="280"/>
      <c r="R8" s="281"/>
      <c r="S8" s="280"/>
      <c r="T8" s="280"/>
      <c r="U8" s="280"/>
      <c r="V8" s="280"/>
      <c r="W8" s="281"/>
      <c r="X8" s="280"/>
      <c r="Y8" s="280"/>
      <c r="Z8" s="280"/>
      <c r="AA8" s="280"/>
      <c r="AB8" s="281"/>
      <c r="AC8" s="280"/>
      <c r="AD8" s="280"/>
      <c r="AE8" s="280"/>
      <c r="AF8" s="280"/>
      <c r="AG8" s="281"/>
    </row>
    <row r="9" spans="1:33" x14ac:dyDescent="0.3">
      <c r="A9" s="279"/>
      <c r="B9" s="279"/>
      <c r="C9" s="279"/>
      <c r="D9" s="280"/>
      <c r="E9" s="280"/>
      <c r="F9" s="280"/>
      <c r="G9" s="280"/>
      <c r="H9" s="281"/>
      <c r="I9" s="280"/>
      <c r="J9" s="280"/>
      <c r="K9" s="280"/>
      <c r="L9" s="280"/>
      <c r="M9" s="281"/>
      <c r="N9" s="280"/>
      <c r="O9" s="280"/>
      <c r="P9" s="280"/>
      <c r="Q9" s="280"/>
      <c r="R9" s="281"/>
      <c r="S9" s="280"/>
      <c r="T9" s="280"/>
      <c r="U9" s="280"/>
      <c r="V9" s="280"/>
      <c r="W9" s="281"/>
      <c r="X9" s="280"/>
      <c r="Y9" s="280"/>
      <c r="Z9" s="280"/>
      <c r="AA9" s="280"/>
      <c r="AB9" s="281"/>
      <c r="AC9" s="280"/>
      <c r="AD9" s="280"/>
      <c r="AE9" s="280"/>
      <c r="AF9" s="280"/>
      <c r="AG9" s="281"/>
    </row>
    <row r="10" spans="1:33" x14ac:dyDescent="0.3">
      <c r="A10" s="279"/>
      <c r="B10" s="279"/>
      <c r="C10" s="279"/>
      <c r="D10" s="280"/>
      <c r="E10" s="280"/>
      <c r="F10" s="280"/>
      <c r="G10" s="280"/>
      <c r="H10" s="281"/>
      <c r="I10" s="280"/>
      <c r="J10" s="280"/>
      <c r="K10" s="280"/>
      <c r="L10" s="280"/>
      <c r="M10" s="281"/>
      <c r="N10" s="280"/>
      <c r="O10" s="280"/>
      <c r="P10" s="280"/>
      <c r="Q10" s="280"/>
      <c r="R10" s="281"/>
      <c r="S10" s="280"/>
      <c r="T10" s="280"/>
      <c r="U10" s="280"/>
      <c r="V10" s="280"/>
      <c r="W10" s="281"/>
      <c r="X10" s="280"/>
      <c r="Y10" s="280"/>
      <c r="Z10" s="280"/>
      <c r="AA10" s="280"/>
      <c r="AB10" s="281"/>
      <c r="AC10" s="280"/>
      <c r="AD10" s="280"/>
      <c r="AE10" s="280"/>
      <c r="AF10" s="280"/>
      <c r="AG10" s="281"/>
    </row>
    <row r="11" spans="1:33" x14ac:dyDescent="0.3">
      <c r="A11" s="279"/>
      <c r="B11" s="279"/>
      <c r="C11" s="279"/>
      <c r="D11" s="280"/>
      <c r="E11" s="280"/>
      <c r="F11" s="280"/>
      <c r="G11" s="280"/>
      <c r="H11" s="281"/>
      <c r="I11" s="280"/>
      <c r="J11" s="280"/>
      <c r="K11" s="280"/>
      <c r="L11" s="280"/>
      <c r="M11" s="281"/>
      <c r="N11" s="280"/>
      <c r="O11" s="280"/>
      <c r="P11" s="280"/>
      <c r="Q11" s="280"/>
      <c r="R11" s="281"/>
      <c r="S11" s="280"/>
      <c r="T11" s="280"/>
      <c r="U11" s="280"/>
      <c r="V11" s="280"/>
      <c r="W11" s="281"/>
      <c r="X11" s="280"/>
      <c r="Y11" s="280"/>
      <c r="Z11" s="280"/>
      <c r="AA11" s="280"/>
      <c r="AB11" s="281"/>
      <c r="AC11" s="280"/>
      <c r="AD11" s="280"/>
      <c r="AE11" s="280"/>
      <c r="AF11" s="280"/>
      <c r="AG11" s="281"/>
    </row>
    <row r="12" spans="1:33" x14ac:dyDescent="0.3">
      <c r="A12" s="279"/>
      <c r="B12" s="279"/>
      <c r="C12" s="279"/>
      <c r="D12" s="280"/>
      <c r="E12" s="280"/>
      <c r="F12" s="280"/>
      <c r="G12" s="280"/>
      <c r="H12" s="281"/>
      <c r="I12" s="280"/>
      <c r="J12" s="280"/>
      <c r="K12" s="280"/>
      <c r="L12" s="280"/>
      <c r="M12" s="281"/>
      <c r="N12" s="280"/>
      <c r="O12" s="280"/>
      <c r="P12" s="280"/>
      <c r="Q12" s="280"/>
      <c r="R12" s="281"/>
      <c r="S12" s="280"/>
      <c r="T12" s="280"/>
      <c r="U12" s="280"/>
      <c r="V12" s="280"/>
      <c r="W12" s="281"/>
      <c r="X12" s="280"/>
      <c r="Y12" s="280"/>
      <c r="Z12" s="280"/>
      <c r="AA12" s="280"/>
      <c r="AB12" s="281"/>
      <c r="AC12" s="280"/>
      <c r="AD12" s="280"/>
      <c r="AE12" s="280"/>
      <c r="AF12" s="280"/>
      <c r="AG12" s="281"/>
    </row>
    <row r="13" spans="1:33" x14ac:dyDescent="0.3">
      <c r="A13" s="279"/>
      <c r="B13" s="279"/>
      <c r="C13" s="279"/>
      <c r="D13" s="280"/>
      <c r="E13" s="280"/>
      <c r="F13" s="280"/>
      <c r="G13" s="280"/>
      <c r="H13" s="281"/>
      <c r="I13" s="280"/>
      <c r="J13" s="280"/>
      <c r="K13" s="280"/>
      <c r="L13" s="280"/>
      <c r="M13" s="281"/>
      <c r="N13" s="280"/>
      <c r="O13" s="280"/>
      <c r="P13" s="280"/>
      <c r="Q13" s="280"/>
      <c r="R13" s="281"/>
      <c r="S13" s="280"/>
      <c r="T13" s="280"/>
      <c r="U13" s="280"/>
      <c r="V13" s="280"/>
      <c r="W13" s="281"/>
      <c r="X13" s="280"/>
      <c r="Y13" s="280"/>
      <c r="Z13" s="280"/>
      <c r="AA13" s="280"/>
      <c r="AB13" s="281"/>
      <c r="AC13" s="280"/>
      <c r="AD13" s="280"/>
      <c r="AE13" s="280"/>
      <c r="AF13" s="280"/>
      <c r="AG13" s="281"/>
    </row>
    <row r="14" spans="1:33" x14ac:dyDescent="0.3">
      <c r="A14" s="279"/>
      <c r="B14" s="279"/>
      <c r="C14" s="279"/>
      <c r="D14" s="280"/>
      <c r="E14" s="280"/>
      <c r="F14" s="280"/>
      <c r="G14" s="280"/>
      <c r="H14" s="281"/>
      <c r="I14" s="280"/>
      <c r="J14" s="280"/>
      <c r="K14" s="280"/>
      <c r="L14" s="280"/>
      <c r="M14" s="281"/>
      <c r="N14" s="280"/>
      <c r="O14" s="280"/>
      <c r="P14" s="280"/>
      <c r="Q14" s="280"/>
      <c r="R14" s="281"/>
      <c r="S14" s="280"/>
      <c r="T14" s="280"/>
      <c r="U14" s="280"/>
      <c r="V14" s="280"/>
      <c r="W14" s="281"/>
      <c r="X14" s="280"/>
      <c r="Y14" s="280"/>
      <c r="Z14" s="280"/>
      <c r="AA14" s="280"/>
      <c r="AB14" s="281"/>
      <c r="AC14" s="280"/>
      <c r="AD14" s="280"/>
      <c r="AE14" s="280"/>
      <c r="AF14" s="280"/>
      <c r="AG14" s="281"/>
    </row>
    <row r="15" spans="1:33" x14ac:dyDescent="0.3">
      <c r="A15" s="279"/>
      <c r="B15" s="279"/>
      <c r="C15" s="279"/>
      <c r="D15" s="280"/>
      <c r="E15" s="280"/>
      <c r="F15" s="280"/>
      <c r="G15" s="280"/>
      <c r="H15" s="281"/>
      <c r="I15" s="280"/>
      <c r="J15" s="280"/>
      <c r="K15" s="280"/>
      <c r="L15" s="280"/>
      <c r="M15" s="281"/>
      <c r="N15" s="280"/>
      <c r="O15" s="280"/>
      <c r="P15" s="280"/>
      <c r="Q15" s="280"/>
      <c r="R15" s="281"/>
      <c r="S15" s="280"/>
      <c r="T15" s="280"/>
      <c r="U15" s="280"/>
      <c r="V15" s="280"/>
      <c r="W15" s="281"/>
      <c r="X15" s="280"/>
      <c r="Y15" s="280"/>
      <c r="Z15" s="280"/>
      <c r="AA15" s="280"/>
      <c r="AB15" s="281"/>
      <c r="AC15" s="280"/>
      <c r="AD15" s="280"/>
      <c r="AE15" s="280"/>
      <c r="AF15" s="280"/>
      <c r="AG15" s="281"/>
    </row>
    <row r="16" spans="1:33" x14ac:dyDescent="0.3">
      <c r="A16" s="279"/>
      <c r="B16" s="279"/>
      <c r="C16" s="279"/>
      <c r="D16" s="280"/>
      <c r="E16" s="280"/>
      <c r="F16" s="280"/>
      <c r="G16" s="280"/>
      <c r="H16" s="281"/>
      <c r="I16" s="280"/>
      <c r="J16" s="280"/>
      <c r="K16" s="280"/>
      <c r="L16" s="280"/>
      <c r="M16" s="281"/>
      <c r="N16" s="280"/>
      <c r="O16" s="280"/>
      <c r="P16" s="280"/>
      <c r="Q16" s="280"/>
      <c r="R16" s="281"/>
      <c r="S16" s="280"/>
      <c r="T16" s="280"/>
      <c r="U16" s="280"/>
      <c r="V16" s="280"/>
      <c r="W16" s="281"/>
      <c r="X16" s="280"/>
      <c r="Y16" s="280"/>
      <c r="Z16" s="280"/>
      <c r="AA16" s="280"/>
      <c r="AB16" s="281"/>
      <c r="AC16" s="280"/>
      <c r="AD16" s="280"/>
      <c r="AE16" s="280"/>
      <c r="AF16" s="280"/>
      <c r="AG16" s="281"/>
    </row>
    <row r="17" spans="1:33" x14ac:dyDescent="0.3">
      <c r="A17" s="279"/>
      <c r="B17" s="279"/>
      <c r="C17" s="279"/>
      <c r="D17" s="280"/>
      <c r="E17" s="280"/>
      <c r="F17" s="280"/>
      <c r="G17" s="280"/>
      <c r="H17" s="281"/>
      <c r="I17" s="280"/>
      <c r="J17" s="280"/>
      <c r="K17" s="280"/>
      <c r="L17" s="280"/>
      <c r="M17" s="281"/>
      <c r="N17" s="280"/>
      <c r="O17" s="280"/>
      <c r="P17" s="280"/>
      <c r="Q17" s="280"/>
      <c r="R17" s="281"/>
      <c r="S17" s="280"/>
      <c r="T17" s="280"/>
      <c r="U17" s="280"/>
      <c r="V17" s="280"/>
      <c r="W17" s="281"/>
      <c r="X17" s="280"/>
      <c r="Y17" s="280"/>
      <c r="Z17" s="280"/>
      <c r="AA17" s="280"/>
      <c r="AB17" s="281"/>
      <c r="AC17" s="280"/>
      <c r="AD17" s="280"/>
      <c r="AE17" s="280"/>
      <c r="AF17" s="280"/>
      <c r="AG17" s="281"/>
    </row>
    <row r="18" spans="1:33" x14ac:dyDescent="0.3">
      <c r="A18" s="279"/>
      <c r="B18" s="279"/>
      <c r="C18" s="279"/>
      <c r="D18" s="280"/>
      <c r="E18" s="280"/>
      <c r="F18" s="280"/>
      <c r="G18" s="280"/>
      <c r="H18" s="281"/>
      <c r="I18" s="280"/>
      <c r="J18" s="280"/>
      <c r="K18" s="280"/>
      <c r="L18" s="280"/>
      <c r="M18" s="281"/>
      <c r="N18" s="280"/>
      <c r="O18" s="280"/>
      <c r="P18" s="280"/>
      <c r="Q18" s="280"/>
      <c r="R18" s="281"/>
      <c r="S18" s="280"/>
      <c r="T18" s="280"/>
      <c r="U18" s="280"/>
      <c r="V18" s="280"/>
      <c r="W18" s="281"/>
      <c r="X18" s="280"/>
      <c r="Y18" s="280"/>
      <c r="Z18" s="280"/>
      <c r="AA18" s="280"/>
      <c r="AB18" s="281"/>
      <c r="AC18" s="280"/>
      <c r="AD18" s="280"/>
      <c r="AE18" s="280"/>
      <c r="AF18" s="280"/>
      <c r="AG18" s="281"/>
    </row>
    <row r="19" spans="1:33" x14ac:dyDescent="0.3">
      <c r="A19" s="279"/>
      <c r="B19" s="279"/>
      <c r="C19" s="279"/>
      <c r="D19" s="280"/>
      <c r="E19" s="280"/>
      <c r="F19" s="280"/>
      <c r="G19" s="280"/>
      <c r="H19" s="281"/>
      <c r="I19" s="280"/>
      <c r="J19" s="280"/>
      <c r="K19" s="280"/>
      <c r="L19" s="280"/>
      <c r="M19" s="281"/>
      <c r="N19" s="280"/>
      <c r="O19" s="280"/>
      <c r="P19" s="280"/>
      <c r="Q19" s="280"/>
      <c r="R19" s="281"/>
      <c r="S19" s="280"/>
      <c r="T19" s="280"/>
      <c r="U19" s="280"/>
      <c r="V19" s="280"/>
      <c r="W19" s="281"/>
      <c r="X19" s="280"/>
      <c r="Y19" s="280"/>
      <c r="Z19" s="280"/>
      <c r="AA19" s="280"/>
      <c r="AB19" s="281"/>
      <c r="AC19" s="280"/>
      <c r="AD19" s="280"/>
      <c r="AE19" s="280"/>
      <c r="AF19" s="280"/>
      <c r="AG19" s="281"/>
    </row>
    <row r="20" spans="1:33" x14ac:dyDescent="0.3">
      <c r="A20" s="279"/>
      <c r="B20" s="279"/>
      <c r="C20" s="279"/>
      <c r="D20" s="280"/>
      <c r="E20" s="280"/>
      <c r="F20" s="280"/>
      <c r="G20" s="280"/>
      <c r="H20" s="281"/>
      <c r="I20" s="280"/>
      <c r="J20" s="280"/>
      <c r="K20" s="280"/>
      <c r="L20" s="280"/>
      <c r="M20" s="281"/>
      <c r="N20" s="280"/>
      <c r="O20" s="280"/>
      <c r="P20" s="280"/>
      <c r="Q20" s="280"/>
      <c r="R20" s="281"/>
      <c r="S20" s="280"/>
      <c r="T20" s="280"/>
      <c r="U20" s="280"/>
      <c r="V20" s="280"/>
      <c r="W20" s="281"/>
      <c r="X20" s="280"/>
      <c r="Y20" s="280"/>
      <c r="Z20" s="280"/>
      <c r="AA20" s="280"/>
      <c r="AB20" s="281"/>
      <c r="AC20" s="280"/>
      <c r="AD20" s="280"/>
      <c r="AE20" s="280"/>
      <c r="AF20" s="280"/>
      <c r="AG20" s="281"/>
    </row>
    <row r="21" spans="1:33" x14ac:dyDescent="0.3">
      <c r="A21" s="279"/>
      <c r="B21" s="279"/>
      <c r="C21" s="279"/>
      <c r="D21" s="280"/>
      <c r="E21" s="280"/>
      <c r="F21" s="280"/>
      <c r="G21" s="280"/>
      <c r="H21" s="281"/>
      <c r="I21" s="280"/>
      <c r="J21" s="280"/>
      <c r="K21" s="280"/>
      <c r="L21" s="280"/>
      <c r="M21" s="281"/>
      <c r="N21" s="280"/>
      <c r="O21" s="280"/>
      <c r="P21" s="280"/>
      <c r="Q21" s="280"/>
      <c r="R21" s="281"/>
      <c r="S21" s="280"/>
      <c r="T21" s="280"/>
      <c r="U21" s="280"/>
      <c r="V21" s="280"/>
      <c r="W21" s="281"/>
      <c r="X21" s="280"/>
      <c r="Y21" s="280"/>
      <c r="Z21" s="280"/>
      <c r="AA21" s="280"/>
      <c r="AB21" s="281"/>
      <c r="AC21" s="280"/>
      <c r="AD21" s="280"/>
      <c r="AE21" s="280"/>
      <c r="AF21" s="280"/>
      <c r="AG21" s="281"/>
    </row>
    <row r="22" spans="1:33" x14ac:dyDescent="0.3">
      <c r="A22" s="279"/>
      <c r="B22" s="279"/>
      <c r="C22" s="279"/>
      <c r="D22" s="280"/>
      <c r="E22" s="280"/>
      <c r="F22" s="280"/>
      <c r="G22" s="280"/>
      <c r="H22" s="281"/>
      <c r="I22" s="280"/>
      <c r="J22" s="280"/>
      <c r="K22" s="280"/>
      <c r="L22" s="280"/>
      <c r="M22" s="281"/>
      <c r="N22" s="280"/>
      <c r="O22" s="280"/>
      <c r="P22" s="280"/>
      <c r="Q22" s="280"/>
      <c r="R22" s="281"/>
      <c r="S22" s="280"/>
      <c r="T22" s="280"/>
      <c r="U22" s="280"/>
      <c r="V22" s="280"/>
      <c r="W22" s="281"/>
      <c r="X22" s="280"/>
      <c r="Y22" s="280"/>
      <c r="Z22" s="280"/>
      <c r="AA22" s="280"/>
      <c r="AB22" s="281"/>
      <c r="AC22" s="280"/>
      <c r="AD22" s="280"/>
      <c r="AE22" s="280"/>
      <c r="AF22" s="280"/>
      <c r="AG22" s="281"/>
    </row>
    <row r="23" spans="1:33" x14ac:dyDescent="0.3">
      <c r="A23" s="279"/>
      <c r="B23" s="279"/>
      <c r="C23" s="279"/>
      <c r="D23" s="280"/>
      <c r="E23" s="280"/>
      <c r="F23" s="280"/>
      <c r="G23" s="280"/>
      <c r="H23" s="281"/>
      <c r="I23" s="280"/>
      <c r="J23" s="280"/>
      <c r="K23" s="280"/>
      <c r="L23" s="280"/>
      <c r="M23" s="281"/>
      <c r="N23" s="280"/>
      <c r="O23" s="280"/>
      <c r="P23" s="280"/>
      <c r="Q23" s="280"/>
      <c r="R23" s="281"/>
      <c r="S23" s="280"/>
      <c r="T23" s="280"/>
      <c r="U23" s="280"/>
      <c r="V23" s="280"/>
      <c r="W23" s="281"/>
      <c r="X23" s="280"/>
      <c r="Y23" s="280"/>
      <c r="Z23" s="280"/>
      <c r="AA23" s="280"/>
      <c r="AB23" s="281"/>
      <c r="AC23" s="280"/>
      <c r="AD23" s="280"/>
      <c r="AE23" s="280"/>
      <c r="AF23" s="280"/>
      <c r="AG23" s="281"/>
    </row>
    <row r="24" spans="1:33" x14ac:dyDescent="0.3">
      <c r="A24" s="279"/>
      <c r="B24" s="279"/>
      <c r="C24" s="279"/>
      <c r="D24" s="280"/>
      <c r="E24" s="280"/>
      <c r="F24" s="280"/>
      <c r="G24" s="280"/>
      <c r="H24" s="281"/>
      <c r="I24" s="280"/>
      <c r="J24" s="280"/>
      <c r="K24" s="280"/>
      <c r="L24" s="280"/>
      <c r="M24" s="281"/>
      <c r="N24" s="280"/>
      <c r="O24" s="280"/>
      <c r="P24" s="280"/>
      <c r="Q24" s="280"/>
      <c r="R24" s="281"/>
      <c r="S24" s="280"/>
      <c r="T24" s="280"/>
      <c r="U24" s="280"/>
      <c r="V24" s="280"/>
      <c r="W24" s="281"/>
      <c r="X24" s="280"/>
      <c r="Y24" s="280"/>
      <c r="Z24" s="280"/>
      <c r="AA24" s="280"/>
      <c r="AB24" s="281"/>
      <c r="AC24" s="280"/>
      <c r="AD24" s="280"/>
      <c r="AE24" s="280"/>
      <c r="AF24" s="280"/>
      <c r="AG24" s="281"/>
    </row>
    <row r="25" spans="1:33" x14ac:dyDescent="0.3">
      <c r="A25" s="279"/>
      <c r="B25" s="279"/>
      <c r="C25" s="279"/>
      <c r="D25" s="280"/>
      <c r="E25" s="280"/>
      <c r="F25" s="280"/>
      <c r="G25" s="280"/>
      <c r="H25" s="281"/>
      <c r="I25" s="280"/>
      <c r="J25" s="280"/>
      <c r="K25" s="280"/>
      <c r="L25" s="280"/>
      <c r="M25" s="281"/>
      <c r="N25" s="280"/>
      <c r="O25" s="280"/>
      <c r="P25" s="280"/>
      <c r="Q25" s="280"/>
      <c r="R25" s="281"/>
      <c r="S25" s="280"/>
      <c r="T25" s="280"/>
      <c r="U25" s="280"/>
      <c r="V25" s="280"/>
      <c r="W25" s="281"/>
      <c r="X25" s="280"/>
      <c r="Y25" s="280"/>
      <c r="Z25" s="280"/>
      <c r="AA25" s="280"/>
      <c r="AB25" s="281"/>
      <c r="AC25" s="280"/>
      <c r="AD25" s="280"/>
      <c r="AE25" s="280"/>
      <c r="AF25" s="280"/>
      <c r="AG25" s="281"/>
    </row>
    <row r="26" spans="1:33" x14ac:dyDescent="0.3">
      <c r="A26" s="279"/>
      <c r="B26" s="279"/>
      <c r="C26" s="279"/>
      <c r="D26" s="280"/>
      <c r="E26" s="280"/>
      <c r="F26" s="280"/>
      <c r="G26" s="280"/>
      <c r="H26" s="281"/>
      <c r="I26" s="280"/>
      <c r="J26" s="280"/>
      <c r="K26" s="280"/>
      <c r="L26" s="280"/>
      <c r="M26" s="281"/>
      <c r="N26" s="280"/>
      <c r="O26" s="280"/>
      <c r="P26" s="280"/>
      <c r="Q26" s="280"/>
      <c r="R26" s="281"/>
      <c r="S26" s="280"/>
      <c r="T26" s="280"/>
      <c r="U26" s="280"/>
      <c r="V26" s="280"/>
      <c r="W26" s="281"/>
      <c r="X26" s="280"/>
      <c r="Y26" s="280"/>
      <c r="Z26" s="280"/>
      <c r="AA26" s="280"/>
      <c r="AB26" s="281"/>
      <c r="AC26" s="280"/>
      <c r="AD26" s="280"/>
      <c r="AE26" s="280"/>
      <c r="AF26" s="280"/>
      <c r="AG26" s="281"/>
    </row>
    <row r="27" spans="1:33" x14ac:dyDescent="0.3">
      <c r="A27" s="279"/>
      <c r="B27" s="279"/>
      <c r="C27" s="279"/>
      <c r="D27" s="280"/>
      <c r="E27" s="280"/>
      <c r="F27" s="280"/>
      <c r="G27" s="280"/>
      <c r="H27" s="281"/>
      <c r="I27" s="280"/>
      <c r="J27" s="280"/>
      <c r="K27" s="280"/>
      <c r="L27" s="280"/>
      <c r="M27" s="281"/>
      <c r="N27" s="280"/>
      <c r="O27" s="280"/>
      <c r="P27" s="280"/>
      <c r="Q27" s="280"/>
      <c r="R27" s="281"/>
      <c r="S27" s="280"/>
      <c r="T27" s="280"/>
      <c r="U27" s="280"/>
      <c r="V27" s="280"/>
      <c r="W27" s="281"/>
      <c r="X27" s="280"/>
      <c r="Y27" s="280"/>
      <c r="Z27" s="280"/>
      <c r="AA27" s="280"/>
      <c r="AB27" s="281"/>
      <c r="AC27" s="280"/>
      <c r="AD27" s="280"/>
      <c r="AE27" s="280"/>
      <c r="AF27" s="280"/>
      <c r="AG27" s="281"/>
    </row>
    <row r="28" spans="1:33" x14ac:dyDescent="0.3">
      <c r="A28" s="279"/>
      <c r="B28" s="279"/>
      <c r="C28" s="279"/>
      <c r="D28" s="280"/>
      <c r="E28" s="280"/>
      <c r="F28" s="280"/>
      <c r="G28" s="280"/>
      <c r="H28" s="281"/>
      <c r="I28" s="280"/>
      <c r="J28" s="280"/>
      <c r="K28" s="280"/>
      <c r="L28" s="280"/>
      <c r="M28" s="281"/>
      <c r="N28" s="280"/>
      <c r="O28" s="280"/>
      <c r="P28" s="280"/>
      <c r="Q28" s="280"/>
      <c r="R28" s="281"/>
      <c r="S28" s="280"/>
      <c r="T28" s="280"/>
      <c r="U28" s="280"/>
      <c r="V28" s="280"/>
      <c r="W28" s="281"/>
      <c r="X28" s="280"/>
      <c r="Y28" s="280"/>
      <c r="Z28" s="280"/>
      <c r="AA28" s="280"/>
      <c r="AB28" s="281"/>
      <c r="AC28" s="280"/>
      <c r="AD28" s="280"/>
      <c r="AE28" s="280"/>
      <c r="AF28" s="280"/>
      <c r="AG28" s="281"/>
    </row>
    <row r="29" spans="1:33" x14ac:dyDescent="0.3">
      <c r="A29" s="279"/>
      <c r="B29" s="279"/>
      <c r="C29" s="279"/>
      <c r="D29" s="280"/>
      <c r="E29" s="280"/>
      <c r="F29" s="280"/>
      <c r="G29" s="280"/>
      <c r="H29" s="281"/>
      <c r="I29" s="280"/>
      <c r="J29" s="280"/>
      <c r="K29" s="280"/>
      <c r="L29" s="280"/>
      <c r="M29" s="281"/>
      <c r="N29" s="280"/>
      <c r="O29" s="280"/>
      <c r="P29" s="280"/>
      <c r="Q29" s="280"/>
      <c r="R29" s="281"/>
      <c r="S29" s="280"/>
      <c r="T29" s="280"/>
      <c r="U29" s="280"/>
      <c r="V29" s="280"/>
      <c r="W29" s="281"/>
      <c r="X29" s="280"/>
      <c r="Y29" s="280"/>
      <c r="Z29" s="280"/>
      <c r="AA29" s="280"/>
      <c r="AB29" s="281"/>
      <c r="AC29" s="280"/>
      <c r="AD29" s="280"/>
      <c r="AE29" s="280"/>
      <c r="AF29" s="280"/>
      <c r="AG29" s="281"/>
    </row>
    <row r="30" spans="1:33" x14ac:dyDescent="0.3">
      <c r="A30" s="279"/>
      <c r="B30" s="279"/>
      <c r="C30" s="279"/>
      <c r="D30" s="280"/>
      <c r="E30" s="280"/>
      <c r="F30" s="280"/>
      <c r="G30" s="280"/>
      <c r="H30" s="281"/>
      <c r="I30" s="280"/>
      <c r="J30" s="280"/>
      <c r="K30" s="280"/>
      <c r="L30" s="280"/>
      <c r="M30" s="281"/>
      <c r="N30" s="280"/>
      <c r="O30" s="280"/>
      <c r="P30" s="280"/>
      <c r="Q30" s="280"/>
      <c r="R30" s="281"/>
      <c r="S30" s="280"/>
      <c r="T30" s="280"/>
      <c r="U30" s="280"/>
      <c r="V30" s="280"/>
      <c r="W30" s="281"/>
      <c r="X30" s="280"/>
      <c r="Y30" s="280"/>
      <c r="Z30" s="280"/>
      <c r="AA30" s="280"/>
      <c r="AB30" s="281"/>
      <c r="AC30" s="280"/>
      <c r="AD30" s="280"/>
      <c r="AE30" s="280"/>
      <c r="AF30" s="280"/>
      <c r="AG30" s="281"/>
    </row>
    <row r="31" spans="1:33" x14ac:dyDescent="0.3">
      <c r="A31" s="279"/>
      <c r="B31" s="279"/>
      <c r="C31" s="279"/>
      <c r="D31" s="280"/>
      <c r="E31" s="280"/>
      <c r="F31" s="280"/>
      <c r="G31" s="280"/>
      <c r="H31" s="281"/>
      <c r="I31" s="280"/>
      <c r="J31" s="280"/>
      <c r="K31" s="280"/>
      <c r="L31" s="280"/>
      <c r="M31" s="281"/>
      <c r="N31" s="280"/>
      <c r="O31" s="280"/>
      <c r="P31" s="280"/>
      <c r="Q31" s="280"/>
      <c r="R31" s="281"/>
      <c r="S31" s="280"/>
      <c r="T31" s="280"/>
      <c r="U31" s="280"/>
      <c r="V31" s="280"/>
      <c r="W31" s="281"/>
      <c r="X31" s="280"/>
      <c r="Y31" s="280"/>
      <c r="Z31" s="280"/>
      <c r="AA31" s="280"/>
      <c r="AB31" s="281"/>
      <c r="AC31" s="280"/>
      <c r="AD31" s="280"/>
      <c r="AE31" s="280"/>
      <c r="AF31" s="280"/>
      <c r="AG31" s="281"/>
    </row>
    <row r="32" spans="1:33" x14ac:dyDescent="0.3">
      <c r="A32" s="279"/>
      <c r="B32" s="279"/>
      <c r="C32" s="279"/>
      <c r="D32" s="280"/>
      <c r="E32" s="280"/>
      <c r="F32" s="280"/>
      <c r="G32" s="280"/>
      <c r="H32" s="281"/>
      <c r="I32" s="280"/>
      <c r="J32" s="280"/>
      <c r="K32" s="280"/>
      <c r="L32" s="280"/>
      <c r="M32" s="281"/>
      <c r="N32" s="280"/>
      <c r="O32" s="280"/>
      <c r="P32" s="280"/>
      <c r="Q32" s="280"/>
      <c r="R32" s="281"/>
      <c r="S32" s="280"/>
      <c r="T32" s="280"/>
      <c r="U32" s="280"/>
      <c r="V32" s="280"/>
      <c r="W32" s="281"/>
      <c r="X32" s="280"/>
      <c r="Y32" s="280"/>
      <c r="Z32" s="280"/>
      <c r="AA32" s="280"/>
      <c r="AB32" s="281"/>
      <c r="AC32" s="280"/>
      <c r="AD32" s="280"/>
      <c r="AE32" s="280"/>
      <c r="AF32" s="280"/>
      <c r="AG32" s="281"/>
    </row>
    <row r="33" spans="1:33" x14ac:dyDescent="0.3">
      <c r="A33" s="279"/>
      <c r="B33" s="279"/>
      <c r="C33" s="279"/>
      <c r="D33" s="280"/>
      <c r="E33" s="280"/>
      <c r="F33" s="280"/>
      <c r="G33" s="280"/>
      <c r="H33" s="281"/>
      <c r="I33" s="280"/>
      <c r="J33" s="280"/>
      <c r="K33" s="280"/>
      <c r="L33" s="280"/>
      <c r="M33" s="281"/>
      <c r="N33" s="280"/>
      <c r="O33" s="280"/>
      <c r="P33" s="280"/>
      <c r="Q33" s="280"/>
      <c r="R33" s="281"/>
      <c r="S33" s="280"/>
      <c r="T33" s="280"/>
      <c r="U33" s="280"/>
      <c r="V33" s="280"/>
      <c r="W33" s="281"/>
      <c r="X33" s="280"/>
      <c r="Y33" s="280"/>
      <c r="Z33" s="280"/>
      <c r="AA33" s="280"/>
      <c r="AB33" s="281"/>
      <c r="AC33" s="280"/>
      <c r="AD33" s="280"/>
      <c r="AE33" s="280"/>
      <c r="AF33" s="280"/>
      <c r="AG33" s="281"/>
    </row>
    <row r="34" spans="1:33" x14ac:dyDescent="0.3">
      <c r="A34" s="279"/>
      <c r="B34" s="279"/>
      <c r="C34" s="279"/>
      <c r="D34" s="280"/>
      <c r="E34" s="280"/>
      <c r="F34" s="280"/>
      <c r="G34" s="280"/>
      <c r="H34" s="281"/>
      <c r="I34" s="280"/>
      <c r="J34" s="280"/>
      <c r="K34" s="280"/>
      <c r="L34" s="280"/>
      <c r="M34" s="281"/>
      <c r="N34" s="280"/>
      <c r="O34" s="280"/>
      <c r="P34" s="280"/>
      <c r="Q34" s="280"/>
      <c r="R34" s="281"/>
      <c r="S34" s="280"/>
      <c r="T34" s="280"/>
      <c r="U34" s="280"/>
      <c r="V34" s="280"/>
      <c r="W34" s="281"/>
      <c r="X34" s="280"/>
      <c r="Y34" s="280"/>
      <c r="Z34" s="280"/>
      <c r="AA34" s="280"/>
      <c r="AB34" s="281"/>
      <c r="AC34" s="280"/>
      <c r="AD34" s="280"/>
      <c r="AE34" s="280"/>
      <c r="AF34" s="280"/>
      <c r="AG34" s="281"/>
    </row>
    <row r="35" spans="1:33" x14ac:dyDescent="0.3">
      <c r="A35" s="279"/>
      <c r="B35" s="279"/>
      <c r="C35" s="279"/>
      <c r="D35" s="280"/>
      <c r="E35" s="280"/>
      <c r="F35" s="280"/>
      <c r="G35" s="280"/>
      <c r="H35" s="281"/>
      <c r="I35" s="280"/>
      <c r="J35" s="280"/>
      <c r="K35" s="280"/>
      <c r="L35" s="280"/>
      <c r="M35" s="281"/>
      <c r="N35" s="280"/>
      <c r="O35" s="280"/>
      <c r="P35" s="280"/>
      <c r="Q35" s="280"/>
      <c r="R35" s="281"/>
      <c r="S35" s="280"/>
      <c r="T35" s="280"/>
      <c r="U35" s="280"/>
      <c r="V35" s="280"/>
      <c r="W35" s="281"/>
      <c r="X35" s="280"/>
      <c r="Y35" s="280"/>
      <c r="Z35" s="280"/>
      <c r="AA35" s="280"/>
      <c r="AB35" s="281"/>
      <c r="AC35" s="280"/>
      <c r="AD35" s="280"/>
      <c r="AE35" s="280"/>
      <c r="AF35" s="280"/>
      <c r="AG35" s="281"/>
    </row>
    <row r="36" spans="1:33" x14ac:dyDescent="0.3">
      <c r="A36" s="279"/>
      <c r="B36" s="279"/>
      <c r="C36" s="279"/>
      <c r="D36" s="280"/>
      <c r="E36" s="280"/>
      <c r="F36" s="280"/>
      <c r="G36" s="280"/>
      <c r="H36" s="281"/>
      <c r="I36" s="280"/>
      <c r="J36" s="280"/>
      <c r="K36" s="280"/>
      <c r="L36" s="280"/>
      <c r="M36" s="281"/>
      <c r="N36" s="280"/>
      <c r="O36" s="280"/>
      <c r="P36" s="280"/>
      <c r="Q36" s="280"/>
      <c r="R36" s="281"/>
      <c r="S36" s="280"/>
      <c r="T36" s="280"/>
      <c r="U36" s="280"/>
      <c r="V36" s="280"/>
      <c r="W36" s="281"/>
      <c r="X36" s="280"/>
      <c r="Y36" s="280"/>
      <c r="Z36" s="280"/>
      <c r="AA36" s="280"/>
      <c r="AB36" s="281"/>
      <c r="AC36" s="280"/>
      <c r="AD36" s="280"/>
      <c r="AE36" s="280"/>
      <c r="AF36" s="280"/>
      <c r="AG36" s="281"/>
    </row>
    <row r="37" spans="1:33" x14ac:dyDescent="0.3">
      <c r="A37" s="279"/>
      <c r="B37" s="279"/>
      <c r="C37" s="279"/>
      <c r="D37" s="280"/>
      <c r="E37" s="280"/>
      <c r="F37" s="280"/>
      <c r="G37" s="280"/>
      <c r="H37" s="281"/>
      <c r="I37" s="280"/>
      <c r="J37" s="280"/>
      <c r="K37" s="280"/>
      <c r="L37" s="280"/>
      <c r="M37" s="281"/>
      <c r="N37" s="280"/>
      <c r="O37" s="280"/>
      <c r="P37" s="280"/>
      <c r="Q37" s="280"/>
      <c r="R37" s="281"/>
      <c r="S37" s="280"/>
      <c r="T37" s="280"/>
      <c r="U37" s="280"/>
      <c r="V37" s="280"/>
      <c r="W37" s="281"/>
      <c r="X37" s="280"/>
      <c r="Y37" s="280"/>
      <c r="Z37" s="280"/>
      <c r="AA37" s="280"/>
      <c r="AB37" s="281"/>
      <c r="AC37" s="280"/>
      <c r="AD37" s="280"/>
      <c r="AE37" s="280"/>
      <c r="AF37" s="280"/>
      <c r="AG37" s="281"/>
    </row>
    <row r="38" spans="1:33" x14ac:dyDescent="0.3">
      <c r="A38" s="279"/>
      <c r="B38" s="279"/>
      <c r="C38" s="279"/>
      <c r="D38" s="280"/>
      <c r="E38" s="280"/>
      <c r="F38" s="280"/>
      <c r="G38" s="280"/>
      <c r="H38" s="281"/>
      <c r="I38" s="280"/>
      <c r="J38" s="280"/>
      <c r="K38" s="280"/>
      <c r="L38" s="280"/>
      <c r="M38" s="281"/>
      <c r="N38" s="280"/>
      <c r="O38" s="280"/>
      <c r="P38" s="280"/>
      <c r="Q38" s="280"/>
      <c r="R38" s="281"/>
      <c r="S38" s="280"/>
      <c r="T38" s="280"/>
      <c r="U38" s="280"/>
      <c r="V38" s="280"/>
      <c r="W38" s="281"/>
      <c r="X38" s="280"/>
      <c r="Y38" s="280"/>
      <c r="Z38" s="280"/>
      <c r="AA38" s="280"/>
      <c r="AB38" s="281"/>
      <c r="AC38" s="280"/>
      <c r="AD38" s="280"/>
      <c r="AE38" s="280"/>
      <c r="AF38" s="280"/>
      <c r="AG38" s="281"/>
    </row>
    <row r="39" spans="1:33" x14ac:dyDescent="0.3">
      <c r="A39" s="279"/>
      <c r="B39" s="279"/>
      <c r="C39" s="279"/>
      <c r="D39" s="280"/>
      <c r="E39" s="280"/>
      <c r="F39" s="280"/>
      <c r="G39" s="280"/>
      <c r="H39" s="281"/>
      <c r="I39" s="280"/>
      <c r="J39" s="280"/>
      <c r="K39" s="280"/>
      <c r="L39" s="280"/>
      <c r="M39" s="281"/>
      <c r="N39" s="280"/>
      <c r="O39" s="280"/>
      <c r="P39" s="280"/>
      <c r="Q39" s="280"/>
      <c r="R39" s="281"/>
      <c r="S39" s="280"/>
      <c r="T39" s="280"/>
      <c r="U39" s="280"/>
      <c r="V39" s="280"/>
      <c r="W39" s="281"/>
      <c r="X39" s="280"/>
      <c r="Y39" s="280"/>
      <c r="Z39" s="280"/>
      <c r="AA39" s="280"/>
      <c r="AB39" s="281"/>
      <c r="AC39" s="280"/>
      <c r="AD39" s="280"/>
      <c r="AE39" s="280"/>
      <c r="AF39" s="280"/>
      <c r="AG39" s="281"/>
    </row>
    <row r="40" spans="1:33" x14ac:dyDescent="0.3">
      <c r="A40" s="279"/>
      <c r="B40" s="279"/>
      <c r="C40" s="279"/>
      <c r="D40" s="280"/>
      <c r="E40" s="280"/>
      <c r="F40" s="280"/>
      <c r="G40" s="280"/>
      <c r="H40" s="281"/>
      <c r="I40" s="280"/>
      <c r="J40" s="280"/>
      <c r="K40" s="280"/>
      <c r="L40" s="280"/>
      <c r="M40" s="281"/>
      <c r="N40" s="280"/>
      <c r="O40" s="280"/>
      <c r="P40" s="280"/>
      <c r="Q40" s="280"/>
      <c r="R40" s="281"/>
      <c r="S40" s="280"/>
      <c r="T40" s="280"/>
      <c r="U40" s="280"/>
      <c r="V40" s="280"/>
      <c r="W40" s="281"/>
      <c r="X40" s="280"/>
      <c r="Y40" s="280"/>
      <c r="Z40" s="280"/>
      <c r="AA40" s="280"/>
      <c r="AB40" s="281"/>
      <c r="AC40" s="280"/>
      <c r="AD40" s="280"/>
      <c r="AE40" s="280"/>
      <c r="AF40" s="280"/>
      <c r="AG40" s="281"/>
    </row>
    <row r="41" spans="1:33" x14ac:dyDescent="0.3">
      <c r="A41" s="279"/>
      <c r="B41" s="279"/>
      <c r="C41" s="279"/>
      <c r="D41" s="280"/>
      <c r="E41" s="280"/>
      <c r="F41" s="280"/>
      <c r="G41" s="280"/>
      <c r="H41" s="281"/>
      <c r="I41" s="280"/>
      <c r="J41" s="280"/>
      <c r="K41" s="280"/>
      <c r="L41" s="280"/>
      <c r="M41" s="281"/>
      <c r="N41" s="280"/>
      <c r="O41" s="280"/>
      <c r="P41" s="280"/>
      <c r="Q41" s="280"/>
      <c r="R41" s="281"/>
      <c r="S41" s="280"/>
      <c r="T41" s="280"/>
      <c r="U41" s="280"/>
      <c r="V41" s="280"/>
      <c r="W41" s="281"/>
      <c r="X41" s="280"/>
      <c r="Y41" s="280"/>
      <c r="Z41" s="280"/>
      <c r="AA41" s="280"/>
      <c r="AB41" s="281"/>
      <c r="AC41" s="280"/>
      <c r="AD41" s="280"/>
      <c r="AE41" s="280"/>
      <c r="AF41" s="280"/>
      <c r="AG41" s="281"/>
    </row>
    <row r="42" spans="1:33" x14ac:dyDescent="0.3">
      <c r="A42" s="279"/>
      <c r="B42" s="279"/>
      <c r="C42" s="279"/>
      <c r="D42" s="280"/>
      <c r="E42" s="280"/>
      <c r="F42" s="280"/>
      <c r="G42" s="280"/>
      <c r="H42" s="281"/>
      <c r="I42" s="280"/>
      <c r="J42" s="280"/>
      <c r="K42" s="280"/>
      <c r="L42" s="280"/>
      <c r="M42" s="281"/>
      <c r="N42" s="280"/>
      <c r="O42" s="280"/>
      <c r="P42" s="280"/>
      <c r="Q42" s="280"/>
      <c r="R42" s="281"/>
      <c r="S42" s="280"/>
      <c r="T42" s="280"/>
      <c r="U42" s="280"/>
      <c r="V42" s="280"/>
      <c r="W42" s="281"/>
      <c r="X42" s="280"/>
      <c r="Y42" s="280"/>
      <c r="Z42" s="280"/>
      <c r="AA42" s="280"/>
      <c r="AB42" s="281"/>
      <c r="AC42" s="280"/>
      <c r="AD42" s="280"/>
      <c r="AE42" s="280"/>
      <c r="AF42" s="280"/>
      <c r="AG42" s="281"/>
    </row>
    <row r="43" spans="1:33" x14ac:dyDescent="0.3">
      <c r="A43" s="279"/>
      <c r="B43" s="279"/>
      <c r="C43" s="279"/>
      <c r="D43" s="280"/>
      <c r="E43" s="280"/>
      <c r="F43" s="280"/>
      <c r="G43" s="280"/>
      <c r="H43" s="281"/>
      <c r="I43" s="280"/>
      <c r="J43" s="280"/>
      <c r="K43" s="280"/>
      <c r="L43" s="280"/>
      <c r="M43" s="281"/>
      <c r="N43" s="280"/>
      <c r="O43" s="280"/>
      <c r="P43" s="280"/>
      <c r="Q43" s="280"/>
      <c r="R43" s="281"/>
      <c r="S43" s="280"/>
      <c r="T43" s="280"/>
      <c r="U43" s="280"/>
      <c r="V43" s="280"/>
      <c r="W43" s="281"/>
      <c r="X43" s="280"/>
      <c r="Y43" s="280"/>
      <c r="Z43" s="280"/>
      <c r="AA43" s="280"/>
      <c r="AB43" s="281"/>
      <c r="AC43" s="280"/>
      <c r="AD43" s="280"/>
      <c r="AE43" s="280"/>
      <c r="AF43" s="280"/>
      <c r="AG43" s="281"/>
    </row>
    <row r="44" spans="1:33" x14ac:dyDescent="0.3">
      <c r="A44" s="279"/>
      <c r="B44" s="279"/>
      <c r="C44" s="279"/>
      <c r="D44" s="280"/>
      <c r="E44" s="280"/>
      <c r="F44" s="280"/>
      <c r="G44" s="280"/>
      <c r="H44" s="281"/>
      <c r="I44" s="280"/>
      <c r="J44" s="280"/>
      <c r="K44" s="280"/>
      <c r="L44" s="280"/>
      <c r="M44" s="281"/>
      <c r="N44" s="280"/>
      <c r="O44" s="280"/>
      <c r="P44" s="280"/>
      <c r="Q44" s="280"/>
      <c r="R44" s="281"/>
      <c r="S44" s="280"/>
      <c r="T44" s="280"/>
      <c r="U44" s="280"/>
      <c r="V44" s="280"/>
      <c r="W44" s="281"/>
      <c r="X44" s="280"/>
      <c r="Y44" s="280"/>
      <c r="Z44" s="280"/>
      <c r="AA44" s="280"/>
      <c r="AB44" s="281"/>
      <c r="AC44" s="280"/>
      <c r="AD44" s="280"/>
      <c r="AE44" s="280"/>
      <c r="AF44" s="280"/>
      <c r="AG44" s="281"/>
    </row>
    <row r="45" spans="1:33" x14ac:dyDescent="0.3">
      <c r="A45" s="279"/>
      <c r="B45" s="279"/>
      <c r="C45" s="279"/>
      <c r="D45" s="280"/>
      <c r="E45" s="280"/>
      <c r="F45" s="280"/>
      <c r="G45" s="280"/>
      <c r="H45" s="281"/>
      <c r="I45" s="280"/>
      <c r="J45" s="280"/>
      <c r="K45" s="280"/>
      <c r="L45" s="280"/>
      <c r="M45" s="281"/>
      <c r="N45" s="280"/>
      <c r="O45" s="280"/>
      <c r="P45" s="280"/>
      <c r="Q45" s="280"/>
      <c r="R45" s="281"/>
      <c r="S45" s="280"/>
      <c r="T45" s="280"/>
      <c r="U45" s="280"/>
      <c r="V45" s="280"/>
      <c r="W45" s="281"/>
      <c r="X45" s="280"/>
      <c r="Y45" s="280"/>
      <c r="Z45" s="280"/>
      <c r="AA45" s="280"/>
      <c r="AB45" s="281"/>
      <c r="AC45" s="280"/>
      <c r="AD45" s="280"/>
      <c r="AE45" s="280"/>
      <c r="AF45" s="280"/>
      <c r="AG45" s="281"/>
    </row>
    <row r="46" spans="1:33" x14ac:dyDescent="0.3">
      <c r="A46" s="279"/>
      <c r="B46" s="279"/>
      <c r="C46" s="279"/>
      <c r="D46" s="280"/>
      <c r="E46" s="280"/>
      <c r="F46" s="280"/>
      <c r="G46" s="280"/>
      <c r="H46" s="281"/>
      <c r="I46" s="280"/>
      <c r="J46" s="280"/>
      <c r="K46" s="280"/>
      <c r="L46" s="280"/>
      <c r="M46" s="281"/>
      <c r="N46" s="280"/>
      <c r="O46" s="280"/>
      <c r="P46" s="280"/>
      <c r="Q46" s="280"/>
      <c r="R46" s="281"/>
      <c r="S46" s="280"/>
      <c r="T46" s="280"/>
      <c r="U46" s="280"/>
      <c r="V46" s="280"/>
      <c r="W46" s="281"/>
      <c r="X46" s="280"/>
      <c r="Y46" s="280"/>
      <c r="Z46" s="280"/>
      <c r="AA46" s="280"/>
      <c r="AB46" s="281"/>
      <c r="AC46" s="280"/>
      <c r="AD46" s="280"/>
      <c r="AE46" s="280"/>
      <c r="AF46" s="280"/>
      <c r="AG46" s="281"/>
    </row>
    <row r="47" spans="1:33" x14ac:dyDescent="0.3">
      <c r="A47" s="279"/>
      <c r="B47" s="279"/>
      <c r="C47" s="279"/>
      <c r="D47" s="280"/>
      <c r="E47" s="280"/>
      <c r="F47" s="280"/>
      <c r="G47" s="280"/>
      <c r="H47" s="281"/>
      <c r="I47" s="280"/>
      <c r="J47" s="280"/>
      <c r="K47" s="280"/>
      <c r="L47" s="280"/>
      <c r="M47" s="281"/>
      <c r="N47" s="280"/>
      <c r="O47" s="280"/>
      <c r="P47" s="280"/>
      <c r="Q47" s="280"/>
      <c r="R47" s="281"/>
      <c r="S47" s="280"/>
      <c r="T47" s="280"/>
      <c r="U47" s="280"/>
      <c r="V47" s="280"/>
      <c r="W47" s="281"/>
      <c r="X47" s="280"/>
      <c r="Y47" s="280"/>
      <c r="Z47" s="280"/>
      <c r="AA47" s="280"/>
      <c r="AB47" s="281"/>
      <c r="AC47" s="280"/>
      <c r="AD47" s="280"/>
      <c r="AE47" s="280"/>
      <c r="AF47" s="280"/>
      <c r="AG47" s="281"/>
    </row>
    <row r="48" spans="1:33" x14ac:dyDescent="0.3">
      <c r="A48" s="279"/>
      <c r="B48" s="279"/>
      <c r="C48" s="279"/>
      <c r="D48" s="280"/>
      <c r="E48" s="280"/>
      <c r="F48" s="280"/>
      <c r="G48" s="280"/>
      <c r="H48" s="281"/>
      <c r="I48" s="280"/>
      <c r="J48" s="280"/>
      <c r="K48" s="280"/>
      <c r="L48" s="280"/>
      <c r="M48" s="281"/>
      <c r="N48" s="280"/>
      <c r="O48" s="280"/>
      <c r="P48" s="280"/>
      <c r="Q48" s="280"/>
      <c r="R48" s="281"/>
      <c r="S48" s="280"/>
      <c r="T48" s="280"/>
      <c r="U48" s="280"/>
      <c r="V48" s="280"/>
      <c r="W48" s="281"/>
      <c r="X48" s="280"/>
      <c r="Y48" s="280"/>
      <c r="Z48" s="280"/>
      <c r="AA48" s="280"/>
      <c r="AB48" s="281"/>
      <c r="AC48" s="280"/>
      <c r="AD48" s="280"/>
      <c r="AE48" s="280"/>
      <c r="AF48" s="280"/>
      <c r="AG48" s="281"/>
    </row>
    <row r="49" spans="1:33" x14ac:dyDescent="0.3">
      <c r="A49" s="279"/>
      <c r="B49" s="279"/>
      <c r="C49" s="279"/>
      <c r="D49" s="280"/>
      <c r="E49" s="280"/>
      <c r="F49" s="280"/>
      <c r="G49" s="280"/>
      <c r="H49" s="281"/>
      <c r="I49" s="280"/>
      <c r="J49" s="280"/>
      <c r="K49" s="280"/>
      <c r="L49" s="280"/>
      <c r="M49" s="281"/>
      <c r="N49" s="280"/>
      <c r="O49" s="280"/>
      <c r="P49" s="280"/>
      <c r="Q49" s="280"/>
      <c r="R49" s="281"/>
      <c r="S49" s="280"/>
      <c r="T49" s="280"/>
      <c r="U49" s="280"/>
      <c r="V49" s="280"/>
      <c r="W49" s="281"/>
      <c r="X49" s="280"/>
      <c r="Y49" s="280"/>
      <c r="Z49" s="280"/>
      <c r="AA49" s="280"/>
      <c r="AB49" s="281"/>
      <c r="AC49" s="280"/>
      <c r="AD49" s="280"/>
      <c r="AE49" s="280"/>
      <c r="AF49" s="280"/>
      <c r="AG49" s="281"/>
    </row>
    <row r="50" spans="1:33" x14ac:dyDescent="0.3">
      <c r="A50" s="279"/>
      <c r="B50" s="279"/>
      <c r="C50" s="279"/>
      <c r="D50" s="280"/>
      <c r="E50" s="280"/>
      <c r="F50" s="280"/>
      <c r="G50" s="280"/>
      <c r="H50" s="281"/>
      <c r="I50" s="280"/>
      <c r="J50" s="280"/>
      <c r="K50" s="280"/>
      <c r="L50" s="280"/>
      <c r="M50" s="281"/>
      <c r="N50" s="280"/>
      <c r="O50" s="280"/>
      <c r="P50" s="280"/>
      <c r="Q50" s="280"/>
      <c r="R50" s="281"/>
      <c r="S50" s="280"/>
      <c r="T50" s="280"/>
      <c r="U50" s="280"/>
      <c r="V50" s="280"/>
      <c r="W50" s="281"/>
      <c r="X50" s="280"/>
      <c r="Y50" s="280"/>
      <c r="Z50" s="280"/>
      <c r="AA50" s="280"/>
      <c r="AB50" s="281"/>
      <c r="AC50" s="280"/>
      <c r="AD50" s="280"/>
      <c r="AE50" s="280"/>
      <c r="AF50" s="280"/>
      <c r="AG50" s="281"/>
    </row>
    <row r="51" spans="1:33" x14ac:dyDescent="0.3">
      <c r="A51" s="279"/>
      <c r="B51" s="279"/>
      <c r="C51" s="279"/>
      <c r="D51" s="280"/>
      <c r="E51" s="280"/>
      <c r="F51" s="280"/>
      <c r="G51" s="280"/>
      <c r="H51" s="281"/>
      <c r="I51" s="280"/>
      <c r="J51" s="280"/>
      <c r="K51" s="280"/>
      <c r="L51" s="280"/>
      <c r="M51" s="281"/>
      <c r="N51" s="280"/>
      <c r="O51" s="280"/>
      <c r="P51" s="280"/>
      <c r="Q51" s="280"/>
      <c r="R51" s="281"/>
      <c r="S51" s="280"/>
      <c r="T51" s="280"/>
      <c r="U51" s="280"/>
      <c r="V51" s="280"/>
      <c r="W51" s="281"/>
      <c r="X51" s="280"/>
      <c r="Y51" s="280"/>
      <c r="Z51" s="280"/>
      <c r="AA51" s="280"/>
      <c r="AB51" s="281"/>
      <c r="AC51" s="280"/>
      <c r="AD51" s="280"/>
      <c r="AE51" s="280"/>
      <c r="AF51" s="280"/>
      <c r="AG51" s="281"/>
    </row>
    <row r="52" spans="1:33" x14ac:dyDescent="0.3">
      <c r="A52" s="279"/>
      <c r="B52" s="279"/>
      <c r="C52" s="279"/>
      <c r="D52" s="280"/>
      <c r="E52" s="280"/>
      <c r="F52" s="280"/>
      <c r="G52" s="280"/>
      <c r="H52" s="281"/>
      <c r="I52" s="280"/>
      <c r="J52" s="280"/>
      <c r="K52" s="280"/>
      <c r="L52" s="280"/>
      <c r="M52" s="281"/>
      <c r="N52" s="280"/>
      <c r="O52" s="280"/>
      <c r="P52" s="280"/>
      <c r="Q52" s="280"/>
      <c r="R52" s="281"/>
      <c r="S52" s="280"/>
      <c r="T52" s="280"/>
      <c r="U52" s="280"/>
      <c r="V52" s="280"/>
      <c r="W52" s="281"/>
      <c r="X52" s="280"/>
      <c r="Y52" s="280"/>
      <c r="Z52" s="280"/>
      <c r="AA52" s="280"/>
      <c r="AB52" s="281"/>
      <c r="AC52" s="280"/>
      <c r="AD52" s="280"/>
      <c r="AE52" s="280"/>
      <c r="AF52" s="280"/>
      <c r="AG52" s="281"/>
    </row>
    <row r="53" spans="1:33" x14ac:dyDescent="0.3">
      <c r="A53" s="279"/>
      <c r="B53" s="279"/>
      <c r="C53" s="279"/>
      <c r="D53" s="280"/>
      <c r="E53" s="280"/>
      <c r="F53" s="280"/>
      <c r="G53" s="280"/>
      <c r="H53" s="281"/>
      <c r="I53" s="280"/>
      <c r="J53" s="280"/>
      <c r="K53" s="280"/>
      <c r="L53" s="280"/>
      <c r="M53" s="281"/>
      <c r="N53" s="280"/>
      <c r="O53" s="280"/>
      <c r="P53" s="280"/>
      <c r="Q53" s="280"/>
      <c r="R53" s="281"/>
      <c r="S53" s="280"/>
      <c r="T53" s="280"/>
      <c r="U53" s="280"/>
      <c r="V53" s="280"/>
      <c r="W53" s="281"/>
      <c r="X53" s="280"/>
      <c r="Y53" s="280"/>
      <c r="Z53" s="280"/>
      <c r="AA53" s="280"/>
      <c r="AB53" s="281"/>
      <c r="AC53" s="280"/>
      <c r="AD53" s="280"/>
      <c r="AE53" s="280"/>
      <c r="AF53" s="280"/>
      <c r="AG53" s="281"/>
    </row>
    <row r="54" spans="1:33" x14ac:dyDescent="0.3">
      <c r="A54" s="279"/>
      <c r="B54" s="279"/>
      <c r="C54" s="279"/>
      <c r="D54" s="280"/>
      <c r="E54" s="280"/>
      <c r="F54" s="280"/>
      <c r="G54" s="280"/>
      <c r="H54" s="281"/>
      <c r="I54" s="280"/>
      <c r="J54" s="280"/>
      <c r="K54" s="280"/>
      <c r="L54" s="280"/>
      <c r="M54" s="281"/>
      <c r="N54" s="280"/>
      <c r="O54" s="280"/>
      <c r="P54" s="280"/>
      <c r="Q54" s="280"/>
      <c r="R54" s="281"/>
      <c r="S54" s="280"/>
      <c r="T54" s="280"/>
      <c r="U54" s="280"/>
      <c r="V54" s="280"/>
      <c r="W54" s="281"/>
      <c r="X54" s="280"/>
      <c r="Y54" s="280"/>
      <c r="Z54" s="280"/>
      <c r="AA54" s="280"/>
      <c r="AB54" s="281"/>
      <c r="AC54" s="280"/>
      <c r="AD54" s="280"/>
      <c r="AE54" s="280"/>
      <c r="AF54" s="280"/>
      <c r="AG54" s="281"/>
    </row>
    <row r="55" spans="1:33" x14ac:dyDescent="0.3">
      <c r="A55" s="279"/>
      <c r="B55" s="279"/>
      <c r="C55" s="279"/>
      <c r="D55" s="280"/>
      <c r="E55" s="280"/>
      <c r="F55" s="280"/>
      <c r="G55" s="280"/>
      <c r="H55" s="281"/>
      <c r="I55" s="280"/>
      <c r="J55" s="280"/>
      <c r="K55" s="280"/>
      <c r="L55" s="280"/>
      <c r="M55" s="281"/>
      <c r="N55" s="280"/>
      <c r="O55" s="280"/>
      <c r="P55" s="280"/>
      <c r="Q55" s="280"/>
      <c r="R55" s="281"/>
      <c r="S55" s="280"/>
      <c r="T55" s="280"/>
      <c r="U55" s="280"/>
      <c r="V55" s="280"/>
      <c r="W55" s="281"/>
      <c r="X55" s="280"/>
      <c r="Y55" s="280"/>
      <c r="Z55" s="280"/>
      <c r="AA55" s="280"/>
      <c r="AB55" s="281"/>
      <c r="AC55" s="280"/>
      <c r="AD55" s="280"/>
      <c r="AE55" s="280"/>
      <c r="AF55" s="280"/>
      <c r="AG55" s="281"/>
    </row>
    <row r="56" spans="1:33" x14ac:dyDescent="0.3">
      <c r="A56" s="279"/>
      <c r="B56" s="279"/>
      <c r="C56" s="279"/>
      <c r="D56" s="280"/>
      <c r="E56" s="280"/>
      <c r="F56" s="280"/>
      <c r="G56" s="280"/>
      <c r="H56" s="281"/>
      <c r="I56" s="280"/>
      <c r="J56" s="280"/>
      <c r="K56" s="280"/>
      <c r="L56" s="280"/>
      <c r="M56" s="281"/>
      <c r="N56" s="280"/>
      <c r="O56" s="280"/>
      <c r="P56" s="280"/>
      <c r="Q56" s="280"/>
      <c r="R56" s="281"/>
      <c r="S56" s="280"/>
      <c r="T56" s="280"/>
      <c r="U56" s="280"/>
      <c r="V56" s="280"/>
      <c r="W56" s="281"/>
      <c r="X56" s="280"/>
      <c r="Y56" s="280"/>
      <c r="Z56" s="280"/>
      <c r="AA56" s="280"/>
      <c r="AB56" s="281"/>
      <c r="AC56" s="280"/>
      <c r="AD56" s="280"/>
      <c r="AE56" s="280"/>
      <c r="AF56" s="280"/>
      <c r="AG56" s="281"/>
    </row>
    <row r="57" spans="1:33" x14ac:dyDescent="0.3">
      <c r="A57" s="279"/>
      <c r="B57" s="279"/>
      <c r="C57" s="279"/>
      <c r="D57" s="280"/>
      <c r="E57" s="280"/>
      <c r="F57" s="280"/>
      <c r="G57" s="280"/>
      <c r="H57" s="281"/>
      <c r="I57" s="280"/>
      <c r="J57" s="280"/>
      <c r="K57" s="280"/>
      <c r="L57" s="280"/>
      <c r="M57" s="281"/>
      <c r="N57" s="280"/>
      <c r="O57" s="280"/>
      <c r="P57" s="280"/>
      <c r="Q57" s="280"/>
      <c r="R57" s="281"/>
      <c r="S57" s="280"/>
      <c r="T57" s="280"/>
      <c r="U57" s="280"/>
      <c r="V57" s="280"/>
      <c r="W57" s="281"/>
      <c r="X57" s="280"/>
      <c r="Y57" s="280"/>
      <c r="Z57" s="280"/>
      <c r="AA57" s="280"/>
      <c r="AB57" s="281"/>
      <c r="AC57" s="280"/>
      <c r="AD57" s="280"/>
      <c r="AE57" s="280"/>
      <c r="AF57" s="280"/>
      <c r="AG57" s="281"/>
    </row>
    <row r="58" spans="1:33" x14ac:dyDescent="0.3">
      <c r="A58" s="279"/>
      <c r="B58" s="279"/>
      <c r="C58" s="279"/>
      <c r="D58" s="280"/>
      <c r="E58" s="280"/>
      <c r="F58" s="280"/>
      <c r="G58" s="280"/>
      <c r="H58" s="281"/>
      <c r="I58" s="280"/>
      <c r="J58" s="280"/>
      <c r="K58" s="280"/>
      <c r="L58" s="280"/>
      <c r="M58" s="281"/>
      <c r="N58" s="280"/>
      <c r="O58" s="280"/>
      <c r="P58" s="280"/>
      <c r="Q58" s="280"/>
      <c r="R58" s="281"/>
      <c r="S58" s="280"/>
      <c r="T58" s="280"/>
      <c r="U58" s="280"/>
      <c r="V58" s="280"/>
      <c r="W58" s="281"/>
      <c r="X58" s="280"/>
      <c r="Y58" s="280"/>
      <c r="Z58" s="280"/>
      <c r="AA58" s="280"/>
      <c r="AB58" s="281"/>
      <c r="AC58" s="280"/>
      <c r="AD58" s="280"/>
      <c r="AE58" s="280"/>
      <c r="AF58" s="280"/>
      <c r="AG58" s="281"/>
    </row>
    <row r="59" spans="1:33" x14ac:dyDescent="0.3">
      <c r="A59" s="279"/>
      <c r="B59" s="279"/>
      <c r="C59" s="279"/>
      <c r="D59" s="280"/>
      <c r="E59" s="280"/>
      <c r="F59" s="280"/>
      <c r="G59" s="280"/>
      <c r="H59" s="281"/>
      <c r="I59" s="280"/>
      <c r="J59" s="280"/>
      <c r="K59" s="280"/>
      <c r="L59" s="280"/>
      <c r="M59" s="281"/>
      <c r="N59" s="280"/>
      <c r="O59" s="280"/>
      <c r="P59" s="280"/>
      <c r="Q59" s="280"/>
      <c r="R59" s="281"/>
      <c r="S59" s="280"/>
      <c r="T59" s="280"/>
      <c r="U59" s="280"/>
      <c r="V59" s="280"/>
      <c r="W59" s="281"/>
      <c r="X59" s="280"/>
      <c r="Y59" s="280"/>
      <c r="Z59" s="280"/>
      <c r="AA59" s="280"/>
      <c r="AB59" s="281"/>
      <c r="AC59" s="280"/>
      <c r="AD59" s="280"/>
      <c r="AE59" s="280"/>
      <c r="AF59" s="280"/>
      <c r="AG59" s="281"/>
    </row>
    <row r="60" spans="1:33" x14ac:dyDescent="0.3">
      <c r="A60" s="279"/>
      <c r="B60" s="279"/>
      <c r="C60" s="279"/>
      <c r="D60" s="280"/>
      <c r="E60" s="280"/>
      <c r="F60" s="280"/>
      <c r="G60" s="280"/>
      <c r="H60" s="281"/>
      <c r="I60" s="280"/>
      <c r="J60" s="280"/>
      <c r="K60" s="280"/>
      <c r="L60" s="280"/>
      <c r="M60" s="281"/>
      <c r="N60" s="280"/>
      <c r="O60" s="280"/>
      <c r="P60" s="280"/>
      <c r="Q60" s="280"/>
      <c r="R60" s="281"/>
      <c r="S60" s="280"/>
      <c r="T60" s="280"/>
      <c r="U60" s="280"/>
      <c r="V60" s="280"/>
      <c r="W60" s="281"/>
      <c r="X60" s="280"/>
      <c r="Y60" s="280"/>
      <c r="Z60" s="280"/>
      <c r="AA60" s="280"/>
      <c r="AB60" s="281"/>
      <c r="AC60" s="280"/>
      <c r="AD60" s="280"/>
      <c r="AE60" s="280"/>
      <c r="AF60" s="280"/>
      <c r="AG60" s="281"/>
    </row>
    <row r="61" spans="1:33" x14ac:dyDescent="0.3">
      <c r="A61" s="279"/>
      <c r="B61" s="279"/>
      <c r="C61" s="279"/>
      <c r="D61" s="280"/>
      <c r="E61" s="280"/>
      <c r="F61" s="280"/>
      <c r="G61" s="280"/>
      <c r="H61" s="281"/>
      <c r="I61" s="280"/>
      <c r="J61" s="280"/>
      <c r="K61" s="280"/>
      <c r="L61" s="280"/>
      <c r="M61" s="281"/>
      <c r="N61" s="280"/>
      <c r="O61" s="280"/>
      <c r="P61" s="280"/>
      <c r="Q61" s="280"/>
      <c r="R61" s="281"/>
      <c r="S61" s="280"/>
      <c r="T61" s="280"/>
      <c r="U61" s="280"/>
      <c r="V61" s="280"/>
      <c r="W61" s="281"/>
      <c r="X61" s="280"/>
      <c r="Y61" s="280"/>
      <c r="Z61" s="280"/>
      <c r="AA61" s="280"/>
      <c r="AB61" s="281"/>
      <c r="AC61" s="280"/>
      <c r="AD61" s="280"/>
      <c r="AE61" s="280"/>
      <c r="AF61" s="280"/>
      <c r="AG61" s="281"/>
    </row>
    <row r="62" spans="1:33" x14ac:dyDescent="0.3">
      <c r="A62" s="279"/>
      <c r="B62" s="279"/>
      <c r="C62" s="279"/>
      <c r="D62" s="280"/>
      <c r="E62" s="280"/>
      <c r="F62" s="280"/>
      <c r="G62" s="280"/>
      <c r="H62" s="281"/>
      <c r="I62" s="280"/>
      <c r="J62" s="280"/>
      <c r="K62" s="280"/>
      <c r="L62" s="280"/>
      <c r="M62" s="281"/>
      <c r="N62" s="280"/>
      <c r="O62" s="280"/>
      <c r="P62" s="280"/>
      <c r="Q62" s="280"/>
      <c r="R62" s="281"/>
      <c r="S62" s="280"/>
      <c r="T62" s="280"/>
      <c r="U62" s="280"/>
      <c r="V62" s="280"/>
      <c r="W62" s="281"/>
      <c r="X62" s="280"/>
      <c r="Y62" s="280"/>
      <c r="Z62" s="280"/>
      <c r="AA62" s="280"/>
      <c r="AB62" s="281"/>
      <c r="AC62" s="280"/>
      <c r="AD62" s="280"/>
      <c r="AE62" s="280"/>
      <c r="AF62" s="280"/>
      <c r="AG62" s="281"/>
    </row>
    <row r="63" spans="1:33" x14ac:dyDescent="0.3">
      <c r="A63" s="279"/>
      <c r="B63" s="279"/>
      <c r="C63" s="279"/>
      <c r="D63" s="280"/>
      <c r="E63" s="280"/>
      <c r="F63" s="280"/>
      <c r="G63" s="280"/>
      <c r="H63" s="281"/>
      <c r="I63" s="280"/>
      <c r="J63" s="280"/>
      <c r="K63" s="280"/>
      <c r="L63" s="280"/>
      <c r="M63" s="281"/>
      <c r="N63" s="280"/>
      <c r="O63" s="280"/>
      <c r="P63" s="280"/>
      <c r="Q63" s="280"/>
      <c r="R63" s="281"/>
      <c r="S63" s="280"/>
      <c r="T63" s="280"/>
      <c r="U63" s="280"/>
      <c r="V63" s="280"/>
      <c r="W63" s="281"/>
      <c r="X63" s="280"/>
      <c r="Y63" s="280"/>
      <c r="Z63" s="280"/>
      <c r="AA63" s="280"/>
      <c r="AB63" s="281"/>
      <c r="AC63" s="280"/>
      <c r="AD63" s="280"/>
      <c r="AE63" s="280"/>
      <c r="AF63" s="280"/>
      <c r="AG63" s="281"/>
    </row>
    <row r="64" spans="1:33" x14ac:dyDescent="0.3">
      <c r="A64" s="279"/>
      <c r="B64" s="279"/>
      <c r="C64" s="279"/>
      <c r="D64" s="280"/>
      <c r="E64" s="280"/>
      <c r="F64" s="280"/>
      <c r="G64" s="280"/>
      <c r="H64" s="281"/>
      <c r="I64" s="280"/>
      <c r="J64" s="280"/>
      <c r="K64" s="280"/>
      <c r="L64" s="280"/>
      <c r="M64" s="281"/>
      <c r="N64" s="280"/>
      <c r="O64" s="280"/>
      <c r="P64" s="280"/>
      <c r="Q64" s="280"/>
      <c r="R64" s="281"/>
      <c r="S64" s="280"/>
      <c r="T64" s="280"/>
      <c r="U64" s="280"/>
      <c r="V64" s="280"/>
      <c r="W64" s="281"/>
      <c r="X64" s="280"/>
      <c r="Y64" s="280"/>
      <c r="Z64" s="280"/>
      <c r="AA64" s="280"/>
      <c r="AB64" s="281"/>
      <c r="AC64" s="280"/>
      <c r="AD64" s="280"/>
      <c r="AE64" s="280"/>
      <c r="AF64" s="280"/>
      <c r="AG64" s="281"/>
    </row>
    <row r="65" spans="1:33" x14ac:dyDescent="0.3">
      <c r="A65" s="279"/>
      <c r="B65" s="279"/>
      <c r="C65" s="279"/>
      <c r="D65" s="280"/>
      <c r="E65" s="280"/>
      <c r="F65" s="280"/>
      <c r="G65" s="280"/>
      <c r="H65" s="281"/>
      <c r="I65" s="280"/>
      <c r="J65" s="280"/>
      <c r="K65" s="280"/>
      <c r="L65" s="280"/>
      <c r="M65" s="281"/>
      <c r="N65" s="280"/>
      <c r="O65" s="280"/>
      <c r="P65" s="280"/>
      <c r="Q65" s="280"/>
      <c r="R65" s="281"/>
      <c r="S65" s="280"/>
      <c r="T65" s="280"/>
      <c r="U65" s="280"/>
      <c r="V65" s="280"/>
      <c r="W65" s="281"/>
      <c r="X65" s="280"/>
      <c r="Y65" s="280"/>
      <c r="Z65" s="280"/>
      <c r="AA65" s="280"/>
      <c r="AB65" s="281"/>
      <c r="AC65" s="280"/>
      <c r="AD65" s="280"/>
      <c r="AE65" s="280"/>
      <c r="AF65" s="280"/>
      <c r="AG65" s="281"/>
    </row>
    <row r="66" spans="1:33" x14ac:dyDescent="0.3">
      <c r="A66" s="279"/>
      <c r="B66" s="279"/>
      <c r="C66" s="279"/>
      <c r="D66" s="280"/>
      <c r="E66" s="280"/>
      <c r="F66" s="280"/>
      <c r="G66" s="280"/>
      <c r="H66" s="281"/>
      <c r="I66" s="280"/>
      <c r="J66" s="280"/>
      <c r="K66" s="280"/>
      <c r="L66" s="280"/>
      <c r="M66" s="281"/>
      <c r="N66" s="280"/>
      <c r="O66" s="280"/>
      <c r="P66" s="280"/>
      <c r="Q66" s="280"/>
      <c r="R66" s="281"/>
      <c r="S66" s="280"/>
      <c r="T66" s="280"/>
      <c r="U66" s="280"/>
      <c r="V66" s="280"/>
      <c r="W66" s="281"/>
      <c r="X66" s="280"/>
      <c r="Y66" s="280"/>
      <c r="Z66" s="280"/>
      <c r="AA66" s="280"/>
      <c r="AB66" s="281"/>
      <c r="AC66" s="280"/>
      <c r="AD66" s="280"/>
      <c r="AE66" s="280"/>
      <c r="AF66" s="280"/>
      <c r="AG66" s="281"/>
    </row>
    <row r="67" spans="1:33" x14ac:dyDescent="0.3">
      <c r="A67" s="279"/>
      <c r="B67" s="279"/>
      <c r="C67" s="279"/>
      <c r="D67" s="280"/>
      <c r="E67" s="280"/>
      <c r="F67" s="280"/>
      <c r="G67" s="280"/>
      <c r="H67" s="281"/>
      <c r="I67" s="280"/>
      <c r="J67" s="280"/>
      <c r="K67" s="280"/>
      <c r="L67" s="280"/>
      <c r="M67" s="281"/>
      <c r="N67" s="280"/>
      <c r="O67" s="280"/>
      <c r="P67" s="280"/>
      <c r="Q67" s="280"/>
      <c r="R67" s="281"/>
      <c r="S67" s="280"/>
      <c r="T67" s="280"/>
      <c r="U67" s="280"/>
      <c r="V67" s="280"/>
      <c r="W67" s="281"/>
      <c r="X67" s="280"/>
      <c r="Y67" s="280"/>
      <c r="Z67" s="280"/>
      <c r="AA67" s="280"/>
      <c r="AB67" s="281"/>
      <c r="AC67" s="280"/>
      <c r="AD67" s="280"/>
      <c r="AE67" s="280"/>
      <c r="AF67" s="280"/>
      <c r="AG67" s="281"/>
    </row>
    <row r="68" spans="1:33" x14ac:dyDescent="0.3">
      <c r="A68" s="279"/>
      <c r="B68" s="279"/>
      <c r="C68" s="279"/>
      <c r="D68" s="280"/>
      <c r="E68" s="280"/>
      <c r="F68" s="280"/>
      <c r="G68" s="280"/>
      <c r="H68" s="281"/>
      <c r="I68" s="280"/>
      <c r="J68" s="280"/>
      <c r="K68" s="280"/>
      <c r="L68" s="280"/>
      <c r="M68" s="281"/>
      <c r="N68" s="280"/>
      <c r="O68" s="280"/>
      <c r="P68" s="280"/>
      <c r="Q68" s="280"/>
      <c r="R68" s="281"/>
      <c r="S68" s="280"/>
      <c r="T68" s="280"/>
      <c r="U68" s="280"/>
      <c r="V68" s="280"/>
      <c r="W68" s="281"/>
      <c r="X68" s="280"/>
      <c r="Y68" s="280"/>
      <c r="Z68" s="280"/>
      <c r="AA68" s="280"/>
      <c r="AB68" s="281"/>
      <c r="AC68" s="280"/>
      <c r="AD68" s="280"/>
      <c r="AE68" s="280"/>
      <c r="AF68" s="280"/>
      <c r="AG68" s="281"/>
    </row>
    <row r="69" spans="1:33" x14ac:dyDescent="0.3">
      <c r="A69" s="279"/>
      <c r="B69" s="279"/>
      <c r="C69" s="279"/>
      <c r="D69" s="280"/>
      <c r="E69" s="280"/>
      <c r="F69" s="280"/>
      <c r="G69" s="280"/>
      <c r="H69" s="281"/>
      <c r="I69" s="280"/>
      <c r="J69" s="280"/>
      <c r="K69" s="280"/>
      <c r="L69" s="280"/>
      <c r="M69" s="281"/>
      <c r="N69" s="280"/>
      <c r="O69" s="280"/>
      <c r="P69" s="280"/>
      <c r="Q69" s="280"/>
      <c r="R69" s="281"/>
      <c r="S69" s="280"/>
      <c r="T69" s="280"/>
      <c r="U69" s="280"/>
      <c r="V69" s="280"/>
      <c r="W69" s="281"/>
      <c r="X69" s="280"/>
      <c r="Y69" s="280"/>
      <c r="Z69" s="280"/>
      <c r="AA69" s="280"/>
      <c r="AB69" s="281"/>
      <c r="AC69" s="280"/>
      <c r="AD69" s="280"/>
      <c r="AE69" s="280"/>
      <c r="AF69" s="280"/>
      <c r="AG69" s="281"/>
    </row>
    <row r="70" spans="1:33" x14ac:dyDescent="0.3">
      <c r="A70" s="279"/>
      <c r="B70" s="279"/>
      <c r="C70" s="279"/>
      <c r="D70" s="280"/>
      <c r="E70" s="280"/>
      <c r="F70" s="280"/>
      <c r="G70" s="280"/>
      <c r="H70" s="281"/>
      <c r="I70" s="280"/>
      <c r="J70" s="280"/>
      <c r="K70" s="280"/>
      <c r="L70" s="280"/>
      <c r="M70" s="281"/>
      <c r="N70" s="280"/>
      <c r="O70" s="280"/>
      <c r="P70" s="280"/>
      <c r="Q70" s="280"/>
      <c r="R70" s="281"/>
      <c r="S70" s="280"/>
      <c r="T70" s="280"/>
      <c r="U70" s="280"/>
      <c r="V70" s="280"/>
      <c r="W70" s="281"/>
      <c r="X70" s="280"/>
      <c r="Y70" s="280"/>
      <c r="Z70" s="280"/>
      <c r="AA70" s="280"/>
      <c r="AB70" s="281"/>
      <c r="AC70" s="280"/>
      <c r="AD70" s="280"/>
      <c r="AE70" s="280"/>
      <c r="AF70" s="280"/>
      <c r="AG70" s="281"/>
    </row>
    <row r="71" spans="1:33" x14ac:dyDescent="0.3">
      <c r="A71" s="279"/>
      <c r="B71" s="279"/>
      <c r="C71" s="279"/>
      <c r="D71" s="280"/>
      <c r="E71" s="280"/>
      <c r="F71" s="280"/>
      <c r="G71" s="280"/>
      <c r="H71" s="281"/>
      <c r="I71" s="280"/>
      <c r="J71" s="280"/>
      <c r="K71" s="280"/>
      <c r="L71" s="280"/>
      <c r="M71" s="281"/>
      <c r="N71" s="280"/>
      <c r="O71" s="280"/>
      <c r="P71" s="280"/>
      <c r="Q71" s="280"/>
      <c r="R71" s="281"/>
      <c r="S71" s="280"/>
      <c r="T71" s="280"/>
      <c r="U71" s="280"/>
      <c r="V71" s="280"/>
      <c r="W71" s="281"/>
      <c r="X71" s="280"/>
      <c r="Y71" s="280"/>
      <c r="Z71" s="280"/>
      <c r="AA71" s="280"/>
      <c r="AB71" s="281"/>
      <c r="AC71" s="280"/>
      <c r="AD71" s="280"/>
      <c r="AE71" s="280"/>
      <c r="AF71" s="280"/>
      <c r="AG71" s="281"/>
    </row>
    <row r="72" spans="1:33" x14ac:dyDescent="0.3">
      <c r="A72" s="279"/>
      <c r="B72" s="279"/>
      <c r="C72" s="279"/>
      <c r="D72" s="280"/>
      <c r="E72" s="280"/>
      <c r="F72" s="280"/>
      <c r="G72" s="280"/>
      <c r="H72" s="281"/>
      <c r="I72" s="280"/>
      <c r="J72" s="280"/>
      <c r="K72" s="280"/>
      <c r="L72" s="280"/>
      <c r="M72" s="281"/>
      <c r="N72" s="280"/>
      <c r="O72" s="280"/>
      <c r="P72" s="280"/>
      <c r="Q72" s="280"/>
      <c r="R72" s="281"/>
      <c r="S72" s="280"/>
      <c r="T72" s="280"/>
      <c r="U72" s="280"/>
      <c r="V72" s="280"/>
      <c r="W72" s="281"/>
      <c r="X72" s="280"/>
      <c r="Y72" s="280"/>
      <c r="Z72" s="280"/>
      <c r="AA72" s="280"/>
      <c r="AB72" s="281"/>
      <c r="AC72" s="280"/>
      <c r="AD72" s="280"/>
      <c r="AE72" s="280"/>
      <c r="AF72" s="280"/>
      <c r="AG72" s="281"/>
    </row>
    <row r="73" spans="1:33" x14ac:dyDescent="0.3">
      <c r="A73" s="279"/>
      <c r="B73" s="279"/>
      <c r="C73" s="279"/>
      <c r="D73" s="280"/>
      <c r="E73" s="280"/>
      <c r="F73" s="280"/>
      <c r="G73" s="280"/>
      <c r="H73" s="281"/>
      <c r="I73" s="280"/>
      <c r="J73" s="280"/>
      <c r="K73" s="280"/>
      <c r="L73" s="280"/>
      <c r="M73" s="281"/>
      <c r="N73" s="280"/>
      <c r="O73" s="280"/>
      <c r="P73" s="280"/>
      <c r="Q73" s="280"/>
      <c r="R73" s="281"/>
      <c r="S73" s="280"/>
      <c r="T73" s="280"/>
      <c r="U73" s="280"/>
      <c r="V73" s="280"/>
      <c r="W73" s="281"/>
      <c r="X73" s="280"/>
      <c r="Y73" s="280"/>
      <c r="Z73" s="280"/>
      <c r="AA73" s="280"/>
      <c r="AB73" s="281"/>
      <c r="AC73" s="280"/>
      <c r="AD73" s="280"/>
      <c r="AE73" s="280"/>
      <c r="AF73" s="280"/>
      <c r="AG73" s="281"/>
    </row>
    <row r="74" spans="1:33" x14ac:dyDescent="0.3">
      <c r="A74" s="279"/>
      <c r="B74" s="279"/>
      <c r="C74" s="279"/>
      <c r="D74" s="280"/>
      <c r="E74" s="280"/>
      <c r="F74" s="280"/>
      <c r="G74" s="280"/>
      <c r="H74" s="281"/>
      <c r="I74" s="280"/>
      <c r="J74" s="280"/>
      <c r="K74" s="280"/>
      <c r="L74" s="280"/>
      <c r="M74" s="281"/>
      <c r="N74" s="280"/>
      <c r="O74" s="280"/>
      <c r="P74" s="280"/>
      <c r="Q74" s="280"/>
      <c r="R74" s="281"/>
      <c r="S74" s="280"/>
      <c r="T74" s="280"/>
      <c r="U74" s="280"/>
      <c r="V74" s="280"/>
      <c r="W74" s="281"/>
      <c r="X74" s="280"/>
      <c r="Y74" s="280"/>
      <c r="Z74" s="280"/>
      <c r="AA74" s="280"/>
      <c r="AB74" s="281"/>
      <c r="AC74" s="280"/>
      <c r="AD74" s="280"/>
      <c r="AE74" s="280"/>
      <c r="AF74" s="280"/>
      <c r="AG74" s="281"/>
    </row>
    <row r="75" spans="1:33" x14ac:dyDescent="0.3">
      <c r="A75" s="279"/>
      <c r="B75" s="279"/>
      <c r="C75" s="279"/>
      <c r="D75" s="280"/>
      <c r="E75" s="280"/>
      <c r="F75" s="280"/>
      <c r="G75" s="280"/>
      <c r="H75" s="281"/>
      <c r="I75" s="280"/>
      <c r="J75" s="280"/>
      <c r="K75" s="280"/>
      <c r="L75" s="280"/>
      <c r="M75" s="281"/>
      <c r="N75" s="280"/>
      <c r="O75" s="280"/>
      <c r="P75" s="280"/>
      <c r="Q75" s="280"/>
      <c r="R75" s="281"/>
      <c r="S75" s="280"/>
      <c r="T75" s="280"/>
      <c r="U75" s="280"/>
      <c r="V75" s="280"/>
      <c r="W75" s="281"/>
      <c r="X75" s="280"/>
      <c r="Y75" s="280"/>
      <c r="Z75" s="280"/>
      <c r="AA75" s="280"/>
      <c r="AB75" s="281"/>
      <c r="AC75" s="280"/>
      <c r="AD75" s="280"/>
      <c r="AE75" s="280"/>
      <c r="AF75" s="280"/>
      <c r="AG75" s="281"/>
    </row>
  </sheetData>
  <printOptions horizontalCentered="1"/>
  <pageMargins left="0.7" right="0.7" top="1" bottom="0.75" header="0.3" footer="0.3"/>
  <pageSetup paperSize="5" scale="78" fitToWidth="3" fitToHeight="2" orientation="landscape" r:id="rId1"/>
  <headerFooter>
    <oddHeader>&amp;C&amp;F
&amp;A</oddHeader>
    <oddFooter>&amp;L&amp;D&amp;R&amp;P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DE3-DF7C-4B5A-81ED-03F0C1D41B28}">
  <sheetPr>
    <tabColor theme="5" tint="0.59999389629810485"/>
    <pageSetUpPr fitToPage="1"/>
  </sheetPr>
  <dimension ref="A1:AI7"/>
  <sheetViews>
    <sheetView zoomScaleNormal="100" workbookViewId="0">
      <pane xSplit="3" ySplit="3" topLeftCell="N4" activePane="bottomRight" state="frozen"/>
      <selection pane="topRight" activeCell="D1" sqref="D1"/>
      <selection pane="bottomLeft" activeCell="A4" sqref="A4"/>
      <selection pane="bottomRight"/>
    </sheetView>
  </sheetViews>
  <sheetFormatPr defaultColWidth="12.44140625" defaultRowHeight="14.4" x14ac:dyDescent="0.3"/>
  <cols>
    <col min="1" max="1" width="13.5546875" style="98" customWidth="1"/>
    <col min="2" max="2" width="11.33203125" style="98" customWidth="1"/>
    <col min="3" max="3" width="13.6640625" style="98" customWidth="1"/>
    <col min="4" max="4" width="12.44140625" style="98" customWidth="1"/>
    <col min="5" max="5" width="12.33203125" style="98" customWidth="1"/>
    <col min="6" max="6" width="11.6640625" style="98" customWidth="1"/>
    <col min="7" max="7" width="12.5546875" style="98" customWidth="1"/>
    <col min="8" max="8" width="13.33203125" style="98" customWidth="1"/>
    <col min="9" max="9" width="13.6640625" style="98" customWidth="1"/>
    <col min="10" max="10" width="13.5546875" style="98" customWidth="1"/>
    <col min="11" max="11" width="13.6640625" style="98" customWidth="1"/>
    <col min="12" max="12" width="13" style="98" customWidth="1"/>
    <col min="13" max="13" width="14" style="98" customWidth="1"/>
    <col min="14" max="23" width="14.6640625" style="98" customWidth="1"/>
    <col min="24" max="28" width="11.6640625" style="98" customWidth="1"/>
    <col min="29" max="33" width="15.6640625" style="98" customWidth="1"/>
    <col min="34" max="16384" width="12.44140625" style="98"/>
  </cols>
  <sheetData>
    <row r="1" spans="1:35" x14ac:dyDescent="0.3">
      <c r="A1" s="304" t="s">
        <v>261</v>
      </c>
      <c r="B1" s="305" t="s">
        <v>133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/>
      <c r="AI1"/>
    </row>
    <row r="2" spans="1:35" customFormat="1" x14ac:dyDescent="0.3">
      <c r="A2" s="299" t="s">
        <v>130</v>
      </c>
      <c r="B2" s="299" t="s">
        <v>130</v>
      </c>
      <c r="C2" s="299" t="s">
        <v>130</v>
      </c>
      <c r="D2" s="311" t="s">
        <v>112</v>
      </c>
      <c r="E2" s="311" t="s">
        <v>112</v>
      </c>
      <c r="F2" s="311" t="s">
        <v>112</v>
      </c>
      <c r="G2" s="311" t="s">
        <v>112</v>
      </c>
      <c r="H2" s="311" t="s">
        <v>112</v>
      </c>
      <c r="I2" s="311" t="s">
        <v>113</v>
      </c>
      <c r="J2" s="311" t="s">
        <v>113</v>
      </c>
      <c r="K2" s="311" t="s">
        <v>113</v>
      </c>
      <c r="L2" s="311" t="s">
        <v>113</v>
      </c>
      <c r="M2" s="311" t="s">
        <v>113</v>
      </c>
      <c r="N2" s="311" t="s">
        <v>114</v>
      </c>
      <c r="O2" s="311" t="s">
        <v>114</v>
      </c>
      <c r="P2" s="311" t="s">
        <v>114</v>
      </c>
      <c r="Q2" s="311" t="s">
        <v>114</v>
      </c>
      <c r="R2" s="311" t="s">
        <v>114</v>
      </c>
      <c r="S2" s="311" t="s">
        <v>115</v>
      </c>
      <c r="T2" s="311" t="s">
        <v>115</v>
      </c>
      <c r="U2" s="311" t="s">
        <v>115</v>
      </c>
      <c r="V2" s="311" t="s">
        <v>115</v>
      </c>
      <c r="W2" s="311" t="s">
        <v>115</v>
      </c>
      <c r="X2" s="311" t="s">
        <v>116</v>
      </c>
      <c r="Y2" s="311" t="s">
        <v>116</v>
      </c>
      <c r="Z2" s="311" t="s">
        <v>116</v>
      </c>
      <c r="AA2" s="311" t="s">
        <v>116</v>
      </c>
      <c r="AB2" s="311" t="s">
        <v>116</v>
      </c>
      <c r="AC2" s="311" t="s">
        <v>117</v>
      </c>
      <c r="AD2" s="311" t="s">
        <v>117</v>
      </c>
      <c r="AE2" s="311" t="s">
        <v>117</v>
      </c>
      <c r="AF2" s="311" t="s">
        <v>117</v>
      </c>
      <c r="AG2" s="311" t="s">
        <v>117</v>
      </c>
    </row>
    <row r="3" spans="1:35" customFormat="1" x14ac:dyDescent="0.3">
      <c r="A3" s="294" t="s">
        <v>118</v>
      </c>
      <c r="B3" s="295" t="s">
        <v>119</v>
      </c>
      <c r="C3" s="295" t="s">
        <v>120</v>
      </c>
      <c r="D3" s="311" t="s">
        <v>26</v>
      </c>
      <c r="E3" s="311" t="s">
        <v>27</v>
      </c>
      <c r="F3" s="311" t="s">
        <v>95</v>
      </c>
      <c r="G3" s="311" t="s">
        <v>127</v>
      </c>
      <c r="H3" s="312" t="s">
        <v>131</v>
      </c>
      <c r="I3" s="311" t="s">
        <v>26</v>
      </c>
      <c r="J3" s="311" t="s">
        <v>27</v>
      </c>
      <c r="K3" s="311" t="s">
        <v>95</v>
      </c>
      <c r="L3" s="311" t="s">
        <v>127</v>
      </c>
      <c r="M3" s="312" t="s">
        <v>131</v>
      </c>
      <c r="N3" s="311" t="s">
        <v>26</v>
      </c>
      <c r="O3" s="311" t="s">
        <v>27</v>
      </c>
      <c r="P3" s="311" t="s">
        <v>95</v>
      </c>
      <c r="Q3" s="311" t="s">
        <v>127</v>
      </c>
      <c r="R3" s="312" t="s">
        <v>131</v>
      </c>
      <c r="S3" s="311" t="s">
        <v>26</v>
      </c>
      <c r="T3" s="311" t="s">
        <v>27</v>
      </c>
      <c r="U3" s="311" t="s">
        <v>95</v>
      </c>
      <c r="V3" s="311" t="s">
        <v>127</v>
      </c>
      <c r="W3" s="312" t="s">
        <v>131</v>
      </c>
      <c r="X3" s="311" t="s">
        <v>26</v>
      </c>
      <c r="Y3" s="311" t="s">
        <v>27</v>
      </c>
      <c r="Z3" s="311" t="s">
        <v>95</v>
      </c>
      <c r="AA3" s="311" t="s">
        <v>127</v>
      </c>
      <c r="AB3" s="312" t="s">
        <v>131</v>
      </c>
      <c r="AC3" s="311" t="s">
        <v>26</v>
      </c>
      <c r="AD3" s="311" t="s">
        <v>27</v>
      </c>
      <c r="AE3" s="311" t="s">
        <v>95</v>
      </c>
      <c r="AF3" s="311" t="s">
        <v>127</v>
      </c>
      <c r="AG3" s="312" t="s">
        <v>131</v>
      </c>
    </row>
    <row r="4" spans="1:35" customFormat="1" x14ac:dyDescent="0.3">
      <c r="A4" s="1" t="s">
        <v>67</v>
      </c>
      <c r="B4" s="1" t="s">
        <v>262</v>
      </c>
      <c r="C4" s="1" t="s">
        <v>217</v>
      </c>
      <c r="D4" s="313">
        <v>1980</v>
      </c>
      <c r="E4" s="313">
        <v>10</v>
      </c>
      <c r="F4" s="313">
        <v>29</v>
      </c>
      <c r="G4" s="313">
        <v>0</v>
      </c>
      <c r="H4" s="314">
        <v>8335</v>
      </c>
      <c r="I4" s="313">
        <v>990</v>
      </c>
      <c r="J4" s="313">
        <v>0</v>
      </c>
      <c r="K4" s="313">
        <v>0</v>
      </c>
      <c r="L4" s="313">
        <v>0</v>
      </c>
      <c r="M4" s="314">
        <v>4107</v>
      </c>
      <c r="N4" s="313">
        <v>693</v>
      </c>
      <c r="O4" s="313">
        <v>7</v>
      </c>
      <c r="P4" s="313">
        <v>0</v>
      </c>
      <c r="Q4" s="313">
        <v>0</v>
      </c>
      <c r="R4" s="314">
        <v>731</v>
      </c>
      <c r="S4" s="313">
        <v>0</v>
      </c>
      <c r="T4" s="313">
        <v>0</v>
      </c>
      <c r="U4" s="313">
        <v>0</v>
      </c>
      <c r="V4" s="313">
        <v>0</v>
      </c>
      <c r="W4" s="314">
        <v>3168</v>
      </c>
      <c r="X4" s="313">
        <v>297</v>
      </c>
      <c r="Y4" s="313">
        <v>3</v>
      </c>
      <c r="Z4" s="313">
        <v>29</v>
      </c>
      <c r="AA4" s="313">
        <v>0</v>
      </c>
      <c r="AB4" s="314">
        <v>329</v>
      </c>
      <c r="AC4" s="313">
        <v>0</v>
      </c>
      <c r="AD4" s="313">
        <v>0</v>
      </c>
      <c r="AE4" s="313">
        <v>0</v>
      </c>
      <c r="AF4" s="313">
        <v>0</v>
      </c>
      <c r="AG4" s="314">
        <v>0</v>
      </c>
    </row>
    <row r="5" spans="1:35" customFormat="1" x14ac:dyDescent="0.3">
      <c r="A5" s="1" t="s">
        <v>68</v>
      </c>
      <c r="B5" s="1" t="s">
        <v>264</v>
      </c>
      <c r="C5" s="1" t="s">
        <v>218</v>
      </c>
      <c r="D5" s="313">
        <v>13200</v>
      </c>
      <c r="E5" s="313">
        <v>67</v>
      </c>
      <c r="F5" s="313">
        <v>195</v>
      </c>
      <c r="G5" s="313">
        <v>0</v>
      </c>
      <c r="H5" s="314">
        <v>55578</v>
      </c>
      <c r="I5" s="313">
        <v>6600</v>
      </c>
      <c r="J5" s="313">
        <v>0</v>
      </c>
      <c r="K5" s="313">
        <v>0</v>
      </c>
      <c r="L5" s="313">
        <v>0</v>
      </c>
      <c r="M5" s="314">
        <v>27383</v>
      </c>
      <c r="N5" s="313">
        <v>4620</v>
      </c>
      <c r="O5" s="313">
        <v>47</v>
      </c>
      <c r="P5" s="313">
        <v>0</v>
      </c>
      <c r="Q5" s="313">
        <v>0</v>
      </c>
      <c r="R5" s="314">
        <v>4872</v>
      </c>
      <c r="S5" s="313">
        <v>0</v>
      </c>
      <c r="T5" s="313">
        <v>0</v>
      </c>
      <c r="U5" s="313">
        <v>0</v>
      </c>
      <c r="V5" s="313">
        <v>0</v>
      </c>
      <c r="W5" s="314">
        <v>21128</v>
      </c>
      <c r="X5" s="313">
        <v>1980</v>
      </c>
      <c r="Y5" s="313">
        <v>20</v>
      </c>
      <c r="Z5" s="313">
        <v>195</v>
      </c>
      <c r="AA5" s="313">
        <v>0</v>
      </c>
      <c r="AB5" s="314">
        <v>2195</v>
      </c>
      <c r="AC5" s="313">
        <v>0</v>
      </c>
      <c r="AD5" s="313">
        <v>0</v>
      </c>
      <c r="AE5" s="313">
        <v>0</v>
      </c>
      <c r="AF5" s="313">
        <v>0</v>
      </c>
      <c r="AG5" s="314">
        <v>0</v>
      </c>
    </row>
    <row r="6" spans="1:35" customFormat="1" x14ac:dyDescent="0.3">
      <c r="A6" s="1" t="s">
        <v>68</v>
      </c>
      <c r="B6" s="1" t="s">
        <v>264</v>
      </c>
      <c r="C6" s="1" t="s">
        <v>217</v>
      </c>
      <c r="D6" s="313">
        <v>11359</v>
      </c>
      <c r="E6" s="313">
        <v>57</v>
      </c>
      <c r="F6" s="313">
        <v>167</v>
      </c>
      <c r="G6" s="313">
        <v>0</v>
      </c>
      <c r="H6" s="314">
        <v>47828</v>
      </c>
      <c r="I6" s="313">
        <v>5680</v>
      </c>
      <c r="J6" s="313">
        <v>0</v>
      </c>
      <c r="K6" s="313">
        <v>0</v>
      </c>
      <c r="L6" s="313">
        <v>0</v>
      </c>
      <c r="M6" s="314">
        <v>23566</v>
      </c>
      <c r="N6" s="313">
        <v>3976</v>
      </c>
      <c r="O6" s="313">
        <v>40</v>
      </c>
      <c r="P6" s="313">
        <v>0</v>
      </c>
      <c r="Q6" s="313">
        <v>0</v>
      </c>
      <c r="R6" s="314">
        <v>4192</v>
      </c>
      <c r="S6" s="313">
        <v>0</v>
      </c>
      <c r="T6" s="313">
        <v>0</v>
      </c>
      <c r="U6" s="313">
        <v>0</v>
      </c>
      <c r="V6" s="313">
        <v>0</v>
      </c>
      <c r="W6" s="314">
        <v>18183</v>
      </c>
      <c r="X6" s="313">
        <v>1703</v>
      </c>
      <c r="Y6" s="313">
        <v>17</v>
      </c>
      <c r="Z6" s="313">
        <v>167</v>
      </c>
      <c r="AA6" s="313">
        <v>0</v>
      </c>
      <c r="AB6" s="314">
        <v>1887</v>
      </c>
      <c r="AC6" s="313">
        <v>0</v>
      </c>
      <c r="AD6" s="313">
        <v>0</v>
      </c>
      <c r="AE6" s="313">
        <v>0</v>
      </c>
      <c r="AF6" s="313">
        <v>0</v>
      </c>
      <c r="AG6" s="314">
        <v>0</v>
      </c>
    </row>
    <row r="7" spans="1:35" customFormat="1" x14ac:dyDescent="0.3">
      <c r="A7" s="1" t="s">
        <v>68</v>
      </c>
      <c r="B7" s="1" t="s">
        <v>264</v>
      </c>
      <c r="C7" s="1" t="s">
        <v>219</v>
      </c>
      <c r="D7" s="313">
        <v>47853</v>
      </c>
      <c r="E7" s="313">
        <v>242</v>
      </c>
      <c r="F7" s="313">
        <v>705</v>
      </c>
      <c r="G7" s="313">
        <v>0</v>
      </c>
      <c r="H7" s="314">
        <v>201485</v>
      </c>
      <c r="I7" s="313">
        <v>23927</v>
      </c>
      <c r="J7" s="313">
        <v>0</v>
      </c>
      <c r="K7" s="313">
        <v>0</v>
      </c>
      <c r="L7" s="313">
        <v>0</v>
      </c>
      <c r="M7" s="314">
        <v>99272</v>
      </c>
      <c r="N7" s="313">
        <v>16749</v>
      </c>
      <c r="O7" s="313">
        <v>169</v>
      </c>
      <c r="P7" s="313">
        <v>0</v>
      </c>
      <c r="Q7" s="313">
        <v>0</v>
      </c>
      <c r="R7" s="314">
        <v>17663</v>
      </c>
      <c r="S7" s="313">
        <v>0</v>
      </c>
      <c r="T7" s="313">
        <v>0</v>
      </c>
      <c r="U7" s="313">
        <v>0</v>
      </c>
      <c r="V7" s="313">
        <v>0</v>
      </c>
      <c r="W7" s="314">
        <v>76595</v>
      </c>
      <c r="X7" s="313">
        <v>7177</v>
      </c>
      <c r="Y7" s="313">
        <v>73</v>
      </c>
      <c r="Z7" s="313">
        <v>705</v>
      </c>
      <c r="AA7" s="313">
        <v>0</v>
      </c>
      <c r="AB7" s="314">
        <v>7955</v>
      </c>
      <c r="AC7" s="313">
        <v>0</v>
      </c>
      <c r="AD7" s="313">
        <v>0</v>
      </c>
      <c r="AE7" s="313">
        <v>0</v>
      </c>
      <c r="AF7" s="313">
        <v>0</v>
      </c>
      <c r="AG7" s="314">
        <v>0</v>
      </c>
    </row>
  </sheetData>
  <printOptions horizontalCentered="1"/>
  <pageMargins left="0.7" right="0.7" top="1" bottom="0.75" header="0.3" footer="0.3"/>
  <pageSetup paperSize="5" scale="60" fitToWidth="2" orientation="landscape" r:id="rId1"/>
  <headerFooter>
    <oddHeader>&amp;C&amp;F
&amp;A</oddHeader>
    <oddFooter>&amp;L&amp;D&amp;R&amp;P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391FC-DAE1-4817-B2F4-4F0DA3ABA5BB}">
  <sheetPr>
    <tabColor theme="5" tint="0.59999389629810485"/>
    <pageSetUpPr fitToPage="1"/>
  </sheetPr>
  <dimension ref="A1:AG2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" sqref="G7:G8"/>
    </sheetView>
  </sheetViews>
  <sheetFormatPr defaultColWidth="12.44140625" defaultRowHeight="14.4" x14ac:dyDescent="0.3"/>
  <cols>
    <col min="1" max="1" width="12.88671875" style="98" customWidth="1"/>
    <col min="2" max="2" width="12.33203125" style="98" customWidth="1"/>
    <col min="3" max="3" width="13.88671875" style="98" customWidth="1"/>
    <col min="4" max="4" width="13.33203125" style="98" customWidth="1"/>
    <col min="5" max="5" width="13.44140625" style="98" customWidth="1"/>
    <col min="6" max="6" width="14.33203125" style="98" customWidth="1"/>
    <col min="7" max="10" width="14.6640625" style="98" customWidth="1"/>
    <col min="11" max="13" width="13.6640625" style="98" customWidth="1"/>
    <col min="14" max="14" width="15.6640625" style="98" customWidth="1"/>
    <col min="15" max="15" width="15.33203125" style="98" customWidth="1"/>
    <col min="16" max="17" width="14.6640625" style="98" customWidth="1"/>
    <col min="18" max="18" width="16.109375" style="98" customWidth="1"/>
    <col min="19" max="22" width="15.6640625" style="98" customWidth="1"/>
    <col min="23" max="23" width="13.88671875" style="98" customWidth="1"/>
    <col min="24" max="27" width="12.6640625" style="98" customWidth="1"/>
    <col min="28" max="28" width="12.44140625" style="98"/>
    <col min="29" max="29" width="13.6640625" style="98" customWidth="1"/>
    <col min="30" max="31" width="13.88671875" style="98" customWidth="1"/>
    <col min="32" max="32" width="13.33203125" style="98" customWidth="1"/>
    <col min="33" max="33" width="13.5546875" style="98" customWidth="1"/>
    <col min="34" max="16384" width="12.44140625" style="98"/>
  </cols>
  <sheetData>
    <row r="1" spans="1:33" x14ac:dyDescent="0.3">
      <c r="A1" s="304" t="s">
        <v>261</v>
      </c>
      <c r="B1" s="305" t="s">
        <v>136</v>
      </c>
      <c r="C1" s="306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8"/>
      <c r="AC1" s="308"/>
      <c r="AD1" s="308"/>
      <c r="AE1" s="308"/>
      <c r="AF1" s="308"/>
      <c r="AG1" s="308"/>
    </row>
    <row r="2" spans="1:33" s="213" customFormat="1" ht="10.199999999999999" x14ac:dyDescent="0.2">
      <c r="A2" s="294"/>
      <c r="B2" s="294"/>
      <c r="C2" s="294"/>
      <c r="D2" s="300" t="s">
        <v>112</v>
      </c>
      <c r="E2" s="300" t="s">
        <v>112</v>
      </c>
      <c r="F2" s="300" t="s">
        <v>112</v>
      </c>
      <c r="G2" s="300" t="s">
        <v>112</v>
      </c>
      <c r="H2" s="300" t="s">
        <v>112</v>
      </c>
      <c r="I2" s="300" t="s">
        <v>113</v>
      </c>
      <c r="J2" s="300" t="s">
        <v>113</v>
      </c>
      <c r="K2" s="300" t="s">
        <v>113</v>
      </c>
      <c r="L2" s="300" t="s">
        <v>113</v>
      </c>
      <c r="M2" s="300" t="s">
        <v>113</v>
      </c>
      <c r="N2" s="300" t="s">
        <v>114</v>
      </c>
      <c r="O2" s="300" t="s">
        <v>114</v>
      </c>
      <c r="P2" s="300" t="s">
        <v>114</v>
      </c>
      <c r="Q2" s="300" t="s">
        <v>114</v>
      </c>
      <c r="R2" s="300" t="s">
        <v>114</v>
      </c>
      <c r="S2" s="300" t="s">
        <v>115</v>
      </c>
      <c r="T2" s="300" t="s">
        <v>115</v>
      </c>
      <c r="U2" s="300" t="s">
        <v>115</v>
      </c>
      <c r="V2" s="300" t="s">
        <v>115</v>
      </c>
      <c r="W2" s="300" t="s">
        <v>115</v>
      </c>
      <c r="X2" s="300" t="s">
        <v>116</v>
      </c>
      <c r="Y2" s="300" t="s">
        <v>116</v>
      </c>
      <c r="Z2" s="300" t="s">
        <v>116</v>
      </c>
      <c r="AA2" s="300" t="s">
        <v>116</v>
      </c>
      <c r="AB2" s="300" t="s">
        <v>116</v>
      </c>
      <c r="AC2" s="300" t="s">
        <v>117</v>
      </c>
      <c r="AD2" s="300" t="s">
        <v>117</v>
      </c>
      <c r="AE2" s="300" t="s">
        <v>117</v>
      </c>
      <c r="AF2" s="300" t="s">
        <v>117</v>
      </c>
      <c r="AG2" s="300" t="s">
        <v>117</v>
      </c>
    </row>
    <row r="3" spans="1:33" s="213" customFormat="1" ht="10.199999999999999" x14ac:dyDescent="0.2">
      <c r="A3" s="294" t="s">
        <v>118</v>
      </c>
      <c r="B3" s="295" t="s">
        <v>119</v>
      </c>
      <c r="C3" s="295" t="s">
        <v>120</v>
      </c>
      <c r="D3" s="300" t="s">
        <v>26</v>
      </c>
      <c r="E3" s="300" t="s">
        <v>27</v>
      </c>
      <c r="F3" s="300" t="s">
        <v>95</v>
      </c>
      <c r="G3" s="300" t="s">
        <v>127</v>
      </c>
      <c r="H3" s="300" t="s">
        <v>131</v>
      </c>
      <c r="I3" s="300" t="s">
        <v>26</v>
      </c>
      <c r="J3" s="300" t="s">
        <v>27</v>
      </c>
      <c r="K3" s="300" t="s">
        <v>95</v>
      </c>
      <c r="L3" s="300" t="s">
        <v>127</v>
      </c>
      <c r="M3" s="300" t="s">
        <v>131</v>
      </c>
      <c r="N3" s="300" t="s">
        <v>26</v>
      </c>
      <c r="O3" s="300" t="s">
        <v>27</v>
      </c>
      <c r="P3" s="300" t="s">
        <v>95</v>
      </c>
      <c r="Q3" s="300" t="s">
        <v>127</v>
      </c>
      <c r="R3" s="300" t="s">
        <v>131</v>
      </c>
      <c r="S3" s="300" t="s">
        <v>26</v>
      </c>
      <c r="T3" s="300" t="s">
        <v>27</v>
      </c>
      <c r="U3" s="300" t="s">
        <v>95</v>
      </c>
      <c r="V3" s="300" t="s">
        <v>127</v>
      </c>
      <c r="W3" s="300" t="s">
        <v>131</v>
      </c>
      <c r="X3" s="300" t="s">
        <v>26</v>
      </c>
      <c r="Y3" s="300" t="s">
        <v>27</v>
      </c>
      <c r="Z3" s="300" t="s">
        <v>95</v>
      </c>
      <c r="AA3" s="300" t="s">
        <v>127</v>
      </c>
      <c r="AB3" s="300" t="s">
        <v>131</v>
      </c>
      <c r="AC3" s="300" t="s">
        <v>26</v>
      </c>
      <c r="AD3" s="300" t="s">
        <v>27</v>
      </c>
      <c r="AE3" s="300" t="s">
        <v>95</v>
      </c>
      <c r="AF3" s="300" t="s">
        <v>127</v>
      </c>
      <c r="AG3" s="300" t="s">
        <v>131</v>
      </c>
    </row>
    <row r="4" spans="1:33" customFormat="1" x14ac:dyDescent="0.3">
      <c r="A4" s="289"/>
      <c r="B4" s="289"/>
      <c r="C4" s="289"/>
      <c r="D4" s="290"/>
      <c r="E4" s="290"/>
      <c r="F4" s="290"/>
      <c r="G4" s="290"/>
      <c r="H4" s="291"/>
      <c r="I4" s="290"/>
      <c r="J4" s="290"/>
      <c r="K4" s="290"/>
      <c r="L4" s="290"/>
      <c r="M4" s="291"/>
      <c r="N4" s="290"/>
      <c r="O4" s="290"/>
      <c r="P4" s="290"/>
      <c r="Q4" s="290"/>
      <c r="R4" s="291"/>
      <c r="S4" s="290"/>
      <c r="T4" s="290"/>
      <c r="U4" s="290"/>
      <c r="V4" s="290"/>
      <c r="W4" s="291"/>
      <c r="X4" s="290"/>
      <c r="Y4" s="290"/>
      <c r="Z4" s="290"/>
      <c r="AA4" s="290"/>
      <c r="AB4" s="291"/>
      <c r="AC4" s="290"/>
      <c r="AD4" s="290"/>
      <c r="AE4" s="290"/>
      <c r="AF4" s="290"/>
      <c r="AG4" s="291"/>
    </row>
    <row r="5" spans="1:33" customFormat="1" x14ac:dyDescent="0.3">
      <c r="A5" s="279"/>
      <c r="B5" s="279"/>
      <c r="C5" s="279"/>
      <c r="D5" s="280"/>
      <c r="E5" s="280"/>
      <c r="F5" s="280"/>
      <c r="G5" s="280"/>
      <c r="H5" s="281"/>
      <c r="I5" s="280"/>
      <c r="J5" s="280"/>
      <c r="K5" s="280"/>
      <c r="L5" s="280"/>
      <c r="M5" s="281"/>
      <c r="N5" s="280"/>
      <c r="O5" s="280"/>
      <c r="P5" s="280"/>
      <c r="Q5" s="280"/>
      <c r="R5" s="281"/>
      <c r="S5" s="280"/>
      <c r="T5" s="280"/>
      <c r="U5" s="280"/>
      <c r="V5" s="280"/>
      <c r="W5" s="281"/>
      <c r="X5" s="280"/>
      <c r="Y5" s="280"/>
      <c r="Z5" s="280"/>
      <c r="AA5" s="280"/>
      <c r="AB5" s="281"/>
      <c r="AC5" s="280"/>
      <c r="AD5" s="280"/>
      <c r="AE5" s="280"/>
      <c r="AF5" s="280"/>
      <c r="AG5" s="281"/>
    </row>
    <row r="6" spans="1:33" customFormat="1" x14ac:dyDescent="0.3"/>
    <row r="7" spans="1:33" customFormat="1" x14ac:dyDescent="0.3"/>
    <row r="8" spans="1:33" customFormat="1" x14ac:dyDescent="0.3"/>
    <row r="9" spans="1:33" customFormat="1" x14ac:dyDescent="0.3"/>
    <row r="10" spans="1:33" customFormat="1" x14ac:dyDescent="0.3"/>
    <row r="11" spans="1:33" customFormat="1" x14ac:dyDescent="0.3"/>
    <row r="12" spans="1:33" customFormat="1" x14ac:dyDescent="0.3"/>
    <row r="13" spans="1:33" customFormat="1" x14ac:dyDescent="0.3"/>
    <row r="14" spans="1:33" customFormat="1" x14ac:dyDescent="0.3"/>
    <row r="15" spans="1:33" customFormat="1" x14ac:dyDescent="0.3"/>
    <row r="16" spans="1:33" customFormat="1" x14ac:dyDescent="0.3"/>
    <row r="17" customFormat="1" x14ac:dyDescent="0.3"/>
    <row r="18" customFormat="1" x14ac:dyDescent="0.3"/>
    <row r="19" customFormat="1" x14ac:dyDescent="0.3"/>
    <row r="20" customFormat="1" x14ac:dyDescent="0.3"/>
  </sheetData>
  <printOptions horizontalCentered="1"/>
  <pageMargins left="0.7" right="0.7" top="1" bottom="0.75" header="0.3" footer="0.3"/>
  <pageSetup paperSize="5" scale="58" fitToWidth="2" orientation="landscape" r:id="rId1"/>
  <headerFooter>
    <oddHeader>&amp;C&amp;F
&amp;A</oddHeader>
    <oddFooter>&amp;L&amp;D&amp;R&amp;P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1A2E-5634-4020-AF9E-859180361D66}">
  <sheetPr>
    <tabColor theme="2" tint="-0.249977111117893"/>
    <pageSetUpPr fitToPage="1"/>
  </sheetPr>
  <dimension ref="A1:AX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.6" x14ac:dyDescent="0.3"/>
  <cols>
    <col min="1" max="1" width="0" hidden="1" customWidth="1"/>
    <col min="2" max="2" width="26.6640625" customWidth="1"/>
    <col min="3" max="15" width="13.6640625" style="200" customWidth="1"/>
    <col min="16" max="16" width="5.5546875" customWidth="1"/>
    <col min="17" max="17" width="12.109375" bestFit="1" customWidth="1"/>
    <col min="18" max="18" width="12.109375" customWidth="1"/>
    <col min="19" max="19" width="12.109375" bestFit="1" customWidth="1"/>
    <col min="20" max="20" width="10.5546875" bestFit="1" customWidth="1"/>
    <col min="21" max="21" width="5.88671875" customWidth="1"/>
    <col min="22" max="22" width="12.109375" bestFit="1" customWidth="1"/>
    <col min="23" max="23" width="12.109375" customWidth="1"/>
    <col min="24" max="24" width="11.6640625" customWidth="1"/>
    <col min="25" max="25" width="11.5546875" customWidth="1"/>
    <col min="26" max="26" width="13.6640625" customWidth="1"/>
    <col min="27" max="27" width="11.5546875" customWidth="1"/>
    <col min="28" max="28" width="5.6640625" customWidth="1"/>
    <col min="29" max="29" width="12.6640625" bestFit="1" customWidth="1"/>
    <col min="30" max="30" width="12.109375" customWidth="1"/>
    <col min="31" max="31" width="12.109375" bestFit="1" customWidth="1"/>
    <col min="32" max="32" width="10.5546875" bestFit="1" customWidth="1"/>
    <col min="33" max="33" width="5.6640625" customWidth="1"/>
    <col min="34" max="34" width="15.44140625" customWidth="1"/>
    <col min="35" max="35" width="14.33203125" customWidth="1"/>
    <col min="36" max="36" width="12.6640625" bestFit="1" customWidth="1"/>
    <col min="37" max="37" width="12.109375" customWidth="1"/>
    <col min="38" max="38" width="12.109375" bestFit="1" customWidth="1"/>
    <col min="39" max="39" width="10.33203125" bestFit="1" customWidth="1"/>
    <col min="40" max="40" width="5.6640625" customWidth="1"/>
    <col min="41" max="41" width="13.5546875" customWidth="1"/>
    <col min="42" max="42" width="11.5546875" customWidth="1"/>
    <col min="43" max="43" width="5.6640625" customWidth="1"/>
    <col min="44" max="44" width="12.6640625" bestFit="1" customWidth="1"/>
    <col min="45" max="45" width="12.109375" customWidth="1"/>
    <col min="46" max="46" width="13.33203125" customWidth="1"/>
    <col min="47" max="47" width="10.33203125" bestFit="1" customWidth="1"/>
    <col min="48" max="48" width="0" hidden="1" customWidth="1"/>
    <col min="49" max="49" width="11.33203125" hidden="1" customWidth="1"/>
    <col min="50" max="50" width="0" hidden="1" customWidth="1"/>
  </cols>
  <sheetData>
    <row r="1" spans="1:50" x14ac:dyDescent="0.3">
      <c r="B1" s="165" t="s">
        <v>137</v>
      </c>
      <c r="C1" s="165"/>
      <c r="D1" s="165"/>
      <c r="E1" s="375" t="s">
        <v>26</v>
      </c>
      <c r="F1" s="376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166" t="s">
        <v>138</v>
      </c>
      <c r="R1" s="166"/>
      <c r="S1" s="166" t="s">
        <v>138</v>
      </c>
      <c r="T1" s="166"/>
      <c r="U1" s="166"/>
      <c r="V1" s="166" t="s">
        <v>139</v>
      </c>
      <c r="W1" s="166"/>
      <c r="X1" s="166" t="s">
        <v>139</v>
      </c>
      <c r="Y1" s="166"/>
      <c r="Z1" s="166" t="s">
        <v>139</v>
      </c>
      <c r="AA1" s="166"/>
      <c r="AB1" s="166"/>
      <c r="AC1" s="166" t="s">
        <v>140</v>
      </c>
      <c r="AD1" s="166"/>
      <c r="AE1" s="166" t="s">
        <v>140</v>
      </c>
      <c r="AF1" s="166"/>
      <c r="AG1" s="166"/>
      <c r="AH1" s="166" t="s">
        <v>141</v>
      </c>
      <c r="AI1" s="166"/>
      <c r="AJ1" s="166" t="s">
        <v>141</v>
      </c>
      <c r="AK1" s="166"/>
      <c r="AL1" s="166" t="s">
        <v>141</v>
      </c>
      <c r="AM1" s="166"/>
      <c r="AN1" s="166"/>
      <c r="AO1" s="166" t="s">
        <v>142</v>
      </c>
      <c r="AP1" s="166"/>
      <c r="AQ1" s="166"/>
      <c r="AR1" s="166" t="s">
        <v>143</v>
      </c>
      <c r="AS1" s="166"/>
      <c r="AT1" s="166" t="s">
        <v>143</v>
      </c>
      <c r="AU1" s="166"/>
    </row>
    <row r="2" spans="1:50" ht="72.75" customHeight="1" x14ac:dyDescent="0.3">
      <c r="B2" s="167" t="s">
        <v>25</v>
      </c>
      <c r="C2" s="168" t="s">
        <v>121</v>
      </c>
      <c r="D2" s="168" t="s">
        <v>144</v>
      </c>
      <c r="E2" s="168" t="s">
        <v>145</v>
      </c>
      <c r="F2" s="168" t="s">
        <v>146</v>
      </c>
      <c r="G2" s="168" t="s">
        <v>122</v>
      </c>
      <c r="H2" s="168" t="s">
        <v>123</v>
      </c>
      <c r="I2" s="169" t="s">
        <v>147</v>
      </c>
      <c r="J2" s="168" t="s">
        <v>148</v>
      </c>
      <c r="K2" s="168" t="s">
        <v>124</v>
      </c>
      <c r="L2" s="168" t="s">
        <v>125</v>
      </c>
      <c r="M2" s="168" t="s">
        <v>126</v>
      </c>
      <c r="N2" s="168" t="s">
        <v>95</v>
      </c>
      <c r="O2" s="168" t="s">
        <v>105</v>
      </c>
      <c r="P2" s="166"/>
      <c r="Q2" s="363" t="s">
        <v>149</v>
      </c>
      <c r="R2" s="364"/>
      <c r="S2" s="363" t="s">
        <v>150</v>
      </c>
      <c r="T2" s="364"/>
      <c r="U2" s="166"/>
      <c r="V2" s="363" t="s">
        <v>151</v>
      </c>
      <c r="W2" s="364"/>
      <c r="X2" s="365" t="s">
        <v>152</v>
      </c>
      <c r="Y2" s="374"/>
      <c r="Z2" s="365" t="s">
        <v>153</v>
      </c>
      <c r="AA2" s="374"/>
      <c r="AB2" s="166"/>
      <c r="AC2" s="363" t="s">
        <v>149</v>
      </c>
      <c r="AD2" s="364"/>
      <c r="AE2" s="363" t="s">
        <v>150</v>
      </c>
      <c r="AF2" s="364"/>
      <c r="AG2" s="166"/>
      <c r="AH2" s="370" t="s">
        <v>154</v>
      </c>
      <c r="AI2" s="371"/>
      <c r="AJ2" s="370" t="s">
        <v>153</v>
      </c>
      <c r="AK2" s="371"/>
      <c r="AL2" s="370" t="s">
        <v>152</v>
      </c>
      <c r="AM2" s="371"/>
      <c r="AN2" s="166"/>
      <c r="AO2" s="372" t="s">
        <v>155</v>
      </c>
      <c r="AP2" s="373"/>
      <c r="AQ2" s="166"/>
      <c r="AR2" s="363" t="s">
        <v>156</v>
      </c>
      <c r="AS2" s="364"/>
      <c r="AT2" s="365" t="s">
        <v>157</v>
      </c>
      <c r="AU2" s="366"/>
      <c r="AW2" s="367" t="s">
        <v>158</v>
      </c>
      <c r="AX2" s="367"/>
    </row>
    <row r="3" spans="1:50" x14ac:dyDescent="0.3">
      <c r="A3" s="170" t="s">
        <v>159</v>
      </c>
      <c r="B3" s="124" t="s">
        <v>30</v>
      </c>
      <c r="C3" s="171">
        <v>10276</v>
      </c>
      <c r="D3" s="171">
        <v>691</v>
      </c>
      <c r="E3" s="171">
        <v>109084</v>
      </c>
      <c r="F3" s="171">
        <v>25860</v>
      </c>
      <c r="G3" s="171">
        <v>2701</v>
      </c>
      <c r="H3" s="171">
        <v>415268</v>
      </c>
      <c r="I3" s="171">
        <v>17303</v>
      </c>
      <c r="J3" s="171">
        <v>66</v>
      </c>
      <c r="K3" s="171">
        <v>1127</v>
      </c>
      <c r="L3" s="171">
        <v>963</v>
      </c>
      <c r="M3" s="171">
        <v>0</v>
      </c>
      <c r="N3" s="171">
        <v>6110</v>
      </c>
      <c r="O3" s="171">
        <f>SUM(C3:N3)</f>
        <v>589449</v>
      </c>
      <c r="P3" s="166"/>
      <c r="Q3" s="125">
        <v>0</v>
      </c>
      <c r="R3" s="126">
        <f>ROUND(Q3/Q$61,4)</f>
        <v>0</v>
      </c>
      <c r="S3" s="125">
        <v>0</v>
      </c>
      <c r="T3" s="126">
        <f>ROUND(S3/S$61,4)</f>
        <v>0</v>
      </c>
      <c r="U3" s="166"/>
      <c r="V3" s="125">
        <f>SUMIF($A3,"CW",C3)+SUMIF($A3,"CW",D3)+SUMIF($A3,"CW",E3)+SUMIF($A3,"CW",F3)+SUMIF($A3,"CW",G3)+SUMIF($A3,"CW",H3)+SUMIF($A3,"CW",I3)+SUMIF($A3,"CW",J3)+SUMIF($A3,"CW",K3)+SUMIF($A3,"CW",L3)+SUMIF($A3,"CW",M3)+SUMIF($A3,"CW",N3)</f>
        <v>589449</v>
      </c>
      <c r="W3" s="126">
        <v>9.2600000000000002E-2</v>
      </c>
      <c r="X3" s="125">
        <f t="shared" ref="X3:X60" si="0">SUMIF($A3,"CW",E3)+SUMIF($A3,"CW",F3)</f>
        <v>134944</v>
      </c>
      <c r="Y3" s="126">
        <f>ROUND(X3/X$61,4)</f>
        <v>7.4800000000000005E-2</v>
      </c>
      <c r="Z3" s="125">
        <f t="shared" ref="Z3:Z60" si="1">SUMIF($A3,"CW",C3)+SUMIF($A3,"CW",E3)+SUMIF($A3,"CW",F3)+SUMIF($A3,"CW",K3)+SUMIF($A3,"CW",H3)+SUMIF($A3,"CW",I3)+SUMIF($A3,"CW",J3)+SUMIF($A3,"CW",N3)</f>
        <v>585094</v>
      </c>
      <c r="AA3" s="126">
        <f>ROUND(Z3/Z$61,4)</f>
        <v>7.7299999999999994E-2</v>
      </c>
      <c r="AB3" s="166"/>
      <c r="AC3" s="125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26">
        <f>ROUND(AC3/AC$61,4)</f>
        <v>0</v>
      </c>
      <c r="AE3" s="125">
        <f t="shared" ref="AE3:AE10" si="3">SUMIF($A3,"CA",N3)</f>
        <v>0</v>
      </c>
      <c r="AF3" s="126">
        <f>ROUND(AE3/AE$61,4)</f>
        <v>0</v>
      </c>
      <c r="AG3" s="166"/>
      <c r="AH3" s="125">
        <f>SUMIF($A3,"CA",O3)</f>
        <v>0</v>
      </c>
      <c r="AI3" s="126">
        <f>ROUND(AH3/AH$61,4)</f>
        <v>0</v>
      </c>
      <c r="AJ3" s="125">
        <f t="shared" ref="AJ3:AJ60" si="4">SUMIF($A3,"CA",C3)+SUMIF($A3,"CA",E3)+SUMIF($A3,"CA",F3)+SUMIF($A3,"CA",H3)+SUMIF($A3,"CA",I3)+SUMIF($A3,"CA",J3)+SUMIF($A3,"CA",K3)+SUMIF($A3,"CA",N3)</f>
        <v>0</v>
      </c>
      <c r="AK3" s="126">
        <f>ROUND(AJ3/AJ$61,4)</f>
        <v>0</v>
      </c>
      <c r="AL3" s="125">
        <f t="shared" ref="AL3:AL60" si="5">SUMIF($A3,"CA",E3)+SUMIF($A3,"CA",F3)</f>
        <v>0</v>
      </c>
      <c r="AM3" s="126">
        <f>ROUND(AL3/AL$61,4)</f>
        <v>0</v>
      </c>
      <c r="AN3" s="166"/>
      <c r="AO3" s="125">
        <f>AR3</f>
        <v>589449</v>
      </c>
      <c r="AP3" s="126">
        <f>ROUND(AO3/AO$61,4)</f>
        <v>4.4900000000000002E-2</v>
      </c>
      <c r="AQ3" s="166"/>
      <c r="AR3" s="125">
        <f t="shared" ref="AR3:AR60" si="6">O3</f>
        <v>589449</v>
      </c>
      <c r="AS3" s="127">
        <f>ROUNDUP(AR3/AR$61,4)</f>
        <v>3.15E-2</v>
      </c>
      <c r="AT3" s="125">
        <f t="shared" ref="AT3:AT60" si="7">SUM(C3:M3)</f>
        <v>583339</v>
      </c>
      <c r="AU3" s="126">
        <f>ROUND(AT3/AT$61,4)</f>
        <v>3.1300000000000001E-2</v>
      </c>
      <c r="AW3" s="172">
        <v>589449</v>
      </c>
      <c r="AX3" s="172">
        <f t="shared" ref="AX3:AX60" si="8">AW3-O3</f>
        <v>0</v>
      </c>
    </row>
    <row r="4" spans="1:50" x14ac:dyDescent="0.3">
      <c r="A4" s="170" t="s">
        <v>160</v>
      </c>
      <c r="B4" s="124" t="s">
        <v>31</v>
      </c>
      <c r="C4" s="171">
        <v>0</v>
      </c>
      <c r="D4" s="171">
        <v>0</v>
      </c>
      <c r="E4" s="171">
        <v>101</v>
      </c>
      <c r="F4" s="171">
        <v>9</v>
      </c>
      <c r="G4" s="171">
        <v>0</v>
      </c>
      <c r="H4" s="171">
        <v>284</v>
      </c>
      <c r="I4" s="171">
        <v>12</v>
      </c>
      <c r="J4" s="171">
        <v>0</v>
      </c>
      <c r="K4" s="171">
        <v>0</v>
      </c>
      <c r="L4" s="171">
        <v>0</v>
      </c>
      <c r="M4" s="171">
        <v>0</v>
      </c>
      <c r="N4" s="171">
        <v>0</v>
      </c>
      <c r="O4" s="171">
        <f t="shared" ref="O4:O60" si="9">SUM(C4:N4)</f>
        <v>406</v>
      </c>
      <c r="P4" s="166"/>
      <c r="Q4" s="125">
        <v>0</v>
      </c>
      <c r="R4" s="126">
        <f t="shared" ref="R4:R60" si="10">ROUND(Q4/Q$61,4)</f>
        <v>0</v>
      </c>
      <c r="S4" s="125">
        <v>0</v>
      </c>
      <c r="T4" s="126">
        <f t="shared" ref="T4:T60" si="11">ROUND(S4/S$61,4)</f>
        <v>0</v>
      </c>
      <c r="U4" s="166"/>
      <c r="V4" s="125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26">
        <v>0</v>
      </c>
      <c r="X4" s="125">
        <f t="shared" si="0"/>
        <v>0</v>
      </c>
      <c r="Y4" s="126">
        <f t="shared" ref="Y4:Y60" si="13">ROUND(X4/X$61,4)</f>
        <v>0</v>
      </c>
      <c r="Z4" s="125">
        <f t="shared" si="1"/>
        <v>0</v>
      </c>
      <c r="AA4" s="126">
        <f t="shared" ref="AA4:AA60" si="14">ROUND(Z4/Z$61,4)</f>
        <v>0</v>
      </c>
      <c r="AB4" s="166"/>
      <c r="AC4" s="125">
        <f t="shared" si="2"/>
        <v>406</v>
      </c>
      <c r="AD4" s="126">
        <f t="shared" ref="AD4:AD60" si="15">ROUND(AC4/AC$61,4)</f>
        <v>1E-4</v>
      </c>
      <c r="AE4" s="125">
        <f t="shared" si="3"/>
        <v>0</v>
      </c>
      <c r="AF4" s="126">
        <f t="shared" ref="AF4:AF60" si="16">ROUND(AE4/AE$61,4)</f>
        <v>0</v>
      </c>
      <c r="AG4" s="166"/>
      <c r="AH4" s="125">
        <f t="shared" ref="AH4:AH60" si="17">SUMIF($A4,"CA",O4)</f>
        <v>406</v>
      </c>
      <c r="AI4" s="129">
        <f t="shared" ref="AI4:AI60" si="18">ROUND(AH4/AH$61,4)</f>
        <v>0</v>
      </c>
      <c r="AJ4" s="125">
        <f t="shared" si="4"/>
        <v>406</v>
      </c>
      <c r="AK4" s="126">
        <f t="shared" ref="AK4:AK60" si="19">ROUND(AJ4/AJ$61,4)</f>
        <v>0</v>
      </c>
      <c r="AL4" s="125">
        <f t="shared" si="5"/>
        <v>110</v>
      </c>
      <c r="AM4" s="126">
        <f>ROUND(AL4/AL$61,4)</f>
        <v>0</v>
      </c>
      <c r="AN4" s="166"/>
      <c r="AO4" s="125">
        <f t="shared" ref="AO4:AO60" si="20">AR4</f>
        <v>406</v>
      </c>
      <c r="AP4" s="126">
        <f t="shared" ref="AP4:AP60" si="21">ROUND(AO4/AO$61,4)</f>
        <v>0</v>
      </c>
      <c r="AQ4" s="166"/>
      <c r="AR4" s="125">
        <f t="shared" si="6"/>
        <v>406</v>
      </c>
      <c r="AS4" s="126">
        <f t="shared" ref="AS4:AS60" si="22">ROUND(AR4/AR$61,4)</f>
        <v>0</v>
      </c>
      <c r="AT4" s="125">
        <f t="shared" si="7"/>
        <v>406</v>
      </c>
      <c r="AU4" s="126">
        <f t="shared" ref="AU4:AU60" si="23">ROUND(AT4/AT$61,4)</f>
        <v>0</v>
      </c>
      <c r="AW4" s="172">
        <v>406</v>
      </c>
      <c r="AX4" s="172">
        <f t="shared" si="8"/>
        <v>0</v>
      </c>
    </row>
    <row r="5" spans="1:50" x14ac:dyDescent="0.3">
      <c r="A5" s="170" t="s">
        <v>160</v>
      </c>
      <c r="B5" s="124" t="s">
        <v>32</v>
      </c>
      <c r="C5" s="171">
        <v>217</v>
      </c>
      <c r="D5" s="171">
        <v>35</v>
      </c>
      <c r="E5" s="171">
        <v>2206</v>
      </c>
      <c r="F5" s="171">
        <v>364</v>
      </c>
      <c r="G5" s="171">
        <v>1</v>
      </c>
      <c r="H5" s="171">
        <v>8162</v>
      </c>
      <c r="I5" s="171">
        <v>340</v>
      </c>
      <c r="J5" s="171">
        <v>0</v>
      </c>
      <c r="K5" s="171">
        <v>0</v>
      </c>
      <c r="L5" s="171">
        <v>13</v>
      </c>
      <c r="M5" s="171">
        <v>2</v>
      </c>
      <c r="N5" s="171">
        <v>2</v>
      </c>
      <c r="O5" s="171">
        <f t="shared" si="9"/>
        <v>11342</v>
      </c>
      <c r="P5" s="166"/>
      <c r="Q5" s="125">
        <v>0</v>
      </c>
      <c r="R5" s="126">
        <f t="shared" si="10"/>
        <v>0</v>
      </c>
      <c r="S5" s="125">
        <v>0</v>
      </c>
      <c r="T5" s="126">
        <f t="shared" si="11"/>
        <v>0</v>
      </c>
      <c r="U5" s="166"/>
      <c r="V5" s="125">
        <f t="shared" si="12"/>
        <v>0</v>
      </c>
      <c r="W5" s="126">
        <v>0</v>
      </c>
      <c r="X5" s="125">
        <f t="shared" si="0"/>
        <v>0</v>
      </c>
      <c r="Y5" s="126">
        <f t="shared" si="13"/>
        <v>0</v>
      </c>
      <c r="Z5" s="125">
        <f t="shared" si="1"/>
        <v>0</v>
      </c>
      <c r="AA5" s="126">
        <f t="shared" si="14"/>
        <v>0</v>
      </c>
      <c r="AB5" s="166"/>
      <c r="AC5" s="125">
        <f t="shared" si="2"/>
        <v>11340</v>
      </c>
      <c r="AD5" s="126">
        <f t="shared" si="15"/>
        <v>2.0999999999999999E-3</v>
      </c>
      <c r="AE5" s="125">
        <f t="shared" si="3"/>
        <v>2</v>
      </c>
      <c r="AF5" s="126">
        <f t="shared" si="16"/>
        <v>4.0000000000000002E-4</v>
      </c>
      <c r="AG5" s="166"/>
      <c r="AH5" s="125">
        <f t="shared" si="17"/>
        <v>11342</v>
      </c>
      <c r="AI5" s="126">
        <f t="shared" si="18"/>
        <v>1E-3</v>
      </c>
      <c r="AJ5" s="125">
        <f t="shared" si="4"/>
        <v>11291</v>
      </c>
      <c r="AK5" s="126">
        <f t="shared" si="19"/>
        <v>1E-3</v>
      </c>
      <c r="AL5" s="125">
        <f t="shared" si="5"/>
        <v>2570</v>
      </c>
      <c r="AM5" s="126">
        <f t="shared" ref="AM5:AM60" si="24">ROUND(AL5/AL$61,4)</f>
        <v>1E-3</v>
      </c>
      <c r="AN5" s="166"/>
      <c r="AO5" s="125">
        <f t="shared" si="20"/>
        <v>11342</v>
      </c>
      <c r="AP5" s="126">
        <f t="shared" si="21"/>
        <v>8.9999999999999998E-4</v>
      </c>
      <c r="AQ5" s="166"/>
      <c r="AR5" s="125">
        <f t="shared" si="6"/>
        <v>11342</v>
      </c>
      <c r="AS5" s="126">
        <f t="shared" si="22"/>
        <v>5.9999999999999995E-4</v>
      </c>
      <c r="AT5" s="125">
        <f t="shared" si="7"/>
        <v>11340</v>
      </c>
      <c r="AU5" s="126">
        <f t="shared" si="23"/>
        <v>5.9999999999999995E-4</v>
      </c>
      <c r="AW5" s="172">
        <v>11342</v>
      </c>
      <c r="AX5" s="172">
        <f t="shared" si="8"/>
        <v>0</v>
      </c>
    </row>
    <row r="6" spans="1:50" x14ac:dyDescent="0.3">
      <c r="A6" s="170" t="s">
        <v>160</v>
      </c>
      <c r="B6" s="124" t="s">
        <v>33</v>
      </c>
      <c r="C6" s="171">
        <v>2802</v>
      </c>
      <c r="D6" s="171">
        <v>353</v>
      </c>
      <c r="E6" s="171">
        <v>21705</v>
      </c>
      <c r="F6" s="171">
        <v>6542</v>
      </c>
      <c r="G6" s="171">
        <v>60</v>
      </c>
      <c r="H6" s="171">
        <v>75911</v>
      </c>
      <c r="I6" s="171">
        <v>3163</v>
      </c>
      <c r="J6" s="171">
        <v>0</v>
      </c>
      <c r="K6" s="171">
        <v>3</v>
      </c>
      <c r="L6" s="171">
        <v>103</v>
      </c>
      <c r="M6" s="171">
        <v>47</v>
      </c>
      <c r="N6" s="171">
        <v>295</v>
      </c>
      <c r="O6" s="171">
        <f t="shared" si="9"/>
        <v>110984</v>
      </c>
      <c r="P6" s="166"/>
      <c r="Q6" s="125">
        <v>0</v>
      </c>
      <c r="R6" s="126">
        <f>ROUND(Q6/Q$61,4)</f>
        <v>0</v>
      </c>
      <c r="S6" s="125">
        <v>0</v>
      </c>
      <c r="T6" s="126">
        <f t="shared" si="11"/>
        <v>0</v>
      </c>
      <c r="U6" s="166"/>
      <c r="V6" s="125">
        <f t="shared" si="12"/>
        <v>0</v>
      </c>
      <c r="W6" s="126">
        <v>0</v>
      </c>
      <c r="X6" s="125">
        <f t="shared" si="0"/>
        <v>0</v>
      </c>
      <c r="Y6" s="126">
        <f t="shared" si="13"/>
        <v>0</v>
      </c>
      <c r="Z6" s="125">
        <f t="shared" si="1"/>
        <v>0</v>
      </c>
      <c r="AA6" s="126">
        <f t="shared" si="14"/>
        <v>0</v>
      </c>
      <c r="AB6" s="166"/>
      <c r="AC6" s="125">
        <f t="shared" si="2"/>
        <v>110689</v>
      </c>
      <c r="AD6" s="127">
        <f>ROUNDDOWN(AC6/AC$61,4)</f>
        <v>0.02</v>
      </c>
      <c r="AE6" s="125">
        <f t="shared" si="3"/>
        <v>295</v>
      </c>
      <c r="AF6" s="127">
        <f>ROUNDDOWN(AE6/AE$61,4)</f>
        <v>5.5500000000000001E-2</v>
      </c>
      <c r="AG6" s="166"/>
      <c r="AH6" s="125">
        <f t="shared" si="17"/>
        <v>110984</v>
      </c>
      <c r="AI6" s="126">
        <f t="shared" si="18"/>
        <v>0.01</v>
      </c>
      <c r="AJ6" s="125">
        <f t="shared" si="4"/>
        <v>110421</v>
      </c>
      <c r="AK6" s="126">
        <f t="shared" si="19"/>
        <v>0.01</v>
      </c>
      <c r="AL6" s="125">
        <f t="shared" si="5"/>
        <v>28247</v>
      </c>
      <c r="AM6" s="127">
        <f>ROUNDUP(AL6/AL$61,4)</f>
        <v>1.09E-2</v>
      </c>
      <c r="AN6" s="166"/>
      <c r="AO6" s="125">
        <f t="shared" si="20"/>
        <v>110984</v>
      </c>
      <c r="AP6" s="126">
        <f t="shared" si="21"/>
        <v>8.5000000000000006E-3</v>
      </c>
      <c r="AQ6" s="166"/>
      <c r="AR6" s="125">
        <f t="shared" si="6"/>
        <v>110984</v>
      </c>
      <c r="AS6" s="126">
        <f t="shared" si="22"/>
        <v>5.8999999999999999E-3</v>
      </c>
      <c r="AT6" s="125">
        <f t="shared" si="7"/>
        <v>110689</v>
      </c>
      <c r="AU6" s="126">
        <f t="shared" si="23"/>
        <v>5.8999999999999999E-3</v>
      </c>
      <c r="AW6" s="172">
        <v>110984</v>
      </c>
      <c r="AX6" s="172">
        <f t="shared" si="8"/>
        <v>0</v>
      </c>
    </row>
    <row r="7" spans="1:50" x14ac:dyDescent="0.3">
      <c r="A7" s="170" t="s">
        <v>160</v>
      </c>
      <c r="B7" s="124" t="s">
        <v>35</v>
      </c>
      <c r="C7" s="171">
        <v>455</v>
      </c>
      <c r="D7" s="171">
        <v>46</v>
      </c>
      <c r="E7" s="171">
        <v>4154</v>
      </c>
      <c r="F7" s="171">
        <v>718</v>
      </c>
      <c r="G7" s="171">
        <v>3</v>
      </c>
      <c r="H7" s="171">
        <v>12288</v>
      </c>
      <c r="I7" s="171">
        <v>512</v>
      </c>
      <c r="J7" s="171">
        <v>0</v>
      </c>
      <c r="K7" s="171">
        <v>0</v>
      </c>
      <c r="L7" s="171">
        <v>7</v>
      </c>
      <c r="M7" s="171">
        <v>5</v>
      </c>
      <c r="N7" s="171">
        <v>3</v>
      </c>
      <c r="O7" s="171">
        <f t="shared" si="9"/>
        <v>18191</v>
      </c>
      <c r="P7" s="166"/>
      <c r="Q7" s="125">
        <v>0</v>
      </c>
      <c r="R7" s="126">
        <f t="shared" si="10"/>
        <v>0</v>
      </c>
      <c r="S7" s="125">
        <v>0</v>
      </c>
      <c r="T7" s="126">
        <f t="shared" si="11"/>
        <v>0</v>
      </c>
      <c r="U7" s="166"/>
      <c r="V7" s="125">
        <f t="shared" si="12"/>
        <v>0</v>
      </c>
      <c r="W7" s="126">
        <v>0</v>
      </c>
      <c r="X7" s="125">
        <f t="shared" si="0"/>
        <v>0</v>
      </c>
      <c r="Y7" s="126">
        <f t="shared" si="13"/>
        <v>0</v>
      </c>
      <c r="Z7" s="125">
        <f t="shared" si="1"/>
        <v>0</v>
      </c>
      <c r="AA7" s="126">
        <f t="shared" si="14"/>
        <v>0</v>
      </c>
      <c r="AB7" s="166"/>
      <c r="AC7" s="125">
        <f t="shared" si="2"/>
        <v>18188</v>
      </c>
      <c r="AD7" s="126">
        <f t="shared" si="15"/>
        <v>3.3E-3</v>
      </c>
      <c r="AE7" s="125">
        <f t="shared" si="3"/>
        <v>3</v>
      </c>
      <c r="AF7" s="126">
        <f t="shared" si="16"/>
        <v>5.9999999999999995E-4</v>
      </c>
      <c r="AG7" s="166"/>
      <c r="AH7" s="125">
        <f t="shared" si="17"/>
        <v>18191</v>
      </c>
      <c r="AI7" s="126">
        <f t="shared" si="18"/>
        <v>1.6000000000000001E-3</v>
      </c>
      <c r="AJ7" s="125">
        <f t="shared" si="4"/>
        <v>18130</v>
      </c>
      <c r="AK7" s="126">
        <f t="shared" si="19"/>
        <v>1.6000000000000001E-3</v>
      </c>
      <c r="AL7" s="125">
        <f t="shared" si="5"/>
        <v>4872</v>
      </c>
      <c r="AM7" s="126">
        <f t="shared" si="24"/>
        <v>1.9E-3</v>
      </c>
      <c r="AN7" s="166"/>
      <c r="AO7" s="125">
        <f t="shared" si="20"/>
        <v>18191</v>
      </c>
      <c r="AP7" s="126">
        <f t="shared" si="21"/>
        <v>1.4E-3</v>
      </c>
      <c r="AQ7" s="166"/>
      <c r="AR7" s="125">
        <f t="shared" si="6"/>
        <v>18191</v>
      </c>
      <c r="AS7" s="126">
        <f t="shared" si="22"/>
        <v>1E-3</v>
      </c>
      <c r="AT7" s="125">
        <f t="shared" si="7"/>
        <v>18188</v>
      </c>
      <c r="AU7" s="126">
        <f t="shared" si="23"/>
        <v>1E-3</v>
      </c>
      <c r="AW7" s="172">
        <v>18191</v>
      </c>
      <c r="AX7" s="172">
        <f t="shared" si="8"/>
        <v>0</v>
      </c>
    </row>
    <row r="8" spans="1:50" x14ac:dyDescent="0.3">
      <c r="A8" s="170" t="s">
        <v>160</v>
      </c>
      <c r="B8" s="124" t="s">
        <v>36</v>
      </c>
      <c r="C8" s="171">
        <v>164</v>
      </c>
      <c r="D8" s="171">
        <v>45</v>
      </c>
      <c r="E8" s="171">
        <v>1644</v>
      </c>
      <c r="F8" s="171">
        <v>269</v>
      </c>
      <c r="G8" s="171">
        <v>12</v>
      </c>
      <c r="H8" s="171">
        <v>10048</v>
      </c>
      <c r="I8" s="171">
        <v>419</v>
      </c>
      <c r="J8" s="171">
        <v>0</v>
      </c>
      <c r="K8" s="171">
        <v>4</v>
      </c>
      <c r="L8" s="171">
        <v>5</v>
      </c>
      <c r="M8" s="171">
        <v>46</v>
      </c>
      <c r="N8" s="171">
        <v>3</v>
      </c>
      <c r="O8" s="171">
        <f t="shared" si="9"/>
        <v>12659</v>
      </c>
      <c r="P8" s="166"/>
      <c r="Q8" s="125">
        <v>0</v>
      </c>
      <c r="R8" s="128">
        <f>ROUND(Q8/Q$61,4)</f>
        <v>0</v>
      </c>
      <c r="S8" s="125">
        <v>0</v>
      </c>
      <c r="T8" s="126">
        <f t="shared" si="11"/>
        <v>0</v>
      </c>
      <c r="U8" s="166"/>
      <c r="V8" s="125">
        <f t="shared" si="12"/>
        <v>0</v>
      </c>
      <c r="W8" s="128">
        <v>0</v>
      </c>
      <c r="X8" s="125">
        <f t="shared" si="0"/>
        <v>0</v>
      </c>
      <c r="Y8" s="126">
        <f t="shared" si="13"/>
        <v>0</v>
      </c>
      <c r="Z8" s="125">
        <f t="shared" si="1"/>
        <v>0</v>
      </c>
      <c r="AA8" s="126">
        <f t="shared" si="14"/>
        <v>0</v>
      </c>
      <c r="AB8" s="166"/>
      <c r="AC8" s="125">
        <f t="shared" si="2"/>
        <v>12656</v>
      </c>
      <c r="AD8" s="128">
        <f>ROUND(AC8/AC$61,4)</f>
        <v>2.3E-3</v>
      </c>
      <c r="AE8" s="125">
        <f t="shared" si="3"/>
        <v>3</v>
      </c>
      <c r="AF8" s="126">
        <f t="shared" si="16"/>
        <v>5.9999999999999995E-4</v>
      </c>
      <c r="AG8" s="166"/>
      <c r="AH8" s="125">
        <f t="shared" si="17"/>
        <v>12659</v>
      </c>
      <c r="AI8" s="126">
        <f t="shared" si="18"/>
        <v>1.1000000000000001E-3</v>
      </c>
      <c r="AJ8" s="125">
        <f t="shared" si="4"/>
        <v>12551</v>
      </c>
      <c r="AK8" s="126">
        <f t="shared" si="19"/>
        <v>1.1000000000000001E-3</v>
      </c>
      <c r="AL8" s="125">
        <f t="shared" si="5"/>
        <v>1913</v>
      </c>
      <c r="AM8" s="126">
        <f t="shared" si="24"/>
        <v>6.9999999999999999E-4</v>
      </c>
      <c r="AN8" s="166"/>
      <c r="AO8" s="125">
        <f t="shared" si="20"/>
        <v>12659</v>
      </c>
      <c r="AP8" s="126">
        <f t="shared" si="21"/>
        <v>1E-3</v>
      </c>
      <c r="AQ8" s="166"/>
      <c r="AR8" s="125">
        <f t="shared" si="6"/>
        <v>12659</v>
      </c>
      <c r="AS8" s="126">
        <f t="shared" si="22"/>
        <v>6.9999999999999999E-4</v>
      </c>
      <c r="AT8" s="125">
        <f t="shared" si="7"/>
        <v>12656</v>
      </c>
      <c r="AU8" s="126">
        <f t="shared" si="23"/>
        <v>6.9999999999999999E-4</v>
      </c>
      <c r="AW8" s="172">
        <v>12659</v>
      </c>
      <c r="AX8" s="172">
        <f t="shared" si="8"/>
        <v>0</v>
      </c>
    </row>
    <row r="9" spans="1:50" x14ac:dyDescent="0.3">
      <c r="A9" s="170" t="s">
        <v>159</v>
      </c>
      <c r="B9" s="124" t="s">
        <v>37</v>
      </c>
      <c r="C9" s="171">
        <v>8590</v>
      </c>
      <c r="D9" s="171">
        <v>510</v>
      </c>
      <c r="E9" s="171">
        <v>62277</v>
      </c>
      <c r="F9" s="171">
        <v>15871</v>
      </c>
      <c r="G9" s="171">
        <v>823</v>
      </c>
      <c r="H9" s="171">
        <v>271133</v>
      </c>
      <c r="I9" s="171">
        <v>11297</v>
      </c>
      <c r="J9" s="171">
        <v>29</v>
      </c>
      <c r="K9" s="171">
        <v>382</v>
      </c>
      <c r="L9" s="171">
        <v>298</v>
      </c>
      <c r="M9" s="171">
        <v>0</v>
      </c>
      <c r="N9" s="171">
        <v>491</v>
      </c>
      <c r="O9" s="171">
        <f t="shared" si="9"/>
        <v>371701</v>
      </c>
      <c r="P9" s="166"/>
      <c r="Q9" s="125">
        <v>0</v>
      </c>
      <c r="R9" s="126">
        <f t="shared" si="10"/>
        <v>0</v>
      </c>
      <c r="S9" s="125">
        <v>0</v>
      </c>
      <c r="T9" s="126">
        <f t="shared" si="11"/>
        <v>0</v>
      </c>
      <c r="U9" s="166"/>
      <c r="V9" s="125">
        <f t="shared" si="12"/>
        <v>371701</v>
      </c>
      <c r="W9" s="126">
        <v>4.5999999999999999E-2</v>
      </c>
      <c r="X9" s="125">
        <f t="shared" si="0"/>
        <v>78148</v>
      </c>
      <c r="Y9" s="126">
        <f t="shared" si="13"/>
        <v>4.3299999999999998E-2</v>
      </c>
      <c r="Z9" s="125">
        <f t="shared" si="1"/>
        <v>370070</v>
      </c>
      <c r="AA9" s="126">
        <f t="shared" si="14"/>
        <v>4.8899999999999999E-2</v>
      </c>
      <c r="AB9" s="166"/>
      <c r="AC9" s="125">
        <f t="shared" si="2"/>
        <v>0</v>
      </c>
      <c r="AD9" s="126">
        <f t="shared" si="15"/>
        <v>0</v>
      </c>
      <c r="AE9" s="125">
        <f t="shared" si="3"/>
        <v>0</v>
      </c>
      <c r="AF9" s="126">
        <f t="shared" si="16"/>
        <v>0</v>
      </c>
      <c r="AG9" s="166"/>
      <c r="AH9" s="125">
        <f t="shared" si="17"/>
        <v>0</v>
      </c>
      <c r="AI9" s="126">
        <f t="shared" si="18"/>
        <v>0</v>
      </c>
      <c r="AJ9" s="125">
        <f t="shared" si="4"/>
        <v>0</v>
      </c>
      <c r="AK9" s="126">
        <f t="shared" si="19"/>
        <v>0</v>
      </c>
      <c r="AL9" s="125">
        <f t="shared" si="5"/>
        <v>0</v>
      </c>
      <c r="AM9" s="126">
        <f t="shared" si="24"/>
        <v>0</v>
      </c>
      <c r="AN9" s="166"/>
      <c r="AO9" s="125">
        <f t="shared" si="20"/>
        <v>371701</v>
      </c>
      <c r="AP9" s="126">
        <f>ROUND(AO9/AO$61,4)</f>
        <v>2.8299999999999999E-2</v>
      </c>
      <c r="AQ9" s="166"/>
      <c r="AR9" s="125">
        <f t="shared" si="6"/>
        <v>371701</v>
      </c>
      <c r="AS9" s="126">
        <f t="shared" si="22"/>
        <v>1.9800000000000002E-2</v>
      </c>
      <c r="AT9" s="125">
        <f t="shared" si="7"/>
        <v>371210</v>
      </c>
      <c r="AU9" s="126">
        <f>ROUND(AT9/AT$61,4)</f>
        <v>1.9900000000000001E-2</v>
      </c>
      <c r="AW9" s="172">
        <v>371701</v>
      </c>
      <c r="AX9" s="172">
        <f t="shared" si="8"/>
        <v>0</v>
      </c>
    </row>
    <row r="10" spans="1:50" x14ac:dyDescent="0.3">
      <c r="A10" s="170" t="s">
        <v>160</v>
      </c>
      <c r="B10" s="124" t="s">
        <v>38</v>
      </c>
      <c r="C10" s="171">
        <v>798</v>
      </c>
      <c r="D10" s="171">
        <v>96</v>
      </c>
      <c r="E10" s="171">
        <v>4130</v>
      </c>
      <c r="F10" s="171">
        <v>1386</v>
      </c>
      <c r="G10" s="171">
        <v>3</v>
      </c>
      <c r="H10" s="171">
        <v>11684</v>
      </c>
      <c r="I10" s="171">
        <v>487</v>
      </c>
      <c r="J10" s="171">
        <v>0</v>
      </c>
      <c r="K10" s="171">
        <v>1</v>
      </c>
      <c r="L10" s="171">
        <v>24</v>
      </c>
      <c r="M10" s="171">
        <v>2</v>
      </c>
      <c r="N10" s="171">
        <v>7</v>
      </c>
      <c r="O10" s="171">
        <f t="shared" si="9"/>
        <v>18618</v>
      </c>
      <c r="P10" s="166"/>
      <c r="Q10" s="125">
        <v>0</v>
      </c>
      <c r="R10" s="126">
        <f t="shared" si="10"/>
        <v>0</v>
      </c>
      <c r="S10" s="125">
        <v>0</v>
      </c>
      <c r="T10" s="126">
        <f t="shared" si="11"/>
        <v>0</v>
      </c>
      <c r="U10" s="166"/>
      <c r="V10" s="125">
        <f t="shared" si="12"/>
        <v>0</v>
      </c>
      <c r="W10" s="126">
        <v>0</v>
      </c>
      <c r="X10" s="125">
        <f t="shared" si="0"/>
        <v>0</v>
      </c>
      <c r="Y10" s="126">
        <f t="shared" si="13"/>
        <v>0</v>
      </c>
      <c r="Z10" s="125">
        <f t="shared" si="1"/>
        <v>0</v>
      </c>
      <c r="AA10" s="126">
        <f t="shared" si="14"/>
        <v>0</v>
      </c>
      <c r="AB10" s="166"/>
      <c r="AC10" s="125">
        <f t="shared" si="2"/>
        <v>18611</v>
      </c>
      <c r="AD10" s="126">
        <f t="shared" si="15"/>
        <v>3.3999999999999998E-3</v>
      </c>
      <c r="AE10" s="125">
        <f t="shared" si="3"/>
        <v>7</v>
      </c>
      <c r="AF10" s="126">
        <f t="shared" si="16"/>
        <v>1.2999999999999999E-3</v>
      </c>
      <c r="AG10" s="166"/>
      <c r="AH10" s="125">
        <f t="shared" si="17"/>
        <v>18618</v>
      </c>
      <c r="AI10" s="126">
        <f t="shared" si="18"/>
        <v>1.6999999999999999E-3</v>
      </c>
      <c r="AJ10" s="125">
        <f t="shared" si="4"/>
        <v>18493</v>
      </c>
      <c r="AK10" s="126">
        <f t="shared" si="19"/>
        <v>1.6999999999999999E-3</v>
      </c>
      <c r="AL10" s="125">
        <f t="shared" si="5"/>
        <v>5516</v>
      </c>
      <c r="AM10" s="126">
        <f t="shared" si="24"/>
        <v>2.0999999999999999E-3</v>
      </c>
      <c r="AN10" s="166"/>
      <c r="AO10" s="125">
        <f t="shared" si="20"/>
        <v>18618</v>
      </c>
      <c r="AP10" s="126">
        <f t="shared" si="21"/>
        <v>1.4E-3</v>
      </c>
      <c r="AQ10" s="166"/>
      <c r="AR10" s="125">
        <f t="shared" si="6"/>
        <v>18618</v>
      </c>
      <c r="AS10" s="126">
        <f t="shared" si="22"/>
        <v>1E-3</v>
      </c>
      <c r="AT10" s="125">
        <f t="shared" si="7"/>
        <v>18611</v>
      </c>
      <c r="AU10" s="126">
        <f t="shared" si="23"/>
        <v>1E-3</v>
      </c>
      <c r="AW10" s="172">
        <v>18618</v>
      </c>
      <c r="AX10" s="172">
        <f t="shared" si="8"/>
        <v>0</v>
      </c>
    </row>
    <row r="11" spans="1:50" x14ac:dyDescent="0.3">
      <c r="A11" s="170" t="s">
        <v>160</v>
      </c>
      <c r="B11" s="124" t="s">
        <v>39</v>
      </c>
      <c r="C11" s="171">
        <v>1164</v>
      </c>
      <c r="D11" s="171">
        <v>141</v>
      </c>
      <c r="E11" s="171">
        <v>9213</v>
      </c>
      <c r="F11" s="171">
        <v>1987</v>
      </c>
      <c r="G11" s="171">
        <v>25</v>
      </c>
      <c r="H11" s="171">
        <v>37983</v>
      </c>
      <c r="I11" s="171">
        <v>1583</v>
      </c>
      <c r="J11" s="171">
        <v>0</v>
      </c>
      <c r="K11" s="171">
        <v>4</v>
      </c>
      <c r="L11" s="171">
        <v>56</v>
      </c>
      <c r="M11" s="171">
        <v>23</v>
      </c>
      <c r="N11" s="171">
        <v>78</v>
      </c>
      <c r="O11" s="171">
        <f t="shared" si="9"/>
        <v>52257</v>
      </c>
      <c r="P11" s="166"/>
      <c r="Q11" s="125">
        <v>0</v>
      </c>
      <c r="R11" s="126">
        <f t="shared" si="10"/>
        <v>0</v>
      </c>
      <c r="S11" s="125">
        <v>0</v>
      </c>
      <c r="T11" s="126">
        <f t="shared" si="11"/>
        <v>0</v>
      </c>
      <c r="U11" s="166"/>
      <c r="V11" s="125">
        <f t="shared" si="12"/>
        <v>0</v>
      </c>
      <c r="W11" s="126">
        <v>0</v>
      </c>
      <c r="X11" s="125">
        <f t="shared" si="0"/>
        <v>0</v>
      </c>
      <c r="Y11" s="126">
        <f t="shared" si="13"/>
        <v>0</v>
      </c>
      <c r="Z11" s="125">
        <f t="shared" si="1"/>
        <v>0</v>
      </c>
      <c r="AA11" s="126">
        <f t="shared" si="14"/>
        <v>0</v>
      </c>
      <c r="AB11" s="166"/>
      <c r="AC11" s="125">
        <f t="shared" si="2"/>
        <v>52179</v>
      </c>
      <c r="AD11" s="126">
        <f t="shared" si="15"/>
        <v>9.4999999999999998E-3</v>
      </c>
      <c r="AE11" s="125">
        <v>0</v>
      </c>
      <c r="AF11" s="129">
        <f t="shared" si="16"/>
        <v>0</v>
      </c>
      <c r="AG11" s="166"/>
      <c r="AH11" s="125">
        <f t="shared" si="17"/>
        <v>52257</v>
      </c>
      <c r="AI11" s="126">
        <f t="shared" si="18"/>
        <v>4.7000000000000002E-3</v>
      </c>
      <c r="AJ11" s="125">
        <f t="shared" si="4"/>
        <v>52012</v>
      </c>
      <c r="AK11" s="126">
        <f t="shared" si="19"/>
        <v>4.7000000000000002E-3</v>
      </c>
      <c r="AL11" s="125">
        <f t="shared" si="5"/>
        <v>11200</v>
      </c>
      <c r="AM11" s="126">
        <f t="shared" si="24"/>
        <v>4.3E-3</v>
      </c>
      <c r="AN11" s="166"/>
      <c r="AO11" s="125">
        <f t="shared" si="20"/>
        <v>52257</v>
      </c>
      <c r="AP11" s="126">
        <f t="shared" si="21"/>
        <v>4.0000000000000001E-3</v>
      </c>
      <c r="AQ11" s="166"/>
      <c r="AR11" s="125">
        <f t="shared" si="6"/>
        <v>52257</v>
      </c>
      <c r="AS11" s="126">
        <f t="shared" si="22"/>
        <v>2.8E-3</v>
      </c>
      <c r="AT11" s="125">
        <f t="shared" si="7"/>
        <v>52179</v>
      </c>
      <c r="AU11" s="126">
        <f t="shared" si="23"/>
        <v>2.8E-3</v>
      </c>
      <c r="AW11" s="172">
        <v>52257</v>
      </c>
      <c r="AX11" s="172">
        <f t="shared" si="8"/>
        <v>0</v>
      </c>
    </row>
    <row r="12" spans="1:50" x14ac:dyDescent="0.3">
      <c r="A12" s="170" t="s">
        <v>159</v>
      </c>
      <c r="B12" s="124" t="s">
        <v>40</v>
      </c>
      <c r="C12" s="171">
        <v>27417</v>
      </c>
      <c r="D12" s="171">
        <v>1594</v>
      </c>
      <c r="E12" s="171">
        <v>168560</v>
      </c>
      <c r="F12" s="171">
        <v>39655</v>
      </c>
      <c r="G12" s="171">
        <v>1051</v>
      </c>
      <c r="H12" s="171">
        <v>476507</v>
      </c>
      <c r="I12" s="171">
        <v>19854</v>
      </c>
      <c r="J12" s="171">
        <v>7</v>
      </c>
      <c r="K12" s="171">
        <v>89</v>
      </c>
      <c r="L12" s="171">
        <v>595</v>
      </c>
      <c r="M12" s="171">
        <v>0</v>
      </c>
      <c r="N12" s="171">
        <v>1353</v>
      </c>
      <c r="O12" s="171">
        <f t="shared" si="9"/>
        <v>736682</v>
      </c>
      <c r="P12" s="166"/>
      <c r="Q12" s="125">
        <v>0</v>
      </c>
      <c r="R12" s="126">
        <f t="shared" si="10"/>
        <v>0</v>
      </c>
      <c r="S12" s="125">
        <v>0</v>
      </c>
      <c r="T12" s="126">
        <f t="shared" si="11"/>
        <v>0</v>
      </c>
      <c r="U12" s="166"/>
      <c r="V12" s="125">
        <f t="shared" si="12"/>
        <v>736682</v>
      </c>
      <c r="W12" s="126">
        <v>8.8599999999999998E-2</v>
      </c>
      <c r="X12" s="125">
        <f t="shared" si="0"/>
        <v>208215</v>
      </c>
      <c r="Y12" s="126">
        <f t="shared" si="13"/>
        <v>0.11550000000000001</v>
      </c>
      <c r="Z12" s="125">
        <f t="shared" si="1"/>
        <v>733442</v>
      </c>
      <c r="AA12" s="126">
        <f t="shared" si="14"/>
        <v>9.69E-2</v>
      </c>
      <c r="AB12" s="166"/>
      <c r="AC12" s="125">
        <f t="shared" si="2"/>
        <v>0</v>
      </c>
      <c r="AD12" s="126">
        <f t="shared" si="15"/>
        <v>0</v>
      </c>
      <c r="AE12" s="125">
        <f t="shared" ref="AE12:AE20" si="25">SUMIF($A12,"CA",N12)</f>
        <v>0</v>
      </c>
      <c r="AF12" s="126">
        <f t="shared" si="16"/>
        <v>0</v>
      </c>
      <c r="AG12" s="166"/>
      <c r="AH12" s="125">
        <f t="shared" si="17"/>
        <v>0</v>
      </c>
      <c r="AI12" s="126">
        <f t="shared" si="18"/>
        <v>0</v>
      </c>
      <c r="AJ12" s="125">
        <f t="shared" si="4"/>
        <v>0</v>
      </c>
      <c r="AK12" s="126">
        <f t="shared" si="19"/>
        <v>0</v>
      </c>
      <c r="AL12" s="125">
        <f t="shared" si="5"/>
        <v>0</v>
      </c>
      <c r="AM12" s="126">
        <f t="shared" si="24"/>
        <v>0</v>
      </c>
      <c r="AN12" s="166"/>
      <c r="AO12" s="125">
        <f t="shared" si="20"/>
        <v>736682</v>
      </c>
      <c r="AP12" s="126">
        <f t="shared" si="21"/>
        <v>5.6099999999999997E-2</v>
      </c>
      <c r="AQ12" s="166"/>
      <c r="AR12" s="125">
        <f t="shared" si="6"/>
        <v>736682</v>
      </c>
      <c r="AS12" s="126">
        <f t="shared" si="22"/>
        <v>3.9300000000000002E-2</v>
      </c>
      <c r="AT12" s="125">
        <f t="shared" si="7"/>
        <v>735329</v>
      </c>
      <c r="AU12" s="127">
        <f>ROUNDUP(AT12/AT$61,4)</f>
        <v>3.9600000000000003E-2</v>
      </c>
      <c r="AW12" s="172">
        <v>736682</v>
      </c>
      <c r="AX12" s="172">
        <f t="shared" si="8"/>
        <v>0</v>
      </c>
    </row>
    <row r="13" spans="1:50" x14ac:dyDescent="0.3">
      <c r="A13" s="170" t="s">
        <v>160</v>
      </c>
      <c r="B13" s="124" t="s">
        <v>41</v>
      </c>
      <c r="C13" s="171">
        <v>498</v>
      </c>
      <c r="D13" s="171">
        <v>48</v>
      </c>
      <c r="E13" s="171">
        <v>2463</v>
      </c>
      <c r="F13" s="171">
        <v>775</v>
      </c>
      <c r="G13" s="171">
        <v>5</v>
      </c>
      <c r="H13" s="171">
        <v>12586</v>
      </c>
      <c r="I13" s="171">
        <v>524</v>
      </c>
      <c r="J13" s="171">
        <v>0</v>
      </c>
      <c r="K13" s="171">
        <v>3</v>
      </c>
      <c r="L13" s="171">
        <v>5</v>
      </c>
      <c r="M13" s="171">
        <v>16</v>
      </c>
      <c r="N13" s="171">
        <v>28</v>
      </c>
      <c r="O13" s="171">
        <f t="shared" si="9"/>
        <v>16951</v>
      </c>
      <c r="P13" s="166"/>
      <c r="Q13" s="125">
        <v>0</v>
      </c>
      <c r="R13" s="126">
        <f t="shared" si="10"/>
        <v>0</v>
      </c>
      <c r="S13" s="125">
        <v>0</v>
      </c>
      <c r="T13" s="126">
        <f t="shared" si="11"/>
        <v>0</v>
      </c>
      <c r="U13" s="166"/>
      <c r="V13" s="125">
        <f t="shared" si="12"/>
        <v>0</v>
      </c>
      <c r="W13" s="126">
        <v>0</v>
      </c>
      <c r="X13" s="125">
        <f t="shared" si="0"/>
        <v>0</v>
      </c>
      <c r="Y13" s="126">
        <f t="shared" si="13"/>
        <v>0</v>
      </c>
      <c r="Z13" s="125">
        <f t="shared" si="1"/>
        <v>0</v>
      </c>
      <c r="AA13" s="126">
        <f t="shared" si="14"/>
        <v>0</v>
      </c>
      <c r="AB13" s="166"/>
      <c r="AC13" s="125">
        <f t="shared" si="2"/>
        <v>16923</v>
      </c>
      <c r="AD13" s="126">
        <f t="shared" si="15"/>
        <v>3.0999999999999999E-3</v>
      </c>
      <c r="AE13" s="125">
        <f t="shared" si="25"/>
        <v>28</v>
      </c>
      <c r="AF13" s="126">
        <f t="shared" si="16"/>
        <v>5.3E-3</v>
      </c>
      <c r="AG13" s="166"/>
      <c r="AH13" s="125">
        <f t="shared" si="17"/>
        <v>16951</v>
      </c>
      <c r="AI13" s="126">
        <f t="shared" si="18"/>
        <v>1.5E-3</v>
      </c>
      <c r="AJ13" s="125">
        <f t="shared" si="4"/>
        <v>16877</v>
      </c>
      <c r="AK13" s="126">
        <f t="shared" si="19"/>
        <v>1.5E-3</v>
      </c>
      <c r="AL13" s="125">
        <f t="shared" si="5"/>
        <v>3238</v>
      </c>
      <c r="AM13" s="126">
        <f t="shared" si="24"/>
        <v>1.1999999999999999E-3</v>
      </c>
      <c r="AN13" s="166"/>
      <c r="AO13" s="125">
        <f t="shared" si="20"/>
        <v>16951</v>
      </c>
      <c r="AP13" s="126">
        <f t="shared" si="21"/>
        <v>1.2999999999999999E-3</v>
      </c>
      <c r="AQ13" s="166"/>
      <c r="AR13" s="125">
        <f t="shared" si="6"/>
        <v>16951</v>
      </c>
      <c r="AS13" s="126">
        <f t="shared" si="22"/>
        <v>8.9999999999999998E-4</v>
      </c>
      <c r="AT13" s="125">
        <f t="shared" si="7"/>
        <v>16923</v>
      </c>
      <c r="AU13" s="126">
        <f t="shared" si="23"/>
        <v>8.9999999999999998E-4</v>
      </c>
      <c r="AW13" s="172">
        <v>16951</v>
      </c>
      <c r="AX13" s="172">
        <f t="shared" si="8"/>
        <v>0</v>
      </c>
    </row>
    <row r="14" spans="1:50" x14ac:dyDescent="0.3">
      <c r="A14" s="170" t="s">
        <v>160</v>
      </c>
      <c r="B14" s="124" t="s">
        <v>42</v>
      </c>
      <c r="C14" s="171">
        <v>1852</v>
      </c>
      <c r="D14" s="171">
        <v>331</v>
      </c>
      <c r="E14" s="171">
        <v>17302</v>
      </c>
      <c r="F14" s="171">
        <v>4359</v>
      </c>
      <c r="G14" s="171">
        <v>31</v>
      </c>
      <c r="H14" s="171">
        <v>55895</v>
      </c>
      <c r="I14" s="171">
        <v>2329</v>
      </c>
      <c r="J14" s="171">
        <v>0</v>
      </c>
      <c r="K14" s="171">
        <v>3</v>
      </c>
      <c r="L14" s="171">
        <v>144</v>
      </c>
      <c r="M14" s="171">
        <v>29</v>
      </c>
      <c r="N14" s="171">
        <v>130</v>
      </c>
      <c r="O14" s="171">
        <f t="shared" si="9"/>
        <v>82405</v>
      </c>
      <c r="P14" s="166"/>
      <c r="Q14" s="125">
        <v>0</v>
      </c>
      <c r="R14" s="126">
        <f t="shared" si="10"/>
        <v>0</v>
      </c>
      <c r="S14" s="125">
        <v>0</v>
      </c>
      <c r="T14" s="126">
        <f>ROUND(S14/S$61,4)</f>
        <v>0</v>
      </c>
      <c r="U14" s="166"/>
      <c r="V14" s="125">
        <f t="shared" si="12"/>
        <v>0</v>
      </c>
      <c r="W14" s="126">
        <v>0</v>
      </c>
      <c r="X14" s="125">
        <f t="shared" si="0"/>
        <v>0</v>
      </c>
      <c r="Y14" s="126">
        <f t="shared" si="13"/>
        <v>0</v>
      </c>
      <c r="Z14" s="125">
        <f t="shared" si="1"/>
        <v>0</v>
      </c>
      <c r="AA14" s="126">
        <f t="shared" si="14"/>
        <v>0</v>
      </c>
      <c r="AB14" s="166"/>
      <c r="AC14" s="125">
        <f t="shared" si="2"/>
        <v>82275</v>
      </c>
      <c r="AD14" s="126">
        <f t="shared" si="15"/>
        <v>1.49E-2</v>
      </c>
      <c r="AE14" s="125">
        <f t="shared" si="25"/>
        <v>130</v>
      </c>
      <c r="AF14" s="127">
        <f>ROUNDDOWN(AE14/AE$61,4)</f>
        <v>2.4400000000000002E-2</v>
      </c>
      <c r="AG14" s="166"/>
      <c r="AH14" s="125">
        <f t="shared" si="17"/>
        <v>82405</v>
      </c>
      <c r="AI14" s="126">
        <f t="shared" si="18"/>
        <v>7.4000000000000003E-3</v>
      </c>
      <c r="AJ14" s="125">
        <f t="shared" si="4"/>
        <v>81870</v>
      </c>
      <c r="AK14" s="126">
        <f t="shared" si="19"/>
        <v>7.4000000000000003E-3</v>
      </c>
      <c r="AL14" s="125">
        <f t="shared" si="5"/>
        <v>21661</v>
      </c>
      <c r="AM14" s="126">
        <f t="shared" si="24"/>
        <v>8.3000000000000001E-3</v>
      </c>
      <c r="AN14" s="166"/>
      <c r="AO14" s="125">
        <f t="shared" si="20"/>
        <v>82405</v>
      </c>
      <c r="AP14" s="126">
        <f t="shared" si="21"/>
        <v>6.3E-3</v>
      </c>
      <c r="AQ14" s="166"/>
      <c r="AR14" s="125">
        <f t="shared" si="6"/>
        <v>82405</v>
      </c>
      <c r="AS14" s="126">
        <f t="shared" si="22"/>
        <v>4.4000000000000003E-3</v>
      </c>
      <c r="AT14" s="125">
        <f t="shared" si="7"/>
        <v>82275</v>
      </c>
      <c r="AU14" s="126">
        <f t="shared" si="23"/>
        <v>4.4000000000000003E-3</v>
      </c>
      <c r="AW14" s="172">
        <v>82405</v>
      </c>
      <c r="AX14" s="172">
        <f t="shared" si="8"/>
        <v>0</v>
      </c>
    </row>
    <row r="15" spans="1:50" x14ac:dyDescent="0.3">
      <c r="A15" s="170" t="s">
        <v>160</v>
      </c>
      <c r="B15" s="124" t="s">
        <v>43</v>
      </c>
      <c r="C15" s="171">
        <v>5557</v>
      </c>
      <c r="D15" s="171">
        <v>214</v>
      </c>
      <c r="E15" s="171">
        <v>29972</v>
      </c>
      <c r="F15" s="171">
        <v>8189</v>
      </c>
      <c r="G15" s="171">
        <v>211</v>
      </c>
      <c r="H15" s="171">
        <v>92169</v>
      </c>
      <c r="I15" s="171">
        <v>3840</v>
      </c>
      <c r="J15" s="171">
        <v>0</v>
      </c>
      <c r="K15" s="171">
        <v>25</v>
      </c>
      <c r="L15" s="171">
        <v>167</v>
      </c>
      <c r="M15" s="171">
        <v>50</v>
      </c>
      <c r="N15" s="171">
        <v>49</v>
      </c>
      <c r="O15" s="171">
        <f t="shared" si="9"/>
        <v>140443</v>
      </c>
      <c r="P15" s="166"/>
      <c r="Q15" s="125">
        <v>0</v>
      </c>
      <c r="R15" s="126">
        <f>ROUND(Q15/Q$61,4)</f>
        <v>0</v>
      </c>
      <c r="S15" s="125">
        <v>0</v>
      </c>
      <c r="T15" s="126">
        <f t="shared" si="11"/>
        <v>0</v>
      </c>
      <c r="U15" s="166"/>
      <c r="V15" s="125">
        <f t="shared" si="12"/>
        <v>0</v>
      </c>
      <c r="W15" s="126">
        <v>0</v>
      </c>
      <c r="X15" s="125">
        <f t="shared" si="0"/>
        <v>0</v>
      </c>
      <c r="Y15" s="126">
        <f t="shared" si="13"/>
        <v>0</v>
      </c>
      <c r="Z15" s="125">
        <f t="shared" si="1"/>
        <v>0</v>
      </c>
      <c r="AA15" s="126">
        <f t="shared" si="14"/>
        <v>0</v>
      </c>
      <c r="AB15" s="166"/>
      <c r="AC15" s="125">
        <f t="shared" si="2"/>
        <v>140394</v>
      </c>
      <c r="AD15" s="126">
        <f>ROUND(AC15/AC$61,4)</f>
        <v>2.5499999999999998E-2</v>
      </c>
      <c r="AE15" s="125">
        <f t="shared" si="25"/>
        <v>49</v>
      </c>
      <c r="AF15" s="126">
        <f t="shared" si="16"/>
        <v>9.1999999999999998E-3</v>
      </c>
      <c r="AG15" s="166"/>
      <c r="AH15" s="125">
        <f t="shared" si="17"/>
        <v>140443</v>
      </c>
      <c r="AI15" s="127">
        <f>ROUNDUP(AH15/AH$61,4)</f>
        <v>1.2699999999999999E-2</v>
      </c>
      <c r="AJ15" s="125">
        <f t="shared" si="4"/>
        <v>139801</v>
      </c>
      <c r="AK15" s="126">
        <f t="shared" si="19"/>
        <v>1.26E-2</v>
      </c>
      <c r="AL15" s="125">
        <f t="shared" si="5"/>
        <v>38161</v>
      </c>
      <c r="AM15" s="126">
        <f t="shared" si="24"/>
        <v>1.46E-2</v>
      </c>
      <c r="AN15" s="166"/>
      <c r="AO15" s="125">
        <f t="shared" si="20"/>
        <v>140443</v>
      </c>
      <c r="AP15" s="126">
        <f t="shared" si="21"/>
        <v>1.0699999999999999E-2</v>
      </c>
      <c r="AQ15" s="166"/>
      <c r="AR15" s="125">
        <f t="shared" si="6"/>
        <v>140443</v>
      </c>
      <c r="AS15" s="126">
        <f t="shared" si="22"/>
        <v>7.4999999999999997E-3</v>
      </c>
      <c r="AT15" s="125">
        <f t="shared" si="7"/>
        <v>140394</v>
      </c>
      <c r="AU15" s="126">
        <f>ROUND(AT15/AT$61,4)</f>
        <v>7.4999999999999997E-3</v>
      </c>
      <c r="AW15" s="172">
        <v>140443</v>
      </c>
      <c r="AX15" s="172">
        <f t="shared" si="8"/>
        <v>0</v>
      </c>
    </row>
    <row r="16" spans="1:50" x14ac:dyDescent="0.3">
      <c r="A16" s="170" t="s">
        <v>160</v>
      </c>
      <c r="B16" s="124" t="s">
        <v>44</v>
      </c>
      <c r="C16" s="171">
        <v>106</v>
      </c>
      <c r="D16" s="171">
        <v>15</v>
      </c>
      <c r="E16" s="171">
        <v>1677</v>
      </c>
      <c r="F16" s="171">
        <v>241</v>
      </c>
      <c r="G16" s="171">
        <v>4</v>
      </c>
      <c r="H16" s="171">
        <v>5699</v>
      </c>
      <c r="I16" s="171">
        <v>237</v>
      </c>
      <c r="J16" s="171">
        <v>0</v>
      </c>
      <c r="K16" s="171">
        <v>1</v>
      </c>
      <c r="L16" s="171">
        <v>6</v>
      </c>
      <c r="M16" s="171">
        <v>2</v>
      </c>
      <c r="N16" s="171">
        <v>18</v>
      </c>
      <c r="O16" s="171">
        <f t="shared" si="9"/>
        <v>8006</v>
      </c>
      <c r="P16" s="166"/>
      <c r="Q16" s="125">
        <v>0</v>
      </c>
      <c r="R16" s="126">
        <f t="shared" si="10"/>
        <v>0</v>
      </c>
      <c r="S16" s="125">
        <v>0</v>
      </c>
      <c r="T16" s="126">
        <f t="shared" si="11"/>
        <v>0</v>
      </c>
      <c r="U16" s="166"/>
      <c r="V16" s="125">
        <f t="shared" si="12"/>
        <v>0</v>
      </c>
      <c r="W16" s="126">
        <v>0</v>
      </c>
      <c r="X16" s="125">
        <f t="shared" si="0"/>
        <v>0</v>
      </c>
      <c r="Y16" s="126">
        <f t="shared" si="13"/>
        <v>0</v>
      </c>
      <c r="Z16" s="125">
        <f t="shared" si="1"/>
        <v>0</v>
      </c>
      <c r="AA16" s="126">
        <f t="shared" si="14"/>
        <v>0</v>
      </c>
      <c r="AB16" s="166"/>
      <c r="AC16" s="125">
        <f t="shared" si="2"/>
        <v>7988</v>
      </c>
      <c r="AD16" s="126">
        <f t="shared" si="15"/>
        <v>1.4E-3</v>
      </c>
      <c r="AE16" s="125">
        <f t="shared" si="25"/>
        <v>18</v>
      </c>
      <c r="AF16" s="126">
        <f t="shared" si="16"/>
        <v>3.3999999999999998E-3</v>
      </c>
      <c r="AG16" s="166"/>
      <c r="AH16" s="125">
        <f t="shared" si="17"/>
        <v>8006</v>
      </c>
      <c r="AI16" s="126">
        <f t="shared" si="18"/>
        <v>6.9999999999999999E-4</v>
      </c>
      <c r="AJ16" s="125">
        <f t="shared" si="4"/>
        <v>7979</v>
      </c>
      <c r="AK16" s="126">
        <f t="shared" si="19"/>
        <v>6.9999999999999999E-4</v>
      </c>
      <c r="AL16" s="125">
        <f t="shared" si="5"/>
        <v>1918</v>
      </c>
      <c r="AM16" s="126">
        <f t="shared" si="24"/>
        <v>6.9999999999999999E-4</v>
      </c>
      <c r="AN16" s="166"/>
      <c r="AO16" s="125">
        <f t="shared" si="20"/>
        <v>8006</v>
      </c>
      <c r="AP16" s="126">
        <f t="shared" si="21"/>
        <v>5.9999999999999995E-4</v>
      </c>
      <c r="AQ16" s="166"/>
      <c r="AR16" s="125">
        <f t="shared" si="6"/>
        <v>8006</v>
      </c>
      <c r="AS16" s="126">
        <f t="shared" si="22"/>
        <v>4.0000000000000002E-4</v>
      </c>
      <c r="AT16" s="125">
        <f t="shared" si="7"/>
        <v>7988</v>
      </c>
      <c r="AU16" s="126">
        <f t="shared" si="23"/>
        <v>4.0000000000000002E-4</v>
      </c>
      <c r="AW16" s="172">
        <v>8006</v>
      </c>
      <c r="AX16" s="172">
        <f t="shared" si="8"/>
        <v>0</v>
      </c>
    </row>
    <row r="17" spans="1:50" x14ac:dyDescent="0.3">
      <c r="A17" s="170" t="s">
        <v>160</v>
      </c>
      <c r="B17" s="124" t="s">
        <v>45</v>
      </c>
      <c r="C17" s="171">
        <v>27125</v>
      </c>
      <c r="D17" s="171">
        <v>1161</v>
      </c>
      <c r="E17" s="171">
        <v>121704</v>
      </c>
      <c r="F17" s="171">
        <v>36479</v>
      </c>
      <c r="G17" s="171">
        <v>751</v>
      </c>
      <c r="H17" s="171">
        <v>424123</v>
      </c>
      <c r="I17" s="171">
        <v>17672</v>
      </c>
      <c r="J17" s="171">
        <v>0</v>
      </c>
      <c r="K17" s="171">
        <v>45</v>
      </c>
      <c r="L17" s="171">
        <v>491</v>
      </c>
      <c r="M17" s="171">
        <v>0</v>
      </c>
      <c r="N17" s="171">
        <v>1051</v>
      </c>
      <c r="O17" s="171">
        <f t="shared" si="9"/>
        <v>630602</v>
      </c>
      <c r="P17" s="166"/>
      <c r="Q17" s="125">
        <v>0</v>
      </c>
      <c r="R17" s="128">
        <f>ROUND(Q17/Q$61,4)</f>
        <v>0</v>
      </c>
      <c r="S17" s="125">
        <v>0</v>
      </c>
      <c r="T17" s="126">
        <f t="shared" si="11"/>
        <v>0</v>
      </c>
      <c r="U17" s="166"/>
      <c r="V17" s="125">
        <f t="shared" si="12"/>
        <v>0</v>
      </c>
      <c r="W17" s="126">
        <v>0</v>
      </c>
      <c r="X17" s="125">
        <f t="shared" si="0"/>
        <v>0</v>
      </c>
      <c r="Y17" s="126">
        <f t="shared" si="13"/>
        <v>0</v>
      </c>
      <c r="Z17" s="125">
        <f t="shared" si="1"/>
        <v>0</v>
      </c>
      <c r="AA17" s="126">
        <f t="shared" si="14"/>
        <v>0</v>
      </c>
      <c r="AB17" s="166"/>
      <c r="AC17" s="125">
        <f t="shared" si="2"/>
        <v>629551</v>
      </c>
      <c r="AD17" s="128">
        <f>ROUND(AC17/AC$61,4)</f>
        <v>0.1142</v>
      </c>
      <c r="AE17" s="125">
        <f t="shared" si="25"/>
        <v>1051</v>
      </c>
      <c r="AF17" s="127">
        <f>ROUNDDOWN(AE17/AE$61,4)</f>
        <v>0.19800000000000001</v>
      </c>
      <c r="AG17" s="166"/>
      <c r="AH17" s="125">
        <f t="shared" si="17"/>
        <v>630602</v>
      </c>
      <c r="AI17" s="126">
        <f t="shared" si="18"/>
        <v>5.6599999999999998E-2</v>
      </c>
      <c r="AJ17" s="125">
        <f t="shared" si="4"/>
        <v>628199</v>
      </c>
      <c r="AK17" s="127">
        <f>ROUNDUP(AJ17/AJ$61,4)</f>
        <v>5.67E-2</v>
      </c>
      <c r="AL17" s="125">
        <f t="shared" si="5"/>
        <v>158183</v>
      </c>
      <c r="AM17" s="126">
        <f t="shared" si="24"/>
        <v>6.0699999999999997E-2</v>
      </c>
      <c r="AN17" s="166"/>
      <c r="AO17" s="125">
        <f t="shared" si="20"/>
        <v>630602</v>
      </c>
      <c r="AP17" s="126">
        <f t="shared" si="21"/>
        <v>4.8099999999999997E-2</v>
      </c>
      <c r="AQ17" s="166"/>
      <c r="AR17" s="125">
        <f t="shared" si="6"/>
        <v>630602</v>
      </c>
      <c r="AS17" s="127">
        <f>ROUNDUP(AR17/AR$61,4)</f>
        <v>3.3700000000000001E-2</v>
      </c>
      <c r="AT17" s="125">
        <f t="shared" si="7"/>
        <v>629551</v>
      </c>
      <c r="AU17" s="126">
        <f t="shared" si="23"/>
        <v>3.3799999999999997E-2</v>
      </c>
      <c r="AW17" s="172">
        <v>630602</v>
      </c>
      <c r="AX17" s="172">
        <f t="shared" si="8"/>
        <v>0</v>
      </c>
    </row>
    <row r="18" spans="1:50" x14ac:dyDescent="0.3">
      <c r="A18" s="170" t="s">
        <v>160</v>
      </c>
      <c r="B18" s="124" t="s">
        <v>46</v>
      </c>
      <c r="C18" s="171">
        <v>4341</v>
      </c>
      <c r="D18" s="171">
        <v>241</v>
      </c>
      <c r="E18" s="171">
        <v>18522</v>
      </c>
      <c r="F18" s="171">
        <v>5314</v>
      </c>
      <c r="G18" s="171">
        <v>141</v>
      </c>
      <c r="H18" s="171">
        <v>59826</v>
      </c>
      <c r="I18" s="171">
        <v>2493</v>
      </c>
      <c r="J18" s="171">
        <v>0</v>
      </c>
      <c r="K18" s="171">
        <v>11</v>
      </c>
      <c r="L18" s="171">
        <v>179</v>
      </c>
      <c r="M18" s="171">
        <v>11</v>
      </c>
      <c r="N18" s="171">
        <v>29</v>
      </c>
      <c r="O18" s="171">
        <f t="shared" si="9"/>
        <v>91108</v>
      </c>
      <c r="P18" s="166"/>
      <c r="Q18" s="125">
        <v>0</v>
      </c>
      <c r="R18" s="126">
        <f t="shared" si="10"/>
        <v>0</v>
      </c>
      <c r="S18" s="125">
        <v>0</v>
      </c>
      <c r="T18" s="126">
        <f t="shared" si="11"/>
        <v>0</v>
      </c>
      <c r="U18" s="166"/>
      <c r="V18" s="125">
        <f t="shared" si="12"/>
        <v>0</v>
      </c>
      <c r="W18" s="126">
        <v>0</v>
      </c>
      <c r="X18" s="125">
        <f t="shared" si="0"/>
        <v>0</v>
      </c>
      <c r="Y18" s="126">
        <f t="shared" si="13"/>
        <v>0</v>
      </c>
      <c r="Z18" s="125">
        <f t="shared" si="1"/>
        <v>0</v>
      </c>
      <c r="AA18" s="126">
        <f t="shared" si="14"/>
        <v>0</v>
      </c>
      <c r="AB18" s="166"/>
      <c r="AC18" s="125">
        <f t="shared" si="2"/>
        <v>91079</v>
      </c>
      <c r="AD18" s="126">
        <f t="shared" si="15"/>
        <v>1.6500000000000001E-2</v>
      </c>
      <c r="AE18" s="125">
        <f t="shared" si="25"/>
        <v>29</v>
      </c>
      <c r="AF18" s="126">
        <f t="shared" si="16"/>
        <v>5.4999999999999997E-3</v>
      </c>
      <c r="AG18" s="166"/>
      <c r="AH18" s="125">
        <f t="shared" si="17"/>
        <v>91108</v>
      </c>
      <c r="AI18" s="126">
        <f t="shared" si="18"/>
        <v>8.2000000000000007E-3</v>
      </c>
      <c r="AJ18" s="125">
        <f t="shared" si="4"/>
        <v>90536</v>
      </c>
      <c r="AK18" s="126">
        <f t="shared" si="19"/>
        <v>8.2000000000000007E-3</v>
      </c>
      <c r="AL18" s="125">
        <f t="shared" si="5"/>
        <v>23836</v>
      </c>
      <c r="AM18" s="126">
        <f t="shared" si="24"/>
        <v>9.1000000000000004E-3</v>
      </c>
      <c r="AN18" s="166"/>
      <c r="AO18" s="125">
        <f t="shared" si="20"/>
        <v>91108</v>
      </c>
      <c r="AP18" s="126">
        <f t="shared" si="21"/>
        <v>6.8999999999999999E-3</v>
      </c>
      <c r="AQ18" s="166"/>
      <c r="AR18" s="125">
        <f t="shared" si="6"/>
        <v>91108</v>
      </c>
      <c r="AS18" s="126">
        <f t="shared" si="22"/>
        <v>4.8999999999999998E-3</v>
      </c>
      <c r="AT18" s="125">
        <f t="shared" si="7"/>
        <v>91079</v>
      </c>
      <c r="AU18" s="126">
        <f t="shared" si="23"/>
        <v>4.8999999999999998E-3</v>
      </c>
      <c r="AW18" s="172">
        <v>91108</v>
      </c>
      <c r="AX18" s="172">
        <f t="shared" si="8"/>
        <v>0</v>
      </c>
    </row>
    <row r="19" spans="1:50" x14ac:dyDescent="0.3">
      <c r="A19" s="170" t="s">
        <v>160</v>
      </c>
      <c r="B19" s="124" t="s">
        <v>47</v>
      </c>
      <c r="C19" s="171">
        <v>1308</v>
      </c>
      <c r="D19" s="171">
        <v>101</v>
      </c>
      <c r="E19" s="171">
        <v>9730</v>
      </c>
      <c r="F19" s="171">
        <v>2765</v>
      </c>
      <c r="G19" s="171">
        <v>23</v>
      </c>
      <c r="H19" s="171">
        <v>32041</v>
      </c>
      <c r="I19" s="171">
        <v>1335</v>
      </c>
      <c r="J19" s="171">
        <v>0</v>
      </c>
      <c r="K19" s="171">
        <v>2</v>
      </c>
      <c r="L19" s="171">
        <v>8</v>
      </c>
      <c r="M19" s="171">
        <v>19</v>
      </c>
      <c r="N19" s="171">
        <v>4</v>
      </c>
      <c r="O19" s="171">
        <f t="shared" si="9"/>
        <v>47336</v>
      </c>
      <c r="P19" s="166"/>
      <c r="Q19" s="125">
        <v>0</v>
      </c>
      <c r="R19" s="126">
        <f t="shared" si="10"/>
        <v>0</v>
      </c>
      <c r="S19" s="125">
        <v>0</v>
      </c>
      <c r="T19" s="126">
        <f t="shared" si="11"/>
        <v>0</v>
      </c>
      <c r="U19" s="166"/>
      <c r="V19" s="125">
        <f t="shared" si="12"/>
        <v>0</v>
      </c>
      <c r="W19" s="126">
        <v>0</v>
      </c>
      <c r="X19" s="125">
        <f t="shared" si="0"/>
        <v>0</v>
      </c>
      <c r="Y19" s="126">
        <f t="shared" si="13"/>
        <v>0</v>
      </c>
      <c r="Z19" s="125">
        <f t="shared" si="1"/>
        <v>0</v>
      </c>
      <c r="AA19" s="126">
        <f t="shared" si="14"/>
        <v>0</v>
      </c>
      <c r="AB19" s="166"/>
      <c r="AC19" s="125">
        <f t="shared" si="2"/>
        <v>47332</v>
      </c>
      <c r="AD19" s="126">
        <f t="shared" si="15"/>
        <v>8.6E-3</v>
      </c>
      <c r="AE19" s="125">
        <f t="shared" si="25"/>
        <v>4</v>
      </c>
      <c r="AF19" s="126">
        <f t="shared" si="16"/>
        <v>8.0000000000000004E-4</v>
      </c>
      <c r="AG19" s="166"/>
      <c r="AH19" s="125">
        <f t="shared" si="17"/>
        <v>47336</v>
      </c>
      <c r="AI19" s="126">
        <f t="shared" si="18"/>
        <v>4.1999999999999997E-3</v>
      </c>
      <c r="AJ19" s="125">
        <f t="shared" si="4"/>
        <v>47185</v>
      </c>
      <c r="AK19" s="126">
        <f t="shared" si="19"/>
        <v>4.3E-3</v>
      </c>
      <c r="AL19" s="125">
        <f t="shared" si="5"/>
        <v>12495</v>
      </c>
      <c r="AM19" s="126">
        <f t="shared" si="24"/>
        <v>4.7999999999999996E-3</v>
      </c>
      <c r="AN19" s="166"/>
      <c r="AO19" s="125">
        <f t="shared" si="20"/>
        <v>47336</v>
      </c>
      <c r="AP19" s="126">
        <f t="shared" si="21"/>
        <v>3.5999999999999999E-3</v>
      </c>
      <c r="AQ19" s="166"/>
      <c r="AR19" s="125">
        <f t="shared" si="6"/>
        <v>47336</v>
      </c>
      <c r="AS19" s="126">
        <f t="shared" si="22"/>
        <v>2.5000000000000001E-3</v>
      </c>
      <c r="AT19" s="125">
        <f t="shared" si="7"/>
        <v>47332</v>
      </c>
      <c r="AU19" s="126">
        <f t="shared" si="23"/>
        <v>2.5000000000000001E-3</v>
      </c>
      <c r="AW19" s="172">
        <v>47336</v>
      </c>
      <c r="AX19" s="172">
        <f t="shared" si="8"/>
        <v>0</v>
      </c>
    </row>
    <row r="20" spans="1:50" x14ac:dyDescent="0.3">
      <c r="A20" s="170" t="s">
        <v>160</v>
      </c>
      <c r="B20" s="124" t="s">
        <v>48</v>
      </c>
      <c r="C20" s="171">
        <v>588</v>
      </c>
      <c r="D20" s="171">
        <v>44</v>
      </c>
      <c r="E20" s="171">
        <v>2354</v>
      </c>
      <c r="F20" s="171">
        <v>828</v>
      </c>
      <c r="G20" s="171">
        <v>3</v>
      </c>
      <c r="H20" s="171">
        <v>7985</v>
      </c>
      <c r="I20" s="171">
        <v>333</v>
      </c>
      <c r="J20" s="171">
        <v>0</v>
      </c>
      <c r="K20" s="171">
        <v>0</v>
      </c>
      <c r="L20" s="171">
        <v>24</v>
      </c>
      <c r="M20" s="171">
        <v>0</v>
      </c>
      <c r="N20" s="171">
        <v>35</v>
      </c>
      <c r="O20" s="171">
        <f t="shared" si="9"/>
        <v>12194</v>
      </c>
      <c r="P20" s="166"/>
      <c r="Q20" s="125">
        <v>0</v>
      </c>
      <c r="R20" s="126">
        <f t="shared" si="10"/>
        <v>0</v>
      </c>
      <c r="S20" s="125">
        <v>0</v>
      </c>
      <c r="T20" s="126">
        <f t="shared" si="11"/>
        <v>0</v>
      </c>
      <c r="U20" s="166"/>
      <c r="V20" s="125">
        <f t="shared" si="12"/>
        <v>0</v>
      </c>
      <c r="W20" s="126">
        <v>0</v>
      </c>
      <c r="X20" s="125">
        <f t="shared" si="0"/>
        <v>0</v>
      </c>
      <c r="Y20" s="126">
        <f t="shared" si="13"/>
        <v>0</v>
      </c>
      <c r="Z20" s="125">
        <f t="shared" si="1"/>
        <v>0</v>
      </c>
      <c r="AA20" s="126">
        <f t="shared" si="14"/>
        <v>0</v>
      </c>
      <c r="AB20" s="166"/>
      <c r="AC20" s="125">
        <f t="shared" si="2"/>
        <v>12159</v>
      </c>
      <c r="AD20" s="126">
        <f t="shared" si="15"/>
        <v>2.2000000000000001E-3</v>
      </c>
      <c r="AE20" s="125">
        <f t="shared" si="25"/>
        <v>35</v>
      </c>
      <c r="AF20" s="126">
        <f t="shared" si="16"/>
        <v>6.6E-3</v>
      </c>
      <c r="AG20" s="166"/>
      <c r="AH20" s="125">
        <f t="shared" si="17"/>
        <v>12194</v>
      </c>
      <c r="AI20" s="126">
        <f t="shared" si="18"/>
        <v>1.1000000000000001E-3</v>
      </c>
      <c r="AJ20" s="125">
        <f t="shared" si="4"/>
        <v>12123</v>
      </c>
      <c r="AK20" s="126">
        <f t="shared" si="19"/>
        <v>1.1000000000000001E-3</v>
      </c>
      <c r="AL20" s="125">
        <f t="shared" si="5"/>
        <v>3182</v>
      </c>
      <c r="AM20" s="126">
        <f t="shared" si="24"/>
        <v>1.1999999999999999E-3</v>
      </c>
      <c r="AN20" s="166"/>
      <c r="AO20" s="125">
        <f t="shared" si="20"/>
        <v>12194</v>
      </c>
      <c r="AP20" s="126">
        <f t="shared" si="21"/>
        <v>8.9999999999999998E-4</v>
      </c>
      <c r="AQ20" s="166"/>
      <c r="AR20" s="125">
        <f t="shared" si="6"/>
        <v>12194</v>
      </c>
      <c r="AS20" s="126">
        <f t="shared" si="22"/>
        <v>6.9999999999999999E-4</v>
      </c>
      <c r="AT20" s="125">
        <f t="shared" si="7"/>
        <v>12159</v>
      </c>
      <c r="AU20" s="126">
        <f t="shared" si="23"/>
        <v>6.9999999999999999E-4</v>
      </c>
      <c r="AW20" s="172">
        <v>12194</v>
      </c>
      <c r="AX20" s="172">
        <f t="shared" si="8"/>
        <v>0</v>
      </c>
    </row>
    <row r="21" spans="1:50" x14ac:dyDescent="0.3">
      <c r="A21" s="170" t="s">
        <v>160</v>
      </c>
      <c r="B21" s="124" t="s">
        <v>49</v>
      </c>
      <c r="C21" s="171">
        <v>172952</v>
      </c>
      <c r="D21" s="171">
        <v>11496</v>
      </c>
      <c r="E21" s="171">
        <v>944937</v>
      </c>
      <c r="F21" s="171">
        <v>381064</v>
      </c>
      <c r="G21" s="171">
        <v>12526</v>
      </c>
      <c r="H21" s="171">
        <v>3821128</v>
      </c>
      <c r="I21" s="171">
        <v>159214</v>
      </c>
      <c r="J21" s="171">
        <v>148</v>
      </c>
      <c r="K21" s="171">
        <v>7257</v>
      </c>
      <c r="L21" s="171">
        <v>12192</v>
      </c>
      <c r="M21" s="171">
        <v>0</v>
      </c>
      <c r="N21" s="171">
        <v>98529</v>
      </c>
      <c r="O21" s="171">
        <f t="shared" si="9"/>
        <v>5621443</v>
      </c>
      <c r="P21" s="166"/>
      <c r="Q21" s="125">
        <f>SUM(C21:M21)</f>
        <v>5522914</v>
      </c>
      <c r="R21" s="126">
        <f t="shared" si="10"/>
        <v>1</v>
      </c>
      <c r="S21" s="125">
        <f>N21</f>
        <v>98529</v>
      </c>
      <c r="T21" s="126">
        <f t="shared" si="11"/>
        <v>1</v>
      </c>
      <c r="U21" s="166"/>
      <c r="V21" s="125">
        <f t="shared" si="12"/>
        <v>0</v>
      </c>
      <c r="W21" s="126">
        <v>0</v>
      </c>
      <c r="X21" s="125">
        <f t="shared" si="0"/>
        <v>0</v>
      </c>
      <c r="Y21" s="126">
        <f t="shared" si="13"/>
        <v>0</v>
      </c>
      <c r="Z21" s="125">
        <f t="shared" si="1"/>
        <v>0</v>
      </c>
      <c r="AA21" s="126">
        <f t="shared" si="14"/>
        <v>0</v>
      </c>
      <c r="AB21" s="166"/>
      <c r="AC21" s="125">
        <v>0</v>
      </c>
      <c r="AD21" s="126">
        <f t="shared" si="15"/>
        <v>0</v>
      </c>
      <c r="AE21" s="125">
        <v>0</v>
      </c>
      <c r="AF21" s="126">
        <f t="shared" si="16"/>
        <v>0</v>
      </c>
      <c r="AG21" s="166"/>
      <c r="AH21" s="125">
        <f t="shared" si="17"/>
        <v>5621443</v>
      </c>
      <c r="AI21" s="126">
        <f t="shared" si="18"/>
        <v>0.50460000000000005</v>
      </c>
      <c r="AJ21" s="125">
        <f t="shared" si="4"/>
        <v>5585229</v>
      </c>
      <c r="AK21" s="126">
        <f t="shared" si="19"/>
        <v>0.50409999999999999</v>
      </c>
      <c r="AL21" s="125">
        <f t="shared" si="5"/>
        <v>1326001</v>
      </c>
      <c r="AM21" s="126">
        <f t="shared" si="24"/>
        <v>0.50860000000000005</v>
      </c>
      <c r="AN21" s="166"/>
      <c r="AO21" s="125">
        <v>0</v>
      </c>
      <c r="AP21" s="126">
        <f t="shared" si="21"/>
        <v>0</v>
      </c>
      <c r="AQ21" s="166"/>
      <c r="AR21" s="125">
        <f t="shared" si="6"/>
        <v>5621443</v>
      </c>
      <c r="AS21" s="126">
        <f t="shared" si="22"/>
        <v>0.2999</v>
      </c>
      <c r="AT21" s="125">
        <f t="shared" si="7"/>
        <v>5522914</v>
      </c>
      <c r="AU21" s="126">
        <f t="shared" si="23"/>
        <v>0.29670000000000002</v>
      </c>
      <c r="AW21" s="172">
        <v>5621443</v>
      </c>
      <c r="AX21" s="172">
        <f t="shared" si="8"/>
        <v>0</v>
      </c>
    </row>
    <row r="22" spans="1:50" x14ac:dyDescent="0.3">
      <c r="A22" s="170" t="s">
        <v>160</v>
      </c>
      <c r="B22" s="124" t="s">
        <v>50</v>
      </c>
      <c r="C22" s="171">
        <v>4698</v>
      </c>
      <c r="D22" s="171">
        <v>222</v>
      </c>
      <c r="E22" s="171">
        <v>22100</v>
      </c>
      <c r="F22" s="171">
        <v>5670</v>
      </c>
      <c r="G22" s="171">
        <v>136</v>
      </c>
      <c r="H22" s="171">
        <v>73088</v>
      </c>
      <c r="I22" s="171">
        <v>3045</v>
      </c>
      <c r="J22" s="171">
        <v>2</v>
      </c>
      <c r="K22" s="171">
        <v>2</v>
      </c>
      <c r="L22" s="171">
        <v>71</v>
      </c>
      <c r="M22" s="171">
        <v>10</v>
      </c>
      <c r="N22" s="171">
        <v>42</v>
      </c>
      <c r="O22" s="171">
        <f t="shared" si="9"/>
        <v>109086</v>
      </c>
      <c r="P22" s="166"/>
      <c r="Q22" s="125">
        <v>0</v>
      </c>
      <c r="R22" s="126">
        <f t="shared" si="10"/>
        <v>0</v>
      </c>
      <c r="S22" s="125">
        <v>0</v>
      </c>
      <c r="T22" s="126">
        <f t="shared" si="11"/>
        <v>0</v>
      </c>
      <c r="U22" s="166"/>
      <c r="V22" s="125">
        <f t="shared" si="12"/>
        <v>0</v>
      </c>
      <c r="W22" s="126">
        <v>0</v>
      </c>
      <c r="X22" s="125">
        <f t="shared" si="0"/>
        <v>0</v>
      </c>
      <c r="Y22" s="126">
        <f t="shared" si="13"/>
        <v>0</v>
      </c>
      <c r="Z22" s="125">
        <f t="shared" si="1"/>
        <v>0</v>
      </c>
      <c r="AA22" s="126">
        <f t="shared" si="14"/>
        <v>0</v>
      </c>
      <c r="AB22" s="166"/>
      <c r="AC22" s="125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109044</v>
      </c>
      <c r="AD22" s="126">
        <f t="shared" si="15"/>
        <v>1.9800000000000002E-2</v>
      </c>
      <c r="AE22" s="125">
        <f t="shared" ref="AE22:AE37" si="27">SUMIF($A22,"CA",N22)</f>
        <v>42</v>
      </c>
      <c r="AF22" s="126">
        <f t="shared" si="16"/>
        <v>7.9000000000000008E-3</v>
      </c>
      <c r="AG22" s="166"/>
      <c r="AH22" s="125">
        <f t="shared" si="17"/>
        <v>109086</v>
      </c>
      <c r="AI22" s="126">
        <f t="shared" si="18"/>
        <v>9.7999999999999997E-3</v>
      </c>
      <c r="AJ22" s="125">
        <f t="shared" si="4"/>
        <v>108647</v>
      </c>
      <c r="AK22" s="126">
        <f t="shared" si="19"/>
        <v>9.7999999999999997E-3</v>
      </c>
      <c r="AL22" s="125">
        <f t="shared" si="5"/>
        <v>27770</v>
      </c>
      <c r="AM22" s="127">
        <f>ROUNDUP(AL22/AL$61,4)</f>
        <v>1.0699999999999999E-2</v>
      </c>
      <c r="AN22" s="166"/>
      <c r="AO22" s="125">
        <f t="shared" si="20"/>
        <v>109086</v>
      </c>
      <c r="AP22" s="126">
        <f t="shared" si="21"/>
        <v>8.3000000000000001E-3</v>
      </c>
      <c r="AQ22" s="166"/>
      <c r="AR22" s="125">
        <f t="shared" si="6"/>
        <v>109086</v>
      </c>
      <c r="AS22" s="126">
        <f t="shared" si="22"/>
        <v>5.7999999999999996E-3</v>
      </c>
      <c r="AT22" s="125">
        <f t="shared" si="7"/>
        <v>109044</v>
      </c>
      <c r="AU22" s="126">
        <f t="shared" si="23"/>
        <v>5.8999999999999999E-3</v>
      </c>
      <c r="AW22" s="172">
        <v>109086</v>
      </c>
      <c r="AX22" s="172">
        <f t="shared" si="8"/>
        <v>0</v>
      </c>
    </row>
    <row r="23" spans="1:50" x14ac:dyDescent="0.3">
      <c r="A23" s="170" t="s">
        <v>160</v>
      </c>
      <c r="B23" s="124" t="s">
        <v>51</v>
      </c>
      <c r="C23" s="171">
        <v>1174</v>
      </c>
      <c r="D23" s="171">
        <v>53</v>
      </c>
      <c r="E23" s="171">
        <v>10214</v>
      </c>
      <c r="F23" s="171">
        <v>2405</v>
      </c>
      <c r="G23" s="171">
        <v>293</v>
      </c>
      <c r="H23" s="171">
        <v>47399</v>
      </c>
      <c r="I23" s="171">
        <v>1975</v>
      </c>
      <c r="J23" s="171">
        <v>0</v>
      </c>
      <c r="K23" s="171">
        <v>43</v>
      </c>
      <c r="L23" s="171">
        <v>12</v>
      </c>
      <c r="M23" s="171">
        <v>77</v>
      </c>
      <c r="N23" s="171">
        <v>805</v>
      </c>
      <c r="O23" s="171">
        <f t="shared" si="9"/>
        <v>64450</v>
      </c>
      <c r="P23" s="166"/>
      <c r="Q23" s="125">
        <v>0</v>
      </c>
      <c r="R23" s="126">
        <f t="shared" si="10"/>
        <v>0</v>
      </c>
      <c r="S23" s="125">
        <v>0</v>
      </c>
      <c r="T23" s="126">
        <f t="shared" si="11"/>
        <v>0</v>
      </c>
      <c r="U23" s="166"/>
      <c r="V23" s="125">
        <f t="shared" si="12"/>
        <v>0</v>
      </c>
      <c r="W23" s="126">
        <v>0</v>
      </c>
      <c r="X23" s="125">
        <f t="shared" si="0"/>
        <v>0</v>
      </c>
      <c r="Y23" s="126">
        <f t="shared" si="13"/>
        <v>0</v>
      </c>
      <c r="Z23" s="125">
        <f t="shared" si="1"/>
        <v>0</v>
      </c>
      <c r="AA23" s="126">
        <f t="shared" si="14"/>
        <v>0</v>
      </c>
      <c r="AB23" s="166"/>
      <c r="AC23" s="125">
        <f t="shared" si="26"/>
        <v>63645</v>
      </c>
      <c r="AD23" s="126">
        <f t="shared" si="15"/>
        <v>1.15E-2</v>
      </c>
      <c r="AE23" s="125">
        <f t="shared" si="27"/>
        <v>805</v>
      </c>
      <c r="AF23" s="126">
        <f t="shared" si="16"/>
        <v>0.1517</v>
      </c>
      <c r="AG23" s="166"/>
      <c r="AH23" s="125">
        <f t="shared" si="17"/>
        <v>64450</v>
      </c>
      <c r="AI23" s="126">
        <f t="shared" si="18"/>
        <v>5.7999999999999996E-3</v>
      </c>
      <c r="AJ23" s="125">
        <f t="shared" si="4"/>
        <v>64015</v>
      </c>
      <c r="AK23" s="126">
        <f t="shared" si="19"/>
        <v>5.7999999999999996E-3</v>
      </c>
      <c r="AL23" s="125">
        <f t="shared" si="5"/>
        <v>12619</v>
      </c>
      <c r="AM23" s="126">
        <f t="shared" si="24"/>
        <v>4.7999999999999996E-3</v>
      </c>
      <c r="AN23" s="166"/>
      <c r="AO23" s="125">
        <f t="shared" si="20"/>
        <v>64450</v>
      </c>
      <c r="AP23" s="126">
        <f t="shared" si="21"/>
        <v>4.8999999999999998E-3</v>
      </c>
      <c r="AQ23" s="166"/>
      <c r="AR23" s="125">
        <f t="shared" si="6"/>
        <v>64450</v>
      </c>
      <c r="AS23" s="126">
        <f t="shared" si="22"/>
        <v>3.3999999999999998E-3</v>
      </c>
      <c r="AT23" s="125">
        <f t="shared" si="7"/>
        <v>63645</v>
      </c>
      <c r="AU23" s="126">
        <f t="shared" si="23"/>
        <v>3.3999999999999998E-3</v>
      </c>
      <c r="AW23" s="172">
        <v>64450</v>
      </c>
      <c r="AX23" s="172">
        <f t="shared" si="8"/>
        <v>0</v>
      </c>
    </row>
    <row r="24" spans="1:50" x14ac:dyDescent="0.3">
      <c r="A24" s="170" t="s">
        <v>160</v>
      </c>
      <c r="B24" s="124" t="s">
        <v>52</v>
      </c>
      <c r="C24" s="171">
        <v>233</v>
      </c>
      <c r="D24" s="171">
        <v>22</v>
      </c>
      <c r="E24" s="171">
        <v>1993</v>
      </c>
      <c r="F24" s="171">
        <v>411</v>
      </c>
      <c r="G24" s="171">
        <v>3</v>
      </c>
      <c r="H24" s="171">
        <v>5276</v>
      </c>
      <c r="I24" s="171">
        <v>220</v>
      </c>
      <c r="J24" s="171">
        <v>0</v>
      </c>
      <c r="K24" s="171">
        <v>0</v>
      </c>
      <c r="L24" s="171">
        <v>13</v>
      </c>
      <c r="M24" s="171">
        <v>2</v>
      </c>
      <c r="N24" s="171">
        <v>28</v>
      </c>
      <c r="O24" s="171">
        <f t="shared" si="9"/>
        <v>8201</v>
      </c>
      <c r="P24" s="166"/>
      <c r="Q24" s="125">
        <v>0</v>
      </c>
      <c r="R24" s="128">
        <f>ROUND(Q24/Q$61,4)</f>
        <v>0</v>
      </c>
      <c r="S24" s="125">
        <v>0</v>
      </c>
      <c r="T24" s="126">
        <f t="shared" si="11"/>
        <v>0</v>
      </c>
      <c r="U24" s="166"/>
      <c r="V24" s="125">
        <f t="shared" si="12"/>
        <v>0</v>
      </c>
      <c r="W24" s="126">
        <v>0</v>
      </c>
      <c r="X24" s="125">
        <f t="shared" si="0"/>
        <v>0</v>
      </c>
      <c r="Y24" s="126">
        <f t="shared" si="13"/>
        <v>0</v>
      </c>
      <c r="Z24" s="125">
        <f t="shared" si="1"/>
        <v>0</v>
      </c>
      <c r="AA24" s="126">
        <f t="shared" si="14"/>
        <v>0</v>
      </c>
      <c r="AB24" s="166"/>
      <c r="AC24" s="125">
        <f t="shared" si="26"/>
        <v>8173</v>
      </c>
      <c r="AD24" s="128">
        <f>ROUND(AC24/AC$61,4)</f>
        <v>1.5E-3</v>
      </c>
      <c r="AE24" s="125">
        <f t="shared" si="27"/>
        <v>28</v>
      </c>
      <c r="AF24" s="126">
        <f t="shared" si="16"/>
        <v>5.3E-3</v>
      </c>
      <c r="AG24" s="166"/>
      <c r="AH24" s="125">
        <f t="shared" si="17"/>
        <v>8201</v>
      </c>
      <c r="AI24" s="126">
        <f t="shared" si="18"/>
        <v>6.9999999999999999E-4</v>
      </c>
      <c r="AJ24" s="125">
        <f t="shared" si="4"/>
        <v>8161</v>
      </c>
      <c r="AK24" s="126">
        <f t="shared" si="19"/>
        <v>6.9999999999999999E-4</v>
      </c>
      <c r="AL24" s="125">
        <f t="shared" si="5"/>
        <v>2404</v>
      </c>
      <c r="AM24" s="126">
        <f t="shared" si="24"/>
        <v>8.9999999999999998E-4</v>
      </c>
      <c r="AN24" s="166"/>
      <c r="AO24" s="125">
        <f t="shared" si="20"/>
        <v>8201</v>
      </c>
      <c r="AP24" s="126">
        <f t="shared" si="21"/>
        <v>5.9999999999999995E-4</v>
      </c>
      <c r="AQ24" s="166"/>
      <c r="AR24" s="125">
        <f t="shared" si="6"/>
        <v>8201</v>
      </c>
      <c r="AS24" s="126">
        <f t="shared" si="22"/>
        <v>4.0000000000000002E-4</v>
      </c>
      <c r="AT24" s="125">
        <f t="shared" si="7"/>
        <v>8173</v>
      </c>
      <c r="AU24" s="126">
        <f t="shared" si="23"/>
        <v>4.0000000000000002E-4</v>
      </c>
      <c r="AW24" s="172">
        <v>8201</v>
      </c>
      <c r="AX24" s="172">
        <f t="shared" si="8"/>
        <v>0</v>
      </c>
    </row>
    <row r="25" spans="1:50" x14ac:dyDescent="0.3">
      <c r="A25" s="170" t="s">
        <v>160</v>
      </c>
      <c r="B25" s="124" t="s">
        <v>53</v>
      </c>
      <c r="C25" s="171">
        <v>996</v>
      </c>
      <c r="D25" s="171">
        <v>185</v>
      </c>
      <c r="E25" s="171">
        <v>10133</v>
      </c>
      <c r="F25" s="171">
        <v>1915</v>
      </c>
      <c r="G25" s="171">
        <v>42</v>
      </c>
      <c r="H25" s="171">
        <v>38821</v>
      </c>
      <c r="I25" s="171">
        <v>1618</v>
      </c>
      <c r="J25" s="171">
        <v>0</v>
      </c>
      <c r="K25" s="171">
        <v>4</v>
      </c>
      <c r="L25" s="171">
        <v>54</v>
      </c>
      <c r="M25" s="171">
        <v>12</v>
      </c>
      <c r="N25" s="171">
        <v>27</v>
      </c>
      <c r="O25" s="171">
        <f t="shared" si="9"/>
        <v>53807</v>
      </c>
      <c r="P25" s="166"/>
      <c r="Q25" s="125">
        <v>0</v>
      </c>
      <c r="R25" s="126">
        <f t="shared" si="10"/>
        <v>0</v>
      </c>
      <c r="S25" s="125">
        <v>0</v>
      </c>
      <c r="T25" s="126">
        <f t="shared" si="11"/>
        <v>0</v>
      </c>
      <c r="U25" s="166"/>
      <c r="V25" s="125">
        <f t="shared" si="12"/>
        <v>0</v>
      </c>
      <c r="W25" s="126">
        <v>0</v>
      </c>
      <c r="X25" s="125">
        <f t="shared" si="0"/>
        <v>0</v>
      </c>
      <c r="Y25" s="126">
        <f t="shared" si="13"/>
        <v>0</v>
      </c>
      <c r="Z25" s="125">
        <f t="shared" si="1"/>
        <v>0</v>
      </c>
      <c r="AA25" s="126">
        <f t="shared" si="14"/>
        <v>0</v>
      </c>
      <c r="AB25" s="166"/>
      <c r="AC25" s="125">
        <f t="shared" si="26"/>
        <v>53780</v>
      </c>
      <c r="AD25" s="126">
        <f t="shared" si="15"/>
        <v>9.7999999999999997E-3</v>
      </c>
      <c r="AE25" s="125">
        <f t="shared" si="27"/>
        <v>27</v>
      </c>
      <c r="AF25" s="126">
        <f t="shared" si="16"/>
        <v>5.1000000000000004E-3</v>
      </c>
      <c r="AG25" s="166"/>
      <c r="AH25" s="125">
        <f t="shared" si="17"/>
        <v>53807</v>
      </c>
      <c r="AI25" s="126">
        <f t="shared" si="18"/>
        <v>4.7999999999999996E-3</v>
      </c>
      <c r="AJ25" s="125">
        <f t="shared" si="4"/>
        <v>53514</v>
      </c>
      <c r="AK25" s="126">
        <f t="shared" si="19"/>
        <v>4.7999999999999996E-3</v>
      </c>
      <c r="AL25" s="125">
        <f t="shared" si="5"/>
        <v>12048</v>
      </c>
      <c r="AM25" s="126">
        <f>ROUND(AL25/AL$61,4)</f>
        <v>4.5999999999999999E-3</v>
      </c>
      <c r="AN25" s="166"/>
      <c r="AO25" s="125">
        <f t="shared" si="20"/>
        <v>53807</v>
      </c>
      <c r="AP25" s="126">
        <f t="shared" si="21"/>
        <v>4.1000000000000003E-3</v>
      </c>
      <c r="AQ25" s="166"/>
      <c r="AR25" s="125">
        <f t="shared" si="6"/>
        <v>53807</v>
      </c>
      <c r="AS25" s="126">
        <f t="shared" si="22"/>
        <v>2.8999999999999998E-3</v>
      </c>
      <c r="AT25" s="125">
        <f t="shared" si="7"/>
        <v>53780</v>
      </c>
      <c r="AU25" s="126">
        <f t="shared" si="23"/>
        <v>2.8999999999999998E-3</v>
      </c>
      <c r="AW25" s="172">
        <v>53807</v>
      </c>
      <c r="AX25" s="172">
        <f t="shared" si="8"/>
        <v>0</v>
      </c>
    </row>
    <row r="26" spans="1:50" x14ac:dyDescent="0.3">
      <c r="A26" s="170" t="s">
        <v>160</v>
      </c>
      <c r="B26" s="124" t="s">
        <v>54</v>
      </c>
      <c r="C26" s="171">
        <v>8861</v>
      </c>
      <c r="D26" s="171">
        <v>393</v>
      </c>
      <c r="E26" s="171">
        <v>40519</v>
      </c>
      <c r="F26" s="171">
        <v>11316</v>
      </c>
      <c r="G26" s="171">
        <v>106</v>
      </c>
      <c r="H26" s="171">
        <v>135215</v>
      </c>
      <c r="I26" s="171">
        <v>5634</v>
      </c>
      <c r="J26" s="171">
        <v>1</v>
      </c>
      <c r="K26" s="171">
        <v>45</v>
      </c>
      <c r="L26" s="171">
        <v>205</v>
      </c>
      <c r="M26" s="171">
        <v>0</v>
      </c>
      <c r="N26" s="171">
        <v>85</v>
      </c>
      <c r="O26" s="171">
        <f t="shared" si="9"/>
        <v>202380</v>
      </c>
      <c r="P26" s="166"/>
      <c r="Q26" s="125">
        <v>0</v>
      </c>
      <c r="R26" s="126">
        <f>ROUND(Q26/Q$61,4)</f>
        <v>0</v>
      </c>
      <c r="S26" s="125">
        <v>0</v>
      </c>
      <c r="T26" s="126">
        <f t="shared" si="11"/>
        <v>0</v>
      </c>
      <c r="U26" s="166"/>
      <c r="V26" s="125">
        <f t="shared" si="12"/>
        <v>0</v>
      </c>
      <c r="W26" s="126">
        <v>0</v>
      </c>
      <c r="X26" s="125">
        <f t="shared" si="0"/>
        <v>0</v>
      </c>
      <c r="Y26" s="126">
        <f t="shared" si="13"/>
        <v>0</v>
      </c>
      <c r="Z26" s="125">
        <f t="shared" si="1"/>
        <v>0</v>
      </c>
      <c r="AA26" s="126">
        <f t="shared" si="14"/>
        <v>0</v>
      </c>
      <c r="AB26" s="166"/>
      <c r="AC26" s="125">
        <f t="shared" si="26"/>
        <v>202295</v>
      </c>
      <c r="AD26" s="126">
        <f>ROUND(AC26/AC$61,4)</f>
        <v>3.6700000000000003E-2</v>
      </c>
      <c r="AE26" s="125">
        <f t="shared" si="27"/>
        <v>85</v>
      </c>
      <c r="AF26" s="126">
        <f t="shared" si="16"/>
        <v>1.6E-2</v>
      </c>
      <c r="AG26" s="166"/>
      <c r="AH26" s="125">
        <f t="shared" si="17"/>
        <v>202380</v>
      </c>
      <c r="AI26" s="126">
        <f t="shared" si="18"/>
        <v>1.8200000000000001E-2</v>
      </c>
      <c r="AJ26" s="125">
        <f t="shared" si="4"/>
        <v>201676</v>
      </c>
      <c r="AK26" s="127">
        <f>ROUNDUP(AJ26/AJ$61,4)</f>
        <v>1.83E-2</v>
      </c>
      <c r="AL26" s="125">
        <f t="shared" si="5"/>
        <v>51835</v>
      </c>
      <c r="AM26" s="126">
        <f t="shared" si="24"/>
        <v>1.9900000000000001E-2</v>
      </c>
      <c r="AN26" s="166"/>
      <c r="AO26" s="125">
        <f t="shared" si="20"/>
        <v>202380</v>
      </c>
      <c r="AP26" s="126">
        <f t="shared" si="21"/>
        <v>1.54E-2</v>
      </c>
      <c r="AQ26" s="166"/>
      <c r="AR26" s="125">
        <f t="shared" si="6"/>
        <v>202380</v>
      </c>
      <c r="AS26" s="127">
        <f>ROUNDUP(AR26/AR$61,4)</f>
        <v>1.0799999999999999E-2</v>
      </c>
      <c r="AT26" s="125">
        <f t="shared" si="7"/>
        <v>202295</v>
      </c>
      <c r="AU26" s="126">
        <f t="shared" si="23"/>
        <v>1.09E-2</v>
      </c>
      <c r="AW26" s="172">
        <v>202380</v>
      </c>
      <c r="AX26" s="172">
        <f t="shared" si="8"/>
        <v>0</v>
      </c>
    </row>
    <row r="27" spans="1:50" x14ac:dyDescent="0.3">
      <c r="A27" s="170" t="s">
        <v>160</v>
      </c>
      <c r="B27" s="124" t="s">
        <v>55</v>
      </c>
      <c r="C27" s="171">
        <v>199</v>
      </c>
      <c r="D27" s="171">
        <v>8</v>
      </c>
      <c r="E27" s="171">
        <v>1026</v>
      </c>
      <c r="F27" s="171">
        <v>330</v>
      </c>
      <c r="G27" s="171">
        <v>0</v>
      </c>
      <c r="H27" s="171">
        <v>3383</v>
      </c>
      <c r="I27" s="171">
        <v>141</v>
      </c>
      <c r="J27" s="171">
        <v>0</v>
      </c>
      <c r="K27" s="171">
        <v>0</v>
      </c>
      <c r="L27" s="171">
        <v>10</v>
      </c>
      <c r="M27" s="171">
        <v>0</v>
      </c>
      <c r="N27" s="171">
        <v>23</v>
      </c>
      <c r="O27" s="171">
        <f t="shared" si="9"/>
        <v>5120</v>
      </c>
      <c r="P27" s="166"/>
      <c r="Q27" s="125">
        <v>0</v>
      </c>
      <c r="R27" s="126">
        <f t="shared" si="10"/>
        <v>0</v>
      </c>
      <c r="S27" s="125">
        <v>0</v>
      </c>
      <c r="T27" s="126">
        <f t="shared" si="11"/>
        <v>0</v>
      </c>
      <c r="U27" s="166"/>
      <c r="V27" s="125">
        <f t="shared" si="12"/>
        <v>0</v>
      </c>
      <c r="W27" s="126">
        <v>0</v>
      </c>
      <c r="X27" s="125">
        <f t="shared" si="0"/>
        <v>0</v>
      </c>
      <c r="Y27" s="126">
        <f t="shared" si="13"/>
        <v>0</v>
      </c>
      <c r="Z27" s="125">
        <f t="shared" si="1"/>
        <v>0</v>
      </c>
      <c r="AA27" s="126">
        <f t="shared" si="14"/>
        <v>0</v>
      </c>
      <c r="AB27" s="166"/>
      <c r="AC27" s="125">
        <f t="shared" si="26"/>
        <v>5097</v>
      </c>
      <c r="AD27" s="126">
        <f t="shared" si="15"/>
        <v>8.9999999999999998E-4</v>
      </c>
      <c r="AE27" s="125">
        <f t="shared" si="27"/>
        <v>23</v>
      </c>
      <c r="AF27" s="126">
        <f t="shared" si="16"/>
        <v>4.3E-3</v>
      </c>
      <c r="AG27" s="166"/>
      <c r="AH27" s="125">
        <f t="shared" si="17"/>
        <v>5120</v>
      </c>
      <c r="AI27" s="126">
        <f t="shared" si="18"/>
        <v>5.0000000000000001E-4</v>
      </c>
      <c r="AJ27" s="125">
        <f t="shared" si="4"/>
        <v>5102</v>
      </c>
      <c r="AK27" s="126">
        <f t="shared" si="19"/>
        <v>5.0000000000000001E-4</v>
      </c>
      <c r="AL27" s="125">
        <f t="shared" si="5"/>
        <v>1356</v>
      </c>
      <c r="AM27" s="126">
        <f t="shared" si="24"/>
        <v>5.0000000000000001E-4</v>
      </c>
      <c r="AN27" s="166"/>
      <c r="AO27" s="125">
        <f t="shared" si="20"/>
        <v>5120</v>
      </c>
      <c r="AP27" s="126">
        <f t="shared" si="21"/>
        <v>4.0000000000000002E-4</v>
      </c>
      <c r="AQ27" s="166"/>
      <c r="AR27" s="125">
        <f t="shared" si="6"/>
        <v>5120</v>
      </c>
      <c r="AS27" s="126">
        <f t="shared" si="22"/>
        <v>2.9999999999999997E-4</v>
      </c>
      <c r="AT27" s="125">
        <f t="shared" si="7"/>
        <v>5097</v>
      </c>
      <c r="AU27" s="126">
        <f t="shared" si="23"/>
        <v>2.9999999999999997E-4</v>
      </c>
      <c r="AW27" s="172">
        <v>5120</v>
      </c>
      <c r="AX27" s="172">
        <f t="shared" si="8"/>
        <v>0</v>
      </c>
    </row>
    <row r="28" spans="1:50" x14ac:dyDescent="0.3">
      <c r="A28" s="170" t="s">
        <v>160</v>
      </c>
      <c r="B28" s="124" t="s">
        <v>56</v>
      </c>
      <c r="C28" s="171">
        <v>35</v>
      </c>
      <c r="D28" s="171">
        <v>1</v>
      </c>
      <c r="E28" s="171">
        <v>743</v>
      </c>
      <c r="F28" s="171">
        <v>64</v>
      </c>
      <c r="G28" s="171">
        <v>4</v>
      </c>
      <c r="H28" s="171">
        <v>3362</v>
      </c>
      <c r="I28" s="171">
        <v>140</v>
      </c>
      <c r="J28" s="171">
        <v>0</v>
      </c>
      <c r="K28" s="171">
        <v>2</v>
      </c>
      <c r="L28" s="171">
        <v>1</v>
      </c>
      <c r="M28" s="171">
        <v>1</v>
      </c>
      <c r="N28" s="171">
        <v>0</v>
      </c>
      <c r="O28" s="171">
        <f t="shared" si="9"/>
        <v>4353</v>
      </c>
      <c r="P28" s="166"/>
      <c r="Q28" s="125">
        <v>0</v>
      </c>
      <c r="R28" s="126">
        <f t="shared" si="10"/>
        <v>0</v>
      </c>
      <c r="S28" s="125">
        <v>0</v>
      </c>
      <c r="T28" s="126">
        <f t="shared" si="11"/>
        <v>0</v>
      </c>
      <c r="U28" s="166"/>
      <c r="V28" s="125">
        <f t="shared" si="12"/>
        <v>0</v>
      </c>
      <c r="W28" s="126">
        <v>0</v>
      </c>
      <c r="X28" s="125">
        <f t="shared" si="0"/>
        <v>0</v>
      </c>
      <c r="Y28" s="126">
        <f t="shared" si="13"/>
        <v>0</v>
      </c>
      <c r="Z28" s="125">
        <f t="shared" si="1"/>
        <v>0</v>
      </c>
      <c r="AA28" s="126">
        <f t="shared" si="14"/>
        <v>0</v>
      </c>
      <c r="AB28" s="166"/>
      <c r="AC28" s="125">
        <f t="shared" si="26"/>
        <v>4353</v>
      </c>
      <c r="AD28" s="126">
        <f t="shared" si="15"/>
        <v>8.0000000000000004E-4</v>
      </c>
      <c r="AE28" s="125">
        <f t="shared" si="27"/>
        <v>0</v>
      </c>
      <c r="AF28" s="126">
        <f t="shared" si="16"/>
        <v>0</v>
      </c>
      <c r="AG28" s="166"/>
      <c r="AH28" s="125">
        <f t="shared" si="17"/>
        <v>4353</v>
      </c>
      <c r="AI28" s="126">
        <f t="shared" si="18"/>
        <v>4.0000000000000002E-4</v>
      </c>
      <c r="AJ28" s="125">
        <f t="shared" si="4"/>
        <v>4346</v>
      </c>
      <c r="AK28" s="126">
        <f t="shared" si="19"/>
        <v>4.0000000000000002E-4</v>
      </c>
      <c r="AL28" s="125">
        <f t="shared" si="5"/>
        <v>807</v>
      </c>
      <c r="AM28" s="126">
        <f t="shared" si="24"/>
        <v>2.9999999999999997E-4</v>
      </c>
      <c r="AN28" s="166"/>
      <c r="AO28" s="125">
        <f t="shared" si="20"/>
        <v>4353</v>
      </c>
      <c r="AP28" s="126">
        <f t="shared" si="21"/>
        <v>2.9999999999999997E-4</v>
      </c>
      <c r="AQ28" s="166"/>
      <c r="AR28" s="125">
        <f t="shared" si="6"/>
        <v>4353</v>
      </c>
      <c r="AS28" s="126">
        <f t="shared" si="22"/>
        <v>2.0000000000000001E-4</v>
      </c>
      <c r="AT28" s="125">
        <f t="shared" si="7"/>
        <v>4353</v>
      </c>
      <c r="AU28" s="126">
        <f t="shared" si="23"/>
        <v>2.0000000000000001E-4</v>
      </c>
      <c r="AW28" s="172">
        <v>4353</v>
      </c>
      <c r="AX28" s="172">
        <f t="shared" si="8"/>
        <v>0</v>
      </c>
    </row>
    <row r="29" spans="1:50" x14ac:dyDescent="0.3">
      <c r="A29" s="170" t="s">
        <v>160</v>
      </c>
      <c r="B29" s="124" t="s">
        <v>57</v>
      </c>
      <c r="C29" s="171">
        <v>5381</v>
      </c>
      <c r="D29" s="171">
        <v>226</v>
      </c>
      <c r="E29" s="171">
        <v>34490</v>
      </c>
      <c r="F29" s="171">
        <v>6615</v>
      </c>
      <c r="G29" s="171">
        <v>191</v>
      </c>
      <c r="H29" s="171">
        <v>185993</v>
      </c>
      <c r="I29" s="171">
        <v>7750</v>
      </c>
      <c r="J29" s="171">
        <v>1</v>
      </c>
      <c r="K29" s="171">
        <v>29</v>
      </c>
      <c r="L29" s="171">
        <v>56</v>
      </c>
      <c r="M29" s="171">
        <v>0</v>
      </c>
      <c r="N29" s="171">
        <v>340</v>
      </c>
      <c r="O29" s="171">
        <f t="shared" si="9"/>
        <v>241072</v>
      </c>
      <c r="P29" s="166"/>
      <c r="Q29" s="125">
        <v>0</v>
      </c>
      <c r="R29" s="126">
        <f t="shared" si="10"/>
        <v>0</v>
      </c>
      <c r="S29" s="125">
        <v>0</v>
      </c>
      <c r="T29" s="126">
        <f t="shared" si="11"/>
        <v>0</v>
      </c>
      <c r="U29" s="166"/>
      <c r="V29" s="125">
        <f t="shared" si="12"/>
        <v>0</v>
      </c>
      <c r="W29" s="126">
        <v>0</v>
      </c>
      <c r="X29" s="125">
        <f t="shared" si="0"/>
        <v>0</v>
      </c>
      <c r="Y29" s="126">
        <f t="shared" si="13"/>
        <v>0</v>
      </c>
      <c r="Z29" s="125">
        <f t="shared" si="1"/>
        <v>0</v>
      </c>
      <c r="AA29" s="126">
        <f t="shared" si="14"/>
        <v>0</v>
      </c>
      <c r="AB29" s="166"/>
      <c r="AC29" s="125">
        <f t="shared" si="26"/>
        <v>240732</v>
      </c>
      <c r="AD29" s="126">
        <f t="shared" si="15"/>
        <v>4.3700000000000003E-2</v>
      </c>
      <c r="AE29" s="125">
        <f t="shared" si="27"/>
        <v>340</v>
      </c>
      <c r="AF29" s="126">
        <f>ROUND(AE29/AE$61,4)</f>
        <v>6.4100000000000004E-2</v>
      </c>
      <c r="AG29" s="166"/>
      <c r="AH29" s="125">
        <f t="shared" si="17"/>
        <v>241072</v>
      </c>
      <c r="AI29" s="127">
        <f>ROUNDUP(AH29/AH$61,4)</f>
        <v>2.1700000000000001E-2</v>
      </c>
      <c r="AJ29" s="125">
        <f t="shared" si="4"/>
        <v>240599</v>
      </c>
      <c r="AK29" s="126">
        <f t="shared" si="19"/>
        <v>2.1700000000000001E-2</v>
      </c>
      <c r="AL29" s="125">
        <f t="shared" si="5"/>
        <v>41105</v>
      </c>
      <c r="AM29" s="126">
        <f>ROUND(AL29/AL$61,4)</f>
        <v>1.5800000000000002E-2</v>
      </c>
      <c r="AN29" s="166"/>
      <c r="AO29" s="125">
        <f t="shared" si="20"/>
        <v>241072</v>
      </c>
      <c r="AP29" s="126">
        <f t="shared" si="21"/>
        <v>1.84E-2</v>
      </c>
      <c r="AQ29" s="166"/>
      <c r="AR29" s="125">
        <f t="shared" si="6"/>
        <v>241072</v>
      </c>
      <c r="AS29" s="126">
        <f t="shared" si="22"/>
        <v>1.29E-2</v>
      </c>
      <c r="AT29" s="125">
        <f t="shared" si="7"/>
        <v>240732</v>
      </c>
      <c r="AU29" s="126">
        <f>ROUND(AT29/AT$61,4)</f>
        <v>1.29E-2</v>
      </c>
      <c r="AW29" s="172">
        <v>241072</v>
      </c>
      <c r="AX29" s="172">
        <f t="shared" si="8"/>
        <v>0</v>
      </c>
    </row>
    <row r="30" spans="1:50" x14ac:dyDescent="0.3">
      <c r="A30" s="170" t="s">
        <v>160</v>
      </c>
      <c r="B30" s="124" t="s">
        <v>58</v>
      </c>
      <c r="C30" s="171">
        <v>578</v>
      </c>
      <c r="D30" s="171">
        <v>69</v>
      </c>
      <c r="E30" s="171">
        <v>5889</v>
      </c>
      <c r="F30" s="171">
        <v>1202</v>
      </c>
      <c r="G30" s="171">
        <v>32</v>
      </c>
      <c r="H30" s="171">
        <v>32879</v>
      </c>
      <c r="I30" s="171">
        <v>1370</v>
      </c>
      <c r="J30" s="171">
        <v>0</v>
      </c>
      <c r="K30" s="171">
        <v>15</v>
      </c>
      <c r="L30" s="171">
        <v>10</v>
      </c>
      <c r="M30" s="171">
        <v>35</v>
      </c>
      <c r="N30" s="171">
        <v>10</v>
      </c>
      <c r="O30" s="171">
        <f t="shared" si="9"/>
        <v>42089</v>
      </c>
      <c r="P30" s="166"/>
      <c r="Q30" s="125">
        <v>0</v>
      </c>
      <c r="R30" s="126">
        <f t="shared" si="10"/>
        <v>0</v>
      </c>
      <c r="S30" s="125">
        <v>0</v>
      </c>
      <c r="T30" s="126">
        <f t="shared" si="11"/>
        <v>0</v>
      </c>
      <c r="U30" s="166"/>
      <c r="V30" s="125">
        <f t="shared" si="12"/>
        <v>0</v>
      </c>
      <c r="W30" s="126">
        <v>0</v>
      </c>
      <c r="X30" s="125">
        <f t="shared" si="0"/>
        <v>0</v>
      </c>
      <c r="Y30" s="126">
        <f t="shared" si="13"/>
        <v>0</v>
      </c>
      <c r="Z30" s="125">
        <f t="shared" si="1"/>
        <v>0</v>
      </c>
      <c r="AA30" s="126">
        <f t="shared" si="14"/>
        <v>0</v>
      </c>
      <c r="AB30" s="166"/>
      <c r="AC30" s="125">
        <f t="shared" si="26"/>
        <v>42079</v>
      </c>
      <c r="AD30" s="126">
        <f t="shared" si="15"/>
        <v>7.6E-3</v>
      </c>
      <c r="AE30" s="125">
        <f t="shared" si="27"/>
        <v>10</v>
      </c>
      <c r="AF30" s="126">
        <f t="shared" si="16"/>
        <v>1.9E-3</v>
      </c>
      <c r="AG30" s="166"/>
      <c r="AH30" s="125">
        <f t="shared" si="17"/>
        <v>42089</v>
      </c>
      <c r="AI30" s="126">
        <f t="shared" si="18"/>
        <v>3.8E-3</v>
      </c>
      <c r="AJ30" s="125">
        <f t="shared" si="4"/>
        <v>41943</v>
      </c>
      <c r="AK30" s="126">
        <f t="shared" si="19"/>
        <v>3.8E-3</v>
      </c>
      <c r="AL30" s="125">
        <f t="shared" si="5"/>
        <v>7091</v>
      </c>
      <c r="AM30" s="126">
        <f t="shared" si="24"/>
        <v>2.7000000000000001E-3</v>
      </c>
      <c r="AN30" s="166"/>
      <c r="AO30" s="125">
        <f t="shared" si="20"/>
        <v>42089</v>
      </c>
      <c r="AP30" s="126">
        <f t="shared" si="21"/>
        <v>3.2000000000000002E-3</v>
      </c>
      <c r="AQ30" s="166"/>
      <c r="AR30" s="125">
        <f t="shared" si="6"/>
        <v>42089</v>
      </c>
      <c r="AS30" s="126">
        <f t="shared" si="22"/>
        <v>2.2000000000000001E-3</v>
      </c>
      <c r="AT30" s="125">
        <f t="shared" si="7"/>
        <v>42079</v>
      </c>
      <c r="AU30" s="126">
        <f t="shared" si="23"/>
        <v>2.3E-3</v>
      </c>
      <c r="AW30" s="172">
        <v>42089</v>
      </c>
      <c r="AX30" s="172">
        <f t="shared" si="8"/>
        <v>0</v>
      </c>
    </row>
    <row r="31" spans="1:50" x14ac:dyDescent="0.3">
      <c r="A31" s="170" t="s">
        <v>160</v>
      </c>
      <c r="B31" s="124" t="s">
        <v>59</v>
      </c>
      <c r="C31" s="171">
        <v>636</v>
      </c>
      <c r="D31" s="171">
        <v>59</v>
      </c>
      <c r="E31" s="171">
        <v>6595</v>
      </c>
      <c r="F31" s="171">
        <v>1335</v>
      </c>
      <c r="G31" s="171">
        <v>9</v>
      </c>
      <c r="H31" s="171">
        <v>25298</v>
      </c>
      <c r="I31" s="171">
        <v>1054</v>
      </c>
      <c r="J31" s="171">
        <v>0</v>
      </c>
      <c r="K31" s="171">
        <v>0</v>
      </c>
      <c r="L31" s="171">
        <v>23</v>
      </c>
      <c r="M31" s="171">
        <v>11</v>
      </c>
      <c r="N31" s="171">
        <v>48</v>
      </c>
      <c r="O31" s="171">
        <f t="shared" si="9"/>
        <v>35068</v>
      </c>
      <c r="P31" s="166"/>
      <c r="Q31" s="125">
        <v>0</v>
      </c>
      <c r="R31" s="126">
        <f t="shared" si="10"/>
        <v>0</v>
      </c>
      <c r="S31" s="125">
        <v>0</v>
      </c>
      <c r="T31" s="126">
        <f t="shared" si="11"/>
        <v>0</v>
      </c>
      <c r="U31" s="166"/>
      <c r="V31" s="125">
        <f t="shared" si="12"/>
        <v>0</v>
      </c>
      <c r="W31" s="126">
        <v>0</v>
      </c>
      <c r="X31" s="125">
        <f t="shared" si="0"/>
        <v>0</v>
      </c>
      <c r="Y31" s="126">
        <f t="shared" si="13"/>
        <v>0</v>
      </c>
      <c r="Z31" s="125">
        <f t="shared" si="1"/>
        <v>0</v>
      </c>
      <c r="AA31" s="126">
        <f t="shared" si="14"/>
        <v>0</v>
      </c>
      <c r="AB31" s="166"/>
      <c r="AC31" s="125">
        <f t="shared" si="26"/>
        <v>35020</v>
      </c>
      <c r="AD31" s="126">
        <f t="shared" si="15"/>
        <v>6.4000000000000003E-3</v>
      </c>
      <c r="AE31" s="125">
        <f t="shared" si="27"/>
        <v>48</v>
      </c>
      <c r="AF31" s="126">
        <f t="shared" si="16"/>
        <v>8.9999999999999993E-3</v>
      </c>
      <c r="AG31" s="166"/>
      <c r="AH31" s="125">
        <f t="shared" si="17"/>
        <v>35068</v>
      </c>
      <c r="AI31" s="126">
        <f t="shared" si="18"/>
        <v>3.0999999999999999E-3</v>
      </c>
      <c r="AJ31" s="125">
        <f t="shared" si="4"/>
        <v>34966</v>
      </c>
      <c r="AK31" s="126">
        <f t="shared" si="19"/>
        <v>3.2000000000000002E-3</v>
      </c>
      <c r="AL31" s="125">
        <f t="shared" si="5"/>
        <v>7930</v>
      </c>
      <c r="AM31" s="126">
        <f t="shared" si="24"/>
        <v>3.0000000000000001E-3</v>
      </c>
      <c r="AN31" s="166"/>
      <c r="AO31" s="125">
        <f t="shared" si="20"/>
        <v>35068</v>
      </c>
      <c r="AP31" s="126">
        <f t="shared" si="21"/>
        <v>2.7000000000000001E-3</v>
      </c>
      <c r="AQ31" s="166"/>
      <c r="AR31" s="125">
        <f t="shared" si="6"/>
        <v>35068</v>
      </c>
      <c r="AS31" s="126">
        <f t="shared" si="22"/>
        <v>1.9E-3</v>
      </c>
      <c r="AT31" s="125">
        <f t="shared" si="7"/>
        <v>35020</v>
      </c>
      <c r="AU31" s="126">
        <f t="shared" si="23"/>
        <v>1.9E-3</v>
      </c>
      <c r="AW31" s="172">
        <v>35068</v>
      </c>
      <c r="AX31" s="172">
        <f t="shared" si="8"/>
        <v>0</v>
      </c>
    </row>
    <row r="32" spans="1:50" x14ac:dyDescent="0.3">
      <c r="A32" s="170" t="s">
        <v>159</v>
      </c>
      <c r="B32" s="124" t="s">
        <v>60</v>
      </c>
      <c r="C32" s="171">
        <v>23864</v>
      </c>
      <c r="D32" s="171">
        <v>1533</v>
      </c>
      <c r="E32" s="171">
        <v>192664</v>
      </c>
      <c r="F32" s="171">
        <v>45101</v>
      </c>
      <c r="G32" s="171">
        <v>2577</v>
      </c>
      <c r="H32" s="171">
        <v>871592</v>
      </c>
      <c r="I32" s="171">
        <v>36316</v>
      </c>
      <c r="J32" s="171">
        <v>34</v>
      </c>
      <c r="K32" s="171">
        <v>966</v>
      </c>
      <c r="L32" s="171">
        <v>415</v>
      </c>
      <c r="M32" s="171">
        <v>0</v>
      </c>
      <c r="N32" s="171">
        <v>2653</v>
      </c>
      <c r="O32" s="171">
        <f t="shared" si="9"/>
        <v>1177715</v>
      </c>
      <c r="P32" s="166"/>
      <c r="Q32" s="125">
        <v>0</v>
      </c>
      <c r="R32" s="126">
        <f t="shared" si="10"/>
        <v>0</v>
      </c>
      <c r="S32" s="125">
        <v>0</v>
      </c>
      <c r="T32" s="126">
        <f t="shared" si="11"/>
        <v>0</v>
      </c>
      <c r="U32" s="166"/>
      <c r="V32" s="125">
        <f t="shared" si="12"/>
        <v>1177715</v>
      </c>
      <c r="W32" s="126">
        <v>0.12620000000000001</v>
      </c>
      <c r="X32" s="125">
        <f t="shared" si="0"/>
        <v>237765</v>
      </c>
      <c r="Y32" s="127">
        <f>ROUNDDOWN(X32/X$61,4)</f>
        <v>0.1318</v>
      </c>
      <c r="Z32" s="125">
        <f t="shared" si="1"/>
        <v>1173190</v>
      </c>
      <c r="AA32" s="126">
        <f t="shared" si="14"/>
        <v>0.155</v>
      </c>
      <c r="AB32" s="166"/>
      <c r="AC32" s="125">
        <f t="shared" si="26"/>
        <v>0</v>
      </c>
      <c r="AD32" s="126">
        <f t="shared" si="15"/>
        <v>0</v>
      </c>
      <c r="AE32" s="125">
        <f t="shared" si="27"/>
        <v>0</v>
      </c>
      <c r="AF32" s="126">
        <f t="shared" si="16"/>
        <v>0</v>
      </c>
      <c r="AG32" s="166"/>
      <c r="AH32" s="125">
        <f t="shared" si="17"/>
        <v>0</v>
      </c>
      <c r="AI32" s="126">
        <f t="shared" si="18"/>
        <v>0</v>
      </c>
      <c r="AJ32" s="125">
        <f t="shared" si="4"/>
        <v>0</v>
      </c>
      <c r="AK32" s="126">
        <f t="shared" si="19"/>
        <v>0</v>
      </c>
      <c r="AL32" s="125">
        <f t="shared" si="5"/>
        <v>0</v>
      </c>
      <c r="AM32" s="126">
        <f t="shared" si="24"/>
        <v>0</v>
      </c>
      <c r="AN32" s="166"/>
      <c r="AO32" s="125">
        <f t="shared" si="20"/>
        <v>1177715</v>
      </c>
      <c r="AP32" s="126">
        <f t="shared" si="21"/>
        <v>8.9800000000000005E-2</v>
      </c>
      <c r="AQ32" s="166"/>
      <c r="AR32" s="125">
        <f t="shared" si="6"/>
        <v>1177715</v>
      </c>
      <c r="AS32" s="126">
        <f t="shared" si="22"/>
        <v>6.2799999999999995E-2</v>
      </c>
      <c r="AT32" s="125">
        <f t="shared" si="7"/>
        <v>1175062</v>
      </c>
      <c r="AU32" s="126">
        <f t="shared" si="23"/>
        <v>6.3100000000000003E-2</v>
      </c>
      <c r="AW32" s="172">
        <v>1177715</v>
      </c>
      <c r="AX32" s="172">
        <f t="shared" si="8"/>
        <v>0</v>
      </c>
    </row>
    <row r="33" spans="1:50" x14ac:dyDescent="0.3">
      <c r="A33" s="170" t="s">
        <v>159</v>
      </c>
      <c r="B33" s="124" t="s">
        <v>61</v>
      </c>
      <c r="C33" s="171">
        <v>1372</v>
      </c>
      <c r="D33" s="171">
        <v>135</v>
      </c>
      <c r="E33" s="171">
        <v>12513</v>
      </c>
      <c r="F33" s="171">
        <v>2873</v>
      </c>
      <c r="G33" s="171">
        <v>136</v>
      </c>
      <c r="H33" s="171">
        <v>63198</v>
      </c>
      <c r="I33" s="171">
        <v>2633</v>
      </c>
      <c r="J33" s="171">
        <v>1</v>
      </c>
      <c r="K33" s="171">
        <v>39</v>
      </c>
      <c r="L33" s="171">
        <v>39</v>
      </c>
      <c r="M33" s="171">
        <v>0</v>
      </c>
      <c r="N33" s="171">
        <v>111</v>
      </c>
      <c r="O33" s="171">
        <f t="shared" si="9"/>
        <v>83050</v>
      </c>
      <c r="P33" s="166"/>
      <c r="Q33" s="125">
        <v>0</v>
      </c>
      <c r="R33" s="126">
        <f t="shared" si="10"/>
        <v>0</v>
      </c>
      <c r="S33" s="125">
        <v>0</v>
      </c>
      <c r="T33" s="126">
        <f t="shared" si="11"/>
        <v>0</v>
      </c>
      <c r="U33" s="166"/>
      <c r="V33" s="125">
        <f t="shared" si="12"/>
        <v>83050</v>
      </c>
      <c r="W33" s="126">
        <v>9.1000000000000004E-3</v>
      </c>
      <c r="X33" s="125">
        <f t="shared" si="0"/>
        <v>15386</v>
      </c>
      <c r="Y33" s="126">
        <f t="shared" si="13"/>
        <v>8.5000000000000006E-3</v>
      </c>
      <c r="Z33" s="125">
        <f t="shared" si="1"/>
        <v>82740</v>
      </c>
      <c r="AA33" s="126">
        <f t="shared" si="14"/>
        <v>1.09E-2</v>
      </c>
      <c r="AB33" s="166"/>
      <c r="AC33" s="125">
        <f t="shared" si="26"/>
        <v>0</v>
      </c>
      <c r="AD33" s="126">
        <f t="shared" si="15"/>
        <v>0</v>
      </c>
      <c r="AE33" s="125">
        <f t="shared" si="27"/>
        <v>0</v>
      </c>
      <c r="AF33" s="126">
        <f t="shared" si="16"/>
        <v>0</v>
      </c>
      <c r="AG33" s="166"/>
      <c r="AH33" s="125">
        <f t="shared" si="17"/>
        <v>0</v>
      </c>
      <c r="AI33" s="126">
        <f t="shared" si="18"/>
        <v>0</v>
      </c>
      <c r="AJ33" s="125">
        <f t="shared" si="4"/>
        <v>0</v>
      </c>
      <c r="AK33" s="126">
        <f t="shared" si="19"/>
        <v>0</v>
      </c>
      <c r="AL33" s="125">
        <f t="shared" si="5"/>
        <v>0</v>
      </c>
      <c r="AM33" s="126">
        <f t="shared" si="24"/>
        <v>0</v>
      </c>
      <c r="AN33" s="166"/>
      <c r="AO33" s="125">
        <f t="shared" si="20"/>
        <v>83050</v>
      </c>
      <c r="AP33" s="126">
        <f t="shared" si="21"/>
        <v>6.3E-3</v>
      </c>
      <c r="AQ33" s="166"/>
      <c r="AR33" s="125">
        <f t="shared" si="6"/>
        <v>83050</v>
      </c>
      <c r="AS33" s="126">
        <f t="shared" si="22"/>
        <v>4.4000000000000003E-3</v>
      </c>
      <c r="AT33" s="125">
        <f t="shared" si="7"/>
        <v>82939</v>
      </c>
      <c r="AU33" s="126">
        <f t="shared" si="23"/>
        <v>4.4999999999999997E-3</v>
      </c>
      <c r="AW33" s="172">
        <v>83050</v>
      </c>
      <c r="AX33" s="172">
        <f t="shared" si="8"/>
        <v>0</v>
      </c>
    </row>
    <row r="34" spans="1:50" x14ac:dyDescent="0.3">
      <c r="A34" s="170" t="s">
        <v>160</v>
      </c>
      <c r="B34" s="124" t="s">
        <v>62</v>
      </c>
      <c r="C34" s="171">
        <v>185</v>
      </c>
      <c r="D34" s="171">
        <v>26</v>
      </c>
      <c r="E34" s="171">
        <v>1874</v>
      </c>
      <c r="F34" s="171">
        <v>359</v>
      </c>
      <c r="G34" s="171">
        <v>4</v>
      </c>
      <c r="H34" s="171">
        <v>6391</v>
      </c>
      <c r="I34" s="171">
        <v>266</v>
      </c>
      <c r="J34" s="171">
        <v>0</v>
      </c>
      <c r="K34" s="171">
        <v>0</v>
      </c>
      <c r="L34" s="171">
        <v>10</v>
      </c>
      <c r="M34" s="171">
        <v>4</v>
      </c>
      <c r="N34" s="171">
        <v>15</v>
      </c>
      <c r="O34" s="171">
        <f t="shared" si="9"/>
        <v>9134</v>
      </c>
      <c r="P34" s="166"/>
      <c r="Q34" s="125">
        <v>0</v>
      </c>
      <c r="R34" s="126">
        <f t="shared" si="10"/>
        <v>0</v>
      </c>
      <c r="S34" s="125">
        <v>0</v>
      </c>
      <c r="T34" s="126">
        <f t="shared" si="11"/>
        <v>0</v>
      </c>
      <c r="U34" s="166"/>
      <c r="V34" s="125">
        <f t="shared" si="12"/>
        <v>0</v>
      </c>
      <c r="W34" s="126">
        <v>0</v>
      </c>
      <c r="X34" s="125">
        <f t="shared" si="0"/>
        <v>0</v>
      </c>
      <c r="Y34" s="126">
        <f t="shared" si="13"/>
        <v>0</v>
      </c>
      <c r="Z34" s="125">
        <f t="shared" si="1"/>
        <v>0</v>
      </c>
      <c r="AA34" s="126">
        <f t="shared" si="14"/>
        <v>0</v>
      </c>
      <c r="AB34" s="166"/>
      <c r="AC34" s="125">
        <f t="shared" si="26"/>
        <v>9119</v>
      </c>
      <c r="AD34" s="126">
        <f t="shared" si="15"/>
        <v>1.6999999999999999E-3</v>
      </c>
      <c r="AE34" s="125">
        <f t="shared" si="27"/>
        <v>15</v>
      </c>
      <c r="AF34" s="126">
        <f t="shared" si="16"/>
        <v>2.8E-3</v>
      </c>
      <c r="AG34" s="166"/>
      <c r="AH34" s="125">
        <f t="shared" si="17"/>
        <v>9134</v>
      </c>
      <c r="AI34" s="126">
        <f t="shared" si="18"/>
        <v>8.0000000000000004E-4</v>
      </c>
      <c r="AJ34" s="125">
        <f t="shared" si="4"/>
        <v>9090</v>
      </c>
      <c r="AK34" s="126">
        <f t="shared" si="19"/>
        <v>8.0000000000000004E-4</v>
      </c>
      <c r="AL34" s="125">
        <f t="shared" si="5"/>
        <v>2233</v>
      </c>
      <c r="AM34" s="126">
        <f t="shared" si="24"/>
        <v>8.9999999999999998E-4</v>
      </c>
      <c r="AN34" s="166"/>
      <c r="AO34" s="125">
        <f t="shared" si="20"/>
        <v>9134</v>
      </c>
      <c r="AP34" s="126">
        <f t="shared" si="21"/>
        <v>6.9999999999999999E-4</v>
      </c>
      <c r="AQ34" s="166"/>
      <c r="AR34" s="125">
        <f t="shared" si="6"/>
        <v>9134</v>
      </c>
      <c r="AS34" s="126">
        <f t="shared" si="22"/>
        <v>5.0000000000000001E-4</v>
      </c>
      <c r="AT34" s="125">
        <f t="shared" si="7"/>
        <v>9119</v>
      </c>
      <c r="AU34" s="126">
        <f t="shared" si="23"/>
        <v>5.0000000000000001E-4</v>
      </c>
      <c r="AW34" s="172">
        <v>9134</v>
      </c>
      <c r="AX34" s="172">
        <f t="shared" si="8"/>
        <v>0</v>
      </c>
    </row>
    <row r="35" spans="1:50" x14ac:dyDescent="0.3">
      <c r="A35" s="170" t="s">
        <v>160</v>
      </c>
      <c r="B35" s="124" t="s">
        <v>63</v>
      </c>
      <c r="C35" s="171">
        <v>29196</v>
      </c>
      <c r="D35" s="171">
        <v>2378</v>
      </c>
      <c r="E35" s="171">
        <v>199206</v>
      </c>
      <c r="F35" s="171">
        <v>44815</v>
      </c>
      <c r="G35" s="171">
        <v>719</v>
      </c>
      <c r="H35" s="171">
        <v>862566</v>
      </c>
      <c r="I35" s="171">
        <v>35940</v>
      </c>
      <c r="J35" s="171">
        <v>15</v>
      </c>
      <c r="K35" s="171">
        <v>612</v>
      </c>
      <c r="L35" s="171">
        <v>933</v>
      </c>
      <c r="M35" s="171">
        <v>0</v>
      </c>
      <c r="N35" s="171">
        <v>1522</v>
      </c>
      <c r="O35" s="171">
        <f t="shared" si="9"/>
        <v>1177902</v>
      </c>
      <c r="P35" s="166"/>
      <c r="Q35" s="125">
        <v>0</v>
      </c>
      <c r="R35" s="126">
        <f t="shared" si="10"/>
        <v>0</v>
      </c>
      <c r="S35" s="125">
        <v>0</v>
      </c>
      <c r="T35" s="126">
        <f t="shared" si="11"/>
        <v>0</v>
      </c>
      <c r="U35" s="166"/>
      <c r="V35" s="125">
        <f t="shared" si="12"/>
        <v>0</v>
      </c>
      <c r="W35" s="126">
        <v>0</v>
      </c>
      <c r="X35" s="125">
        <f t="shared" si="0"/>
        <v>0</v>
      </c>
      <c r="Y35" s="126">
        <f t="shared" si="13"/>
        <v>0</v>
      </c>
      <c r="Z35" s="125">
        <f t="shared" si="1"/>
        <v>0</v>
      </c>
      <c r="AA35" s="126">
        <f t="shared" si="14"/>
        <v>0</v>
      </c>
      <c r="AB35" s="166"/>
      <c r="AC35" s="125">
        <f t="shared" si="26"/>
        <v>1176380</v>
      </c>
      <c r="AD35" s="126">
        <f t="shared" si="15"/>
        <v>0.21340000000000001</v>
      </c>
      <c r="AE35" s="125">
        <f t="shared" si="27"/>
        <v>1522</v>
      </c>
      <c r="AF35" s="126">
        <f>ROUND(AE35/AE$61,4)</f>
        <v>0.28670000000000001</v>
      </c>
      <c r="AG35" s="166"/>
      <c r="AH35" s="125">
        <f t="shared" si="17"/>
        <v>1177902</v>
      </c>
      <c r="AI35" s="127">
        <f>ROUNDUP(AH35/AH$61,4)</f>
        <v>0.10580000000000001</v>
      </c>
      <c r="AJ35" s="125">
        <f t="shared" si="4"/>
        <v>1173872</v>
      </c>
      <c r="AK35" s="126">
        <f>ROUND(AJ35/AJ$61,4)</f>
        <v>0.10589999999999999</v>
      </c>
      <c r="AL35" s="125">
        <f t="shared" si="5"/>
        <v>244021</v>
      </c>
      <c r="AM35" s="126">
        <f t="shared" si="24"/>
        <v>9.3600000000000003E-2</v>
      </c>
      <c r="AN35" s="166"/>
      <c r="AO35" s="125">
        <f t="shared" si="20"/>
        <v>1177902</v>
      </c>
      <c r="AP35" s="126">
        <f t="shared" si="21"/>
        <v>8.9800000000000005E-2</v>
      </c>
      <c r="AQ35" s="166"/>
      <c r="AR35" s="125">
        <f t="shared" si="6"/>
        <v>1177902</v>
      </c>
      <c r="AS35" s="127">
        <f>ROUNDUP(AR35/AR$61,4)</f>
        <v>6.2899999999999998E-2</v>
      </c>
      <c r="AT35" s="125">
        <f t="shared" si="7"/>
        <v>1176380</v>
      </c>
      <c r="AU35" s="126">
        <f t="shared" si="23"/>
        <v>6.3200000000000006E-2</v>
      </c>
      <c r="AW35" s="172">
        <v>1177902</v>
      </c>
      <c r="AX35" s="172">
        <f t="shared" si="8"/>
        <v>0</v>
      </c>
    </row>
    <row r="36" spans="1:50" x14ac:dyDescent="0.3">
      <c r="A36" s="170" t="s">
        <v>159</v>
      </c>
      <c r="B36" s="124" t="s">
        <v>64</v>
      </c>
      <c r="C36" s="171">
        <v>32539</v>
      </c>
      <c r="D36" s="171">
        <v>1251</v>
      </c>
      <c r="E36" s="171">
        <v>164564</v>
      </c>
      <c r="F36" s="171">
        <v>53843</v>
      </c>
      <c r="G36" s="171">
        <v>2087</v>
      </c>
      <c r="H36" s="171">
        <v>546788</v>
      </c>
      <c r="I36" s="171">
        <v>22783</v>
      </c>
      <c r="J36" s="171">
        <v>426</v>
      </c>
      <c r="K36" s="171">
        <v>950</v>
      </c>
      <c r="L36" s="171">
        <v>589</v>
      </c>
      <c r="M36" s="171">
        <v>0</v>
      </c>
      <c r="N36" s="171">
        <v>2867</v>
      </c>
      <c r="O36" s="171">
        <f t="shared" si="9"/>
        <v>828687</v>
      </c>
      <c r="P36" s="166"/>
      <c r="Q36" s="125">
        <v>0</v>
      </c>
      <c r="R36" s="126">
        <f t="shared" si="10"/>
        <v>0</v>
      </c>
      <c r="S36" s="125">
        <v>0</v>
      </c>
      <c r="T36" s="126">
        <f t="shared" si="11"/>
        <v>0</v>
      </c>
      <c r="U36" s="166"/>
      <c r="V36" s="125">
        <f t="shared" si="12"/>
        <v>828687</v>
      </c>
      <c r="W36" s="126">
        <v>0.1096</v>
      </c>
      <c r="X36" s="125">
        <f t="shared" si="0"/>
        <v>218407</v>
      </c>
      <c r="Y36" s="126">
        <f t="shared" si="13"/>
        <v>0.1211</v>
      </c>
      <c r="Z36" s="125">
        <f t="shared" si="1"/>
        <v>824760</v>
      </c>
      <c r="AA36" s="126">
        <f t="shared" si="14"/>
        <v>0.109</v>
      </c>
      <c r="AB36" s="166"/>
      <c r="AC36" s="125">
        <f t="shared" si="26"/>
        <v>0</v>
      </c>
      <c r="AD36" s="126">
        <f t="shared" si="15"/>
        <v>0</v>
      </c>
      <c r="AE36" s="125">
        <f t="shared" si="27"/>
        <v>0</v>
      </c>
      <c r="AF36" s="126">
        <f t="shared" si="16"/>
        <v>0</v>
      </c>
      <c r="AG36" s="166"/>
      <c r="AH36" s="125">
        <f t="shared" si="17"/>
        <v>0</v>
      </c>
      <c r="AI36" s="126">
        <f t="shared" si="18"/>
        <v>0</v>
      </c>
      <c r="AJ36" s="125">
        <f t="shared" si="4"/>
        <v>0</v>
      </c>
      <c r="AK36" s="126">
        <f t="shared" si="19"/>
        <v>0</v>
      </c>
      <c r="AL36" s="125">
        <f t="shared" si="5"/>
        <v>0</v>
      </c>
      <c r="AM36" s="126">
        <f t="shared" si="24"/>
        <v>0</v>
      </c>
      <c r="AN36" s="166"/>
      <c r="AO36" s="125">
        <f t="shared" si="20"/>
        <v>828687</v>
      </c>
      <c r="AP36" s="126">
        <f t="shared" si="21"/>
        <v>6.3200000000000006E-2</v>
      </c>
      <c r="AQ36" s="166"/>
      <c r="AR36" s="125">
        <f t="shared" si="6"/>
        <v>828687</v>
      </c>
      <c r="AS36" s="126">
        <f t="shared" si="22"/>
        <v>4.4200000000000003E-2</v>
      </c>
      <c r="AT36" s="125">
        <f t="shared" si="7"/>
        <v>825820</v>
      </c>
      <c r="AU36" s="126">
        <f t="shared" si="23"/>
        <v>4.4400000000000002E-2</v>
      </c>
      <c r="AW36" s="172">
        <v>828687</v>
      </c>
      <c r="AX36" s="172">
        <f t="shared" si="8"/>
        <v>0</v>
      </c>
    </row>
    <row r="37" spans="1:50" x14ac:dyDescent="0.3">
      <c r="A37" s="170" t="s">
        <v>160</v>
      </c>
      <c r="B37" s="124" t="s">
        <v>65</v>
      </c>
      <c r="C37" s="171">
        <v>607</v>
      </c>
      <c r="D37" s="171">
        <v>23</v>
      </c>
      <c r="E37" s="171">
        <v>4444</v>
      </c>
      <c r="F37" s="171">
        <v>797</v>
      </c>
      <c r="G37" s="171">
        <v>27</v>
      </c>
      <c r="H37" s="171">
        <v>18111</v>
      </c>
      <c r="I37" s="171">
        <v>755</v>
      </c>
      <c r="J37" s="171">
        <v>0</v>
      </c>
      <c r="K37" s="171">
        <v>13</v>
      </c>
      <c r="L37" s="171">
        <v>12</v>
      </c>
      <c r="M37" s="171">
        <v>4</v>
      </c>
      <c r="N37" s="171">
        <v>63</v>
      </c>
      <c r="O37" s="171">
        <f t="shared" si="9"/>
        <v>24856</v>
      </c>
      <c r="P37" s="166"/>
      <c r="Q37" s="125">
        <v>0</v>
      </c>
      <c r="R37" s="126">
        <f t="shared" si="10"/>
        <v>0</v>
      </c>
      <c r="S37" s="125">
        <v>0</v>
      </c>
      <c r="T37" s="126">
        <f t="shared" si="11"/>
        <v>0</v>
      </c>
      <c r="U37" s="166"/>
      <c r="V37" s="125">
        <f t="shared" si="12"/>
        <v>0</v>
      </c>
      <c r="W37" s="126">
        <v>0</v>
      </c>
      <c r="X37" s="125">
        <f t="shared" si="0"/>
        <v>0</v>
      </c>
      <c r="Y37" s="126">
        <f t="shared" si="13"/>
        <v>0</v>
      </c>
      <c r="Z37" s="125">
        <f t="shared" si="1"/>
        <v>0</v>
      </c>
      <c r="AA37" s="126">
        <f t="shared" si="14"/>
        <v>0</v>
      </c>
      <c r="AB37" s="166"/>
      <c r="AC37" s="125">
        <f t="shared" si="26"/>
        <v>24793</v>
      </c>
      <c r="AD37" s="126">
        <f t="shared" si="15"/>
        <v>4.4999999999999997E-3</v>
      </c>
      <c r="AE37" s="125">
        <f t="shared" si="27"/>
        <v>63</v>
      </c>
      <c r="AF37" s="126">
        <f t="shared" si="16"/>
        <v>1.1900000000000001E-2</v>
      </c>
      <c r="AG37" s="166"/>
      <c r="AH37" s="125">
        <f t="shared" si="17"/>
        <v>24856</v>
      </c>
      <c r="AI37" s="126">
        <f t="shared" si="18"/>
        <v>2.2000000000000001E-3</v>
      </c>
      <c r="AJ37" s="125">
        <f t="shared" si="4"/>
        <v>24790</v>
      </c>
      <c r="AK37" s="126">
        <f t="shared" si="19"/>
        <v>2.2000000000000001E-3</v>
      </c>
      <c r="AL37" s="125">
        <f t="shared" si="5"/>
        <v>5241</v>
      </c>
      <c r="AM37" s="126">
        <f t="shared" si="24"/>
        <v>2E-3</v>
      </c>
      <c r="AN37" s="166"/>
      <c r="AO37" s="125">
        <f t="shared" si="20"/>
        <v>24856</v>
      </c>
      <c r="AP37" s="126">
        <f t="shared" si="21"/>
        <v>1.9E-3</v>
      </c>
      <c r="AQ37" s="166"/>
      <c r="AR37" s="125">
        <f t="shared" si="6"/>
        <v>24856</v>
      </c>
      <c r="AS37" s="126">
        <f t="shared" si="22"/>
        <v>1.2999999999999999E-3</v>
      </c>
      <c r="AT37" s="125">
        <f t="shared" si="7"/>
        <v>24793</v>
      </c>
      <c r="AU37" s="126">
        <f t="shared" si="23"/>
        <v>1.2999999999999999E-3</v>
      </c>
      <c r="AW37" s="172">
        <v>24856</v>
      </c>
      <c r="AX37" s="172">
        <f t="shared" si="8"/>
        <v>0</v>
      </c>
    </row>
    <row r="38" spans="1:50" x14ac:dyDescent="0.3">
      <c r="A38" s="170" t="s">
        <v>160</v>
      </c>
      <c r="B38" s="124" t="s">
        <v>66</v>
      </c>
      <c r="C38" s="171">
        <v>44151</v>
      </c>
      <c r="D38" s="171">
        <v>4412</v>
      </c>
      <c r="E38" s="171">
        <v>241950</v>
      </c>
      <c r="F38" s="171">
        <v>65585</v>
      </c>
      <c r="G38" s="171">
        <v>883</v>
      </c>
      <c r="H38" s="171">
        <v>859641</v>
      </c>
      <c r="I38" s="171">
        <v>35818</v>
      </c>
      <c r="J38" s="171">
        <v>23</v>
      </c>
      <c r="K38" s="171">
        <v>309</v>
      </c>
      <c r="L38" s="171">
        <v>1920</v>
      </c>
      <c r="M38" s="171">
        <v>0</v>
      </c>
      <c r="N38" s="171">
        <v>72</v>
      </c>
      <c r="O38" s="171">
        <f t="shared" si="9"/>
        <v>1254764</v>
      </c>
      <c r="P38" s="166"/>
      <c r="Q38" s="125">
        <v>0</v>
      </c>
      <c r="R38" s="126">
        <f t="shared" si="10"/>
        <v>0</v>
      </c>
      <c r="S38" s="125">
        <v>0</v>
      </c>
      <c r="T38" s="126">
        <f>ROUND(S38/S$61,4)</f>
        <v>0</v>
      </c>
      <c r="U38" s="166"/>
      <c r="V38" s="125">
        <f t="shared" si="12"/>
        <v>0</v>
      </c>
      <c r="W38" s="126">
        <v>0</v>
      </c>
      <c r="X38" s="125">
        <f t="shared" si="0"/>
        <v>0</v>
      </c>
      <c r="Y38" s="126">
        <f t="shared" si="13"/>
        <v>0</v>
      </c>
      <c r="Z38" s="125">
        <f t="shared" si="1"/>
        <v>0</v>
      </c>
      <c r="AA38" s="126">
        <f t="shared" si="14"/>
        <v>0</v>
      </c>
      <c r="AB38" s="166"/>
      <c r="AC38" s="125">
        <f t="shared" si="26"/>
        <v>1254692</v>
      </c>
      <c r="AD38" s="126">
        <f t="shared" si="15"/>
        <v>0.2276</v>
      </c>
      <c r="AE38" s="125">
        <v>0</v>
      </c>
      <c r="AF38" s="129">
        <f>ROUND(AE38/AE$61,4)</f>
        <v>0</v>
      </c>
      <c r="AG38" s="166"/>
      <c r="AH38" s="125">
        <f t="shared" si="17"/>
        <v>1254764</v>
      </c>
      <c r="AI38" s="126">
        <f t="shared" si="18"/>
        <v>0.11260000000000001</v>
      </c>
      <c r="AJ38" s="125">
        <f t="shared" si="4"/>
        <v>1247549</v>
      </c>
      <c r="AK38" s="126">
        <f t="shared" si="19"/>
        <v>0.11260000000000001</v>
      </c>
      <c r="AL38" s="125">
        <f t="shared" si="5"/>
        <v>307535</v>
      </c>
      <c r="AM38" s="126">
        <f t="shared" si="24"/>
        <v>0.11799999999999999</v>
      </c>
      <c r="AN38" s="166"/>
      <c r="AO38" s="125">
        <f t="shared" si="20"/>
        <v>1254764</v>
      </c>
      <c r="AP38" s="126">
        <f t="shared" si="21"/>
        <v>9.5600000000000004E-2</v>
      </c>
      <c r="AQ38" s="166"/>
      <c r="AR38" s="125">
        <f t="shared" si="6"/>
        <v>1254764</v>
      </c>
      <c r="AS38" s="126">
        <f t="shared" si="22"/>
        <v>6.6900000000000001E-2</v>
      </c>
      <c r="AT38" s="125">
        <f t="shared" si="7"/>
        <v>1254692</v>
      </c>
      <c r="AU38" s="126">
        <f t="shared" si="23"/>
        <v>6.7400000000000002E-2</v>
      </c>
      <c r="AW38" s="172">
        <v>1254764</v>
      </c>
      <c r="AX38" s="172">
        <f t="shared" si="8"/>
        <v>0</v>
      </c>
    </row>
    <row r="39" spans="1:50" x14ac:dyDescent="0.3">
      <c r="A39" s="170" t="s">
        <v>159</v>
      </c>
      <c r="B39" s="124" t="s">
        <v>67</v>
      </c>
      <c r="C39" s="171">
        <v>25673</v>
      </c>
      <c r="D39" s="171">
        <v>1389</v>
      </c>
      <c r="E39" s="171">
        <v>294569</v>
      </c>
      <c r="F39" s="171">
        <v>48990</v>
      </c>
      <c r="G39" s="171">
        <v>2701</v>
      </c>
      <c r="H39" s="171">
        <v>870504</v>
      </c>
      <c r="I39" s="171">
        <v>36271</v>
      </c>
      <c r="J39" s="171">
        <v>492</v>
      </c>
      <c r="K39" s="171">
        <v>425</v>
      </c>
      <c r="L39" s="171">
        <v>690</v>
      </c>
      <c r="M39" s="171">
        <v>0</v>
      </c>
      <c r="N39" s="171">
        <v>2861</v>
      </c>
      <c r="O39" s="171">
        <f t="shared" si="9"/>
        <v>1284565</v>
      </c>
      <c r="P39" s="166"/>
      <c r="Q39" s="125">
        <v>0</v>
      </c>
      <c r="R39" s="126">
        <f t="shared" si="10"/>
        <v>0</v>
      </c>
      <c r="S39" s="125">
        <v>0</v>
      </c>
      <c r="T39" s="126">
        <f t="shared" si="11"/>
        <v>0</v>
      </c>
      <c r="U39" s="166"/>
      <c r="V39" s="125">
        <f t="shared" si="12"/>
        <v>1284565</v>
      </c>
      <c r="W39" s="126">
        <v>0.16039999999999999</v>
      </c>
      <c r="X39" s="125">
        <f t="shared" si="0"/>
        <v>343559</v>
      </c>
      <c r="Y39" s="126">
        <f t="shared" si="13"/>
        <v>0.1905</v>
      </c>
      <c r="Z39" s="125">
        <f t="shared" si="1"/>
        <v>1279785</v>
      </c>
      <c r="AA39" s="127">
        <f>ROUNDDOWN(Z39/Z$61,4)</f>
        <v>0.16900000000000001</v>
      </c>
      <c r="AB39" s="166"/>
      <c r="AC39" s="125">
        <f t="shared" si="26"/>
        <v>0</v>
      </c>
      <c r="AD39" s="126">
        <f t="shared" si="15"/>
        <v>0</v>
      </c>
      <c r="AE39" s="125">
        <f t="shared" ref="AE39:AE60" si="28">SUMIF($A39,"CA",N39)</f>
        <v>0</v>
      </c>
      <c r="AF39" s="126">
        <f t="shared" si="16"/>
        <v>0</v>
      </c>
      <c r="AG39" s="166"/>
      <c r="AH39" s="125">
        <f t="shared" si="17"/>
        <v>0</v>
      </c>
      <c r="AI39" s="126">
        <f t="shared" si="18"/>
        <v>0</v>
      </c>
      <c r="AJ39" s="125">
        <f t="shared" si="4"/>
        <v>0</v>
      </c>
      <c r="AK39" s="126">
        <f t="shared" si="19"/>
        <v>0</v>
      </c>
      <c r="AL39" s="125">
        <f t="shared" si="5"/>
        <v>0</v>
      </c>
      <c r="AM39" s="126">
        <f t="shared" si="24"/>
        <v>0</v>
      </c>
      <c r="AN39" s="166"/>
      <c r="AO39" s="125">
        <f t="shared" si="20"/>
        <v>1284565</v>
      </c>
      <c r="AP39" s="126">
        <f t="shared" si="21"/>
        <v>9.7900000000000001E-2</v>
      </c>
      <c r="AQ39" s="166"/>
      <c r="AR39" s="125">
        <f t="shared" si="6"/>
        <v>1284565</v>
      </c>
      <c r="AS39" s="126">
        <f t="shared" si="22"/>
        <v>6.8500000000000005E-2</v>
      </c>
      <c r="AT39" s="125">
        <f t="shared" si="7"/>
        <v>1281704</v>
      </c>
      <c r="AU39" s="126">
        <f t="shared" si="23"/>
        <v>6.8900000000000003E-2</v>
      </c>
      <c r="AW39" s="172">
        <v>1284565</v>
      </c>
      <c r="AX39" s="172">
        <f t="shared" si="8"/>
        <v>0</v>
      </c>
    </row>
    <row r="40" spans="1:50" x14ac:dyDescent="0.3">
      <c r="A40" s="170" t="s">
        <v>159</v>
      </c>
      <c r="B40" s="124" t="s">
        <v>68</v>
      </c>
      <c r="C40" s="171">
        <v>4072</v>
      </c>
      <c r="D40" s="171">
        <v>427</v>
      </c>
      <c r="E40" s="171">
        <v>77548</v>
      </c>
      <c r="F40" s="171">
        <v>4597</v>
      </c>
      <c r="G40" s="171">
        <v>1768</v>
      </c>
      <c r="H40" s="171">
        <v>211872</v>
      </c>
      <c r="I40" s="171">
        <v>8828</v>
      </c>
      <c r="J40" s="171">
        <v>19</v>
      </c>
      <c r="K40" s="171">
        <v>412</v>
      </c>
      <c r="L40" s="171">
        <v>385</v>
      </c>
      <c r="M40" s="171">
        <v>0</v>
      </c>
      <c r="N40" s="171">
        <v>4106</v>
      </c>
      <c r="O40" s="171">
        <f t="shared" si="9"/>
        <v>314034</v>
      </c>
      <c r="P40" s="166"/>
      <c r="Q40" s="125">
        <v>0</v>
      </c>
      <c r="R40" s="126">
        <f t="shared" si="10"/>
        <v>0</v>
      </c>
      <c r="S40" s="125">
        <v>0</v>
      </c>
      <c r="T40" s="126">
        <f t="shared" si="11"/>
        <v>0</v>
      </c>
      <c r="U40" s="166"/>
      <c r="V40" s="125">
        <f t="shared" si="12"/>
        <v>314034</v>
      </c>
      <c r="W40" s="126">
        <v>5.8299999999999998E-2</v>
      </c>
      <c r="X40" s="125">
        <f t="shared" si="0"/>
        <v>82145</v>
      </c>
      <c r="Y40" s="126">
        <f t="shared" si="13"/>
        <v>4.5600000000000002E-2</v>
      </c>
      <c r="Z40" s="125">
        <f t="shared" si="1"/>
        <v>311454</v>
      </c>
      <c r="AA40" s="126">
        <f t="shared" si="14"/>
        <v>4.1200000000000001E-2</v>
      </c>
      <c r="AB40" s="166"/>
      <c r="AC40" s="125">
        <f t="shared" si="26"/>
        <v>0</v>
      </c>
      <c r="AD40" s="126">
        <f t="shared" si="15"/>
        <v>0</v>
      </c>
      <c r="AE40" s="125">
        <f t="shared" si="28"/>
        <v>0</v>
      </c>
      <c r="AF40" s="126">
        <f t="shared" si="16"/>
        <v>0</v>
      </c>
      <c r="AG40" s="166"/>
      <c r="AH40" s="125">
        <f t="shared" si="17"/>
        <v>0</v>
      </c>
      <c r="AI40" s="126">
        <f t="shared" si="18"/>
        <v>0</v>
      </c>
      <c r="AJ40" s="125">
        <f t="shared" si="4"/>
        <v>0</v>
      </c>
      <c r="AK40" s="126">
        <f t="shared" si="19"/>
        <v>0</v>
      </c>
      <c r="AL40" s="125">
        <f t="shared" si="5"/>
        <v>0</v>
      </c>
      <c r="AM40" s="126">
        <f t="shared" si="24"/>
        <v>0</v>
      </c>
      <c r="AN40" s="166"/>
      <c r="AO40" s="125">
        <f t="shared" si="20"/>
        <v>314034</v>
      </c>
      <c r="AP40" s="126">
        <f t="shared" si="21"/>
        <v>2.3900000000000001E-2</v>
      </c>
      <c r="AQ40" s="166"/>
      <c r="AR40" s="125">
        <f t="shared" si="6"/>
        <v>314034</v>
      </c>
      <c r="AS40" s="126">
        <f t="shared" si="22"/>
        <v>1.6799999999999999E-2</v>
      </c>
      <c r="AT40" s="125">
        <f t="shared" si="7"/>
        <v>309928</v>
      </c>
      <c r="AU40" s="126">
        <f t="shared" si="23"/>
        <v>1.67E-2</v>
      </c>
      <c r="AW40" s="172">
        <v>314034</v>
      </c>
      <c r="AX40" s="172">
        <f t="shared" si="8"/>
        <v>0</v>
      </c>
    </row>
    <row r="41" spans="1:50" x14ac:dyDescent="0.3">
      <c r="A41" s="170" t="s">
        <v>160</v>
      </c>
      <c r="B41" s="124" t="s">
        <v>69</v>
      </c>
      <c r="C41" s="171">
        <v>13219</v>
      </c>
      <c r="D41" s="171">
        <v>826</v>
      </c>
      <c r="E41" s="171">
        <v>74691</v>
      </c>
      <c r="F41" s="171">
        <v>21776</v>
      </c>
      <c r="G41" s="171">
        <v>530</v>
      </c>
      <c r="H41" s="171">
        <v>286413</v>
      </c>
      <c r="I41" s="171">
        <v>11934</v>
      </c>
      <c r="J41" s="171">
        <v>4</v>
      </c>
      <c r="K41" s="171">
        <v>102</v>
      </c>
      <c r="L41" s="171">
        <v>299</v>
      </c>
      <c r="M41" s="171">
        <v>0</v>
      </c>
      <c r="N41" s="171">
        <v>217</v>
      </c>
      <c r="O41" s="171">
        <f t="shared" si="9"/>
        <v>410011</v>
      </c>
      <c r="P41" s="166"/>
      <c r="Q41" s="125">
        <v>0</v>
      </c>
      <c r="R41" s="126">
        <f t="shared" si="10"/>
        <v>0</v>
      </c>
      <c r="S41" s="125">
        <v>0</v>
      </c>
      <c r="T41" s="126">
        <f t="shared" si="11"/>
        <v>0</v>
      </c>
      <c r="U41" s="166"/>
      <c r="V41" s="125">
        <f t="shared" si="12"/>
        <v>0</v>
      </c>
      <c r="W41" s="126">
        <v>0</v>
      </c>
      <c r="X41" s="125">
        <f t="shared" si="0"/>
        <v>0</v>
      </c>
      <c r="Y41" s="126">
        <f t="shared" si="13"/>
        <v>0</v>
      </c>
      <c r="Z41" s="125">
        <f t="shared" si="1"/>
        <v>0</v>
      </c>
      <c r="AA41" s="126">
        <f t="shared" si="14"/>
        <v>0</v>
      </c>
      <c r="AB41" s="166"/>
      <c r="AC41" s="125">
        <f t="shared" si="26"/>
        <v>409794</v>
      </c>
      <c r="AD41" s="126">
        <f t="shared" si="15"/>
        <v>7.4300000000000005E-2</v>
      </c>
      <c r="AE41" s="125">
        <f t="shared" si="28"/>
        <v>217</v>
      </c>
      <c r="AF41" s="126">
        <f t="shared" si="16"/>
        <v>4.0899999999999999E-2</v>
      </c>
      <c r="AG41" s="166"/>
      <c r="AH41" s="125">
        <f t="shared" si="17"/>
        <v>410011</v>
      </c>
      <c r="AI41" s="126">
        <f t="shared" si="18"/>
        <v>3.6799999999999999E-2</v>
      </c>
      <c r="AJ41" s="125">
        <f t="shared" si="4"/>
        <v>408356</v>
      </c>
      <c r="AK41" s="127">
        <f>ROUNDDOWN(AJ41/AJ$61,4)</f>
        <v>3.6799999999999999E-2</v>
      </c>
      <c r="AL41" s="125">
        <f t="shared" si="5"/>
        <v>96467</v>
      </c>
      <c r="AM41" s="126">
        <f>ROUNDUP(AL41/AL$61,4)</f>
        <v>3.7000000000000005E-2</v>
      </c>
      <c r="AN41" s="166"/>
      <c r="AO41" s="125">
        <f t="shared" si="20"/>
        <v>410011</v>
      </c>
      <c r="AP41" s="126">
        <f t="shared" si="21"/>
        <v>3.1199999999999999E-2</v>
      </c>
      <c r="AQ41" s="166"/>
      <c r="AR41" s="125">
        <f t="shared" si="6"/>
        <v>410011</v>
      </c>
      <c r="AS41" s="126">
        <f>ROUND(AR41/AR$61,4)</f>
        <v>2.1899999999999999E-2</v>
      </c>
      <c r="AT41" s="125">
        <f t="shared" si="7"/>
        <v>409794</v>
      </c>
      <c r="AU41" s="127">
        <f>ROUNDUP(AT41/AT$61,4)</f>
        <v>2.2099999999999998E-2</v>
      </c>
      <c r="AW41" s="172">
        <v>410011</v>
      </c>
      <c r="AX41" s="172">
        <f t="shared" si="8"/>
        <v>0</v>
      </c>
    </row>
    <row r="42" spans="1:50" x14ac:dyDescent="0.3">
      <c r="A42" s="170" t="s">
        <v>159</v>
      </c>
      <c r="B42" s="124" t="s">
        <v>70</v>
      </c>
      <c r="C42" s="171">
        <v>1724</v>
      </c>
      <c r="D42" s="171">
        <v>179</v>
      </c>
      <c r="E42" s="171">
        <v>14338</v>
      </c>
      <c r="F42" s="171">
        <v>2894</v>
      </c>
      <c r="G42" s="171">
        <v>51</v>
      </c>
      <c r="H42" s="171">
        <v>59390</v>
      </c>
      <c r="I42" s="171">
        <v>2475</v>
      </c>
      <c r="J42" s="171">
        <v>0</v>
      </c>
      <c r="K42" s="171">
        <v>13</v>
      </c>
      <c r="L42" s="171">
        <v>65</v>
      </c>
      <c r="M42" s="171">
        <v>0</v>
      </c>
      <c r="N42" s="171">
        <v>315</v>
      </c>
      <c r="O42" s="171">
        <f t="shared" si="9"/>
        <v>81444</v>
      </c>
      <c r="P42" s="166"/>
      <c r="Q42" s="125">
        <v>0</v>
      </c>
      <c r="R42" s="126">
        <f t="shared" si="10"/>
        <v>0</v>
      </c>
      <c r="S42" s="125">
        <v>0</v>
      </c>
      <c r="T42" s="126">
        <f t="shared" si="11"/>
        <v>0</v>
      </c>
      <c r="U42" s="166"/>
      <c r="V42" s="125">
        <f t="shared" si="12"/>
        <v>81444</v>
      </c>
      <c r="W42" s="126">
        <v>1.34E-2</v>
      </c>
      <c r="X42" s="125">
        <f t="shared" si="0"/>
        <v>17232</v>
      </c>
      <c r="Y42" s="126">
        <f t="shared" si="13"/>
        <v>9.5999999999999992E-3</v>
      </c>
      <c r="Z42" s="125">
        <f t="shared" si="1"/>
        <v>81149</v>
      </c>
      <c r="AA42" s="126">
        <f t="shared" si="14"/>
        <v>1.0699999999999999E-2</v>
      </c>
      <c r="AB42" s="166"/>
      <c r="AC42" s="125">
        <f t="shared" si="26"/>
        <v>0</v>
      </c>
      <c r="AD42" s="126">
        <f t="shared" si="15"/>
        <v>0</v>
      </c>
      <c r="AE42" s="125">
        <f t="shared" si="28"/>
        <v>0</v>
      </c>
      <c r="AF42" s="126">
        <f t="shared" si="16"/>
        <v>0</v>
      </c>
      <c r="AG42" s="166"/>
      <c r="AH42" s="125">
        <f t="shared" si="17"/>
        <v>0</v>
      </c>
      <c r="AI42" s="126">
        <f t="shared" si="18"/>
        <v>0</v>
      </c>
      <c r="AJ42" s="125">
        <f t="shared" si="4"/>
        <v>0</v>
      </c>
      <c r="AK42" s="126">
        <f t="shared" si="19"/>
        <v>0</v>
      </c>
      <c r="AL42" s="125">
        <f t="shared" si="5"/>
        <v>0</v>
      </c>
      <c r="AM42" s="126">
        <f t="shared" si="24"/>
        <v>0</v>
      </c>
      <c r="AN42" s="166"/>
      <c r="AO42" s="125">
        <f t="shared" si="20"/>
        <v>81444</v>
      </c>
      <c r="AP42" s="126">
        <f t="shared" si="21"/>
        <v>6.1999999999999998E-3</v>
      </c>
      <c r="AQ42" s="166"/>
      <c r="AR42" s="125">
        <f t="shared" si="6"/>
        <v>81444</v>
      </c>
      <c r="AS42" s="126">
        <f t="shared" si="22"/>
        <v>4.3E-3</v>
      </c>
      <c r="AT42" s="125">
        <f t="shared" si="7"/>
        <v>81129</v>
      </c>
      <c r="AU42" s="126">
        <f t="shared" si="23"/>
        <v>4.4000000000000003E-3</v>
      </c>
      <c r="AW42" s="172">
        <v>81444</v>
      </c>
      <c r="AX42" s="172">
        <f t="shared" si="8"/>
        <v>0</v>
      </c>
    </row>
    <row r="43" spans="1:50" x14ac:dyDescent="0.3">
      <c r="A43" s="170" t="s">
        <v>159</v>
      </c>
      <c r="B43" s="124" t="s">
        <v>71</v>
      </c>
      <c r="C43" s="171">
        <v>1244</v>
      </c>
      <c r="D43" s="171">
        <v>100</v>
      </c>
      <c r="E43" s="171">
        <v>24368</v>
      </c>
      <c r="F43" s="171">
        <v>3877</v>
      </c>
      <c r="G43" s="171">
        <v>491</v>
      </c>
      <c r="H43" s="171">
        <v>142606</v>
      </c>
      <c r="I43" s="171">
        <v>5942</v>
      </c>
      <c r="J43" s="171">
        <v>4</v>
      </c>
      <c r="K43" s="171">
        <v>387</v>
      </c>
      <c r="L43" s="171">
        <v>95</v>
      </c>
      <c r="M43" s="171">
        <v>0</v>
      </c>
      <c r="N43" s="171">
        <v>204</v>
      </c>
      <c r="O43" s="171">
        <f t="shared" si="9"/>
        <v>179318</v>
      </c>
      <c r="P43" s="166"/>
      <c r="Q43" s="125">
        <v>0</v>
      </c>
      <c r="R43" s="126">
        <f t="shared" si="10"/>
        <v>0</v>
      </c>
      <c r="S43" s="125">
        <v>0</v>
      </c>
      <c r="T43" s="126">
        <f t="shared" si="11"/>
        <v>0</v>
      </c>
      <c r="U43" s="166"/>
      <c r="V43" s="125">
        <f t="shared" si="12"/>
        <v>179318</v>
      </c>
      <c r="W43" s="126">
        <v>2.3599999999999999E-2</v>
      </c>
      <c r="X43" s="125">
        <f t="shared" si="0"/>
        <v>28245</v>
      </c>
      <c r="Y43" s="126">
        <f t="shared" si="13"/>
        <v>1.5699999999999999E-2</v>
      </c>
      <c r="Z43" s="125">
        <f t="shared" si="1"/>
        <v>178632</v>
      </c>
      <c r="AA43" s="126">
        <f>ROUND(Z43/Z$61,4)</f>
        <v>2.3599999999999999E-2</v>
      </c>
      <c r="AB43" s="166"/>
      <c r="AC43" s="125">
        <f t="shared" si="26"/>
        <v>0</v>
      </c>
      <c r="AD43" s="126">
        <f t="shared" si="15"/>
        <v>0</v>
      </c>
      <c r="AE43" s="125">
        <f t="shared" si="28"/>
        <v>0</v>
      </c>
      <c r="AF43" s="126">
        <f t="shared" si="16"/>
        <v>0</v>
      </c>
      <c r="AG43" s="166"/>
      <c r="AH43" s="125">
        <f t="shared" si="17"/>
        <v>0</v>
      </c>
      <c r="AI43" s="126">
        <f t="shared" si="18"/>
        <v>0</v>
      </c>
      <c r="AJ43" s="125">
        <f t="shared" si="4"/>
        <v>0</v>
      </c>
      <c r="AK43" s="126">
        <f t="shared" si="19"/>
        <v>0</v>
      </c>
      <c r="AL43" s="125">
        <f t="shared" si="5"/>
        <v>0</v>
      </c>
      <c r="AM43" s="126">
        <f t="shared" si="24"/>
        <v>0</v>
      </c>
      <c r="AN43" s="166"/>
      <c r="AO43" s="125">
        <f t="shared" si="20"/>
        <v>179318</v>
      </c>
      <c r="AP43" s="126">
        <f t="shared" si="21"/>
        <v>1.37E-2</v>
      </c>
      <c r="AQ43" s="166"/>
      <c r="AR43" s="125">
        <f t="shared" si="6"/>
        <v>179318</v>
      </c>
      <c r="AS43" s="126">
        <f t="shared" si="22"/>
        <v>9.5999999999999992E-3</v>
      </c>
      <c r="AT43" s="125">
        <f t="shared" si="7"/>
        <v>179114</v>
      </c>
      <c r="AU43" s="126">
        <f t="shared" si="23"/>
        <v>9.5999999999999992E-3</v>
      </c>
      <c r="AW43" s="172">
        <v>179318</v>
      </c>
      <c r="AX43" s="172">
        <f t="shared" si="8"/>
        <v>0</v>
      </c>
    </row>
    <row r="44" spans="1:50" x14ac:dyDescent="0.3">
      <c r="A44" s="170" t="s">
        <v>159</v>
      </c>
      <c r="B44" s="124" t="s">
        <v>72</v>
      </c>
      <c r="C44" s="171">
        <v>5071</v>
      </c>
      <c r="D44" s="171">
        <v>305</v>
      </c>
      <c r="E44" s="171">
        <v>37151</v>
      </c>
      <c r="F44" s="171">
        <v>6971</v>
      </c>
      <c r="G44" s="171">
        <v>202</v>
      </c>
      <c r="H44" s="171">
        <v>150681</v>
      </c>
      <c r="I44" s="171">
        <v>6278</v>
      </c>
      <c r="J44" s="171">
        <v>1</v>
      </c>
      <c r="K44" s="171">
        <v>19</v>
      </c>
      <c r="L44" s="171">
        <v>92</v>
      </c>
      <c r="M44" s="171">
        <v>0</v>
      </c>
      <c r="N44" s="171">
        <v>226</v>
      </c>
      <c r="O44" s="171">
        <f t="shared" si="9"/>
        <v>206997</v>
      </c>
      <c r="P44" s="166"/>
      <c r="Q44" s="125">
        <v>0</v>
      </c>
      <c r="R44" s="126">
        <f t="shared" si="10"/>
        <v>0</v>
      </c>
      <c r="S44" s="125">
        <v>0</v>
      </c>
      <c r="T44" s="126">
        <f t="shared" si="11"/>
        <v>0</v>
      </c>
      <c r="U44" s="166"/>
      <c r="V44" s="125">
        <f t="shared" si="12"/>
        <v>206997</v>
      </c>
      <c r="W44" s="126">
        <v>2.4199999999999999E-2</v>
      </c>
      <c r="X44" s="125">
        <f t="shared" si="0"/>
        <v>44122</v>
      </c>
      <c r="Y44" s="126">
        <f t="shared" si="13"/>
        <v>2.4500000000000001E-2</v>
      </c>
      <c r="Z44" s="125">
        <f t="shared" si="1"/>
        <v>206398</v>
      </c>
      <c r="AA44" s="126">
        <f t="shared" si="14"/>
        <v>2.7300000000000001E-2</v>
      </c>
      <c r="AB44" s="166"/>
      <c r="AC44" s="125">
        <f t="shared" si="26"/>
        <v>0</v>
      </c>
      <c r="AD44" s="126">
        <f t="shared" si="15"/>
        <v>0</v>
      </c>
      <c r="AE44" s="125">
        <f t="shared" si="28"/>
        <v>0</v>
      </c>
      <c r="AF44" s="126">
        <f t="shared" si="16"/>
        <v>0</v>
      </c>
      <c r="AG44" s="166"/>
      <c r="AH44" s="125">
        <f t="shared" si="17"/>
        <v>0</v>
      </c>
      <c r="AI44" s="126">
        <f t="shared" si="18"/>
        <v>0</v>
      </c>
      <c r="AJ44" s="125">
        <f t="shared" si="4"/>
        <v>0</v>
      </c>
      <c r="AK44" s="126">
        <f t="shared" si="19"/>
        <v>0</v>
      </c>
      <c r="AL44" s="125">
        <f t="shared" si="5"/>
        <v>0</v>
      </c>
      <c r="AM44" s="126">
        <f t="shared" si="24"/>
        <v>0</v>
      </c>
      <c r="AN44" s="166"/>
      <c r="AO44" s="125">
        <f t="shared" si="20"/>
        <v>206997</v>
      </c>
      <c r="AP44" s="126">
        <f t="shared" si="21"/>
        <v>1.5800000000000002E-2</v>
      </c>
      <c r="AQ44" s="166"/>
      <c r="AR44" s="125">
        <f t="shared" si="6"/>
        <v>206997</v>
      </c>
      <c r="AS44" s="126">
        <f t="shared" si="22"/>
        <v>1.0999999999999999E-2</v>
      </c>
      <c r="AT44" s="125">
        <f t="shared" si="7"/>
        <v>206771</v>
      </c>
      <c r="AU44" s="126">
        <f>ROUND(AT44/AT$61,4)</f>
        <v>1.11E-2</v>
      </c>
      <c r="AW44" s="172">
        <v>206997</v>
      </c>
      <c r="AX44" s="172">
        <f t="shared" si="8"/>
        <v>0</v>
      </c>
    </row>
    <row r="45" spans="1:50" x14ac:dyDescent="0.3">
      <c r="A45" s="170" t="s">
        <v>159</v>
      </c>
      <c r="B45" s="124" t="s">
        <v>73</v>
      </c>
      <c r="C45" s="171">
        <v>7704</v>
      </c>
      <c r="D45" s="171">
        <v>729</v>
      </c>
      <c r="E45" s="171">
        <v>77344</v>
      </c>
      <c r="F45" s="171">
        <v>23768</v>
      </c>
      <c r="G45" s="171">
        <v>1153</v>
      </c>
      <c r="H45" s="171">
        <v>397839</v>
      </c>
      <c r="I45" s="171">
        <v>16577</v>
      </c>
      <c r="J45" s="171">
        <v>17</v>
      </c>
      <c r="K45" s="171">
        <v>933</v>
      </c>
      <c r="L45" s="171">
        <v>308</v>
      </c>
      <c r="M45" s="171">
        <v>0</v>
      </c>
      <c r="N45" s="171">
        <v>3775</v>
      </c>
      <c r="O45" s="171">
        <f t="shared" si="9"/>
        <v>530147</v>
      </c>
      <c r="P45" s="166"/>
      <c r="Q45" s="125">
        <v>0</v>
      </c>
      <c r="R45" s="126">
        <f t="shared" si="10"/>
        <v>0</v>
      </c>
      <c r="S45" s="125">
        <v>0</v>
      </c>
      <c r="T45" s="126">
        <f t="shared" si="11"/>
        <v>0</v>
      </c>
      <c r="U45" s="166"/>
      <c r="V45" s="125">
        <f t="shared" si="12"/>
        <v>530147</v>
      </c>
      <c r="W45" s="126">
        <v>8.0600000000000005E-2</v>
      </c>
      <c r="X45" s="125">
        <f t="shared" si="0"/>
        <v>101112</v>
      </c>
      <c r="Y45" s="126">
        <f t="shared" si="13"/>
        <v>5.6099999999999997E-2</v>
      </c>
      <c r="Z45" s="125">
        <f t="shared" si="1"/>
        <v>527957</v>
      </c>
      <c r="AA45" s="126">
        <f t="shared" si="14"/>
        <v>6.9800000000000001E-2</v>
      </c>
      <c r="AB45" s="166"/>
      <c r="AC45" s="125">
        <f t="shared" si="26"/>
        <v>0</v>
      </c>
      <c r="AD45" s="126">
        <f t="shared" si="15"/>
        <v>0</v>
      </c>
      <c r="AE45" s="125">
        <f t="shared" si="28"/>
        <v>0</v>
      </c>
      <c r="AF45" s="126">
        <f t="shared" si="16"/>
        <v>0</v>
      </c>
      <c r="AG45" s="166"/>
      <c r="AH45" s="125">
        <f t="shared" si="17"/>
        <v>0</v>
      </c>
      <c r="AI45" s="126">
        <f t="shared" si="18"/>
        <v>0</v>
      </c>
      <c r="AJ45" s="125">
        <f t="shared" si="4"/>
        <v>0</v>
      </c>
      <c r="AK45" s="126">
        <f t="shared" si="19"/>
        <v>0</v>
      </c>
      <c r="AL45" s="125">
        <f t="shared" si="5"/>
        <v>0</v>
      </c>
      <c r="AM45" s="126">
        <f t="shared" si="24"/>
        <v>0</v>
      </c>
      <c r="AN45" s="166"/>
      <c r="AO45" s="125">
        <f t="shared" si="20"/>
        <v>530147</v>
      </c>
      <c r="AP45" s="126">
        <f t="shared" si="21"/>
        <v>4.0399999999999998E-2</v>
      </c>
      <c r="AQ45" s="166"/>
      <c r="AR45" s="125">
        <f t="shared" si="6"/>
        <v>530147</v>
      </c>
      <c r="AS45" s="126">
        <f t="shared" si="22"/>
        <v>2.8299999999999999E-2</v>
      </c>
      <c r="AT45" s="125">
        <f t="shared" si="7"/>
        <v>526372</v>
      </c>
      <c r="AU45" s="126">
        <f t="shared" si="23"/>
        <v>2.8299999999999999E-2</v>
      </c>
      <c r="AW45" s="172">
        <v>530147</v>
      </c>
      <c r="AX45" s="172">
        <f t="shared" si="8"/>
        <v>0</v>
      </c>
    </row>
    <row r="46" spans="1:50" x14ac:dyDescent="0.3">
      <c r="A46" s="170" t="s">
        <v>159</v>
      </c>
      <c r="B46" s="124" t="s">
        <v>74</v>
      </c>
      <c r="C46" s="171">
        <v>2104</v>
      </c>
      <c r="D46" s="171">
        <v>86</v>
      </c>
      <c r="E46" s="171">
        <v>22941</v>
      </c>
      <c r="F46" s="171">
        <v>4006</v>
      </c>
      <c r="G46" s="171">
        <v>63</v>
      </c>
      <c r="H46" s="171">
        <v>75721</v>
      </c>
      <c r="I46" s="171">
        <v>3155</v>
      </c>
      <c r="J46" s="171">
        <v>2</v>
      </c>
      <c r="K46" s="171">
        <v>10</v>
      </c>
      <c r="L46" s="171">
        <v>43</v>
      </c>
      <c r="M46" s="171">
        <v>0</v>
      </c>
      <c r="N46" s="171">
        <v>266</v>
      </c>
      <c r="O46" s="171">
        <f t="shared" si="9"/>
        <v>108397</v>
      </c>
      <c r="P46" s="166"/>
      <c r="Q46" s="125">
        <v>0</v>
      </c>
      <c r="R46" s="126">
        <f t="shared" si="10"/>
        <v>0</v>
      </c>
      <c r="S46" s="125">
        <v>0</v>
      </c>
      <c r="T46" s="126">
        <f t="shared" si="11"/>
        <v>0</v>
      </c>
      <c r="U46" s="166"/>
      <c r="V46" s="125">
        <f t="shared" si="12"/>
        <v>108397</v>
      </c>
      <c r="W46" s="126">
        <v>1.3599999999999999E-2</v>
      </c>
      <c r="X46" s="125">
        <f t="shared" si="0"/>
        <v>26947</v>
      </c>
      <c r="Y46" s="126">
        <f t="shared" si="13"/>
        <v>1.49E-2</v>
      </c>
      <c r="Z46" s="125">
        <f t="shared" si="1"/>
        <v>108205</v>
      </c>
      <c r="AA46" s="126">
        <f t="shared" si="14"/>
        <v>1.43E-2</v>
      </c>
      <c r="AB46" s="166"/>
      <c r="AC46" s="125">
        <f t="shared" si="26"/>
        <v>0</v>
      </c>
      <c r="AD46" s="126">
        <f t="shared" si="15"/>
        <v>0</v>
      </c>
      <c r="AE46" s="125">
        <f t="shared" si="28"/>
        <v>0</v>
      </c>
      <c r="AF46" s="126">
        <f t="shared" si="16"/>
        <v>0</v>
      </c>
      <c r="AG46" s="166"/>
      <c r="AH46" s="125">
        <f t="shared" si="17"/>
        <v>0</v>
      </c>
      <c r="AI46" s="126">
        <f t="shared" si="18"/>
        <v>0</v>
      </c>
      <c r="AJ46" s="125">
        <f t="shared" si="4"/>
        <v>0</v>
      </c>
      <c r="AK46" s="126">
        <f t="shared" si="19"/>
        <v>0</v>
      </c>
      <c r="AL46" s="125">
        <f t="shared" si="5"/>
        <v>0</v>
      </c>
      <c r="AM46" s="126">
        <f t="shared" si="24"/>
        <v>0</v>
      </c>
      <c r="AN46" s="166"/>
      <c r="AO46" s="125">
        <f t="shared" si="20"/>
        <v>108397</v>
      </c>
      <c r="AP46" s="126">
        <f t="shared" si="21"/>
        <v>8.3000000000000001E-3</v>
      </c>
      <c r="AQ46" s="166"/>
      <c r="AR46" s="125">
        <f t="shared" si="6"/>
        <v>108397</v>
      </c>
      <c r="AS46" s="126">
        <f t="shared" si="22"/>
        <v>5.7999999999999996E-3</v>
      </c>
      <c r="AT46" s="125">
        <f t="shared" si="7"/>
        <v>108131</v>
      </c>
      <c r="AU46" s="126">
        <f t="shared" si="23"/>
        <v>5.7999999999999996E-3</v>
      </c>
      <c r="AW46" s="172">
        <v>108397</v>
      </c>
      <c r="AX46" s="172">
        <f t="shared" si="8"/>
        <v>0</v>
      </c>
    </row>
    <row r="47" spans="1:50" x14ac:dyDescent="0.3">
      <c r="A47" s="170" t="s">
        <v>160</v>
      </c>
      <c r="B47" s="124" t="s">
        <v>75</v>
      </c>
      <c r="C47" s="171">
        <v>2527</v>
      </c>
      <c r="D47" s="171">
        <v>312</v>
      </c>
      <c r="E47" s="171">
        <v>18311</v>
      </c>
      <c r="F47" s="171">
        <v>5340</v>
      </c>
      <c r="G47" s="171">
        <v>33</v>
      </c>
      <c r="H47" s="171">
        <v>63208</v>
      </c>
      <c r="I47" s="171">
        <v>2634</v>
      </c>
      <c r="J47" s="171">
        <v>0</v>
      </c>
      <c r="K47" s="171">
        <v>2</v>
      </c>
      <c r="L47" s="171">
        <v>115</v>
      </c>
      <c r="M47" s="171">
        <v>45</v>
      </c>
      <c r="N47" s="171">
        <v>199</v>
      </c>
      <c r="O47" s="171">
        <f t="shared" si="9"/>
        <v>92726</v>
      </c>
      <c r="P47" s="166"/>
      <c r="Q47" s="125">
        <v>0</v>
      </c>
      <c r="R47" s="126">
        <f>ROUND(Q47/Q$61,4)</f>
        <v>0</v>
      </c>
      <c r="S47" s="125">
        <v>0</v>
      </c>
      <c r="T47" s="126">
        <f t="shared" si="11"/>
        <v>0</v>
      </c>
      <c r="U47" s="166"/>
      <c r="V47" s="125">
        <f t="shared" si="12"/>
        <v>0</v>
      </c>
      <c r="W47" s="126">
        <v>0</v>
      </c>
      <c r="X47" s="125">
        <f t="shared" si="0"/>
        <v>0</v>
      </c>
      <c r="Y47" s="126">
        <f t="shared" si="13"/>
        <v>0</v>
      </c>
      <c r="Z47" s="125">
        <f t="shared" si="1"/>
        <v>0</v>
      </c>
      <c r="AA47" s="126">
        <f t="shared" si="14"/>
        <v>0</v>
      </c>
      <c r="AB47" s="166"/>
      <c r="AC47" s="125">
        <f t="shared" si="26"/>
        <v>92527</v>
      </c>
      <c r="AD47" s="126">
        <f>ROUND(AC47/AC$61,4)</f>
        <v>1.6799999999999999E-2</v>
      </c>
      <c r="AE47" s="125">
        <f t="shared" si="28"/>
        <v>199</v>
      </c>
      <c r="AF47" s="126">
        <f>ROUND(AE47/AE$61,4)</f>
        <v>3.7499999999999999E-2</v>
      </c>
      <c r="AG47" s="166"/>
      <c r="AH47" s="125">
        <f t="shared" si="17"/>
        <v>92726</v>
      </c>
      <c r="AI47" s="126">
        <f t="shared" si="18"/>
        <v>8.3000000000000001E-3</v>
      </c>
      <c r="AJ47" s="125">
        <f t="shared" si="4"/>
        <v>92221</v>
      </c>
      <c r="AK47" s="126">
        <f t="shared" si="19"/>
        <v>8.3000000000000001E-3</v>
      </c>
      <c r="AL47" s="125">
        <f t="shared" si="5"/>
        <v>23651</v>
      </c>
      <c r="AM47" s="126">
        <f t="shared" si="24"/>
        <v>9.1000000000000004E-3</v>
      </c>
      <c r="AN47" s="166"/>
      <c r="AO47" s="125">
        <f t="shared" si="20"/>
        <v>92726</v>
      </c>
      <c r="AP47" s="126">
        <f t="shared" si="21"/>
        <v>7.1000000000000004E-3</v>
      </c>
      <c r="AQ47" s="166"/>
      <c r="AR47" s="125">
        <f t="shared" si="6"/>
        <v>92726</v>
      </c>
      <c r="AS47" s="126">
        <f t="shared" si="22"/>
        <v>4.8999999999999998E-3</v>
      </c>
      <c r="AT47" s="125">
        <f t="shared" si="7"/>
        <v>92527</v>
      </c>
      <c r="AU47" s="126">
        <f t="shared" si="23"/>
        <v>5.0000000000000001E-3</v>
      </c>
      <c r="AW47" s="172">
        <v>92726</v>
      </c>
      <c r="AX47" s="172">
        <f t="shared" si="8"/>
        <v>0</v>
      </c>
    </row>
    <row r="48" spans="1:50" x14ac:dyDescent="0.3">
      <c r="A48" s="170" t="s">
        <v>160</v>
      </c>
      <c r="B48" s="124" t="s">
        <v>76</v>
      </c>
      <c r="C48" s="171">
        <v>30</v>
      </c>
      <c r="D48" s="171">
        <v>4</v>
      </c>
      <c r="E48" s="171">
        <v>209</v>
      </c>
      <c r="F48" s="171">
        <v>44</v>
      </c>
      <c r="G48" s="171">
        <v>0</v>
      </c>
      <c r="H48" s="171">
        <v>777</v>
      </c>
      <c r="I48" s="171">
        <v>32</v>
      </c>
      <c r="J48" s="171">
        <v>0</v>
      </c>
      <c r="K48" s="171">
        <v>0</v>
      </c>
      <c r="L48" s="171">
        <v>0</v>
      </c>
      <c r="M48" s="171">
        <v>0</v>
      </c>
      <c r="N48" s="171">
        <v>9</v>
      </c>
      <c r="O48" s="171">
        <f t="shared" si="9"/>
        <v>1105</v>
      </c>
      <c r="P48" s="166"/>
      <c r="Q48" s="125">
        <v>0</v>
      </c>
      <c r="R48" s="126">
        <f t="shared" si="10"/>
        <v>0</v>
      </c>
      <c r="S48" s="125">
        <v>0</v>
      </c>
      <c r="T48" s="126">
        <f t="shared" si="11"/>
        <v>0</v>
      </c>
      <c r="U48" s="166"/>
      <c r="V48" s="125">
        <f t="shared" si="12"/>
        <v>0</v>
      </c>
      <c r="W48" s="126">
        <v>0</v>
      </c>
      <c r="X48" s="125">
        <f t="shared" si="0"/>
        <v>0</v>
      </c>
      <c r="Y48" s="126">
        <f t="shared" si="13"/>
        <v>0</v>
      </c>
      <c r="Z48" s="125">
        <f t="shared" si="1"/>
        <v>0</v>
      </c>
      <c r="AA48" s="126">
        <f t="shared" si="14"/>
        <v>0</v>
      </c>
      <c r="AB48" s="166"/>
      <c r="AC48" s="125">
        <f t="shared" si="26"/>
        <v>1096</v>
      </c>
      <c r="AD48" s="126">
        <f t="shared" si="15"/>
        <v>2.0000000000000001E-4</v>
      </c>
      <c r="AE48" s="125">
        <f t="shared" si="28"/>
        <v>9</v>
      </c>
      <c r="AF48" s="126">
        <f t="shared" si="16"/>
        <v>1.6999999999999999E-3</v>
      </c>
      <c r="AG48" s="166"/>
      <c r="AH48" s="125">
        <f t="shared" si="17"/>
        <v>1105</v>
      </c>
      <c r="AI48" s="126">
        <f t="shared" si="18"/>
        <v>1E-4</v>
      </c>
      <c r="AJ48" s="125">
        <f t="shared" si="4"/>
        <v>1101</v>
      </c>
      <c r="AK48" s="126">
        <f t="shared" si="19"/>
        <v>1E-4</v>
      </c>
      <c r="AL48" s="125">
        <f t="shared" si="5"/>
        <v>253</v>
      </c>
      <c r="AM48" s="126">
        <f t="shared" si="24"/>
        <v>1E-4</v>
      </c>
      <c r="AN48" s="166"/>
      <c r="AO48" s="125">
        <f t="shared" si="20"/>
        <v>1105</v>
      </c>
      <c r="AP48" s="126">
        <f t="shared" si="21"/>
        <v>1E-4</v>
      </c>
      <c r="AQ48" s="166"/>
      <c r="AR48" s="125">
        <f t="shared" si="6"/>
        <v>1105</v>
      </c>
      <c r="AS48" s="126">
        <f t="shared" si="22"/>
        <v>1E-4</v>
      </c>
      <c r="AT48" s="125">
        <f t="shared" si="7"/>
        <v>1096</v>
      </c>
      <c r="AU48" s="126">
        <f t="shared" si="23"/>
        <v>1E-4</v>
      </c>
      <c r="AW48" s="172">
        <v>1105</v>
      </c>
      <c r="AX48" s="172">
        <f t="shared" si="8"/>
        <v>0</v>
      </c>
    </row>
    <row r="49" spans="1:50" x14ac:dyDescent="0.3">
      <c r="A49" s="170" t="s">
        <v>160</v>
      </c>
      <c r="B49" s="124" t="s">
        <v>77</v>
      </c>
      <c r="C49" s="171">
        <v>756</v>
      </c>
      <c r="D49" s="171">
        <v>84</v>
      </c>
      <c r="E49" s="171">
        <v>5761</v>
      </c>
      <c r="F49" s="171">
        <v>1673</v>
      </c>
      <c r="G49" s="171">
        <v>7</v>
      </c>
      <c r="H49" s="171">
        <v>18286</v>
      </c>
      <c r="I49" s="171">
        <v>762</v>
      </c>
      <c r="J49" s="171">
        <v>0</v>
      </c>
      <c r="K49" s="171">
        <v>1</v>
      </c>
      <c r="L49" s="171">
        <v>33</v>
      </c>
      <c r="M49" s="171">
        <v>1</v>
      </c>
      <c r="N49" s="171">
        <v>29</v>
      </c>
      <c r="O49" s="171">
        <f t="shared" si="9"/>
        <v>27393</v>
      </c>
      <c r="P49" s="166"/>
      <c r="Q49" s="125">
        <v>0</v>
      </c>
      <c r="R49" s="126">
        <f t="shared" si="10"/>
        <v>0</v>
      </c>
      <c r="S49" s="125">
        <v>0</v>
      </c>
      <c r="T49" s="126">
        <f t="shared" si="11"/>
        <v>0</v>
      </c>
      <c r="U49" s="166"/>
      <c r="V49" s="125">
        <f t="shared" si="12"/>
        <v>0</v>
      </c>
      <c r="W49" s="126">
        <v>0</v>
      </c>
      <c r="X49" s="125">
        <f t="shared" si="0"/>
        <v>0</v>
      </c>
      <c r="Y49" s="126">
        <f t="shared" si="13"/>
        <v>0</v>
      </c>
      <c r="Z49" s="125">
        <f t="shared" si="1"/>
        <v>0</v>
      </c>
      <c r="AA49" s="126">
        <f t="shared" si="14"/>
        <v>0</v>
      </c>
      <c r="AB49" s="166"/>
      <c r="AC49" s="125">
        <f t="shared" si="26"/>
        <v>27364</v>
      </c>
      <c r="AD49" s="126">
        <f t="shared" si="15"/>
        <v>5.0000000000000001E-3</v>
      </c>
      <c r="AE49" s="125">
        <f t="shared" si="28"/>
        <v>29</v>
      </c>
      <c r="AF49" s="126">
        <f t="shared" si="16"/>
        <v>5.4999999999999997E-3</v>
      </c>
      <c r="AG49" s="166"/>
      <c r="AH49" s="125">
        <f t="shared" si="17"/>
        <v>27393</v>
      </c>
      <c r="AI49" s="126">
        <f t="shared" si="18"/>
        <v>2.5000000000000001E-3</v>
      </c>
      <c r="AJ49" s="125">
        <f t="shared" si="4"/>
        <v>27268</v>
      </c>
      <c r="AK49" s="126">
        <f t="shared" si="19"/>
        <v>2.5000000000000001E-3</v>
      </c>
      <c r="AL49" s="125">
        <f t="shared" si="5"/>
        <v>7434</v>
      </c>
      <c r="AM49" s="126">
        <f t="shared" si="24"/>
        <v>2.8999999999999998E-3</v>
      </c>
      <c r="AN49" s="166"/>
      <c r="AO49" s="125">
        <f t="shared" si="20"/>
        <v>27393</v>
      </c>
      <c r="AP49" s="126">
        <f t="shared" si="21"/>
        <v>2.0999999999999999E-3</v>
      </c>
      <c r="AQ49" s="166"/>
      <c r="AR49" s="125">
        <f t="shared" si="6"/>
        <v>27393</v>
      </c>
      <c r="AS49" s="126">
        <f t="shared" si="22"/>
        <v>1.5E-3</v>
      </c>
      <c r="AT49" s="125">
        <f t="shared" si="7"/>
        <v>27364</v>
      </c>
      <c r="AU49" s="126">
        <f t="shared" si="23"/>
        <v>1.5E-3</v>
      </c>
      <c r="AW49" s="172">
        <v>27393</v>
      </c>
      <c r="AX49" s="172">
        <f t="shared" si="8"/>
        <v>0</v>
      </c>
    </row>
    <row r="50" spans="1:50" x14ac:dyDescent="0.3">
      <c r="A50" s="170" t="s">
        <v>159</v>
      </c>
      <c r="B50" s="124" t="s">
        <v>78</v>
      </c>
      <c r="C50" s="171">
        <v>4779</v>
      </c>
      <c r="D50" s="171">
        <v>316</v>
      </c>
      <c r="E50" s="171">
        <v>35398</v>
      </c>
      <c r="F50" s="171">
        <v>8329</v>
      </c>
      <c r="G50" s="171">
        <v>241</v>
      </c>
      <c r="H50" s="171">
        <v>120359</v>
      </c>
      <c r="I50" s="171">
        <v>5015</v>
      </c>
      <c r="J50" s="171">
        <v>0</v>
      </c>
      <c r="K50" s="171">
        <v>100</v>
      </c>
      <c r="L50" s="171">
        <v>110</v>
      </c>
      <c r="M50" s="171">
        <v>35</v>
      </c>
      <c r="N50" s="171">
        <v>216</v>
      </c>
      <c r="O50" s="171">
        <f t="shared" si="9"/>
        <v>174898</v>
      </c>
      <c r="P50" s="166"/>
      <c r="Q50" s="125">
        <v>0</v>
      </c>
      <c r="R50" s="126">
        <f t="shared" si="10"/>
        <v>0</v>
      </c>
      <c r="S50" s="125">
        <v>0</v>
      </c>
      <c r="T50" s="126">
        <f t="shared" si="11"/>
        <v>0</v>
      </c>
      <c r="U50" s="166"/>
      <c r="V50" s="125">
        <f t="shared" si="12"/>
        <v>174898</v>
      </c>
      <c r="W50" s="126">
        <v>2.5700000000000001E-2</v>
      </c>
      <c r="X50" s="125">
        <f t="shared" si="0"/>
        <v>43727</v>
      </c>
      <c r="Y50" s="126">
        <f t="shared" si="13"/>
        <v>2.4299999999999999E-2</v>
      </c>
      <c r="Z50" s="125">
        <f t="shared" si="1"/>
        <v>174196</v>
      </c>
      <c r="AA50" s="126">
        <f t="shared" si="14"/>
        <v>2.3E-2</v>
      </c>
      <c r="AB50" s="166"/>
      <c r="AC50" s="125">
        <f t="shared" si="26"/>
        <v>0</v>
      </c>
      <c r="AD50" s="126">
        <f t="shared" si="15"/>
        <v>0</v>
      </c>
      <c r="AE50" s="125">
        <f t="shared" si="28"/>
        <v>0</v>
      </c>
      <c r="AF50" s="126">
        <f t="shared" si="16"/>
        <v>0</v>
      </c>
      <c r="AG50" s="166"/>
      <c r="AH50" s="125">
        <f t="shared" si="17"/>
        <v>0</v>
      </c>
      <c r="AI50" s="126">
        <f t="shared" si="18"/>
        <v>0</v>
      </c>
      <c r="AJ50" s="125">
        <f t="shared" si="4"/>
        <v>0</v>
      </c>
      <c r="AK50" s="126">
        <f t="shared" si="19"/>
        <v>0</v>
      </c>
      <c r="AL50" s="125">
        <f t="shared" si="5"/>
        <v>0</v>
      </c>
      <c r="AM50" s="126">
        <f t="shared" si="24"/>
        <v>0</v>
      </c>
      <c r="AN50" s="166"/>
      <c r="AO50" s="125">
        <f t="shared" si="20"/>
        <v>174898</v>
      </c>
      <c r="AP50" s="126">
        <f t="shared" si="21"/>
        <v>1.3299999999999999E-2</v>
      </c>
      <c r="AQ50" s="166"/>
      <c r="AR50" s="125">
        <f t="shared" si="6"/>
        <v>174898</v>
      </c>
      <c r="AS50" s="126">
        <f t="shared" si="22"/>
        <v>9.2999999999999992E-3</v>
      </c>
      <c r="AT50" s="125">
        <f t="shared" si="7"/>
        <v>174682</v>
      </c>
      <c r="AU50" s="126">
        <f t="shared" si="23"/>
        <v>9.4000000000000004E-3</v>
      </c>
      <c r="AW50" s="172">
        <v>174898</v>
      </c>
      <c r="AX50" s="172">
        <f t="shared" si="8"/>
        <v>0</v>
      </c>
    </row>
    <row r="51" spans="1:50" x14ac:dyDescent="0.3">
      <c r="A51" s="170" t="s">
        <v>159</v>
      </c>
      <c r="B51" s="124" t="s">
        <v>79</v>
      </c>
      <c r="C51" s="171">
        <v>2205</v>
      </c>
      <c r="D51" s="171">
        <v>258</v>
      </c>
      <c r="E51" s="171">
        <v>26004</v>
      </c>
      <c r="F51" s="171">
        <v>4986</v>
      </c>
      <c r="G51" s="171">
        <v>211</v>
      </c>
      <c r="H51" s="171">
        <v>119118</v>
      </c>
      <c r="I51" s="171">
        <v>4963</v>
      </c>
      <c r="J51" s="171">
        <v>2</v>
      </c>
      <c r="K51" s="171">
        <v>58</v>
      </c>
      <c r="L51" s="171">
        <v>71</v>
      </c>
      <c r="M51" s="171">
        <v>44</v>
      </c>
      <c r="N51" s="171">
        <v>135</v>
      </c>
      <c r="O51" s="171">
        <f t="shared" si="9"/>
        <v>158055</v>
      </c>
      <c r="P51" s="166"/>
      <c r="Q51" s="125">
        <v>0</v>
      </c>
      <c r="R51" s="126">
        <f t="shared" si="10"/>
        <v>0</v>
      </c>
      <c r="S51" s="125">
        <v>0</v>
      </c>
      <c r="T51" s="126">
        <f t="shared" si="11"/>
        <v>0</v>
      </c>
      <c r="U51" s="166"/>
      <c r="V51" s="125">
        <f t="shared" si="12"/>
        <v>158055</v>
      </c>
      <c r="W51" s="126">
        <v>2.12E-2</v>
      </c>
      <c r="X51" s="125">
        <f t="shared" si="0"/>
        <v>30990</v>
      </c>
      <c r="Y51" s="126">
        <f t="shared" si="13"/>
        <v>1.72E-2</v>
      </c>
      <c r="Z51" s="125">
        <f t="shared" si="1"/>
        <v>157471</v>
      </c>
      <c r="AA51" s="126">
        <f t="shared" si="14"/>
        <v>2.0799999999999999E-2</v>
      </c>
      <c r="AB51" s="166"/>
      <c r="AC51" s="125">
        <f t="shared" si="26"/>
        <v>0</v>
      </c>
      <c r="AD51" s="126">
        <f t="shared" si="15"/>
        <v>0</v>
      </c>
      <c r="AE51" s="125">
        <f t="shared" si="28"/>
        <v>0</v>
      </c>
      <c r="AF51" s="126">
        <f t="shared" si="16"/>
        <v>0</v>
      </c>
      <c r="AG51" s="166"/>
      <c r="AH51" s="125">
        <f t="shared" si="17"/>
        <v>0</v>
      </c>
      <c r="AI51" s="126">
        <f t="shared" si="18"/>
        <v>0</v>
      </c>
      <c r="AJ51" s="125">
        <f t="shared" si="4"/>
        <v>0</v>
      </c>
      <c r="AK51" s="126">
        <f t="shared" si="19"/>
        <v>0</v>
      </c>
      <c r="AL51" s="125">
        <f t="shared" si="5"/>
        <v>0</v>
      </c>
      <c r="AM51" s="126">
        <f t="shared" si="24"/>
        <v>0</v>
      </c>
      <c r="AN51" s="166"/>
      <c r="AO51" s="125">
        <f t="shared" si="20"/>
        <v>158055</v>
      </c>
      <c r="AP51" s="126">
        <f t="shared" si="21"/>
        <v>1.2E-2</v>
      </c>
      <c r="AQ51" s="166"/>
      <c r="AR51" s="125">
        <f t="shared" si="6"/>
        <v>158055</v>
      </c>
      <c r="AS51" s="126">
        <f t="shared" si="22"/>
        <v>8.3999999999999995E-3</v>
      </c>
      <c r="AT51" s="125">
        <f t="shared" si="7"/>
        <v>157920</v>
      </c>
      <c r="AU51" s="126">
        <f t="shared" si="23"/>
        <v>8.5000000000000006E-3</v>
      </c>
      <c r="AW51" s="172">
        <v>158055</v>
      </c>
      <c r="AX51" s="172">
        <f t="shared" si="8"/>
        <v>0</v>
      </c>
    </row>
    <row r="52" spans="1:50" x14ac:dyDescent="0.3">
      <c r="A52" s="170" t="s">
        <v>160</v>
      </c>
      <c r="B52" s="124" t="s">
        <v>80</v>
      </c>
      <c r="C52" s="171">
        <v>10859</v>
      </c>
      <c r="D52" s="171">
        <v>579</v>
      </c>
      <c r="E52" s="171">
        <v>54332</v>
      </c>
      <c r="F52" s="171">
        <v>16336</v>
      </c>
      <c r="G52" s="171">
        <v>200</v>
      </c>
      <c r="H52" s="171">
        <v>235359</v>
      </c>
      <c r="I52" s="171">
        <v>9807</v>
      </c>
      <c r="J52" s="171">
        <v>51</v>
      </c>
      <c r="K52" s="171">
        <v>122</v>
      </c>
      <c r="L52" s="171">
        <v>102</v>
      </c>
      <c r="M52" s="171">
        <v>0</v>
      </c>
      <c r="N52" s="171">
        <v>136</v>
      </c>
      <c r="O52" s="171">
        <f t="shared" si="9"/>
        <v>327883</v>
      </c>
      <c r="P52" s="166"/>
      <c r="Q52" s="125">
        <v>0</v>
      </c>
      <c r="R52" s="128">
        <f>ROUND(Q52/Q$61,4)</f>
        <v>0</v>
      </c>
      <c r="S52" s="125">
        <v>0</v>
      </c>
      <c r="T52" s="126">
        <f t="shared" si="11"/>
        <v>0</v>
      </c>
      <c r="U52" s="166"/>
      <c r="V52" s="125">
        <f t="shared" si="12"/>
        <v>0</v>
      </c>
      <c r="W52" s="128">
        <v>0</v>
      </c>
      <c r="X52" s="125">
        <f t="shared" si="0"/>
        <v>0</v>
      </c>
      <c r="Y52" s="126">
        <f t="shared" si="13"/>
        <v>0</v>
      </c>
      <c r="Z52" s="125">
        <f t="shared" si="1"/>
        <v>0</v>
      </c>
      <c r="AA52" s="126">
        <f t="shared" si="14"/>
        <v>0</v>
      </c>
      <c r="AB52" s="166"/>
      <c r="AC52" s="125">
        <f t="shared" si="26"/>
        <v>327747</v>
      </c>
      <c r="AD52" s="127">
        <f>ROUNDDOWN(AC52/AC$61,4)</f>
        <v>5.9400000000000001E-2</v>
      </c>
      <c r="AE52" s="125">
        <f t="shared" si="28"/>
        <v>136</v>
      </c>
      <c r="AF52" s="126">
        <f>ROUND(AE52/AE$61,4)</f>
        <v>2.5600000000000001E-2</v>
      </c>
      <c r="AG52" s="166"/>
      <c r="AH52" s="125">
        <f t="shared" si="17"/>
        <v>327883</v>
      </c>
      <c r="AI52" s="126">
        <f t="shared" si="18"/>
        <v>2.9399999999999999E-2</v>
      </c>
      <c r="AJ52" s="125">
        <f t="shared" si="4"/>
        <v>327002</v>
      </c>
      <c r="AK52" s="127">
        <f>ROUNDDOWN(AJ52/AJ$61,4)</f>
        <v>2.9499999999999998E-2</v>
      </c>
      <c r="AL52" s="125">
        <f t="shared" si="5"/>
        <v>70668</v>
      </c>
      <c r="AM52" s="127">
        <f>ROUNDUP(AL52/AL$61,4)</f>
        <v>2.7199999999999998E-2</v>
      </c>
      <c r="AN52" s="166"/>
      <c r="AO52" s="125">
        <f t="shared" si="20"/>
        <v>327883</v>
      </c>
      <c r="AP52" s="126">
        <f t="shared" si="21"/>
        <v>2.5000000000000001E-2</v>
      </c>
      <c r="AQ52" s="166"/>
      <c r="AR52" s="125">
        <f t="shared" si="6"/>
        <v>327883</v>
      </c>
      <c r="AS52" s="126">
        <f t="shared" si="22"/>
        <v>1.7500000000000002E-2</v>
      </c>
      <c r="AT52" s="125">
        <f t="shared" si="7"/>
        <v>327747</v>
      </c>
      <c r="AU52" s="126">
        <f>ROUND(AT52/AT$61,4)</f>
        <v>1.7600000000000001E-2</v>
      </c>
      <c r="AW52" s="172">
        <v>327883</v>
      </c>
      <c r="AX52" s="172">
        <f t="shared" si="8"/>
        <v>0</v>
      </c>
    </row>
    <row r="53" spans="1:50" x14ac:dyDescent="0.3">
      <c r="A53" s="170" t="s">
        <v>160</v>
      </c>
      <c r="B53" s="124" t="s">
        <v>81</v>
      </c>
      <c r="C53" s="171">
        <v>2157</v>
      </c>
      <c r="D53" s="171">
        <v>90</v>
      </c>
      <c r="E53" s="171">
        <v>8659</v>
      </c>
      <c r="F53" s="171">
        <v>2790</v>
      </c>
      <c r="G53" s="171">
        <v>63</v>
      </c>
      <c r="H53" s="171">
        <v>40860</v>
      </c>
      <c r="I53" s="171">
        <v>1703</v>
      </c>
      <c r="J53" s="171">
        <v>4</v>
      </c>
      <c r="K53" s="171">
        <v>16</v>
      </c>
      <c r="L53" s="171">
        <v>6</v>
      </c>
      <c r="M53" s="171">
        <v>52</v>
      </c>
      <c r="N53" s="171">
        <v>5</v>
      </c>
      <c r="O53" s="171">
        <f t="shared" si="9"/>
        <v>56405</v>
      </c>
      <c r="P53" s="166"/>
      <c r="Q53" s="125">
        <v>0</v>
      </c>
      <c r="R53" s="126">
        <f t="shared" si="10"/>
        <v>0</v>
      </c>
      <c r="S53" s="125">
        <v>0</v>
      </c>
      <c r="T53" s="126">
        <f t="shared" si="11"/>
        <v>0</v>
      </c>
      <c r="U53" s="166"/>
      <c r="V53" s="125">
        <f t="shared" si="12"/>
        <v>0</v>
      </c>
      <c r="W53" s="126">
        <v>0</v>
      </c>
      <c r="X53" s="125">
        <f t="shared" si="0"/>
        <v>0</v>
      </c>
      <c r="Y53" s="126">
        <f t="shared" si="13"/>
        <v>0</v>
      </c>
      <c r="Z53" s="125">
        <f t="shared" si="1"/>
        <v>0</v>
      </c>
      <c r="AA53" s="126">
        <f t="shared" si="14"/>
        <v>0</v>
      </c>
      <c r="AB53" s="166"/>
      <c r="AC53" s="125">
        <f t="shared" si="26"/>
        <v>56400</v>
      </c>
      <c r="AD53" s="126">
        <f t="shared" si="15"/>
        <v>1.0200000000000001E-2</v>
      </c>
      <c r="AE53" s="125">
        <f t="shared" si="28"/>
        <v>5</v>
      </c>
      <c r="AF53" s="126">
        <f t="shared" si="16"/>
        <v>8.9999999999999998E-4</v>
      </c>
      <c r="AG53" s="166"/>
      <c r="AH53" s="125">
        <f t="shared" si="17"/>
        <v>56405</v>
      </c>
      <c r="AI53" s="126">
        <f t="shared" si="18"/>
        <v>5.1000000000000004E-3</v>
      </c>
      <c r="AJ53" s="125">
        <f t="shared" si="4"/>
        <v>56194</v>
      </c>
      <c r="AK53" s="126">
        <f t="shared" si="19"/>
        <v>5.1000000000000004E-3</v>
      </c>
      <c r="AL53" s="125">
        <f t="shared" si="5"/>
        <v>11449</v>
      </c>
      <c r="AM53" s="126">
        <f t="shared" si="24"/>
        <v>4.4000000000000003E-3</v>
      </c>
      <c r="AN53" s="166"/>
      <c r="AO53" s="125">
        <f t="shared" si="20"/>
        <v>56405</v>
      </c>
      <c r="AP53" s="126">
        <f t="shared" si="21"/>
        <v>4.3E-3</v>
      </c>
      <c r="AQ53" s="166"/>
      <c r="AR53" s="125">
        <f t="shared" si="6"/>
        <v>56405</v>
      </c>
      <c r="AS53" s="126">
        <f t="shared" si="22"/>
        <v>3.0000000000000001E-3</v>
      </c>
      <c r="AT53" s="125">
        <f t="shared" si="7"/>
        <v>56400</v>
      </c>
      <c r="AU53" s="126">
        <f t="shared" si="23"/>
        <v>3.0000000000000001E-3</v>
      </c>
      <c r="AW53" s="172">
        <v>56405</v>
      </c>
      <c r="AX53" s="172">
        <f t="shared" si="8"/>
        <v>0</v>
      </c>
    </row>
    <row r="54" spans="1:50" x14ac:dyDescent="0.3">
      <c r="A54" s="170" t="s">
        <v>160</v>
      </c>
      <c r="B54" s="124" t="s">
        <v>82</v>
      </c>
      <c r="C54" s="171">
        <v>1296</v>
      </c>
      <c r="D54" s="171">
        <v>112</v>
      </c>
      <c r="E54" s="171">
        <v>7291</v>
      </c>
      <c r="F54" s="171">
        <v>2264</v>
      </c>
      <c r="G54" s="171">
        <v>8</v>
      </c>
      <c r="H54" s="171">
        <v>27554</v>
      </c>
      <c r="I54" s="171">
        <v>1148</v>
      </c>
      <c r="J54" s="171">
        <v>0</v>
      </c>
      <c r="K54" s="171">
        <v>1</v>
      </c>
      <c r="L54" s="171">
        <v>14</v>
      </c>
      <c r="M54" s="171">
        <v>6</v>
      </c>
      <c r="N54" s="171">
        <v>28</v>
      </c>
      <c r="O54" s="171">
        <f t="shared" si="9"/>
        <v>39722</v>
      </c>
      <c r="P54" s="166"/>
      <c r="Q54" s="125">
        <v>0</v>
      </c>
      <c r="R54" s="126">
        <f t="shared" si="10"/>
        <v>0</v>
      </c>
      <c r="S54" s="125">
        <v>0</v>
      </c>
      <c r="T54" s="126">
        <f t="shared" si="11"/>
        <v>0</v>
      </c>
      <c r="U54" s="166"/>
      <c r="V54" s="125">
        <f t="shared" si="12"/>
        <v>0</v>
      </c>
      <c r="W54" s="126">
        <v>0</v>
      </c>
      <c r="X54" s="125">
        <f t="shared" si="0"/>
        <v>0</v>
      </c>
      <c r="Y54" s="126">
        <f t="shared" si="13"/>
        <v>0</v>
      </c>
      <c r="Z54" s="125">
        <f t="shared" si="1"/>
        <v>0</v>
      </c>
      <c r="AA54" s="126">
        <f t="shared" si="14"/>
        <v>0</v>
      </c>
      <c r="AB54" s="166"/>
      <c r="AC54" s="125">
        <f t="shared" si="26"/>
        <v>39694</v>
      </c>
      <c r="AD54" s="126">
        <f t="shared" si="15"/>
        <v>7.1999999999999998E-3</v>
      </c>
      <c r="AE54" s="125">
        <f t="shared" si="28"/>
        <v>28</v>
      </c>
      <c r="AF54" s="126">
        <f t="shared" si="16"/>
        <v>5.3E-3</v>
      </c>
      <c r="AG54" s="166"/>
      <c r="AH54" s="125">
        <f t="shared" si="17"/>
        <v>39722</v>
      </c>
      <c r="AI54" s="126">
        <f t="shared" si="18"/>
        <v>3.5999999999999999E-3</v>
      </c>
      <c r="AJ54" s="125">
        <f t="shared" si="4"/>
        <v>39582</v>
      </c>
      <c r="AK54" s="126">
        <f t="shared" si="19"/>
        <v>3.5999999999999999E-3</v>
      </c>
      <c r="AL54" s="125">
        <f t="shared" si="5"/>
        <v>9555</v>
      </c>
      <c r="AM54" s="126">
        <f t="shared" si="24"/>
        <v>3.7000000000000002E-3</v>
      </c>
      <c r="AN54" s="166"/>
      <c r="AO54" s="125">
        <f t="shared" si="20"/>
        <v>39722</v>
      </c>
      <c r="AP54" s="126">
        <f t="shared" si="21"/>
        <v>3.0000000000000001E-3</v>
      </c>
      <c r="AQ54" s="166"/>
      <c r="AR54" s="125">
        <f t="shared" si="6"/>
        <v>39722</v>
      </c>
      <c r="AS54" s="126">
        <f t="shared" si="22"/>
        <v>2.0999999999999999E-3</v>
      </c>
      <c r="AT54" s="125">
        <f t="shared" si="7"/>
        <v>39694</v>
      </c>
      <c r="AU54" s="126">
        <f t="shared" si="23"/>
        <v>2.0999999999999999E-3</v>
      </c>
      <c r="AW54" s="172">
        <v>39722</v>
      </c>
      <c r="AX54" s="172">
        <f t="shared" si="8"/>
        <v>0</v>
      </c>
    </row>
    <row r="55" spans="1:50" x14ac:dyDescent="0.3">
      <c r="A55" s="170" t="s">
        <v>160</v>
      </c>
      <c r="B55" s="124" t="s">
        <v>83</v>
      </c>
      <c r="C55" s="171">
        <v>206</v>
      </c>
      <c r="D55" s="171">
        <v>22</v>
      </c>
      <c r="E55" s="171">
        <v>1552</v>
      </c>
      <c r="F55" s="171">
        <v>382</v>
      </c>
      <c r="G55" s="171">
        <v>1</v>
      </c>
      <c r="H55" s="171">
        <v>5040</v>
      </c>
      <c r="I55" s="171">
        <v>210</v>
      </c>
      <c r="J55" s="171">
        <v>0</v>
      </c>
      <c r="K55" s="171">
        <v>0</v>
      </c>
      <c r="L55" s="171">
        <v>4</v>
      </c>
      <c r="M55" s="171">
        <v>0</v>
      </c>
      <c r="N55" s="171">
        <v>5</v>
      </c>
      <c r="O55" s="171">
        <f t="shared" si="9"/>
        <v>7422</v>
      </c>
      <c r="P55" s="166"/>
      <c r="Q55" s="125">
        <v>0</v>
      </c>
      <c r="R55" s="126">
        <f t="shared" si="10"/>
        <v>0</v>
      </c>
      <c r="S55" s="125">
        <v>0</v>
      </c>
      <c r="T55" s="126">
        <f t="shared" si="11"/>
        <v>0</v>
      </c>
      <c r="U55" s="166"/>
      <c r="V55" s="125">
        <f t="shared" si="12"/>
        <v>0</v>
      </c>
      <c r="W55" s="126">
        <v>0</v>
      </c>
      <c r="X55" s="125">
        <f t="shared" si="0"/>
        <v>0</v>
      </c>
      <c r="Y55" s="126">
        <f t="shared" si="13"/>
        <v>0</v>
      </c>
      <c r="Z55" s="125">
        <f t="shared" si="1"/>
        <v>0</v>
      </c>
      <c r="AA55" s="126">
        <f t="shared" si="14"/>
        <v>0</v>
      </c>
      <c r="AB55" s="166"/>
      <c r="AC55" s="125">
        <f t="shared" si="26"/>
        <v>7417</v>
      </c>
      <c r="AD55" s="126">
        <f t="shared" si="15"/>
        <v>1.2999999999999999E-3</v>
      </c>
      <c r="AE55" s="125">
        <f t="shared" si="28"/>
        <v>5</v>
      </c>
      <c r="AF55" s="126">
        <f t="shared" si="16"/>
        <v>8.9999999999999998E-4</v>
      </c>
      <c r="AG55" s="166"/>
      <c r="AH55" s="125">
        <f t="shared" si="17"/>
        <v>7422</v>
      </c>
      <c r="AI55" s="126">
        <f t="shared" si="18"/>
        <v>6.9999999999999999E-4</v>
      </c>
      <c r="AJ55" s="125">
        <f t="shared" si="4"/>
        <v>7395</v>
      </c>
      <c r="AK55" s="126">
        <f t="shared" si="19"/>
        <v>6.9999999999999999E-4</v>
      </c>
      <c r="AL55" s="125">
        <f t="shared" si="5"/>
        <v>1934</v>
      </c>
      <c r="AM55" s="126">
        <f t="shared" si="24"/>
        <v>6.9999999999999999E-4</v>
      </c>
      <c r="AN55" s="166"/>
      <c r="AO55" s="125">
        <f t="shared" si="20"/>
        <v>7422</v>
      </c>
      <c r="AP55" s="126">
        <f t="shared" si="21"/>
        <v>5.9999999999999995E-4</v>
      </c>
      <c r="AQ55" s="166"/>
      <c r="AR55" s="125">
        <f t="shared" si="6"/>
        <v>7422</v>
      </c>
      <c r="AS55" s="126">
        <f t="shared" si="22"/>
        <v>4.0000000000000002E-4</v>
      </c>
      <c r="AT55" s="125">
        <f t="shared" si="7"/>
        <v>7417</v>
      </c>
      <c r="AU55" s="126">
        <f t="shared" si="23"/>
        <v>4.0000000000000002E-4</v>
      </c>
      <c r="AW55" s="172">
        <v>7422</v>
      </c>
      <c r="AX55" s="172">
        <f t="shared" si="8"/>
        <v>0</v>
      </c>
    </row>
    <row r="56" spans="1:50" x14ac:dyDescent="0.3">
      <c r="A56" s="170" t="s">
        <v>159</v>
      </c>
      <c r="B56" s="124" t="s">
        <v>84</v>
      </c>
      <c r="C56" s="171">
        <v>16709</v>
      </c>
      <c r="D56" s="171">
        <v>736</v>
      </c>
      <c r="E56" s="171">
        <v>83818</v>
      </c>
      <c r="F56" s="171">
        <v>21761</v>
      </c>
      <c r="G56" s="171">
        <v>532</v>
      </c>
      <c r="H56" s="171">
        <v>251330</v>
      </c>
      <c r="I56" s="171">
        <v>10472</v>
      </c>
      <c r="J56" s="171">
        <v>1</v>
      </c>
      <c r="K56" s="171">
        <v>138</v>
      </c>
      <c r="L56" s="171">
        <v>436</v>
      </c>
      <c r="M56" s="171">
        <v>0</v>
      </c>
      <c r="N56" s="171">
        <v>252</v>
      </c>
      <c r="O56" s="171">
        <f t="shared" si="9"/>
        <v>386185</v>
      </c>
      <c r="P56" s="166"/>
      <c r="Q56" s="125">
        <v>0</v>
      </c>
      <c r="R56" s="126">
        <f t="shared" si="10"/>
        <v>0</v>
      </c>
      <c r="S56" s="125">
        <v>0</v>
      </c>
      <c r="T56" s="126">
        <f t="shared" si="11"/>
        <v>0</v>
      </c>
      <c r="U56" s="166"/>
      <c r="V56" s="125">
        <f t="shared" si="12"/>
        <v>386185</v>
      </c>
      <c r="W56" s="126">
        <v>5.3800000000000001E-2</v>
      </c>
      <c r="X56" s="125">
        <f t="shared" si="0"/>
        <v>105579</v>
      </c>
      <c r="Y56" s="126">
        <f t="shared" si="13"/>
        <v>5.8599999999999999E-2</v>
      </c>
      <c r="Z56" s="125">
        <f t="shared" si="1"/>
        <v>384481</v>
      </c>
      <c r="AA56" s="126">
        <f t="shared" si="14"/>
        <v>5.0799999999999998E-2</v>
      </c>
      <c r="AB56" s="166"/>
      <c r="AC56" s="125">
        <f t="shared" si="26"/>
        <v>0</v>
      </c>
      <c r="AD56" s="126">
        <f t="shared" si="15"/>
        <v>0</v>
      </c>
      <c r="AE56" s="125">
        <f t="shared" si="28"/>
        <v>0</v>
      </c>
      <c r="AF56" s="126">
        <f t="shared" si="16"/>
        <v>0</v>
      </c>
      <c r="AG56" s="166"/>
      <c r="AH56" s="125">
        <f t="shared" si="17"/>
        <v>0</v>
      </c>
      <c r="AI56" s="126">
        <f t="shared" si="18"/>
        <v>0</v>
      </c>
      <c r="AJ56" s="125">
        <f t="shared" si="4"/>
        <v>0</v>
      </c>
      <c r="AK56" s="126">
        <f t="shared" si="19"/>
        <v>0</v>
      </c>
      <c r="AL56" s="125">
        <f t="shared" si="5"/>
        <v>0</v>
      </c>
      <c r="AM56" s="126">
        <f t="shared" si="24"/>
        <v>0</v>
      </c>
      <c r="AN56" s="166"/>
      <c r="AO56" s="125">
        <f t="shared" si="20"/>
        <v>386185</v>
      </c>
      <c r="AP56" s="126">
        <f t="shared" si="21"/>
        <v>2.9399999999999999E-2</v>
      </c>
      <c r="AQ56" s="166"/>
      <c r="AR56" s="125">
        <f t="shared" si="6"/>
        <v>386185</v>
      </c>
      <c r="AS56" s="127">
        <f>ROUNDUP(AR56/AR$61,4)</f>
        <v>2.07E-2</v>
      </c>
      <c r="AT56" s="125">
        <f t="shared" si="7"/>
        <v>385933</v>
      </c>
      <c r="AU56" s="126">
        <f t="shared" si="23"/>
        <v>2.07E-2</v>
      </c>
      <c r="AW56" s="172">
        <v>386185</v>
      </c>
      <c r="AX56" s="172">
        <f t="shared" si="8"/>
        <v>0</v>
      </c>
    </row>
    <row r="57" spans="1:50" x14ac:dyDescent="0.3">
      <c r="A57" s="170" t="s">
        <v>160</v>
      </c>
      <c r="B57" s="124" t="s">
        <v>85</v>
      </c>
      <c r="C57" s="171">
        <v>370</v>
      </c>
      <c r="D57" s="171">
        <v>68</v>
      </c>
      <c r="E57" s="171">
        <v>3919</v>
      </c>
      <c r="F57" s="171">
        <v>893</v>
      </c>
      <c r="G57" s="171">
        <v>3</v>
      </c>
      <c r="H57" s="171">
        <v>13416</v>
      </c>
      <c r="I57" s="171">
        <v>559</v>
      </c>
      <c r="J57" s="171">
        <v>0</v>
      </c>
      <c r="K57" s="171">
        <v>0</v>
      </c>
      <c r="L57" s="171">
        <v>11</v>
      </c>
      <c r="M57" s="171">
        <v>1</v>
      </c>
      <c r="N57" s="171">
        <v>1</v>
      </c>
      <c r="O57" s="171">
        <f t="shared" si="9"/>
        <v>19241</v>
      </c>
      <c r="P57" s="166"/>
      <c r="Q57" s="125">
        <v>0</v>
      </c>
      <c r="R57" s="126">
        <f t="shared" si="10"/>
        <v>0</v>
      </c>
      <c r="S57" s="125">
        <v>0</v>
      </c>
      <c r="T57" s="126">
        <f t="shared" si="11"/>
        <v>0</v>
      </c>
      <c r="U57" s="166"/>
      <c r="V57" s="125">
        <f t="shared" si="12"/>
        <v>0</v>
      </c>
      <c r="W57" s="126">
        <v>0</v>
      </c>
      <c r="X57" s="125">
        <f t="shared" si="0"/>
        <v>0</v>
      </c>
      <c r="Y57" s="126">
        <f t="shared" si="13"/>
        <v>0</v>
      </c>
      <c r="Z57" s="125">
        <f t="shared" si="1"/>
        <v>0</v>
      </c>
      <c r="AA57" s="126">
        <f t="shared" si="14"/>
        <v>0</v>
      </c>
      <c r="AB57" s="166"/>
      <c r="AC57" s="125">
        <f t="shared" si="26"/>
        <v>19240</v>
      </c>
      <c r="AD57" s="126">
        <f t="shared" si="15"/>
        <v>3.5000000000000001E-3</v>
      </c>
      <c r="AE57" s="125">
        <f t="shared" si="28"/>
        <v>1</v>
      </c>
      <c r="AF57" s="126">
        <f t="shared" si="16"/>
        <v>2.0000000000000001E-4</v>
      </c>
      <c r="AG57" s="166"/>
      <c r="AH57" s="125">
        <f t="shared" si="17"/>
        <v>19241</v>
      </c>
      <c r="AI57" s="126">
        <f t="shared" si="18"/>
        <v>1.6999999999999999E-3</v>
      </c>
      <c r="AJ57" s="125">
        <f t="shared" si="4"/>
        <v>19158</v>
      </c>
      <c r="AK57" s="126">
        <f t="shared" si="19"/>
        <v>1.6999999999999999E-3</v>
      </c>
      <c r="AL57" s="125">
        <f t="shared" si="5"/>
        <v>4812</v>
      </c>
      <c r="AM57" s="126">
        <f t="shared" si="24"/>
        <v>1.8E-3</v>
      </c>
      <c r="AN57" s="166"/>
      <c r="AO57" s="125">
        <f t="shared" si="20"/>
        <v>19241</v>
      </c>
      <c r="AP57" s="126">
        <f t="shared" si="21"/>
        <v>1.5E-3</v>
      </c>
      <c r="AQ57" s="166"/>
      <c r="AR57" s="125">
        <f t="shared" si="6"/>
        <v>19241</v>
      </c>
      <c r="AS57" s="126">
        <f t="shared" si="22"/>
        <v>1E-3</v>
      </c>
      <c r="AT57" s="125">
        <f t="shared" si="7"/>
        <v>19240</v>
      </c>
      <c r="AU57" s="126">
        <f t="shared" si="23"/>
        <v>1E-3</v>
      </c>
      <c r="AW57" s="172">
        <v>19241</v>
      </c>
      <c r="AX57" s="172">
        <f t="shared" si="8"/>
        <v>0</v>
      </c>
    </row>
    <row r="58" spans="1:50" x14ac:dyDescent="0.3">
      <c r="A58" s="170" t="s">
        <v>159</v>
      </c>
      <c r="B58" s="124" t="s">
        <v>86</v>
      </c>
      <c r="C58" s="171">
        <v>5912</v>
      </c>
      <c r="D58" s="171">
        <v>404</v>
      </c>
      <c r="E58" s="171">
        <v>56397</v>
      </c>
      <c r="F58" s="171">
        <v>9717</v>
      </c>
      <c r="G58" s="171">
        <v>320</v>
      </c>
      <c r="H58" s="171">
        <v>227711</v>
      </c>
      <c r="I58" s="171">
        <v>9488</v>
      </c>
      <c r="J58" s="171">
        <v>2</v>
      </c>
      <c r="K58" s="171">
        <v>130</v>
      </c>
      <c r="L58" s="171">
        <v>742</v>
      </c>
      <c r="M58" s="171">
        <v>0</v>
      </c>
      <c r="N58" s="171">
        <v>141</v>
      </c>
      <c r="O58" s="171">
        <f t="shared" si="9"/>
        <v>310964</v>
      </c>
      <c r="P58" s="166"/>
      <c r="Q58" s="125">
        <v>0</v>
      </c>
      <c r="R58" s="126">
        <f t="shared" si="10"/>
        <v>0</v>
      </c>
      <c r="S58" s="125">
        <v>0</v>
      </c>
      <c r="T58" s="126">
        <f t="shared" si="11"/>
        <v>0</v>
      </c>
      <c r="U58" s="166"/>
      <c r="V58" s="125">
        <f t="shared" si="12"/>
        <v>310964</v>
      </c>
      <c r="W58" s="126">
        <v>4.1300000000000003E-2</v>
      </c>
      <c r="X58" s="125">
        <f t="shared" si="0"/>
        <v>66114</v>
      </c>
      <c r="Y58" s="126">
        <f t="shared" si="13"/>
        <v>3.6700000000000003E-2</v>
      </c>
      <c r="Z58" s="125">
        <f t="shared" si="1"/>
        <v>309498</v>
      </c>
      <c r="AA58" s="126">
        <f>ROUND(Z58/Z$61,4)</f>
        <v>4.0899999999999999E-2</v>
      </c>
      <c r="AB58" s="166"/>
      <c r="AC58" s="125">
        <f t="shared" si="26"/>
        <v>0</v>
      </c>
      <c r="AD58" s="126">
        <f t="shared" si="15"/>
        <v>0</v>
      </c>
      <c r="AE58" s="125">
        <f t="shared" si="28"/>
        <v>0</v>
      </c>
      <c r="AF58" s="126">
        <f t="shared" si="16"/>
        <v>0</v>
      </c>
      <c r="AG58" s="166"/>
      <c r="AH58" s="125">
        <f t="shared" si="17"/>
        <v>0</v>
      </c>
      <c r="AI58" s="126">
        <f t="shared" si="18"/>
        <v>0</v>
      </c>
      <c r="AJ58" s="125">
        <f t="shared" si="4"/>
        <v>0</v>
      </c>
      <c r="AK58" s="126">
        <f t="shared" si="19"/>
        <v>0</v>
      </c>
      <c r="AL58" s="125">
        <f t="shared" si="5"/>
        <v>0</v>
      </c>
      <c r="AM58" s="126">
        <f t="shared" si="24"/>
        <v>0</v>
      </c>
      <c r="AN58" s="166"/>
      <c r="AO58" s="125">
        <f t="shared" si="20"/>
        <v>310964</v>
      </c>
      <c r="AP58" s="126">
        <f t="shared" si="21"/>
        <v>2.3699999999999999E-2</v>
      </c>
      <c r="AQ58" s="166"/>
      <c r="AR58" s="125">
        <f t="shared" si="6"/>
        <v>310964</v>
      </c>
      <c r="AS58" s="126">
        <f t="shared" si="22"/>
        <v>1.66E-2</v>
      </c>
      <c r="AT58" s="125">
        <f t="shared" si="7"/>
        <v>310823</v>
      </c>
      <c r="AU58" s="126">
        <f t="shared" si="23"/>
        <v>1.67E-2</v>
      </c>
      <c r="AW58" s="172">
        <v>310964</v>
      </c>
      <c r="AX58" s="172">
        <f t="shared" si="8"/>
        <v>0</v>
      </c>
    </row>
    <row r="59" spans="1:50" x14ac:dyDescent="0.3">
      <c r="A59" s="170" t="s">
        <v>159</v>
      </c>
      <c r="B59" s="124" t="s">
        <v>87</v>
      </c>
      <c r="C59" s="171">
        <v>1731</v>
      </c>
      <c r="D59" s="171">
        <v>308</v>
      </c>
      <c r="E59" s="171">
        <v>16948</v>
      </c>
      <c r="F59" s="171">
        <v>3402</v>
      </c>
      <c r="G59" s="171">
        <v>230</v>
      </c>
      <c r="H59" s="171">
        <v>55594</v>
      </c>
      <c r="I59" s="171">
        <v>2316</v>
      </c>
      <c r="J59" s="171">
        <v>20</v>
      </c>
      <c r="K59" s="171">
        <v>82</v>
      </c>
      <c r="L59" s="171">
        <v>60</v>
      </c>
      <c r="M59" s="171">
        <v>2</v>
      </c>
      <c r="N59" s="171">
        <v>40</v>
      </c>
      <c r="O59" s="171">
        <f t="shared" si="9"/>
        <v>80733</v>
      </c>
      <c r="P59" s="166"/>
      <c r="Q59" s="125">
        <v>0</v>
      </c>
      <c r="R59" s="126">
        <f t="shared" si="10"/>
        <v>0</v>
      </c>
      <c r="S59" s="125">
        <v>0</v>
      </c>
      <c r="T59" s="126">
        <f t="shared" si="11"/>
        <v>0</v>
      </c>
      <c r="U59" s="166"/>
      <c r="V59" s="125">
        <f t="shared" si="12"/>
        <v>80733</v>
      </c>
      <c r="W59" s="126">
        <v>1.18E-2</v>
      </c>
      <c r="X59" s="125">
        <f t="shared" si="0"/>
        <v>20350</v>
      </c>
      <c r="Y59" s="126">
        <f t="shared" si="13"/>
        <v>1.1299999999999999E-2</v>
      </c>
      <c r="Z59" s="125">
        <f t="shared" si="1"/>
        <v>80133</v>
      </c>
      <c r="AA59" s="126">
        <f t="shared" si="14"/>
        <v>1.06E-2</v>
      </c>
      <c r="AB59" s="166"/>
      <c r="AC59" s="125">
        <f t="shared" si="26"/>
        <v>0</v>
      </c>
      <c r="AD59" s="126">
        <f t="shared" si="15"/>
        <v>0</v>
      </c>
      <c r="AE59" s="125">
        <f t="shared" si="28"/>
        <v>0</v>
      </c>
      <c r="AF59" s="126">
        <f t="shared" si="16"/>
        <v>0</v>
      </c>
      <c r="AG59" s="166"/>
      <c r="AH59" s="125">
        <f t="shared" si="17"/>
        <v>0</v>
      </c>
      <c r="AI59" s="126">
        <f t="shared" si="18"/>
        <v>0</v>
      </c>
      <c r="AJ59" s="125">
        <f t="shared" si="4"/>
        <v>0</v>
      </c>
      <c r="AK59" s="126">
        <f t="shared" si="19"/>
        <v>0</v>
      </c>
      <c r="AL59" s="125">
        <f t="shared" si="5"/>
        <v>0</v>
      </c>
      <c r="AM59" s="126">
        <f t="shared" si="24"/>
        <v>0</v>
      </c>
      <c r="AN59" s="166"/>
      <c r="AO59" s="125">
        <f t="shared" si="20"/>
        <v>80733</v>
      </c>
      <c r="AP59" s="126">
        <f t="shared" si="21"/>
        <v>6.1999999999999998E-3</v>
      </c>
      <c r="AQ59" s="166"/>
      <c r="AR59" s="125">
        <f t="shared" si="6"/>
        <v>80733</v>
      </c>
      <c r="AS59" s="126">
        <f t="shared" si="22"/>
        <v>4.3E-3</v>
      </c>
      <c r="AT59" s="125">
        <f t="shared" si="7"/>
        <v>80693</v>
      </c>
      <c r="AU59" s="126">
        <f t="shared" si="23"/>
        <v>4.3E-3</v>
      </c>
      <c r="AW59" s="172">
        <v>80733</v>
      </c>
      <c r="AX59" s="172">
        <f t="shared" si="8"/>
        <v>0</v>
      </c>
    </row>
    <row r="60" spans="1:50" x14ac:dyDescent="0.3">
      <c r="A60" s="170" t="s">
        <v>160</v>
      </c>
      <c r="B60" s="124" t="s">
        <v>88</v>
      </c>
      <c r="C60" s="171">
        <v>2109</v>
      </c>
      <c r="D60" s="171">
        <v>113</v>
      </c>
      <c r="E60" s="171">
        <v>10528</v>
      </c>
      <c r="F60" s="171">
        <v>3374</v>
      </c>
      <c r="G60" s="171">
        <v>35</v>
      </c>
      <c r="H60" s="171">
        <v>32667</v>
      </c>
      <c r="I60" s="171">
        <v>1361</v>
      </c>
      <c r="J60" s="171">
        <v>0</v>
      </c>
      <c r="K60" s="171">
        <v>6</v>
      </c>
      <c r="L60" s="171">
        <v>8</v>
      </c>
      <c r="M60" s="171">
        <v>10</v>
      </c>
      <c r="N60" s="171">
        <v>17</v>
      </c>
      <c r="O60" s="171">
        <f t="shared" si="9"/>
        <v>50228</v>
      </c>
      <c r="P60" s="166"/>
      <c r="Q60" s="125">
        <v>0</v>
      </c>
      <c r="R60" s="126">
        <f t="shared" si="10"/>
        <v>0</v>
      </c>
      <c r="S60" s="125">
        <v>0</v>
      </c>
      <c r="T60" s="126">
        <f t="shared" si="11"/>
        <v>0</v>
      </c>
      <c r="U60" s="166"/>
      <c r="V60" s="125">
        <f t="shared" si="12"/>
        <v>0</v>
      </c>
      <c r="W60" s="126">
        <v>0</v>
      </c>
      <c r="X60" s="125">
        <f t="shared" si="0"/>
        <v>0</v>
      </c>
      <c r="Y60" s="126">
        <f t="shared" si="13"/>
        <v>0</v>
      </c>
      <c r="Z60" s="125">
        <f t="shared" si="1"/>
        <v>0</v>
      </c>
      <c r="AA60" s="126">
        <f t="shared" si="14"/>
        <v>0</v>
      </c>
      <c r="AB60" s="166"/>
      <c r="AC60" s="125">
        <f t="shared" si="26"/>
        <v>50211</v>
      </c>
      <c r="AD60" s="126">
        <f t="shared" si="15"/>
        <v>9.1000000000000004E-3</v>
      </c>
      <c r="AE60" s="125">
        <f t="shared" si="28"/>
        <v>17</v>
      </c>
      <c r="AF60" s="126">
        <f t="shared" si="16"/>
        <v>3.2000000000000002E-3</v>
      </c>
      <c r="AG60" s="166"/>
      <c r="AH60" s="125">
        <f t="shared" si="17"/>
        <v>50228</v>
      </c>
      <c r="AI60" s="126">
        <f t="shared" si="18"/>
        <v>4.4999999999999997E-3</v>
      </c>
      <c r="AJ60" s="125">
        <f t="shared" si="4"/>
        <v>50062</v>
      </c>
      <c r="AK60" s="126">
        <f t="shared" si="19"/>
        <v>4.4999999999999997E-3</v>
      </c>
      <c r="AL60" s="125">
        <f t="shared" si="5"/>
        <v>13902</v>
      </c>
      <c r="AM60" s="126">
        <f t="shared" si="24"/>
        <v>5.3E-3</v>
      </c>
      <c r="AN60" s="166"/>
      <c r="AO60" s="125">
        <f t="shared" si="20"/>
        <v>50228</v>
      </c>
      <c r="AP60" s="126">
        <f t="shared" si="21"/>
        <v>3.8E-3</v>
      </c>
      <c r="AQ60" s="166"/>
      <c r="AR60" s="125">
        <f t="shared" si="6"/>
        <v>50228</v>
      </c>
      <c r="AS60" s="126">
        <f t="shared" si="22"/>
        <v>2.7000000000000001E-3</v>
      </c>
      <c r="AT60" s="125">
        <f t="shared" si="7"/>
        <v>50211</v>
      </c>
      <c r="AU60" s="126">
        <f t="shared" si="23"/>
        <v>2.7000000000000001E-3</v>
      </c>
      <c r="AW60" s="172">
        <v>50228</v>
      </c>
      <c r="AX60" s="172">
        <f t="shared" si="8"/>
        <v>0</v>
      </c>
    </row>
    <row r="61" spans="1:50" x14ac:dyDescent="0.3">
      <c r="B61" s="166"/>
      <c r="C61" s="173">
        <f>SUM(C3:C60)</f>
        <v>533372</v>
      </c>
      <c r="D61" s="173">
        <f t="shared" ref="D61:O61" si="29">SUM(D3:D60)</f>
        <v>35605</v>
      </c>
      <c r="E61" s="173">
        <f t="shared" si="29"/>
        <v>3434729</v>
      </c>
      <c r="F61" s="173">
        <f t="shared" si="29"/>
        <v>975481</v>
      </c>
      <c r="G61" s="173">
        <f t="shared" si="29"/>
        <v>34466</v>
      </c>
      <c r="H61" s="173">
        <f t="shared" si="29"/>
        <v>13016026</v>
      </c>
      <c r="I61" s="173">
        <f t="shared" si="29"/>
        <v>542335</v>
      </c>
      <c r="J61" s="173">
        <f t="shared" si="29"/>
        <v>1372</v>
      </c>
      <c r="K61" s="173">
        <f t="shared" si="29"/>
        <v>14943</v>
      </c>
      <c r="L61" s="173">
        <f t="shared" si="29"/>
        <v>23342</v>
      </c>
      <c r="M61" s="173">
        <f t="shared" si="29"/>
        <v>604</v>
      </c>
      <c r="N61" s="173">
        <f t="shared" si="29"/>
        <v>130109</v>
      </c>
      <c r="O61" s="173">
        <f t="shared" si="29"/>
        <v>18742384</v>
      </c>
      <c r="P61" s="166"/>
      <c r="Q61" s="130">
        <f t="shared" ref="Q61:T61" si="30">SUM(Q3:Q60)</f>
        <v>5522914</v>
      </c>
      <c r="R61" s="131">
        <f t="shared" si="30"/>
        <v>1</v>
      </c>
      <c r="S61" s="130">
        <f t="shared" si="30"/>
        <v>98529</v>
      </c>
      <c r="T61" s="131">
        <f t="shared" si="30"/>
        <v>1</v>
      </c>
      <c r="U61" s="166"/>
      <c r="V61" s="130">
        <f t="shared" ref="V61:AA61" si="31">SUM(V3:V60)</f>
        <v>7603021</v>
      </c>
      <c r="W61" s="131">
        <f t="shared" si="31"/>
        <v>0.99999999999999989</v>
      </c>
      <c r="X61" s="130">
        <f t="shared" si="31"/>
        <v>1802987</v>
      </c>
      <c r="Y61" s="131">
        <f t="shared" si="31"/>
        <v>1</v>
      </c>
      <c r="Z61" s="130">
        <f t="shared" si="31"/>
        <v>7568655</v>
      </c>
      <c r="AA61" s="131">
        <f t="shared" si="31"/>
        <v>1</v>
      </c>
      <c r="AB61" s="166"/>
      <c r="AC61" s="130">
        <f t="shared" ref="AC61:AF61" si="32">SUM(AC3:AC60)</f>
        <v>5512462</v>
      </c>
      <c r="AD61" s="131">
        <f t="shared" si="32"/>
        <v>1</v>
      </c>
      <c r="AE61" s="130">
        <f t="shared" si="32"/>
        <v>5308</v>
      </c>
      <c r="AF61" s="131">
        <f t="shared" si="32"/>
        <v>1.0000000000000002</v>
      </c>
      <c r="AG61" s="166"/>
      <c r="AH61" s="130">
        <f>SUM(AH3:AH60)</f>
        <v>11139363</v>
      </c>
      <c r="AI61" s="131">
        <f>SUM(AI3:AI60)</f>
        <v>1.0000000000000002</v>
      </c>
      <c r="AJ61" s="130">
        <f>SUM(AJ3:AJ60)</f>
        <v>11079712</v>
      </c>
      <c r="AK61" s="131">
        <f>SUM(AK3:AK60)</f>
        <v>1.0000000000000002</v>
      </c>
      <c r="AL61" s="130">
        <f t="shared" ref="AL61:AM61" si="33">SUM(AL3:AL60)</f>
        <v>2607223</v>
      </c>
      <c r="AM61" s="131">
        <f t="shared" si="33"/>
        <v>1.0000000000000004</v>
      </c>
      <c r="AN61" s="166"/>
      <c r="AO61" s="130">
        <f t="shared" ref="AO61:AP61" si="34">SUM(AO3:AO60)</f>
        <v>13120941</v>
      </c>
      <c r="AP61" s="131">
        <f t="shared" si="34"/>
        <v>1</v>
      </c>
      <c r="AQ61" s="166"/>
      <c r="AR61" s="130">
        <f>SUM(AR3:AR60)</f>
        <v>18742384</v>
      </c>
      <c r="AS61" s="131">
        <f>SUM(AS3:AS60)</f>
        <v>0.99999999999999978</v>
      </c>
      <c r="AT61" s="130">
        <f>SUM(AT3:AT60)</f>
        <v>18612275</v>
      </c>
      <c r="AU61" s="131">
        <f>SUM(AU3:AU60)</f>
        <v>1</v>
      </c>
      <c r="AW61" s="174">
        <f>SUM(AW3:AW60)</f>
        <v>18742384</v>
      </c>
      <c r="AX61" s="174">
        <f>SUM(AX3:AX60)</f>
        <v>0</v>
      </c>
    </row>
    <row r="62" spans="1:50" x14ac:dyDescent="0.3">
      <c r="A62" s="175">
        <f>COUNTIF(A3:A60,"CA")</f>
        <v>40</v>
      </c>
      <c r="B62" s="166"/>
      <c r="C62" s="176">
        <f>ROUND(C61/$O$61,4)</f>
        <v>2.8500000000000001E-2</v>
      </c>
      <c r="D62" s="176">
        <f>ROUND(D61/$O$61,4)</f>
        <v>1.9E-3</v>
      </c>
      <c r="E62" s="176">
        <f>ROUND(E61/$O$61,4)</f>
        <v>0.18329999999999999</v>
      </c>
      <c r="F62" s="176">
        <f>ROUND(F61/$O$61,4)</f>
        <v>5.1999999999999998E-2</v>
      </c>
      <c r="G62" s="176">
        <f>ROUND(G61/$O$61,4)</f>
        <v>1.8E-3</v>
      </c>
      <c r="H62" s="177">
        <f>ROUNDUP(H61/$O$61,4)+0.0001</f>
        <v>0.6946</v>
      </c>
      <c r="I62" s="176">
        <f t="shared" ref="I62:N62" si="35">ROUND(I61/$O$61,4)</f>
        <v>2.8899999999999999E-2</v>
      </c>
      <c r="J62" s="176">
        <f t="shared" si="35"/>
        <v>1E-4</v>
      </c>
      <c r="K62" s="176">
        <f t="shared" si="35"/>
        <v>8.0000000000000004E-4</v>
      </c>
      <c r="L62" s="176">
        <f t="shared" si="35"/>
        <v>1.1999999999999999E-3</v>
      </c>
      <c r="M62" s="176">
        <f t="shared" si="35"/>
        <v>0</v>
      </c>
      <c r="N62" s="176">
        <f t="shared" si="35"/>
        <v>6.8999999999999999E-3</v>
      </c>
      <c r="O62" s="178">
        <f>SUM(C62:N62)</f>
        <v>1</v>
      </c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W62" s="179">
        <f>O61</f>
        <v>18742384</v>
      </c>
    </row>
    <row r="63" spans="1:50" hidden="1" x14ac:dyDescent="0.3">
      <c r="A63" s="175">
        <f>COUNTIF(A3:A60,"CW")</f>
        <v>18</v>
      </c>
      <c r="B63" s="166"/>
      <c r="C63" s="180"/>
      <c r="D63" s="180"/>
      <c r="E63" s="368">
        <f>E62+F62</f>
        <v>0.23529999999999998</v>
      </c>
      <c r="F63" s="369"/>
      <c r="G63" s="180"/>
      <c r="H63" s="181"/>
      <c r="I63" s="181"/>
      <c r="J63" s="180"/>
      <c r="K63" s="180"/>
      <c r="L63" s="180"/>
      <c r="M63" s="180"/>
      <c r="N63" s="180"/>
      <c r="O63" s="180"/>
      <c r="P63" s="166"/>
      <c r="Q63" s="182">
        <v>5522914</v>
      </c>
      <c r="R63" s="166"/>
      <c r="S63" s="182">
        <v>98529</v>
      </c>
      <c r="T63" s="166"/>
      <c r="U63" s="166"/>
      <c r="V63" s="182">
        <v>7603021</v>
      </c>
      <c r="W63" s="166"/>
      <c r="X63" s="182">
        <v>1802987</v>
      </c>
      <c r="Y63" s="166"/>
      <c r="Z63" s="182">
        <v>7568655</v>
      </c>
      <c r="AA63" s="166"/>
      <c r="AB63" s="166"/>
      <c r="AC63" s="182">
        <v>5512462</v>
      </c>
      <c r="AD63" s="166"/>
      <c r="AE63" s="182">
        <v>5308</v>
      </c>
      <c r="AF63" s="166"/>
      <c r="AG63" s="166"/>
      <c r="AH63" s="182">
        <v>11139363</v>
      </c>
      <c r="AI63" s="166"/>
      <c r="AJ63" s="182">
        <v>11079712</v>
      </c>
      <c r="AK63" s="166"/>
      <c r="AL63" s="182">
        <v>2607223</v>
      </c>
      <c r="AM63" s="166"/>
      <c r="AN63" s="166"/>
      <c r="AO63" s="182">
        <v>13120941</v>
      </c>
      <c r="AP63" s="166"/>
      <c r="AQ63" s="166"/>
      <c r="AR63" s="182">
        <v>18742384</v>
      </c>
      <c r="AS63" s="166"/>
      <c r="AT63" s="182">
        <v>18612275</v>
      </c>
      <c r="AW63" s="183">
        <f>AW61-AW62</f>
        <v>0</v>
      </c>
    </row>
    <row r="64" spans="1:50" hidden="1" x14ac:dyDescent="0.3">
      <c r="B64" s="166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4" t="s">
        <v>161</v>
      </c>
      <c r="O64" s="185">
        <v>5517920</v>
      </c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</row>
    <row r="65" spans="1:45" ht="14.4" hidden="1" x14ac:dyDescent="0.3">
      <c r="B65" s="186"/>
      <c r="C65"/>
      <c r="D65"/>
      <c r="E65"/>
      <c r="F65"/>
      <c r="G65"/>
      <c r="H65"/>
      <c r="I65"/>
      <c r="J65"/>
      <c r="K65"/>
      <c r="L65"/>
      <c r="M65"/>
      <c r="N65" s="184" t="s">
        <v>163</v>
      </c>
      <c r="O65" s="185">
        <v>5621443</v>
      </c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</row>
    <row r="66" spans="1:45" ht="14.4" hidden="1" x14ac:dyDescent="0.3">
      <c r="C66"/>
      <c r="D66"/>
      <c r="E66"/>
      <c r="F66"/>
      <c r="G66"/>
      <c r="H66"/>
      <c r="I66"/>
      <c r="J66"/>
      <c r="K66"/>
      <c r="L66"/>
      <c r="M66"/>
      <c r="N66" s="184" t="s">
        <v>164</v>
      </c>
      <c r="O66" s="185">
        <v>7603021</v>
      </c>
      <c r="R66" s="187"/>
      <c r="AC66" s="166"/>
      <c r="AD66" s="166"/>
      <c r="AE66" s="166"/>
      <c r="AF66" s="166"/>
      <c r="AR66" s="166"/>
      <c r="AS66" s="166"/>
    </row>
    <row r="67" spans="1:45" ht="14.4" hidden="1" x14ac:dyDescent="0.3">
      <c r="C67"/>
      <c r="D67"/>
      <c r="E67"/>
      <c r="F67"/>
      <c r="G67"/>
      <c r="H67"/>
      <c r="I67"/>
      <c r="J67"/>
      <c r="K67"/>
      <c r="L67"/>
      <c r="M67"/>
      <c r="N67" s="188" t="s">
        <v>105</v>
      </c>
      <c r="O67" s="189">
        <f>SUM(O64:O66)</f>
        <v>18742384</v>
      </c>
      <c r="AC67" s="166"/>
      <c r="AD67" s="166"/>
      <c r="AE67" s="166"/>
      <c r="AF67" s="166"/>
      <c r="AR67" s="166"/>
      <c r="AS67" s="166"/>
    </row>
    <row r="68" spans="1:45" ht="14.4" hidden="1" x14ac:dyDescent="0.3">
      <c r="C68"/>
      <c r="D68"/>
      <c r="E68"/>
      <c r="F68"/>
      <c r="G68"/>
      <c r="H68"/>
      <c r="I68"/>
      <c r="J68"/>
      <c r="K68"/>
      <c r="L68"/>
      <c r="M68"/>
      <c r="N68"/>
      <c r="O68"/>
      <c r="AC68" s="166"/>
      <c r="AD68" s="166"/>
      <c r="AE68" s="166"/>
      <c r="AF68" s="166"/>
      <c r="AR68" s="166"/>
      <c r="AS68" s="166"/>
    </row>
    <row r="69" spans="1:45" ht="14.4" hidden="1" x14ac:dyDescent="0.3">
      <c r="C69"/>
      <c r="D69"/>
      <c r="E69"/>
      <c r="F69"/>
      <c r="G69"/>
      <c r="H69"/>
      <c r="I69"/>
      <c r="J69"/>
      <c r="K69"/>
      <c r="L69"/>
      <c r="M69"/>
      <c r="N69"/>
      <c r="O69"/>
      <c r="AC69" s="166"/>
      <c r="AD69" s="166"/>
      <c r="AE69" s="166"/>
      <c r="AF69" s="166"/>
      <c r="AR69" s="166"/>
      <c r="AS69" s="166"/>
    </row>
    <row r="70" spans="1:45" ht="14.4" hidden="1" x14ac:dyDescent="0.3">
      <c r="B70" s="190" t="s">
        <v>90</v>
      </c>
      <c r="C70" s="191">
        <v>533372</v>
      </c>
      <c r="D70" s="191">
        <v>35605</v>
      </c>
      <c r="E70" s="191">
        <v>3434729</v>
      </c>
      <c r="F70" s="191">
        <v>975481</v>
      </c>
      <c r="G70" s="191">
        <v>34466</v>
      </c>
      <c r="H70" s="191">
        <v>13016026</v>
      </c>
      <c r="I70" s="191">
        <v>542335</v>
      </c>
      <c r="J70" s="191">
        <v>1372</v>
      </c>
      <c r="K70" s="191">
        <v>14943</v>
      </c>
      <c r="L70" s="191">
        <v>23342</v>
      </c>
      <c r="M70" s="191">
        <v>604</v>
      </c>
      <c r="N70" s="191">
        <v>130109</v>
      </c>
      <c r="O70" s="191">
        <v>18742384</v>
      </c>
      <c r="AC70" s="192"/>
      <c r="AD70" s="166"/>
      <c r="AE70" s="166"/>
      <c r="AF70" s="166"/>
      <c r="AR70" s="166"/>
      <c r="AS70" s="166"/>
    </row>
    <row r="71" spans="1:45" ht="14.4" hidden="1" x14ac:dyDescent="0.3">
      <c r="B71" s="190" t="s">
        <v>91</v>
      </c>
      <c r="C71" s="193">
        <f>C61-C70</f>
        <v>0</v>
      </c>
      <c r="D71" s="193">
        <f t="shared" ref="D71:O71" si="36">D61-D70</f>
        <v>0</v>
      </c>
      <c r="E71" s="193">
        <f t="shared" si="36"/>
        <v>0</v>
      </c>
      <c r="F71" s="193">
        <f t="shared" si="36"/>
        <v>0</v>
      </c>
      <c r="G71" s="193">
        <f t="shared" si="36"/>
        <v>0</v>
      </c>
      <c r="H71" s="193">
        <f t="shared" si="36"/>
        <v>0</v>
      </c>
      <c r="I71" s="193">
        <f t="shared" si="36"/>
        <v>0</v>
      </c>
      <c r="J71" s="193">
        <f t="shared" si="36"/>
        <v>0</v>
      </c>
      <c r="K71" s="193">
        <f t="shared" si="36"/>
        <v>0</v>
      </c>
      <c r="L71" s="193">
        <f t="shared" si="36"/>
        <v>0</v>
      </c>
      <c r="M71" s="193">
        <f t="shared" si="36"/>
        <v>0</v>
      </c>
      <c r="N71" s="193">
        <f t="shared" si="36"/>
        <v>0</v>
      </c>
      <c r="O71" s="194">
        <f t="shared" si="36"/>
        <v>0</v>
      </c>
      <c r="AC71" s="166"/>
      <c r="AD71" s="166"/>
      <c r="AE71" s="166"/>
      <c r="AF71" s="166"/>
      <c r="AR71" s="166"/>
      <c r="AS71" s="166"/>
    </row>
    <row r="72" spans="1:45" ht="14.4" hidden="1" x14ac:dyDescent="0.3"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83"/>
      <c r="AC72" s="166"/>
      <c r="AD72" s="166"/>
      <c r="AE72" s="166"/>
      <c r="AF72" s="166"/>
      <c r="AR72" s="166"/>
      <c r="AS72" s="166"/>
    </row>
    <row r="73" spans="1:45" ht="14.4" hidden="1" x14ac:dyDescent="0.3">
      <c r="B73" s="190" t="s">
        <v>90</v>
      </c>
      <c r="C73" s="196">
        <v>2.8500000000000001E-2</v>
      </c>
      <c r="D73" s="196">
        <v>1.9E-3</v>
      </c>
      <c r="E73" s="196">
        <v>0.23530000000000001</v>
      </c>
      <c r="F73" s="196">
        <v>0</v>
      </c>
      <c r="G73" s="196">
        <v>1.8E-3</v>
      </c>
      <c r="H73" s="196">
        <v>0.6946</v>
      </c>
      <c r="I73" s="196">
        <v>2.8899999999999999E-2</v>
      </c>
      <c r="J73" s="196">
        <v>1E-4</v>
      </c>
      <c r="K73" s="196">
        <v>8.0000000000000004E-4</v>
      </c>
      <c r="L73" s="196">
        <v>1.1999999999999999E-3</v>
      </c>
      <c r="M73" s="196">
        <v>0</v>
      </c>
      <c r="N73" s="196">
        <v>6.8999999999999999E-3</v>
      </c>
      <c r="O73" s="196">
        <v>1</v>
      </c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</row>
    <row r="74" spans="1:45" ht="14.4" hidden="1" x14ac:dyDescent="0.3">
      <c r="B74" s="190" t="s">
        <v>91</v>
      </c>
      <c r="C74" s="197">
        <f>C62-C73</f>
        <v>0</v>
      </c>
      <c r="D74" s="197">
        <f t="shared" ref="D74:O74" si="37">D62-D73</f>
        <v>0</v>
      </c>
      <c r="E74" s="197">
        <f>E63-E73</f>
        <v>0</v>
      </c>
      <c r="F74" s="197">
        <f>F63-F73</f>
        <v>0</v>
      </c>
      <c r="G74" s="197">
        <f t="shared" si="37"/>
        <v>0</v>
      </c>
      <c r="H74" s="197">
        <f t="shared" si="37"/>
        <v>0</v>
      </c>
      <c r="I74" s="197">
        <f t="shared" si="37"/>
        <v>0</v>
      </c>
      <c r="J74" s="197">
        <f t="shared" si="37"/>
        <v>0</v>
      </c>
      <c r="K74" s="197">
        <f t="shared" si="37"/>
        <v>0</v>
      </c>
      <c r="L74" s="197">
        <f t="shared" si="37"/>
        <v>0</v>
      </c>
      <c r="M74" s="197">
        <f t="shared" si="37"/>
        <v>0</v>
      </c>
      <c r="N74" s="197">
        <f t="shared" si="37"/>
        <v>0</v>
      </c>
      <c r="O74" s="198">
        <f t="shared" si="37"/>
        <v>0</v>
      </c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</row>
    <row r="75" spans="1:45" ht="14.4" x14ac:dyDescent="0.3"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</row>
    <row r="76" spans="1:45" x14ac:dyDescent="0.3">
      <c r="B76" s="186" t="s">
        <v>162</v>
      </c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</row>
    <row r="77" spans="1:45" x14ac:dyDescent="0.3">
      <c r="B77" s="166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</row>
    <row r="78" spans="1:45" x14ac:dyDescent="0.3">
      <c r="B78" s="166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</row>
    <row r="79" spans="1:45" x14ac:dyDescent="0.3">
      <c r="A79" s="175"/>
      <c r="B79" s="186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</row>
    <row r="80" spans="1:45" x14ac:dyDescent="0.3">
      <c r="A80" s="175"/>
      <c r="B80" s="166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</row>
    <row r="81" spans="2:45" x14ac:dyDescent="0.3">
      <c r="B81" s="166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</row>
    <row r="82" spans="2:45" x14ac:dyDescent="0.3">
      <c r="B82" s="166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</row>
    <row r="83" spans="2:45" x14ac:dyDescent="0.3">
      <c r="B83" s="166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</row>
  </sheetData>
  <mergeCells count="16">
    <mergeCell ref="E1:F1"/>
    <mergeCell ref="Q2:R2"/>
    <mergeCell ref="S2:T2"/>
    <mergeCell ref="V2:W2"/>
    <mergeCell ref="X2:Y2"/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</mergeCells>
  <printOptions horizontalCentered="1"/>
  <pageMargins left="0.7" right="0.7" top="1" bottom="0.75" header="0.3" footer="0.3"/>
  <pageSetup paperSize="5" scale="46" fitToWidth="2" orientation="landscape" r:id="rId1"/>
  <headerFooter>
    <oddHeader>&amp;C&amp;F
&amp;A</oddHeader>
    <oddFooter>&amp;L&amp;D&amp;R&amp;P of &amp;N</oddFooter>
  </headerFooter>
  <colBreaks count="1" manualBreakCount="1">
    <brk id="28" max="73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6E8-D6FC-4605-8D6E-95000A489B1C}">
  <sheetPr>
    <tabColor theme="0" tint="-0.249977111117893"/>
    <pageSetUpPr fitToPage="1"/>
  </sheetPr>
  <dimension ref="A1:AQ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B1" sqref="B1"/>
    </sheetView>
  </sheetViews>
  <sheetFormatPr defaultColWidth="9.109375" defaultRowHeight="15" x14ac:dyDescent="0.25"/>
  <cols>
    <col min="1" max="1" width="9.109375" style="133" hidden="1" customWidth="1"/>
    <col min="2" max="2" width="26.6640625" style="133" customWidth="1"/>
    <col min="3" max="15" width="13.6640625" style="250" customWidth="1"/>
    <col min="16" max="16" width="4.5546875" style="133" customWidth="1"/>
    <col min="17" max="17" width="12.109375" style="133" bestFit="1" customWidth="1"/>
    <col min="18" max="18" width="12.109375" style="133" customWidth="1"/>
    <col min="19" max="19" width="11.6640625" style="133" customWidth="1"/>
    <col min="20" max="20" width="11.5546875" style="133" customWidth="1"/>
    <col min="21" max="21" width="4.5546875" style="133" customWidth="1"/>
    <col min="22" max="22" width="15.44140625" style="133" customWidth="1"/>
    <col min="23" max="23" width="14.33203125" style="133" customWidth="1"/>
    <col min="24" max="24" width="12.109375" style="133" bestFit="1" customWidth="1"/>
    <col min="25" max="25" width="10.33203125" style="133" bestFit="1" customWidth="1"/>
    <col min="26" max="26" width="4.5546875" style="133" customWidth="1"/>
    <col min="27" max="27" width="12.6640625" style="133" bestFit="1" customWidth="1"/>
    <col min="28" max="28" width="12.109375" style="133" customWidth="1"/>
    <col min="29" max="29" width="13.33203125" style="133" customWidth="1"/>
    <col min="30" max="30" width="10.33203125" style="133" bestFit="1" customWidth="1"/>
    <col min="31" max="31" width="12.6640625" style="133" bestFit="1" customWidth="1"/>
    <col min="32" max="32" width="12.109375" style="133" customWidth="1"/>
    <col min="33" max="33" width="4.5546875" style="133" customWidth="1"/>
    <col min="34" max="34" width="11.6640625" style="133" customWidth="1"/>
    <col min="35" max="37" width="12.88671875" style="133" customWidth="1"/>
    <col min="38" max="38" width="4.5546875" style="133" customWidth="1"/>
    <col min="39" max="39" width="12.33203125" style="133" bestFit="1" customWidth="1"/>
    <col min="40" max="40" width="17.5546875" style="133" customWidth="1"/>
    <col min="41" max="41" width="0" style="133" hidden="1" customWidth="1"/>
    <col min="42" max="42" width="11.33203125" style="133" hidden="1" customWidth="1"/>
    <col min="43" max="43" width="0" style="133" hidden="1" customWidth="1"/>
    <col min="44" max="16384" width="9.109375" style="133"/>
  </cols>
  <sheetData>
    <row r="1" spans="1:43" x14ac:dyDescent="0.25">
      <c r="B1" s="218" t="s">
        <v>165</v>
      </c>
      <c r="C1" s="218"/>
      <c r="D1" s="218"/>
      <c r="E1" s="380" t="s">
        <v>26</v>
      </c>
      <c r="F1" s="381"/>
      <c r="G1" s="218"/>
      <c r="H1" s="218"/>
      <c r="I1" s="218"/>
      <c r="J1" s="218"/>
      <c r="K1" s="218"/>
      <c r="L1" s="218"/>
      <c r="M1" s="218"/>
      <c r="N1" s="218"/>
      <c r="O1" s="218"/>
      <c r="P1" s="219"/>
      <c r="Q1" s="219" t="s">
        <v>139</v>
      </c>
      <c r="R1" s="219"/>
      <c r="S1" s="219" t="s">
        <v>139</v>
      </c>
      <c r="T1" s="219"/>
      <c r="U1" s="219"/>
      <c r="V1" s="219" t="s">
        <v>141</v>
      </c>
      <c r="W1" s="219"/>
      <c r="X1" s="219" t="s">
        <v>141</v>
      </c>
      <c r="Y1" s="219"/>
      <c r="Z1" s="219"/>
      <c r="AA1" s="219" t="s">
        <v>143</v>
      </c>
      <c r="AB1" s="219"/>
      <c r="AC1" s="219" t="s">
        <v>143</v>
      </c>
      <c r="AD1" s="219"/>
      <c r="AE1" s="219" t="s">
        <v>143</v>
      </c>
      <c r="AF1" s="219"/>
      <c r="AG1" s="219"/>
      <c r="AH1" s="219" t="s">
        <v>143</v>
      </c>
      <c r="AI1" s="219"/>
      <c r="AJ1" s="219" t="s">
        <v>143</v>
      </c>
      <c r="AK1" s="219"/>
      <c r="AL1" s="219"/>
      <c r="AM1" s="219" t="s">
        <v>143</v>
      </c>
      <c r="AN1" s="219"/>
    </row>
    <row r="2" spans="1:43" ht="72.75" customHeight="1" x14ac:dyDescent="0.25">
      <c r="B2" s="220" t="s">
        <v>25</v>
      </c>
      <c r="C2" s="221" t="s">
        <v>121</v>
      </c>
      <c r="D2" s="221" t="s">
        <v>144</v>
      </c>
      <c r="E2" s="221" t="s">
        <v>145</v>
      </c>
      <c r="F2" s="221" t="s">
        <v>146</v>
      </c>
      <c r="G2" s="221" t="s">
        <v>122</v>
      </c>
      <c r="H2" s="221" t="s">
        <v>123</v>
      </c>
      <c r="I2" s="222" t="s">
        <v>147</v>
      </c>
      <c r="J2" s="221" t="s">
        <v>148</v>
      </c>
      <c r="K2" s="221" t="s">
        <v>124</v>
      </c>
      <c r="L2" s="221" t="s">
        <v>125</v>
      </c>
      <c r="M2" s="221" t="s">
        <v>126</v>
      </c>
      <c r="N2" s="221" t="s">
        <v>95</v>
      </c>
      <c r="O2" s="221" t="s">
        <v>105</v>
      </c>
      <c r="P2" s="219"/>
      <c r="Q2" s="363" t="s">
        <v>151</v>
      </c>
      <c r="R2" s="364"/>
      <c r="S2" s="365" t="s">
        <v>152</v>
      </c>
      <c r="T2" s="374"/>
      <c r="U2" s="219"/>
      <c r="V2" s="370" t="s">
        <v>154</v>
      </c>
      <c r="W2" s="371"/>
      <c r="X2" s="370" t="s">
        <v>152</v>
      </c>
      <c r="Y2" s="371"/>
      <c r="Z2" s="219"/>
      <c r="AA2" s="363" t="s">
        <v>156</v>
      </c>
      <c r="AB2" s="364"/>
      <c r="AC2" s="365" t="s">
        <v>157</v>
      </c>
      <c r="AD2" s="366"/>
      <c r="AE2" s="365" t="s">
        <v>153</v>
      </c>
      <c r="AF2" s="366"/>
      <c r="AG2" s="219"/>
      <c r="AH2" s="382" t="s">
        <v>216</v>
      </c>
      <c r="AI2" s="383"/>
      <c r="AJ2" s="382" t="s">
        <v>222</v>
      </c>
      <c r="AK2" s="383"/>
      <c r="AL2" s="219"/>
      <c r="AM2" s="370" t="s">
        <v>154</v>
      </c>
      <c r="AN2" s="371"/>
      <c r="AP2" s="377" t="s">
        <v>158</v>
      </c>
      <c r="AQ2" s="377"/>
    </row>
    <row r="3" spans="1:43" x14ac:dyDescent="0.25">
      <c r="A3" s="223" t="s">
        <v>159</v>
      </c>
      <c r="B3" s="124" t="s">
        <v>30</v>
      </c>
      <c r="C3" s="224">
        <v>10591</v>
      </c>
      <c r="D3" s="224">
        <v>613</v>
      </c>
      <c r="E3" s="224">
        <v>118628</v>
      </c>
      <c r="F3" s="224">
        <v>27517</v>
      </c>
      <c r="G3" s="224">
        <v>2719</v>
      </c>
      <c r="H3" s="224">
        <v>444294</v>
      </c>
      <c r="I3" s="224">
        <v>18114</v>
      </c>
      <c r="J3" s="224">
        <v>37</v>
      </c>
      <c r="K3" s="224">
        <v>1108</v>
      </c>
      <c r="L3" s="224">
        <v>1018</v>
      </c>
      <c r="M3" s="224">
        <v>0</v>
      </c>
      <c r="N3" s="224">
        <v>5879</v>
      </c>
      <c r="O3" s="224">
        <f>SUM(C3:N3)</f>
        <v>630518</v>
      </c>
      <c r="P3" s="219"/>
      <c r="Q3" s="125">
        <f t="shared" ref="Q3:Q60" si="0">SUMIF($A3,"CW",C3)+SUMIF($A3,"CW",D3)+SUMIF($A3,"CW",E3)+SUMIF($A3,"CW",F3)+SUMIF($A3,"CW",G3)+SUMIF($A3,"CW",H3)+SUMIF($A3,"CW",I3)+SUMIF($A3,"CW",J3)+SUMIF($A3,"CW",K3)+SUMIF($A3,"CW",L3)+SUMIF($A3,"CW",M3)+SUMIF($A3,"CW",N3)</f>
        <v>630518</v>
      </c>
      <c r="R3" s="129">
        <v>9.2799999999999994E-2</v>
      </c>
      <c r="S3" s="125">
        <f t="shared" ref="S3:S60" si="1">SUMIF($A3,"CW",E3)+SUMIF($A3,"CW",F3)</f>
        <v>146145</v>
      </c>
      <c r="T3" s="126">
        <f>ROUND(S3/S$61,4)</f>
        <v>7.5399999999999995E-2</v>
      </c>
      <c r="U3" s="219"/>
      <c r="V3" s="125">
        <f t="shared" ref="V3:V60" si="2">SUMIF($A3,"CA",O3)</f>
        <v>0</v>
      </c>
      <c r="W3" s="126">
        <f>ROUND(V3/V$61,4)</f>
        <v>0</v>
      </c>
      <c r="X3" s="125">
        <f t="shared" ref="X3:X60" si="3">SUMIF($A3,"CA",E3)+SUMIF($A3,"CA",F3)</f>
        <v>0</v>
      </c>
      <c r="Y3" s="126">
        <f>ROUND(X3/X$61,4)</f>
        <v>0</v>
      </c>
      <c r="Z3" s="219"/>
      <c r="AA3" s="125">
        <f t="shared" ref="AA3:AA60" si="4">O3</f>
        <v>630518</v>
      </c>
      <c r="AB3" s="126">
        <f>ROUND(AA3/AA$61,4)</f>
        <v>3.1600000000000003E-2</v>
      </c>
      <c r="AC3" s="125">
        <f t="shared" ref="AC3:AC60" si="5">SUM(C3:M3)</f>
        <v>624639</v>
      </c>
      <c r="AD3" s="126">
        <f>ROUND(AC3/AC$61,4)</f>
        <v>3.15E-2</v>
      </c>
      <c r="AE3" s="125">
        <f t="shared" ref="AE3:AE60" si="6">SUM(C3, E3, F3, K3, H3, I3, J3, N3)</f>
        <v>626168</v>
      </c>
      <c r="AF3" s="126">
        <f>ROUND(AE3/AE$61,4)</f>
        <v>3.1600000000000003E-2</v>
      </c>
      <c r="AG3" s="219"/>
      <c r="AH3" s="125">
        <f>SUM(E3:F3)</f>
        <v>146145</v>
      </c>
      <c r="AI3" s="126">
        <f>ROUND(AH3/AH$61,4)</f>
        <v>3.1600000000000003E-2</v>
      </c>
      <c r="AJ3" s="125">
        <f>SUM(E3:F3)</f>
        <v>146145</v>
      </c>
      <c r="AK3" s="126">
        <f>ROUND(AJ3/AJ$61,4)</f>
        <v>3.1600000000000003E-2</v>
      </c>
      <c r="AL3" s="219"/>
      <c r="AM3" s="125">
        <f>O3</f>
        <v>630518</v>
      </c>
      <c r="AN3" s="126">
        <f>ROUND(AM3/AM$61,4)</f>
        <v>3.1600000000000003E-2</v>
      </c>
      <c r="AP3" s="225">
        <v>630518</v>
      </c>
      <c r="AQ3" s="225">
        <f t="shared" ref="AQ3:AQ34" si="7">AP3-O3</f>
        <v>0</v>
      </c>
    </row>
    <row r="4" spans="1:43" x14ac:dyDescent="0.25">
      <c r="A4" s="223" t="s">
        <v>160</v>
      </c>
      <c r="B4" s="124" t="s">
        <v>31</v>
      </c>
      <c r="C4" s="224">
        <v>0</v>
      </c>
      <c r="D4" s="224">
        <v>0</v>
      </c>
      <c r="E4" s="224">
        <v>117</v>
      </c>
      <c r="F4" s="224">
        <v>7</v>
      </c>
      <c r="G4" s="224">
        <v>0</v>
      </c>
      <c r="H4" s="224">
        <v>318</v>
      </c>
      <c r="I4" s="224">
        <v>13</v>
      </c>
      <c r="J4" s="224">
        <v>0</v>
      </c>
      <c r="K4" s="224">
        <v>0</v>
      </c>
      <c r="L4" s="224">
        <v>0</v>
      </c>
      <c r="M4" s="224">
        <v>0</v>
      </c>
      <c r="N4" s="224">
        <v>0</v>
      </c>
      <c r="O4" s="224">
        <f t="shared" ref="O4:O60" si="8">SUM(C4:N4)</f>
        <v>455</v>
      </c>
      <c r="P4" s="219"/>
      <c r="Q4" s="125">
        <f t="shared" si="0"/>
        <v>0</v>
      </c>
      <c r="R4" s="129">
        <v>0</v>
      </c>
      <c r="S4" s="125">
        <f t="shared" si="1"/>
        <v>0</v>
      </c>
      <c r="T4" s="126">
        <f t="shared" ref="T4:T60" si="9">ROUND(S4/S$61,4)</f>
        <v>0</v>
      </c>
      <c r="U4" s="219"/>
      <c r="V4" s="125">
        <f t="shared" si="2"/>
        <v>455</v>
      </c>
      <c r="W4" s="126">
        <f t="shared" ref="W4:W60" si="10">ROUND(V4/V$61,4)</f>
        <v>0</v>
      </c>
      <c r="X4" s="125">
        <f t="shared" si="3"/>
        <v>124</v>
      </c>
      <c r="Y4" s="126">
        <f>ROUND(X4/X$61,4)</f>
        <v>0</v>
      </c>
      <c r="Z4" s="219"/>
      <c r="AA4" s="125">
        <f t="shared" si="4"/>
        <v>455</v>
      </c>
      <c r="AB4" s="126">
        <f t="shared" ref="AB4:AB60" si="11">ROUND(AA4/AA$61,4)</f>
        <v>0</v>
      </c>
      <c r="AC4" s="125">
        <f t="shared" si="5"/>
        <v>455</v>
      </c>
      <c r="AD4" s="126">
        <f t="shared" ref="AD4:AD60" si="12">ROUND(AC4/AC$61,4)</f>
        <v>0</v>
      </c>
      <c r="AE4" s="125">
        <f t="shared" si="6"/>
        <v>455</v>
      </c>
      <c r="AF4" s="126">
        <f t="shared" ref="AF4:AF16" si="13">ROUND(AE4/AE$61,4)</f>
        <v>0</v>
      </c>
      <c r="AG4" s="219"/>
      <c r="AH4" s="125">
        <f t="shared" ref="AH4:AH60" si="14">SUM(E4:F4)</f>
        <v>124</v>
      </c>
      <c r="AI4" s="126">
        <f>ROUND(AH4/AH$61,4)</f>
        <v>0</v>
      </c>
      <c r="AJ4" s="125">
        <f t="shared" ref="AJ4:AJ60" si="15">SUM(E4:F4)</f>
        <v>124</v>
      </c>
      <c r="AK4" s="126">
        <f>ROUND(AJ4/AJ$61,4)</f>
        <v>0</v>
      </c>
      <c r="AL4" s="219"/>
      <c r="AM4" s="125">
        <f t="shared" ref="AM4:AM60" si="16">O4</f>
        <v>455</v>
      </c>
      <c r="AN4" s="126">
        <f t="shared" ref="AN4:AN14" si="17">ROUND(AM4/AM$61,4)</f>
        <v>0</v>
      </c>
      <c r="AP4" s="225">
        <v>455</v>
      </c>
      <c r="AQ4" s="225">
        <f t="shared" si="7"/>
        <v>0</v>
      </c>
    </row>
    <row r="5" spans="1:43" x14ac:dyDescent="0.25">
      <c r="A5" s="223" t="s">
        <v>160</v>
      </c>
      <c r="B5" s="124" t="s">
        <v>32</v>
      </c>
      <c r="C5" s="224">
        <v>263</v>
      </c>
      <c r="D5" s="224">
        <v>44</v>
      </c>
      <c r="E5" s="224">
        <v>2522</v>
      </c>
      <c r="F5" s="224">
        <v>471</v>
      </c>
      <c r="G5" s="224">
        <v>3</v>
      </c>
      <c r="H5" s="224">
        <v>8905</v>
      </c>
      <c r="I5" s="224">
        <v>363</v>
      </c>
      <c r="J5" s="224">
        <v>0</v>
      </c>
      <c r="K5" s="224">
        <v>0</v>
      </c>
      <c r="L5" s="224">
        <v>13</v>
      </c>
      <c r="M5" s="224">
        <v>2</v>
      </c>
      <c r="N5" s="224">
        <v>1</v>
      </c>
      <c r="O5" s="224">
        <f t="shared" si="8"/>
        <v>12587</v>
      </c>
      <c r="P5" s="219"/>
      <c r="Q5" s="125">
        <f t="shared" si="0"/>
        <v>0</v>
      </c>
      <c r="R5" s="129">
        <v>0</v>
      </c>
      <c r="S5" s="125">
        <f t="shared" si="1"/>
        <v>0</v>
      </c>
      <c r="T5" s="126">
        <f t="shared" si="9"/>
        <v>0</v>
      </c>
      <c r="U5" s="219"/>
      <c r="V5" s="125">
        <f t="shared" si="2"/>
        <v>12587</v>
      </c>
      <c r="W5" s="126">
        <f t="shared" si="10"/>
        <v>1.1000000000000001E-3</v>
      </c>
      <c r="X5" s="125">
        <f t="shared" si="3"/>
        <v>2993</v>
      </c>
      <c r="Y5" s="126">
        <f t="shared" ref="Y5:Y60" si="18">ROUND(X5/X$61,4)</f>
        <v>1.1000000000000001E-3</v>
      </c>
      <c r="Z5" s="219"/>
      <c r="AA5" s="125">
        <f t="shared" si="4"/>
        <v>12587</v>
      </c>
      <c r="AB5" s="126">
        <f t="shared" si="11"/>
        <v>5.9999999999999995E-4</v>
      </c>
      <c r="AC5" s="125">
        <f t="shared" si="5"/>
        <v>12586</v>
      </c>
      <c r="AD5" s="126">
        <f t="shared" si="12"/>
        <v>5.9999999999999995E-4</v>
      </c>
      <c r="AE5" s="125">
        <f t="shared" si="6"/>
        <v>12525</v>
      </c>
      <c r="AF5" s="126">
        <f t="shared" si="13"/>
        <v>5.9999999999999995E-4</v>
      </c>
      <c r="AG5" s="219"/>
      <c r="AH5" s="125">
        <f t="shared" si="14"/>
        <v>2993</v>
      </c>
      <c r="AI5" s="126">
        <f t="shared" ref="AI5" si="19">ROUND(AH5/AH$61,4)</f>
        <v>5.9999999999999995E-4</v>
      </c>
      <c r="AJ5" s="125">
        <f t="shared" si="15"/>
        <v>2993</v>
      </c>
      <c r="AK5" s="126">
        <f t="shared" ref="AK5" si="20">ROUND(AJ5/AJ$61,4)</f>
        <v>5.9999999999999995E-4</v>
      </c>
      <c r="AL5" s="219"/>
      <c r="AM5" s="125">
        <f t="shared" si="16"/>
        <v>12587</v>
      </c>
      <c r="AN5" s="126">
        <f t="shared" si="17"/>
        <v>5.9999999999999995E-4</v>
      </c>
      <c r="AP5" s="225">
        <v>12587</v>
      </c>
      <c r="AQ5" s="225">
        <f t="shared" si="7"/>
        <v>0</v>
      </c>
    </row>
    <row r="6" spans="1:43" x14ac:dyDescent="0.25">
      <c r="A6" s="223" t="s">
        <v>160</v>
      </c>
      <c r="B6" s="124" t="s">
        <v>33</v>
      </c>
      <c r="C6" s="224">
        <v>2725</v>
      </c>
      <c r="D6" s="224">
        <v>336</v>
      </c>
      <c r="E6" s="224">
        <v>24231</v>
      </c>
      <c r="F6" s="224">
        <v>7210</v>
      </c>
      <c r="G6" s="224">
        <v>82</v>
      </c>
      <c r="H6" s="224">
        <v>79452</v>
      </c>
      <c r="I6" s="224">
        <v>3239</v>
      </c>
      <c r="J6" s="224">
        <v>0</v>
      </c>
      <c r="K6" s="224">
        <v>2</v>
      </c>
      <c r="L6" s="224">
        <v>110</v>
      </c>
      <c r="M6" s="224">
        <v>64</v>
      </c>
      <c r="N6" s="224">
        <v>213</v>
      </c>
      <c r="O6" s="224">
        <f t="shared" si="8"/>
        <v>117664</v>
      </c>
      <c r="P6" s="219"/>
      <c r="Q6" s="125">
        <f t="shared" si="0"/>
        <v>0</v>
      </c>
      <c r="R6" s="129">
        <v>0</v>
      </c>
      <c r="S6" s="125">
        <f t="shared" si="1"/>
        <v>0</v>
      </c>
      <c r="T6" s="126">
        <f t="shared" si="9"/>
        <v>0</v>
      </c>
      <c r="U6" s="219"/>
      <c r="V6" s="125">
        <f t="shared" si="2"/>
        <v>117664</v>
      </c>
      <c r="W6" s="126">
        <f t="shared" si="10"/>
        <v>0.01</v>
      </c>
      <c r="X6" s="125">
        <f t="shared" si="3"/>
        <v>31441</v>
      </c>
      <c r="Y6" s="127">
        <f>ROUNDUP(X6/X$61,4)</f>
        <v>1.1699999999999999E-2</v>
      </c>
      <c r="Z6" s="219"/>
      <c r="AA6" s="125">
        <f t="shared" si="4"/>
        <v>117664</v>
      </c>
      <c r="AB6" s="126">
        <f t="shared" si="11"/>
        <v>5.8999999999999999E-3</v>
      </c>
      <c r="AC6" s="125">
        <f t="shared" si="5"/>
        <v>117451</v>
      </c>
      <c r="AD6" s="126">
        <f t="shared" si="12"/>
        <v>5.8999999999999999E-3</v>
      </c>
      <c r="AE6" s="125">
        <f t="shared" si="6"/>
        <v>117072</v>
      </c>
      <c r="AF6" s="126">
        <f t="shared" si="13"/>
        <v>5.8999999999999999E-3</v>
      </c>
      <c r="AG6" s="219"/>
      <c r="AH6" s="125">
        <f t="shared" si="14"/>
        <v>31441</v>
      </c>
      <c r="AI6" s="127">
        <f>ROUNDDOWN(AH6/AH$61,4)</f>
        <v>6.7000000000000002E-3</v>
      </c>
      <c r="AJ6" s="125">
        <f t="shared" si="15"/>
        <v>31441</v>
      </c>
      <c r="AK6" s="127">
        <f>ROUNDDOWN(AJ6/AJ$61,4)</f>
        <v>6.7000000000000002E-3</v>
      </c>
      <c r="AL6" s="219"/>
      <c r="AM6" s="125">
        <f t="shared" si="16"/>
        <v>117664</v>
      </c>
      <c r="AN6" s="126">
        <f t="shared" si="17"/>
        <v>5.8999999999999999E-3</v>
      </c>
      <c r="AP6" s="225">
        <v>117664</v>
      </c>
      <c r="AQ6" s="225">
        <f t="shared" si="7"/>
        <v>0</v>
      </c>
    </row>
    <row r="7" spans="1:43" x14ac:dyDescent="0.25">
      <c r="A7" s="223" t="s">
        <v>160</v>
      </c>
      <c r="B7" s="124" t="s">
        <v>35</v>
      </c>
      <c r="C7" s="224">
        <v>379</v>
      </c>
      <c r="D7" s="224">
        <v>43</v>
      </c>
      <c r="E7" s="224">
        <v>4350</v>
      </c>
      <c r="F7" s="224">
        <v>732</v>
      </c>
      <c r="G7" s="224">
        <v>5</v>
      </c>
      <c r="H7" s="224">
        <v>13244</v>
      </c>
      <c r="I7" s="224">
        <v>540</v>
      </c>
      <c r="J7" s="224">
        <v>0</v>
      </c>
      <c r="K7" s="224">
        <v>0</v>
      </c>
      <c r="L7" s="224">
        <v>9</v>
      </c>
      <c r="M7" s="224">
        <v>5</v>
      </c>
      <c r="N7" s="224">
        <v>5</v>
      </c>
      <c r="O7" s="224">
        <f t="shared" si="8"/>
        <v>19312</v>
      </c>
      <c r="P7" s="219"/>
      <c r="Q7" s="125">
        <f t="shared" si="0"/>
        <v>0</v>
      </c>
      <c r="R7" s="129">
        <v>0</v>
      </c>
      <c r="S7" s="125">
        <f t="shared" si="1"/>
        <v>0</v>
      </c>
      <c r="T7" s="126">
        <f t="shared" si="9"/>
        <v>0</v>
      </c>
      <c r="U7" s="219"/>
      <c r="V7" s="125">
        <f t="shared" si="2"/>
        <v>19312</v>
      </c>
      <c r="W7" s="126">
        <f t="shared" si="10"/>
        <v>1.6000000000000001E-3</v>
      </c>
      <c r="X7" s="125">
        <f t="shared" si="3"/>
        <v>5082</v>
      </c>
      <c r="Y7" s="126">
        <f t="shared" si="18"/>
        <v>1.9E-3</v>
      </c>
      <c r="Z7" s="219"/>
      <c r="AA7" s="125">
        <f t="shared" si="4"/>
        <v>19312</v>
      </c>
      <c r="AB7" s="126">
        <f t="shared" si="11"/>
        <v>1E-3</v>
      </c>
      <c r="AC7" s="125">
        <f t="shared" si="5"/>
        <v>19307</v>
      </c>
      <c r="AD7" s="126">
        <f t="shared" si="12"/>
        <v>1E-3</v>
      </c>
      <c r="AE7" s="125">
        <f t="shared" si="6"/>
        <v>19250</v>
      </c>
      <c r="AF7" s="126">
        <f t="shared" si="13"/>
        <v>1E-3</v>
      </c>
      <c r="AG7" s="219"/>
      <c r="AH7" s="125">
        <f t="shared" si="14"/>
        <v>5082</v>
      </c>
      <c r="AI7" s="126">
        <f t="shared" ref="AI7:AI21" si="21">ROUND(AH7/AH$61,4)</f>
        <v>1.1000000000000001E-3</v>
      </c>
      <c r="AJ7" s="125">
        <f t="shared" si="15"/>
        <v>5082</v>
      </c>
      <c r="AK7" s="126">
        <f t="shared" ref="AK7:AK21" si="22">ROUND(AJ7/AJ$61,4)</f>
        <v>1.1000000000000001E-3</v>
      </c>
      <c r="AL7" s="219"/>
      <c r="AM7" s="125">
        <f t="shared" si="16"/>
        <v>19312</v>
      </c>
      <c r="AN7" s="126">
        <f t="shared" si="17"/>
        <v>1E-3</v>
      </c>
      <c r="AP7" s="225">
        <v>19312</v>
      </c>
      <c r="AQ7" s="225">
        <f t="shared" si="7"/>
        <v>0</v>
      </c>
    </row>
    <row r="8" spans="1:43" x14ac:dyDescent="0.25">
      <c r="A8" s="223" t="s">
        <v>160</v>
      </c>
      <c r="B8" s="124" t="s">
        <v>36</v>
      </c>
      <c r="C8" s="224">
        <v>175</v>
      </c>
      <c r="D8" s="224">
        <v>33</v>
      </c>
      <c r="E8" s="224">
        <v>1830</v>
      </c>
      <c r="F8" s="224">
        <v>315</v>
      </c>
      <c r="G8" s="224">
        <v>11</v>
      </c>
      <c r="H8" s="224">
        <v>10628</v>
      </c>
      <c r="I8" s="224">
        <v>433</v>
      </c>
      <c r="J8" s="224">
        <v>0</v>
      </c>
      <c r="K8" s="224">
        <v>5</v>
      </c>
      <c r="L8" s="224">
        <v>4</v>
      </c>
      <c r="M8" s="224">
        <v>60</v>
      </c>
      <c r="N8" s="224">
        <v>14</v>
      </c>
      <c r="O8" s="224">
        <f t="shared" si="8"/>
        <v>13508</v>
      </c>
      <c r="P8" s="219"/>
      <c r="Q8" s="125">
        <f t="shared" si="0"/>
        <v>0</v>
      </c>
      <c r="R8" s="226">
        <v>0</v>
      </c>
      <c r="S8" s="125">
        <f t="shared" si="1"/>
        <v>0</v>
      </c>
      <c r="T8" s="126">
        <f t="shared" si="9"/>
        <v>0</v>
      </c>
      <c r="U8" s="219"/>
      <c r="V8" s="125">
        <f t="shared" si="2"/>
        <v>13508</v>
      </c>
      <c r="W8" s="126">
        <f t="shared" si="10"/>
        <v>1.1000000000000001E-3</v>
      </c>
      <c r="X8" s="125">
        <f t="shared" si="3"/>
        <v>2145</v>
      </c>
      <c r="Y8" s="126">
        <f t="shared" si="18"/>
        <v>8.0000000000000004E-4</v>
      </c>
      <c r="Z8" s="219"/>
      <c r="AA8" s="125">
        <f t="shared" si="4"/>
        <v>13508</v>
      </c>
      <c r="AB8" s="126">
        <f t="shared" si="11"/>
        <v>6.9999999999999999E-4</v>
      </c>
      <c r="AC8" s="125">
        <f t="shared" si="5"/>
        <v>13494</v>
      </c>
      <c r="AD8" s="126">
        <f t="shared" si="12"/>
        <v>6.9999999999999999E-4</v>
      </c>
      <c r="AE8" s="125">
        <f t="shared" si="6"/>
        <v>13400</v>
      </c>
      <c r="AF8" s="126">
        <f t="shared" si="13"/>
        <v>6.9999999999999999E-4</v>
      </c>
      <c r="AG8" s="219"/>
      <c r="AH8" s="125">
        <f t="shared" si="14"/>
        <v>2145</v>
      </c>
      <c r="AI8" s="126">
        <f t="shared" si="21"/>
        <v>5.0000000000000001E-4</v>
      </c>
      <c r="AJ8" s="125">
        <f t="shared" si="15"/>
        <v>2145</v>
      </c>
      <c r="AK8" s="126">
        <f t="shared" si="22"/>
        <v>5.0000000000000001E-4</v>
      </c>
      <c r="AL8" s="219"/>
      <c r="AM8" s="125">
        <f t="shared" si="16"/>
        <v>13508</v>
      </c>
      <c r="AN8" s="126">
        <f t="shared" si="17"/>
        <v>6.9999999999999999E-4</v>
      </c>
      <c r="AP8" s="225">
        <v>13508</v>
      </c>
      <c r="AQ8" s="225">
        <f t="shared" si="7"/>
        <v>0</v>
      </c>
    </row>
    <row r="9" spans="1:43" x14ac:dyDescent="0.25">
      <c r="A9" s="223" t="s">
        <v>159</v>
      </c>
      <c r="B9" s="124" t="s">
        <v>37</v>
      </c>
      <c r="C9" s="224">
        <v>8606</v>
      </c>
      <c r="D9" s="224">
        <v>420</v>
      </c>
      <c r="E9" s="224">
        <v>69293</v>
      </c>
      <c r="F9" s="224">
        <v>16725</v>
      </c>
      <c r="G9" s="224">
        <v>856</v>
      </c>
      <c r="H9" s="224">
        <v>293575</v>
      </c>
      <c r="I9" s="224">
        <v>11969</v>
      </c>
      <c r="J9" s="224">
        <v>19</v>
      </c>
      <c r="K9" s="224">
        <v>375</v>
      </c>
      <c r="L9" s="224">
        <v>287</v>
      </c>
      <c r="M9" s="224">
        <v>0</v>
      </c>
      <c r="N9" s="224">
        <v>521</v>
      </c>
      <c r="O9" s="224">
        <f t="shared" si="8"/>
        <v>402646</v>
      </c>
      <c r="P9" s="219"/>
      <c r="Q9" s="125">
        <f t="shared" si="0"/>
        <v>402646</v>
      </c>
      <c r="R9" s="129">
        <v>4.5999999999999999E-2</v>
      </c>
      <c r="S9" s="125">
        <f t="shared" si="1"/>
        <v>86018</v>
      </c>
      <c r="T9" s="126">
        <f t="shared" si="9"/>
        <v>4.4400000000000002E-2</v>
      </c>
      <c r="U9" s="219"/>
      <c r="V9" s="125">
        <f t="shared" si="2"/>
        <v>0</v>
      </c>
      <c r="W9" s="126">
        <f t="shared" si="10"/>
        <v>0</v>
      </c>
      <c r="X9" s="125">
        <f t="shared" si="3"/>
        <v>0</v>
      </c>
      <c r="Y9" s="126">
        <f t="shared" si="18"/>
        <v>0</v>
      </c>
      <c r="Z9" s="219"/>
      <c r="AA9" s="125">
        <f t="shared" si="4"/>
        <v>402646</v>
      </c>
      <c r="AB9" s="126">
        <f t="shared" si="11"/>
        <v>2.0199999999999999E-2</v>
      </c>
      <c r="AC9" s="125">
        <f t="shared" si="5"/>
        <v>402125</v>
      </c>
      <c r="AD9" s="126">
        <f>ROUND(AC9/AC$61,4)</f>
        <v>2.0299999999999999E-2</v>
      </c>
      <c r="AE9" s="125">
        <f t="shared" si="6"/>
        <v>401083</v>
      </c>
      <c r="AF9" s="126">
        <f t="shared" si="13"/>
        <v>2.0199999999999999E-2</v>
      </c>
      <c r="AG9" s="219"/>
      <c r="AH9" s="125">
        <f t="shared" si="14"/>
        <v>86018</v>
      </c>
      <c r="AI9" s="126">
        <f t="shared" si="21"/>
        <v>1.8599999999999998E-2</v>
      </c>
      <c r="AJ9" s="125">
        <f t="shared" si="15"/>
        <v>86018</v>
      </c>
      <c r="AK9" s="126">
        <f t="shared" si="22"/>
        <v>1.8599999999999998E-2</v>
      </c>
      <c r="AL9" s="219"/>
      <c r="AM9" s="125">
        <f t="shared" si="16"/>
        <v>402646</v>
      </c>
      <c r="AN9" s="126">
        <f t="shared" si="17"/>
        <v>2.0199999999999999E-2</v>
      </c>
      <c r="AP9" s="225">
        <v>402646</v>
      </c>
      <c r="AQ9" s="225">
        <f t="shared" si="7"/>
        <v>0</v>
      </c>
    </row>
    <row r="10" spans="1:43" x14ac:dyDescent="0.25">
      <c r="A10" s="223" t="s">
        <v>160</v>
      </c>
      <c r="B10" s="124" t="s">
        <v>38</v>
      </c>
      <c r="C10" s="224">
        <v>815</v>
      </c>
      <c r="D10" s="224">
        <v>84</v>
      </c>
      <c r="E10" s="224">
        <v>4164</v>
      </c>
      <c r="F10" s="224">
        <v>1568</v>
      </c>
      <c r="G10" s="224">
        <v>4</v>
      </c>
      <c r="H10" s="224">
        <v>12199</v>
      </c>
      <c r="I10" s="224">
        <v>497</v>
      </c>
      <c r="J10" s="224">
        <v>0</v>
      </c>
      <c r="K10" s="224">
        <v>1</v>
      </c>
      <c r="L10" s="224">
        <v>24</v>
      </c>
      <c r="M10" s="224">
        <v>2</v>
      </c>
      <c r="N10" s="224">
        <v>18</v>
      </c>
      <c r="O10" s="224">
        <f t="shared" si="8"/>
        <v>19376</v>
      </c>
      <c r="P10" s="219"/>
      <c r="Q10" s="125">
        <f t="shared" si="0"/>
        <v>0</v>
      </c>
      <c r="R10" s="129">
        <v>0</v>
      </c>
      <c r="S10" s="125">
        <f t="shared" si="1"/>
        <v>0</v>
      </c>
      <c r="T10" s="126">
        <f t="shared" si="9"/>
        <v>0</v>
      </c>
      <c r="U10" s="219"/>
      <c r="V10" s="125">
        <f t="shared" si="2"/>
        <v>19376</v>
      </c>
      <c r="W10" s="126">
        <f t="shared" si="10"/>
        <v>1.6000000000000001E-3</v>
      </c>
      <c r="X10" s="125">
        <f t="shared" si="3"/>
        <v>5732</v>
      </c>
      <c r="Y10" s="126">
        <f t="shared" si="18"/>
        <v>2.0999999999999999E-3</v>
      </c>
      <c r="Z10" s="219"/>
      <c r="AA10" s="125">
        <f t="shared" si="4"/>
        <v>19376</v>
      </c>
      <c r="AB10" s="126">
        <f t="shared" si="11"/>
        <v>1E-3</v>
      </c>
      <c r="AC10" s="125">
        <f t="shared" si="5"/>
        <v>19358</v>
      </c>
      <c r="AD10" s="126">
        <f t="shared" si="12"/>
        <v>1E-3</v>
      </c>
      <c r="AE10" s="125">
        <f t="shared" si="6"/>
        <v>19262</v>
      </c>
      <c r="AF10" s="126">
        <f t="shared" si="13"/>
        <v>1E-3</v>
      </c>
      <c r="AG10" s="219"/>
      <c r="AH10" s="125">
        <f t="shared" si="14"/>
        <v>5732</v>
      </c>
      <c r="AI10" s="126">
        <f t="shared" si="21"/>
        <v>1.1999999999999999E-3</v>
      </c>
      <c r="AJ10" s="125">
        <f t="shared" si="15"/>
        <v>5732</v>
      </c>
      <c r="AK10" s="126">
        <f t="shared" si="22"/>
        <v>1.1999999999999999E-3</v>
      </c>
      <c r="AL10" s="219"/>
      <c r="AM10" s="125">
        <f t="shared" si="16"/>
        <v>19376</v>
      </c>
      <c r="AN10" s="126">
        <f t="shared" si="17"/>
        <v>1E-3</v>
      </c>
      <c r="AP10" s="225">
        <v>19376</v>
      </c>
      <c r="AQ10" s="225">
        <f t="shared" si="7"/>
        <v>0</v>
      </c>
    </row>
    <row r="11" spans="1:43" x14ac:dyDescent="0.25">
      <c r="A11" s="223" t="s">
        <v>160</v>
      </c>
      <c r="B11" s="124" t="s">
        <v>39</v>
      </c>
      <c r="C11" s="224">
        <v>1154</v>
      </c>
      <c r="D11" s="224">
        <v>91</v>
      </c>
      <c r="E11" s="224">
        <v>9592</v>
      </c>
      <c r="F11" s="224">
        <v>2118</v>
      </c>
      <c r="G11" s="224">
        <v>26</v>
      </c>
      <c r="H11" s="224">
        <v>40560</v>
      </c>
      <c r="I11" s="224">
        <v>1654</v>
      </c>
      <c r="J11" s="224">
        <v>0</v>
      </c>
      <c r="K11" s="224">
        <v>4</v>
      </c>
      <c r="L11" s="224">
        <v>50</v>
      </c>
      <c r="M11" s="224">
        <v>31</v>
      </c>
      <c r="N11" s="224">
        <v>90</v>
      </c>
      <c r="O11" s="224">
        <f t="shared" si="8"/>
        <v>55370</v>
      </c>
      <c r="P11" s="219"/>
      <c r="Q11" s="125">
        <f t="shared" si="0"/>
        <v>0</v>
      </c>
      <c r="R11" s="129">
        <v>0</v>
      </c>
      <c r="S11" s="125">
        <f t="shared" si="1"/>
        <v>0</v>
      </c>
      <c r="T11" s="126">
        <f t="shared" si="9"/>
        <v>0</v>
      </c>
      <c r="U11" s="219"/>
      <c r="V11" s="125">
        <f t="shared" si="2"/>
        <v>55370</v>
      </c>
      <c r="W11" s="126">
        <f t="shared" si="10"/>
        <v>4.7000000000000002E-3</v>
      </c>
      <c r="X11" s="125">
        <f t="shared" si="3"/>
        <v>11710</v>
      </c>
      <c r="Y11" s="126">
        <f t="shared" si="18"/>
        <v>4.4000000000000003E-3</v>
      </c>
      <c r="Z11" s="219"/>
      <c r="AA11" s="125">
        <f t="shared" si="4"/>
        <v>55370</v>
      </c>
      <c r="AB11" s="126">
        <f t="shared" si="11"/>
        <v>2.8E-3</v>
      </c>
      <c r="AC11" s="125">
        <f t="shared" si="5"/>
        <v>55280</v>
      </c>
      <c r="AD11" s="126">
        <f t="shared" si="12"/>
        <v>2.8E-3</v>
      </c>
      <c r="AE11" s="125">
        <f t="shared" si="6"/>
        <v>55172</v>
      </c>
      <c r="AF11" s="126">
        <f t="shared" si="13"/>
        <v>2.8E-3</v>
      </c>
      <c r="AG11" s="219"/>
      <c r="AH11" s="125">
        <f t="shared" si="14"/>
        <v>11710</v>
      </c>
      <c r="AI11" s="126">
        <f t="shared" si="21"/>
        <v>2.5000000000000001E-3</v>
      </c>
      <c r="AJ11" s="125">
        <f t="shared" si="15"/>
        <v>11710</v>
      </c>
      <c r="AK11" s="126">
        <f t="shared" si="22"/>
        <v>2.5000000000000001E-3</v>
      </c>
      <c r="AL11" s="219"/>
      <c r="AM11" s="125">
        <f t="shared" si="16"/>
        <v>55370</v>
      </c>
      <c r="AN11" s="126">
        <f t="shared" si="17"/>
        <v>2.8E-3</v>
      </c>
      <c r="AP11" s="225">
        <v>55370</v>
      </c>
      <c r="AQ11" s="225">
        <f t="shared" si="7"/>
        <v>0</v>
      </c>
    </row>
    <row r="12" spans="1:43" x14ac:dyDescent="0.25">
      <c r="A12" s="223" t="s">
        <v>159</v>
      </c>
      <c r="B12" s="124" t="s">
        <v>40</v>
      </c>
      <c r="C12" s="224">
        <v>27198</v>
      </c>
      <c r="D12" s="224">
        <v>1635</v>
      </c>
      <c r="E12" s="224">
        <v>175255</v>
      </c>
      <c r="F12" s="224">
        <v>40673</v>
      </c>
      <c r="G12" s="224">
        <v>1026</v>
      </c>
      <c r="H12" s="224">
        <v>505299</v>
      </c>
      <c r="I12" s="224">
        <v>20601</v>
      </c>
      <c r="J12" s="224">
        <v>5</v>
      </c>
      <c r="K12" s="224">
        <v>86</v>
      </c>
      <c r="L12" s="224">
        <v>621</v>
      </c>
      <c r="M12" s="224">
        <v>0</v>
      </c>
      <c r="N12" s="224">
        <v>922</v>
      </c>
      <c r="O12" s="224">
        <f t="shared" si="8"/>
        <v>773321</v>
      </c>
      <c r="P12" s="219"/>
      <c r="Q12" s="125">
        <f t="shared" si="0"/>
        <v>773321</v>
      </c>
      <c r="R12" s="129">
        <v>8.8499999999999995E-2</v>
      </c>
      <c r="S12" s="125">
        <f t="shared" si="1"/>
        <v>215928</v>
      </c>
      <c r="T12" s="126">
        <f t="shared" si="9"/>
        <v>0.1114</v>
      </c>
      <c r="U12" s="219"/>
      <c r="V12" s="125">
        <f t="shared" si="2"/>
        <v>0</v>
      </c>
      <c r="W12" s="126">
        <f t="shared" si="10"/>
        <v>0</v>
      </c>
      <c r="X12" s="125">
        <f t="shared" si="3"/>
        <v>0</v>
      </c>
      <c r="Y12" s="126">
        <f t="shared" si="18"/>
        <v>0</v>
      </c>
      <c r="Z12" s="219"/>
      <c r="AA12" s="125">
        <f t="shared" si="4"/>
        <v>773321</v>
      </c>
      <c r="AB12" s="126">
        <f t="shared" si="11"/>
        <v>3.8800000000000001E-2</v>
      </c>
      <c r="AC12" s="125">
        <f t="shared" si="5"/>
        <v>772399</v>
      </c>
      <c r="AD12" s="127">
        <f>ROUNDUP(AC12/AC$61,4)</f>
        <v>3.9100000000000003E-2</v>
      </c>
      <c r="AE12" s="125">
        <f t="shared" si="6"/>
        <v>770039</v>
      </c>
      <c r="AF12" s="126">
        <f t="shared" si="13"/>
        <v>3.8800000000000001E-2</v>
      </c>
      <c r="AG12" s="219"/>
      <c r="AH12" s="125">
        <f t="shared" si="14"/>
        <v>215928</v>
      </c>
      <c r="AI12" s="126">
        <f t="shared" si="21"/>
        <v>4.6699999999999998E-2</v>
      </c>
      <c r="AJ12" s="125">
        <f t="shared" si="15"/>
        <v>215928</v>
      </c>
      <c r="AK12" s="126">
        <f t="shared" si="22"/>
        <v>4.6699999999999998E-2</v>
      </c>
      <c r="AL12" s="219"/>
      <c r="AM12" s="125">
        <f t="shared" si="16"/>
        <v>773321</v>
      </c>
      <c r="AN12" s="126">
        <f t="shared" si="17"/>
        <v>3.8800000000000001E-2</v>
      </c>
      <c r="AP12" s="225">
        <v>773321</v>
      </c>
      <c r="AQ12" s="225">
        <f t="shared" si="7"/>
        <v>0</v>
      </c>
    </row>
    <row r="13" spans="1:43" x14ac:dyDescent="0.25">
      <c r="A13" s="223" t="s">
        <v>160</v>
      </c>
      <c r="B13" s="124" t="s">
        <v>41</v>
      </c>
      <c r="C13" s="224">
        <v>524</v>
      </c>
      <c r="D13" s="224">
        <v>41</v>
      </c>
      <c r="E13" s="224">
        <v>2698</v>
      </c>
      <c r="F13" s="224">
        <v>915</v>
      </c>
      <c r="G13" s="224">
        <v>8</v>
      </c>
      <c r="H13" s="224">
        <v>13418</v>
      </c>
      <c r="I13" s="224">
        <v>547</v>
      </c>
      <c r="J13" s="224">
        <v>0</v>
      </c>
      <c r="K13" s="224">
        <v>2</v>
      </c>
      <c r="L13" s="224">
        <v>5</v>
      </c>
      <c r="M13" s="224">
        <v>24</v>
      </c>
      <c r="N13" s="224">
        <v>31</v>
      </c>
      <c r="O13" s="224">
        <f t="shared" si="8"/>
        <v>18213</v>
      </c>
      <c r="P13" s="219"/>
      <c r="Q13" s="125">
        <f t="shared" si="0"/>
        <v>0</v>
      </c>
      <c r="R13" s="129">
        <v>0</v>
      </c>
      <c r="S13" s="125">
        <f t="shared" si="1"/>
        <v>0</v>
      </c>
      <c r="T13" s="126">
        <f t="shared" si="9"/>
        <v>0</v>
      </c>
      <c r="U13" s="219"/>
      <c r="V13" s="125">
        <f t="shared" si="2"/>
        <v>18213</v>
      </c>
      <c r="W13" s="126">
        <f t="shared" si="10"/>
        <v>1.5E-3</v>
      </c>
      <c r="X13" s="125">
        <f t="shared" si="3"/>
        <v>3613</v>
      </c>
      <c r="Y13" s="126">
        <f t="shared" si="18"/>
        <v>1.2999999999999999E-3</v>
      </c>
      <c r="Z13" s="219"/>
      <c r="AA13" s="125">
        <f t="shared" si="4"/>
        <v>18213</v>
      </c>
      <c r="AB13" s="126">
        <f t="shared" si="11"/>
        <v>8.9999999999999998E-4</v>
      </c>
      <c r="AC13" s="125">
        <f t="shared" si="5"/>
        <v>18182</v>
      </c>
      <c r="AD13" s="126">
        <f t="shared" si="12"/>
        <v>8.9999999999999998E-4</v>
      </c>
      <c r="AE13" s="125">
        <f t="shared" si="6"/>
        <v>18135</v>
      </c>
      <c r="AF13" s="126">
        <f t="shared" si="13"/>
        <v>8.9999999999999998E-4</v>
      </c>
      <c r="AG13" s="219"/>
      <c r="AH13" s="125">
        <f t="shared" si="14"/>
        <v>3613</v>
      </c>
      <c r="AI13" s="126">
        <f t="shared" si="21"/>
        <v>8.0000000000000004E-4</v>
      </c>
      <c r="AJ13" s="125">
        <f t="shared" si="15"/>
        <v>3613</v>
      </c>
      <c r="AK13" s="126">
        <f t="shared" si="22"/>
        <v>8.0000000000000004E-4</v>
      </c>
      <c r="AL13" s="219"/>
      <c r="AM13" s="125">
        <f t="shared" si="16"/>
        <v>18213</v>
      </c>
      <c r="AN13" s="126">
        <f t="shared" si="17"/>
        <v>8.9999999999999998E-4</v>
      </c>
      <c r="AP13" s="225">
        <v>18213</v>
      </c>
      <c r="AQ13" s="225">
        <f t="shared" si="7"/>
        <v>0</v>
      </c>
    </row>
    <row r="14" spans="1:43" x14ac:dyDescent="0.25">
      <c r="A14" s="223" t="s">
        <v>160</v>
      </c>
      <c r="B14" s="124" t="s">
        <v>42</v>
      </c>
      <c r="C14" s="224">
        <v>1810</v>
      </c>
      <c r="D14" s="224">
        <v>286</v>
      </c>
      <c r="E14" s="224">
        <v>18372</v>
      </c>
      <c r="F14" s="224">
        <v>4618</v>
      </c>
      <c r="G14" s="224">
        <v>40</v>
      </c>
      <c r="H14" s="224">
        <v>58942</v>
      </c>
      <c r="I14" s="224">
        <v>2403</v>
      </c>
      <c r="J14" s="224">
        <v>0</v>
      </c>
      <c r="K14" s="224">
        <v>2</v>
      </c>
      <c r="L14" s="224">
        <v>165</v>
      </c>
      <c r="M14" s="224">
        <v>36</v>
      </c>
      <c r="N14" s="224">
        <v>128</v>
      </c>
      <c r="O14" s="224">
        <f t="shared" si="8"/>
        <v>86802</v>
      </c>
      <c r="P14" s="219"/>
      <c r="Q14" s="125">
        <f t="shared" si="0"/>
        <v>0</v>
      </c>
      <c r="R14" s="129">
        <v>0</v>
      </c>
      <c r="S14" s="125">
        <f t="shared" si="1"/>
        <v>0</v>
      </c>
      <c r="T14" s="126">
        <f t="shared" si="9"/>
        <v>0</v>
      </c>
      <c r="U14" s="219"/>
      <c r="V14" s="125">
        <f t="shared" si="2"/>
        <v>86802</v>
      </c>
      <c r="W14" s="126">
        <f t="shared" si="10"/>
        <v>7.4000000000000003E-3</v>
      </c>
      <c r="X14" s="125">
        <f t="shared" si="3"/>
        <v>22990</v>
      </c>
      <c r="Y14" s="126">
        <f t="shared" si="18"/>
        <v>8.6E-3</v>
      </c>
      <c r="Z14" s="219"/>
      <c r="AA14" s="125">
        <f t="shared" si="4"/>
        <v>86802</v>
      </c>
      <c r="AB14" s="126">
        <f t="shared" si="11"/>
        <v>4.4000000000000003E-3</v>
      </c>
      <c r="AC14" s="125">
        <f t="shared" si="5"/>
        <v>86674</v>
      </c>
      <c r="AD14" s="126">
        <f t="shared" si="12"/>
        <v>4.4000000000000003E-3</v>
      </c>
      <c r="AE14" s="125">
        <f t="shared" si="6"/>
        <v>86275</v>
      </c>
      <c r="AF14" s="126">
        <f t="shared" si="13"/>
        <v>4.3E-3</v>
      </c>
      <c r="AG14" s="219"/>
      <c r="AH14" s="125">
        <f t="shared" si="14"/>
        <v>22990</v>
      </c>
      <c r="AI14" s="126">
        <f t="shared" si="21"/>
        <v>5.0000000000000001E-3</v>
      </c>
      <c r="AJ14" s="125">
        <f t="shared" si="15"/>
        <v>22990</v>
      </c>
      <c r="AK14" s="126">
        <f t="shared" si="22"/>
        <v>5.0000000000000001E-3</v>
      </c>
      <c r="AL14" s="219"/>
      <c r="AM14" s="125">
        <f t="shared" si="16"/>
        <v>86802</v>
      </c>
      <c r="AN14" s="126">
        <f t="shared" si="17"/>
        <v>4.4000000000000003E-3</v>
      </c>
      <c r="AP14" s="225">
        <v>86802</v>
      </c>
      <c r="AQ14" s="225">
        <f t="shared" si="7"/>
        <v>0</v>
      </c>
    </row>
    <row r="15" spans="1:43" x14ac:dyDescent="0.25">
      <c r="A15" s="223" t="s">
        <v>160</v>
      </c>
      <c r="B15" s="124" t="s">
        <v>43</v>
      </c>
      <c r="C15" s="224">
        <v>5235</v>
      </c>
      <c r="D15" s="224">
        <v>208</v>
      </c>
      <c r="E15" s="224">
        <v>31700</v>
      </c>
      <c r="F15" s="224">
        <v>8668</v>
      </c>
      <c r="G15" s="224">
        <v>357</v>
      </c>
      <c r="H15" s="224">
        <v>98357</v>
      </c>
      <c r="I15" s="224">
        <v>4010</v>
      </c>
      <c r="J15" s="224">
        <v>0</v>
      </c>
      <c r="K15" s="224">
        <v>26</v>
      </c>
      <c r="L15" s="224">
        <v>164</v>
      </c>
      <c r="M15" s="224">
        <v>53</v>
      </c>
      <c r="N15" s="224">
        <v>51</v>
      </c>
      <c r="O15" s="224">
        <f t="shared" si="8"/>
        <v>148829</v>
      </c>
      <c r="P15" s="219"/>
      <c r="Q15" s="125">
        <f t="shared" si="0"/>
        <v>0</v>
      </c>
      <c r="R15" s="129">
        <v>0</v>
      </c>
      <c r="S15" s="125">
        <f t="shared" si="1"/>
        <v>0</v>
      </c>
      <c r="T15" s="126">
        <f t="shared" si="9"/>
        <v>0</v>
      </c>
      <c r="U15" s="219"/>
      <c r="V15" s="125">
        <f t="shared" si="2"/>
        <v>148829</v>
      </c>
      <c r="W15" s="127">
        <f>ROUNDUP(V15/V$61,4)</f>
        <v>1.2699999999999999E-2</v>
      </c>
      <c r="X15" s="125">
        <f t="shared" si="3"/>
        <v>40368</v>
      </c>
      <c r="Y15" s="126">
        <f t="shared" si="18"/>
        <v>1.4999999999999999E-2</v>
      </c>
      <c r="Z15" s="219"/>
      <c r="AA15" s="125">
        <f t="shared" si="4"/>
        <v>148829</v>
      </c>
      <c r="AB15" s="126">
        <f t="shared" si="11"/>
        <v>7.4999999999999997E-3</v>
      </c>
      <c r="AC15" s="125">
        <f t="shared" si="5"/>
        <v>148778</v>
      </c>
      <c r="AD15" s="126">
        <f>ROUND(AC15/AC$61,4)</f>
        <v>7.4999999999999997E-3</v>
      </c>
      <c r="AE15" s="125">
        <f t="shared" si="6"/>
        <v>148047</v>
      </c>
      <c r="AF15" s="126">
        <f t="shared" si="13"/>
        <v>7.4999999999999997E-3</v>
      </c>
      <c r="AG15" s="219"/>
      <c r="AH15" s="125">
        <f t="shared" si="14"/>
        <v>40368</v>
      </c>
      <c r="AI15" s="126">
        <f t="shared" si="21"/>
        <v>8.6999999999999994E-3</v>
      </c>
      <c r="AJ15" s="125">
        <f t="shared" si="15"/>
        <v>40368</v>
      </c>
      <c r="AK15" s="126">
        <f t="shared" si="22"/>
        <v>8.6999999999999994E-3</v>
      </c>
      <c r="AL15" s="219"/>
      <c r="AM15" s="125">
        <f t="shared" si="16"/>
        <v>148829</v>
      </c>
      <c r="AN15" s="126">
        <f>ROUND(AM15/AM$61,4)</f>
        <v>7.4999999999999997E-3</v>
      </c>
      <c r="AP15" s="225">
        <v>148829</v>
      </c>
      <c r="AQ15" s="225">
        <f t="shared" si="7"/>
        <v>0</v>
      </c>
    </row>
    <row r="16" spans="1:43" x14ac:dyDescent="0.25">
      <c r="A16" s="223" t="s">
        <v>160</v>
      </c>
      <c r="B16" s="124" t="s">
        <v>44</v>
      </c>
      <c r="C16" s="224">
        <v>98</v>
      </c>
      <c r="D16" s="224">
        <v>24</v>
      </c>
      <c r="E16" s="224">
        <v>1785</v>
      </c>
      <c r="F16" s="224">
        <v>288</v>
      </c>
      <c r="G16" s="224">
        <v>8</v>
      </c>
      <c r="H16" s="224">
        <v>6103</v>
      </c>
      <c r="I16" s="224">
        <v>249</v>
      </c>
      <c r="J16" s="224">
        <v>0</v>
      </c>
      <c r="K16" s="224">
        <v>1</v>
      </c>
      <c r="L16" s="224">
        <v>6</v>
      </c>
      <c r="M16" s="224">
        <v>2</v>
      </c>
      <c r="N16" s="224">
        <v>13</v>
      </c>
      <c r="O16" s="224">
        <f t="shared" si="8"/>
        <v>8577</v>
      </c>
      <c r="P16" s="219"/>
      <c r="Q16" s="125">
        <f t="shared" si="0"/>
        <v>0</v>
      </c>
      <c r="R16" s="129">
        <v>0</v>
      </c>
      <c r="S16" s="125">
        <f t="shared" si="1"/>
        <v>0</v>
      </c>
      <c r="T16" s="126">
        <f t="shared" si="9"/>
        <v>0</v>
      </c>
      <c r="U16" s="219"/>
      <c r="V16" s="125">
        <f t="shared" si="2"/>
        <v>8577</v>
      </c>
      <c r="W16" s="126">
        <f t="shared" si="10"/>
        <v>6.9999999999999999E-4</v>
      </c>
      <c r="X16" s="125">
        <f t="shared" si="3"/>
        <v>2073</v>
      </c>
      <c r="Y16" s="126">
        <f t="shared" si="18"/>
        <v>8.0000000000000004E-4</v>
      </c>
      <c r="Z16" s="219"/>
      <c r="AA16" s="125">
        <f t="shared" si="4"/>
        <v>8577</v>
      </c>
      <c r="AB16" s="126">
        <f t="shared" si="11"/>
        <v>4.0000000000000002E-4</v>
      </c>
      <c r="AC16" s="125">
        <f t="shared" si="5"/>
        <v>8564</v>
      </c>
      <c r="AD16" s="126">
        <f t="shared" si="12"/>
        <v>4.0000000000000002E-4</v>
      </c>
      <c r="AE16" s="125">
        <f t="shared" si="6"/>
        <v>8537</v>
      </c>
      <c r="AF16" s="126">
        <f t="shared" si="13"/>
        <v>4.0000000000000002E-4</v>
      </c>
      <c r="AG16" s="219"/>
      <c r="AH16" s="125">
        <f t="shared" si="14"/>
        <v>2073</v>
      </c>
      <c r="AI16" s="126">
        <f t="shared" si="21"/>
        <v>4.0000000000000002E-4</v>
      </c>
      <c r="AJ16" s="125">
        <f t="shared" si="15"/>
        <v>2073</v>
      </c>
      <c r="AK16" s="126">
        <f t="shared" si="22"/>
        <v>4.0000000000000002E-4</v>
      </c>
      <c r="AL16" s="219"/>
      <c r="AM16" s="125">
        <f t="shared" si="16"/>
        <v>8577</v>
      </c>
      <c r="AN16" s="126">
        <f t="shared" ref="AN16:AN28" si="23">ROUND(AM16/AM$61,4)</f>
        <v>4.0000000000000002E-4</v>
      </c>
      <c r="AP16" s="225">
        <v>8577</v>
      </c>
      <c r="AQ16" s="225">
        <f t="shared" si="7"/>
        <v>0</v>
      </c>
    </row>
    <row r="17" spans="1:43" x14ac:dyDescent="0.25">
      <c r="A17" s="223" t="s">
        <v>160</v>
      </c>
      <c r="B17" s="124" t="s">
        <v>45</v>
      </c>
      <c r="C17" s="224">
        <v>26640</v>
      </c>
      <c r="D17" s="224">
        <v>1182</v>
      </c>
      <c r="E17" s="224">
        <v>120459</v>
      </c>
      <c r="F17" s="224">
        <v>39765</v>
      </c>
      <c r="G17" s="224">
        <v>842</v>
      </c>
      <c r="H17" s="224">
        <v>458861</v>
      </c>
      <c r="I17" s="224">
        <v>18708</v>
      </c>
      <c r="J17" s="224">
        <v>0</v>
      </c>
      <c r="K17" s="224">
        <v>47</v>
      </c>
      <c r="L17" s="224">
        <v>484</v>
      </c>
      <c r="M17" s="224">
        <v>0</v>
      </c>
      <c r="N17" s="224">
        <v>823</v>
      </c>
      <c r="O17" s="224">
        <f t="shared" si="8"/>
        <v>667811</v>
      </c>
      <c r="P17" s="219"/>
      <c r="Q17" s="125">
        <f t="shared" si="0"/>
        <v>0</v>
      </c>
      <c r="R17" s="129">
        <v>0</v>
      </c>
      <c r="S17" s="125">
        <f t="shared" si="1"/>
        <v>0</v>
      </c>
      <c r="T17" s="126">
        <f t="shared" si="9"/>
        <v>0</v>
      </c>
      <c r="U17" s="219"/>
      <c r="V17" s="125">
        <f t="shared" si="2"/>
        <v>667811</v>
      </c>
      <c r="W17" s="126">
        <f t="shared" si="10"/>
        <v>5.67E-2</v>
      </c>
      <c r="X17" s="125">
        <f t="shared" si="3"/>
        <v>160224</v>
      </c>
      <c r="Y17" s="126">
        <f t="shared" si="18"/>
        <v>5.96E-2</v>
      </c>
      <c r="Z17" s="219"/>
      <c r="AA17" s="125">
        <f t="shared" si="4"/>
        <v>667811</v>
      </c>
      <c r="AB17" s="127">
        <f>ROUNDUP(AA17/AA$61,4)</f>
        <v>3.3500000000000002E-2</v>
      </c>
      <c r="AC17" s="125">
        <f t="shared" si="5"/>
        <v>666988</v>
      </c>
      <c r="AD17" s="126">
        <f t="shared" si="12"/>
        <v>3.3700000000000001E-2</v>
      </c>
      <c r="AE17" s="125">
        <f t="shared" si="6"/>
        <v>665303</v>
      </c>
      <c r="AF17" s="126">
        <f>ROUND(AE17/AE$61,4)</f>
        <v>3.3500000000000002E-2</v>
      </c>
      <c r="AG17" s="219"/>
      <c r="AH17" s="125">
        <f t="shared" si="14"/>
        <v>160224</v>
      </c>
      <c r="AI17" s="126">
        <f t="shared" si="21"/>
        <v>3.4599999999999999E-2</v>
      </c>
      <c r="AJ17" s="125">
        <f t="shared" si="15"/>
        <v>160224</v>
      </c>
      <c r="AK17" s="126">
        <f t="shared" si="22"/>
        <v>3.4599999999999999E-2</v>
      </c>
      <c r="AL17" s="219"/>
      <c r="AM17" s="125">
        <f t="shared" si="16"/>
        <v>667811</v>
      </c>
      <c r="AN17" s="126">
        <f t="shared" si="23"/>
        <v>3.3500000000000002E-2</v>
      </c>
      <c r="AP17" s="225">
        <v>667811</v>
      </c>
      <c r="AQ17" s="225">
        <f t="shared" si="7"/>
        <v>0</v>
      </c>
    </row>
    <row r="18" spans="1:43" x14ac:dyDescent="0.25">
      <c r="A18" s="223" t="s">
        <v>160</v>
      </c>
      <c r="B18" s="124" t="s">
        <v>46</v>
      </c>
      <c r="C18" s="224">
        <v>4188</v>
      </c>
      <c r="D18" s="224">
        <v>226</v>
      </c>
      <c r="E18" s="224">
        <v>19244</v>
      </c>
      <c r="F18" s="224">
        <v>5683</v>
      </c>
      <c r="G18" s="224">
        <v>170</v>
      </c>
      <c r="H18" s="224">
        <v>63979</v>
      </c>
      <c r="I18" s="224">
        <v>2608</v>
      </c>
      <c r="J18" s="224">
        <v>0</v>
      </c>
      <c r="K18" s="224">
        <v>12</v>
      </c>
      <c r="L18" s="224">
        <v>175</v>
      </c>
      <c r="M18" s="224">
        <v>11</v>
      </c>
      <c r="N18" s="224">
        <v>87</v>
      </c>
      <c r="O18" s="224">
        <f t="shared" si="8"/>
        <v>96383</v>
      </c>
      <c r="P18" s="219"/>
      <c r="Q18" s="125">
        <f t="shared" si="0"/>
        <v>0</v>
      </c>
      <c r="R18" s="129">
        <v>0</v>
      </c>
      <c r="S18" s="125">
        <f t="shared" si="1"/>
        <v>0</v>
      </c>
      <c r="T18" s="126">
        <f t="shared" si="9"/>
        <v>0</v>
      </c>
      <c r="U18" s="219"/>
      <c r="V18" s="125">
        <f t="shared" si="2"/>
        <v>96383</v>
      </c>
      <c r="W18" s="126">
        <f t="shared" si="10"/>
        <v>8.2000000000000007E-3</v>
      </c>
      <c r="X18" s="125">
        <f t="shared" si="3"/>
        <v>24927</v>
      </c>
      <c r="Y18" s="126">
        <f t="shared" si="18"/>
        <v>9.2999999999999992E-3</v>
      </c>
      <c r="Z18" s="219"/>
      <c r="AA18" s="125">
        <f t="shared" si="4"/>
        <v>96383</v>
      </c>
      <c r="AB18" s="126">
        <f t="shared" si="11"/>
        <v>4.7999999999999996E-3</v>
      </c>
      <c r="AC18" s="125">
        <f t="shared" si="5"/>
        <v>96296</v>
      </c>
      <c r="AD18" s="126">
        <f t="shared" si="12"/>
        <v>4.8999999999999998E-3</v>
      </c>
      <c r="AE18" s="125">
        <f t="shared" si="6"/>
        <v>95801</v>
      </c>
      <c r="AF18" s="126">
        <f t="shared" ref="AF18:AF25" si="24">ROUND(AE18/AE$61,4)</f>
        <v>4.7999999999999996E-3</v>
      </c>
      <c r="AG18" s="219"/>
      <c r="AH18" s="125">
        <f t="shared" si="14"/>
        <v>24927</v>
      </c>
      <c r="AI18" s="126">
        <f t="shared" si="21"/>
        <v>5.4000000000000003E-3</v>
      </c>
      <c r="AJ18" s="125">
        <f t="shared" si="15"/>
        <v>24927</v>
      </c>
      <c r="AK18" s="126">
        <f t="shared" si="22"/>
        <v>5.4000000000000003E-3</v>
      </c>
      <c r="AL18" s="219"/>
      <c r="AM18" s="125">
        <f t="shared" si="16"/>
        <v>96383</v>
      </c>
      <c r="AN18" s="126">
        <f t="shared" si="23"/>
        <v>4.7999999999999996E-3</v>
      </c>
      <c r="AP18" s="225">
        <v>96383</v>
      </c>
      <c r="AQ18" s="225">
        <f t="shared" si="7"/>
        <v>0</v>
      </c>
    </row>
    <row r="19" spans="1:43" x14ac:dyDescent="0.25">
      <c r="A19" s="223" t="s">
        <v>160</v>
      </c>
      <c r="B19" s="124" t="s">
        <v>47</v>
      </c>
      <c r="C19" s="224">
        <v>1251</v>
      </c>
      <c r="D19" s="224">
        <v>89</v>
      </c>
      <c r="E19" s="224">
        <v>10621</v>
      </c>
      <c r="F19" s="224">
        <v>2855</v>
      </c>
      <c r="G19" s="224">
        <v>29</v>
      </c>
      <c r="H19" s="224">
        <v>33898</v>
      </c>
      <c r="I19" s="224">
        <v>1382</v>
      </c>
      <c r="J19" s="224">
        <v>0</v>
      </c>
      <c r="K19" s="224">
        <v>3</v>
      </c>
      <c r="L19" s="224">
        <v>7</v>
      </c>
      <c r="M19" s="224">
        <v>20</v>
      </c>
      <c r="N19" s="224">
        <v>1</v>
      </c>
      <c r="O19" s="224">
        <f t="shared" si="8"/>
        <v>50156</v>
      </c>
      <c r="P19" s="219"/>
      <c r="Q19" s="125">
        <f t="shared" si="0"/>
        <v>0</v>
      </c>
      <c r="R19" s="129">
        <v>0</v>
      </c>
      <c r="S19" s="125">
        <f t="shared" si="1"/>
        <v>0</v>
      </c>
      <c r="T19" s="126">
        <f t="shared" si="9"/>
        <v>0</v>
      </c>
      <c r="U19" s="219"/>
      <c r="V19" s="125">
        <f t="shared" si="2"/>
        <v>50156</v>
      </c>
      <c r="W19" s="126">
        <f t="shared" si="10"/>
        <v>4.3E-3</v>
      </c>
      <c r="X19" s="125">
        <f t="shared" si="3"/>
        <v>13476</v>
      </c>
      <c r="Y19" s="126">
        <f t="shared" si="18"/>
        <v>5.0000000000000001E-3</v>
      </c>
      <c r="Z19" s="219"/>
      <c r="AA19" s="125">
        <f t="shared" si="4"/>
        <v>50156</v>
      </c>
      <c r="AB19" s="126">
        <f t="shared" si="11"/>
        <v>2.5000000000000001E-3</v>
      </c>
      <c r="AC19" s="125">
        <f t="shared" si="5"/>
        <v>50155</v>
      </c>
      <c r="AD19" s="126">
        <f t="shared" si="12"/>
        <v>2.5000000000000001E-3</v>
      </c>
      <c r="AE19" s="125">
        <f t="shared" si="6"/>
        <v>50011</v>
      </c>
      <c r="AF19" s="126">
        <f t="shared" si="24"/>
        <v>2.5000000000000001E-3</v>
      </c>
      <c r="AG19" s="219"/>
      <c r="AH19" s="125">
        <f t="shared" si="14"/>
        <v>13476</v>
      </c>
      <c r="AI19" s="126">
        <f t="shared" si="21"/>
        <v>2.8999999999999998E-3</v>
      </c>
      <c r="AJ19" s="125">
        <f t="shared" si="15"/>
        <v>13476</v>
      </c>
      <c r="AK19" s="126">
        <f t="shared" si="22"/>
        <v>2.8999999999999998E-3</v>
      </c>
      <c r="AL19" s="219"/>
      <c r="AM19" s="125">
        <f t="shared" si="16"/>
        <v>50156</v>
      </c>
      <c r="AN19" s="126">
        <f t="shared" si="23"/>
        <v>2.5000000000000001E-3</v>
      </c>
      <c r="AP19" s="225">
        <v>50156</v>
      </c>
      <c r="AQ19" s="225">
        <f t="shared" si="7"/>
        <v>0</v>
      </c>
    </row>
    <row r="20" spans="1:43" x14ac:dyDescent="0.25">
      <c r="A20" s="223" t="s">
        <v>160</v>
      </c>
      <c r="B20" s="124" t="s">
        <v>48</v>
      </c>
      <c r="C20" s="224">
        <v>596</v>
      </c>
      <c r="D20" s="224">
        <v>44</v>
      </c>
      <c r="E20" s="224">
        <v>2452</v>
      </c>
      <c r="F20" s="224">
        <v>970</v>
      </c>
      <c r="G20" s="224">
        <v>2</v>
      </c>
      <c r="H20" s="224">
        <v>8705</v>
      </c>
      <c r="I20" s="224">
        <v>355</v>
      </c>
      <c r="J20" s="224">
        <v>0</v>
      </c>
      <c r="K20" s="224">
        <v>0</v>
      </c>
      <c r="L20" s="224">
        <v>24</v>
      </c>
      <c r="M20" s="224">
        <v>1</v>
      </c>
      <c r="N20" s="224">
        <v>34</v>
      </c>
      <c r="O20" s="224">
        <f t="shared" si="8"/>
        <v>13183</v>
      </c>
      <c r="P20" s="219"/>
      <c r="Q20" s="125">
        <f t="shared" si="0"/>
        <v>0</v>
      </c>
      <c r="R20" s="129">
        <v>0</v>
      </c>
      <c r="S20" s="125">
        <f t="shared" si="1"/>
        <v>0</v>
      </c>
      <c r="T20" s="126">
        <f t="shared" si="9"/>
        <v>0</v>
      </c>
      <c r="U20" s="219"/>
      <c r="V20" s="125">
        <f t="shared" si="2"/>
        <v>13183</v>
      </c>
      <c r="W20" s="126">
        <f t="shared" si="10"/>
        <v>1.1000000000000001E-3</v>
      </c>
      <c r="X20" s="125">
        <f t="shared" si="3"/>
        <v>3422</v>
      </c>
      <c r="Y20" s="126">
        <f t="shared" si="18"/>
        <v>1.2999999999999999E-3</v>
      </c>
      <c r="Z20" s="219"/>
      <c r="AA20" s="125">
        <f t="shared" si="4"/>
        <v>13183</v>
      </c>
      <c r="AB20" s="126">
        <f t="shared" si="11"/>
        <v>6.9999999999999999E-4</v>
      </c>
      <c r="AC20" s="125">
        <f t="shared" si="5"/>
        <v>13149</v>
      </c>
      <c r="AD20" s="126">
        <f t="shared" si="12"/>
        <v>6.9999999999999999E-4</v>
      </c>
      <c r="AE20" s="125">
        <f t="shared" si="6"/>
        <v>13112</v>
      </c>
      <c r="AF20" s="126">
        <f t="shared" si="24"/>
        <v>6.9999999999999999E-4</v>
      </c>
      <c r="AG20" s="219"/>
      <c r="AH20" s="125">
        <f t="shared" si="14"/>
        <v>3422</v>
      </c>
      <c r="AI20" s="126">
        <f t="shared" si="21"/>
        <v>6.9999999999999999E-4</v>
      </c>
      <c r="AJ20" s="125">
        <f t="shared" si="15"/>
        <v>3422</v>
      </c>
      <c r="AK20" s="126">
        <f t="shared" si="22"/>
        <v>6.9999999999999999E-4</v>
      </c>
      <c r="AL20" s="219"/>
      <c r="AM20" s="125">
        <f t="shared" si="16"/>
        <v>13183</v>
      </c>
      <c r="AN20" s="126">
        <f t="shared" si="23"/>
        <v>6.9999999999999999E-4</v>
      </c>
      <c r="AP20" s="225">
        <v>13183</v>
      </c>
      <c r="AQ20" s="225">
        <f t="shared" si="7"/>
        <v>0</v>
      </c>
    </row>
    <row r="21" spans="1:43" x14ac:dyDescent="0.25">
      <c r="A21" s="223" t="s">
        <v>160</v>
      </c>
      <c r="B21" s="124" t="s">
        <v>49</v>
      </c>
      <c r="C21" s="224">
        <v>175283</v>
      </c>
      <c r="D21" s="224">
        <v>11005</v>
      </c>
      <c r="E21" s="224">
        <v>917898</v>
      </c>
      <c r="F21" s="224">
        <v>444905</v>
      </c>
      <c r="G21" s="224">
        <v>11650</v>
      </c>
      <c r="H21" s="224">
        <v>4098496</v>
      </c>
      <c r="I21" s="224">
        <v>167095</v>
      </c>
      <c r="J21" s="224">
        <v>106</v>
      </c>
      <c r="K21" s="224">
        <v>6410</v>
      </c>
      <c r="L21" s="224">
        <v>12391</v>
      </c>
      <c r="M21" s="224">
        <v>0</v>
      </c>
      <c r="N21" s="224">
        <v>98303</v>
      </c>
      <c r="O21" s="224">
        <f t="shared" si="8"/>
        <v>5943542</v>
      </c>
      <c r="P21" s="219"/>
      <c r="Q21" s="125">
        <f t="shared" si="0"/>
        <v>0</v>
      </c>
      <c r="R21" s="129">
        <v>0</v>
      </c>
      <c r="S21" s="125">
        <f t="shared" si="1"/>
        <v>0</v>
      </c>
      <c r="T21" s="126">
        <f t="shared" si="9"/>
        <v>0</v>
      </c>
      <c r="U21" s="219"/>
      <c r="V21" s="125">
        <f t="shared" si="2"/>
        <v>5943542</v>
      </c>
      <c r="W21" s="126">
        <f t="shared" si="10"/>
        <v>0.50470000000000004</v>
      </c>
      <c r="X21" s="125">
        <f t="shared" si="3"/>
        <v>1362803</v>
      </c>
      <c r="Y21" s="126">
        <f t="shared" si="18"/>
        <v>0.50690000000000002</v>
      </c>
      <c r="Z21" s="219"/>
      <c r="AA21" s="125">
        <f t="shared" si="4"/>
        <v>5943542</v>
      </c>
      <c r="AB21" s="126">
        <f t="shared" si="11"/>
        <v>0.29809999999999998</v>
      </c>
      <c r="AC21" s="125">
        <f t="shared" si="5"/>
        <v>5845239</v>
      </c>
      <c r="AD21" s="126">
        <f t="shared" si="12"/>
        <v>0.29520000000000002</v>
      </c>
      <c r="AE21" s="125">
        <f t="shared" si="6"/>
        <v>5908496</v>
      </c>
      <c r="AF21" s="126">
        <f t="shared" si="24"/>
        <v>0.29780000000000001</v>
      </c>
      <c r="AG21" s="219"/>
      <c r="AH21" s="125">
        <f t="shared" si="14"/>
        <v>1362803</v>
      </c>
      <c r="AI21" s="126">
        <f t="shared" si="21"/>
        <v>0.29459999999999997</v>
      </c>
      <c r="AJ21" s="125">
        <f t="shared" si="15"/>
        <v>1362803</v>
      </c>
      <c r="AK21" s="126">
        <f t="shared" si="22"/>
        <v>0.29459999999999997</v>
      </c>
      <c r="AL21" s="219"/>
      <c r="AM21" s="125">
        <f t="shared" si="16"/>
        <v>5943542</v>
      </c>
      <c r="AN21" s="126">
        <f t="shared" si="23"/>
        <v>0.29809999999999998</v>
      </c>
      <c r="AP21" s="225">
        <v>5943542</v>
      </c>
      <c r="AQ21" s="225">
        <f t="shared" si="7"/>
        <v>0</v>
      </c>
    </row>
    <row r="22" spans="1:43" x14ac:dyDescent="0.25">
      <c r="A22" s="223" t="s">
        <v>160</v>
      </c>
      <c r="B22" s="124" t="s">
        <v>50</v>
      </c>
      <c r="C22" s="224">
        <v>4487</v>
      </c>
      <c r="D22" s="224">
        <v>213</v>
      </c>
      <c r="E22" s="224">
        <v>23031</v>
      </c>
      <c r="F22" s="224">
        <v>5959</v>
      </c>
      <c r="G22" s="224">
        <v>169</v>
      </c>
      <c r="H22" s="224">
        <v>78334</v>
      </c>
      <c r="I22" s="224">
        <v>3194</v>
      </c>
      <c r="J22" s="224">
        <v>0</v>
      </c>
      <c r="K22" s="224">
        <v>3</v>
      </c>
      <c r="L22" s="224">
        <v>75</v>
      </c>
      <c r="M22" s="224">
        <v>10</v>
      </c>
      <c r="N22" s="224">
        <v>40</v>
      </c>
      <c r="O22" s="224">
        <f t="shared" si="8"/>
        <v>115515</v>
      </c>
      <c r="P22" s="219"/>
      <c r="Q22" s="125">
        <f t="shared" si="0"/>
        <v>0</v>
      </c>
      <c r="R22" s="129">
        <v>0</v>
      </c>
      <c r="S22" s="125">
        <f t="shared" si="1"/>
        <v>0</v>
      </c>
      <c r="T22" s="126">
        <f t="shared" si="9"/>
        <v>0</v>
      </c>
      <c r="U22" s="219"/>
      <c r="V22" s="125">
        <f t="shared" si="2"/>
        <v>115515</v>
      </c>
      <c r="W22" s="126">
        <f t="shared" si="10"/>
        <v>9.7999999999999997E-3</v>
      </c>
      <c r="X22" s="125">
        <f t="shared" si="3"/>
        <v>28990</v>
      </c>
      <c r="Y22" s="127">
        <f>ROUNDUP(X22/X$61,4)</f>
        <v>1.0799999999999999E-2</v>
      </c>
      <c r="Z22" s="219"/>
      <c r="AA22" s="125">
        <f t="shared" si="4"/>
        <v>115515</v>
      </c>
      <c r="AB22" s="126">
        <f t="shared" si="11"/>
        <v>5.7999999999999996E-3</v>
      </c>
      <c r="AC22" s="125">
        <f t="shared" si="5"/>
        <v>115475</v>
      </c>
      <c r="AD22" s="126">
        <f t="shared" si="12"/>
        <v>5.7999999999999996E-3</v>
      </c>
      <c r="AE22" s="125">
        <f t="shared" si="6"/>
        <v>115048</v>
      </c>
      <c r="AF22" s="126">
        <f t="shared" si="24"/>
        <v>5.7999999999999996E-3</v>
      </c>
      <c r="AG22" s="219"/>
      <c r="AH22" s="125">
        <f t="shared" si="14"/>
        <v>28990</v>
      </c>
      <c r="AI22" s="127">
        <f>ROUNDDOWN(AH22/AH$61,4)</f>
        <v>6.1999999999999998E-3</v>
      </c>
      <c r="AJ22" s="125">
        <f t="shared" si="15"/>
        <v>28990</v>
      </c>
      <c r="AK22" s="127">
        <f>ROUNDDOWN(AJ22/AJ$61,4)</f>
        <v>6.1999999999999998E-3</v>
      </c>
      <c r="AL22" s="219"/>
      <c r="AM22" s="125">
        <f t="shared" si="16"/>
        <v>115515</v>
      </c>
      <c r="AN22" s="126">
        <f t="shared" si="23"/>
        <v>5.7999999999999996E-3</v>
      </c>
      <c r="AP22" s="225">
        <v>115515</v>
      </c>
      <c r="AQ22" s="225">
        <f t="shared" si="7"/>
        <v>0</v>
      </c>
    </row>
    <row r="23" spans="1:43" x14ac:dyDescent="0.25">
      <c r="A23" s="223" t="s">
        <v>160</v>
      </c>
      <c r="B23" s="124" t="s">
        <v>51</v>
      </c>
      <c r="C23" s="224">
        <v>1171</v>
      </c>
      <c r="D23" s="224">
        <v>54</v>
      </c>
      <c r="E23" s="224">
        <v>9775</v>
      </c>
      <c r="F23" s="224">
        <v>3011</v>
      </c>
      <c r="G23" s="224">
        <v>323</v>
      </c>
      <c r="H23" s="224">
        <v>51653</v>
      </c>
      <c r="I23" s="224">
        <v>2106</v>
      </c>
      <c r="J23" s="224">
        <v>1</v>
      </c>
      <c r="K23" s="224">
        <v>35</v>
      </c>
      <c r="L23" s="224">
        <v>11</v>
      </c>
      <c r="M23" s="224">
        <v>99</v>
      </c>
      <c r="N23" s="224">
        <v>988</v>
      </c>
      <c r="O23" s="224">
        <f t="shared" si="8"/>
        <v>69227</v>
      </c>
      <c r="P23" s="219"/>
      <c r="Q23" s="125">
        <f t="shared" si="0"/>
        <v>0</v>
      </c>
      <c r="R23" s="129">
        <v>0</v>
      </c>
      <c r="S23" s="125">
        <f t="shared" si="1"/>
        <v>0</v>
      </c>
      <c r="T23" s="126">
        <f t="shared" si="9"/>
        <v>0</v>
      </c>
      <c r="U23" s="219"/>
      <c r="V23" s="125">
        <f t="shared" si="2"/>
        <v>69227</v>
      </c>
      <c r="W23" s="126">
        <f t="shared" si="10"/>
        <v>5.8999999999999999E-3</v>
      </c>
      <c r="X23" s="125">
        <f t="shared" si="3"/>
        <v>12786</v>
      </c>
      <c r="Y23" s="126">
        <f t="shared" si="18"/>
        <v>4.7999999999999996E-3</v>
      </c>
      <c r="Z23" s="219"/>
      <c r="AA23" s="125">
        <f t="shared" si="4"/>
        <v>69227</v>
      </c>
      <c r="AB23" s="126">
        <f t="shared" si="11"/>
        <v>3.5000000000000001E-3</v>
      </c>
      <c r="AC23" s="125">
        <f t="shared" si="5"/>
        <v>68239</v>
      </c>
      <c r="AD23" s="126">
        <f t="shared" si="12"/>
        <v>3.3999999999999998E-3</v>
      </c>
      <c r="AE23" s="125">
        <f t="shared" si="6"/>
        <v>68740</v>
      </c>
      <c r="AF23" s="126">
        <f t="shared" si="24"/>
        <v>3.5000000000000001E-3</v>
      </c>
      <c r="AG23" s="219"/>
      <c r="AH23" s="125">
        <f t="shared" si="14"/>
        <v>12786</v>
      </c>
      <c r="AI23" s="126">
        <f t="shared" ref="AI23:AI24" si="25">ROUND(AH23/AH$61,4)</f>
        <v>2.8E-3</v>
      </c>
      <c r="AJ23" s="125">
        <f t="shared" si="15"/>
        <v>12786</v>
      </c>
      <c r="AK23" s="126">
        <f t="shared" ref="AK23:AK24" si="26">ROUND(AJ23/AJ$61,4)</f>
        <v>2.8E-3</v>
      </c>
      <c r="AL23" s="219"/>
      <c r="AM23" s="125">
        <f t="shared" si="16"/>
        <v>69227</v>
      </c>
      <c r="AN23" s="126">
        <f t="shared" si="23"/>
        <v>3.5000000000000001E-3</v>
      </c>
      <c r="AP23" s="225">
        <v>69227</v>
      </c>
      <c r="AQ23" s="225">
        <f t="shared" si="7"/>
        <v>0</v>
      </c>
    </row>
    <row r="24" spans="1:43" x14ac:dyDescent="0.25">
      <c r="A24" s="223" t="s">
        <v>160</v>
      </c>
      <c r="B24" s="124" t="s">
        <v>52</v>
      </c>
      <c r="C24" s="224">
        <v>261</v>
      </c>
      <c r="D24" s="224">
        <v>13</v>
      </c>
      <c r="E24" s="224">
        <v>2116</v>
      </c>
      <c r="F24" s="224">
        <v>494</v>
      </c>
      <c r="G24" s="224">
        <v>3</v>
      </c>
      <c r="H24" s="224">
        <v>5703</v>
      </c>
      <c r="I24" s="224">
        <v>232</v>
      </c>
      <c r="J24" s="224">
        <v>0</v>
      </c>
      <c r="K24" s="224">
        <v>0</v>
      </c>
      <c r="L24" s="224">
        <v>14</v>
      </c>
      <c r="M24" s="224">
        <v>1</v>
      </c>
      <c r="N24" s="224">
        <v>17</v>
      </c>
      <c r="O24" s="224">
        <f t="shared" si="8"/>
        <v>8854</v>
      </c>
      <c r="P24" s="219"/>
      <c r="Q24" s="125">
        <f t="shared" si="0"/>
        <v>0</v>
      </c>
      <c r="R24" s="129">
        <v>0</v>
      </c>
      <c r="S24" s="125">
        <f t="shared" si="1"/>
        <v>0</v>
      </c>
      <c r="T24" s="126">
        <f t="shared" si="9"/>
        <v>0</v>
      </c>
      <c r="U24" s="219"/>
      <c r="V24" s="125">
        <f t="shared" si="2"/>
        <v>8854</v>
      </c>
      <c r="W24" s="126">
        <f t="shared" si="10"/>
        <v>8.0000000000000004E-4</v>
      </c>
      <c r="X24" s="125">
        <f t="shared" si="3"/>
        <v>2610</v>
      </c>
      <c r="Y24" s="126">
        <f t="shared" si="18"/>
        <v>1E-3</v>
      </c>
      <c r="Z24" s="219"/>
      <c r="AA24" s="125">
        <f t="shared" si="4"/>
        <v>8854</v>
      </c>
      <c r="AB24" s="126">
        <f t="shared" si="11"/>
        <v>4.0000000000000002E-4</v>
      </c>
      <c r="AC24" s="125">
        <f t="shared" si="5"/>
        <v>8837</v>
      </c>
      <c r="AD24" s="126">
        <f t="shared" si="12"/>
        <v>4.0000000000000002E-4</v>
      </c>
      <c r="AE24" s="125">
        <f t="shared" si="6"/>
        <v>8823</v>
      </c>
      <c r="AF24" s="126">
        <f t="shared" si="24"/>
        <v>4.0000000000000002E-4</v>
      </c>
      <c r="AG24" s="219"/>
      <c r="AH24" s="125">
        <f t="shared" si="14"/>
        <v>2610</v>
      </c>
      <c r="AI24" s="126">
        <f t="shared" si="25"/>
        <v>5.9999999999999995E-4</v>
      </c>
      <c r="AJ24" s="125">
        <f t="shared" si="15"/>
        <v>2610</v>
      </c>
      <c r="AK24" s="126">
        <f t="shared" si="26"/>
        <v>5.9999999999999995E-4</v>
      </c>
      <c r="AL24" s="219"/>
      <c r="AM24" s="125">
        <f t="shared" si="16"/>
        <v>8854</v>
      </c>
      <c r="AN24" s="126">
        <f t="shared" si="23"/>
        <v>4.0000000000000002E-4</v>
      </c>
      <c r="AP24" s="225">
        <v>8854</v>
      </c>
      <c r="AQ24" s="225">
        <f t="shared" si="7"/>
        <v>0</v>
      </c>
    </row>
    <row r="25" spans="1:43" x14ac:dyDescent="0.25">
      <c r="A25" s="223" t="s">
        <v>160</v>
      </c>
      <c r="B25" s="124" t="s">
        <v>53</v>
      </c>
      <c r="C25" s="224">
        <v>1025</v>
      </c>
      <c r="D25" s="224">
        <v>200</v>
      </c>
      <c r="E25" s="224">
        <v>11454</v>
      </c>
      <c r="F25" s="224">
        <v>2212</v>
      </c>
      <c r="G25" s="224">
        <v>55</v>
      </c>
      <c r="H25" s="224">
        <v>41006</v>
      </c>
      <c r="I25" s="224">
        <v>1672</v>
      </c>
      <c r="J25" s="224">
        <v>0</v>
      </c>
      <c r="K25" s="224">
        <v>4</v>
      </c>
      <c r="L25" s="224">
        <v>55</v>
      </c>
      <c r="M25" s="224">
        <v>12</v>
      </c>
      <c r="N25" s="224">
        <v>39</v>
      </c>
      <c r="O25" s="224">
        <f t="shared" si="8"/>
        <v>57734</v>
      </c>
      <c r="P25" s="219"/>
      <c r="Q25" s="125">
        <f t="shared" si="0"/>
        <v>0</v>
      </c>
      <c r="R25" s="129">
        <v>0</v>
      </c>
      <c r="S25" s="125">
        <f t="shared" si="1"/>
        <v>0</v>
      </c>
      <c r="T25" s="126">
        <f t="shared" si="9"/>
        <v>0</v>
      </c>
      <c r="U25" s="219"/>
      <c r="V25" s="125">
        <f t="shared" si="2"/>
        <v>57734</v>
      </c>
      <c r="W25" s="126">
        <f t="shared" si="10"/>
        <v>4.8999999999999998E-3</v>
      </c>
      <c r="X25" s="125">
        <f t="shared" si="3"/>
        <v>13666</v>
      </c>
      <c r="Y25" s="126">
        <f>ROUND(X25/X$61,4)</f>
        <v>5.1000000000000004E-3</v>
      </c>
      <c r="Z25" s="219"/>
      <c r="AA25" s="125">
        <f t="shared" si="4"/>
        <v>57734</v>
      </c>
      <c r="AB25" s="126">
        <f t="shared" si="11"/>
        <v>2.8999999999999998E-3</v>
      </c>
      <c r="AC25" s="125">
        <f t="shared" si="5"/>
        <v>57695</v>
      </c>
      <c r="AD25" s="126">
        <f t="shared" si="12"/>
        <v>2.8999999999999998E-3</v>
      </c>
      <c r="AE25" s="125">
        <f t="shared" si="6"/>
        <v>57412</v>
      </c>
      <c r="AF25" s="126">
        <f t="shared" si="24"/>
        <v>2.8999999999999998E-3</v>
      </c>
      <c r="AG25" s="219"/>
      <c r="AH25" s="125">
        <f t="shared" si="14"/>
        <v>13666</v>
      </c>
      <c r="AI25" s="126">
        <f>ROUND(AH25/AH$61,4)</f>
        <v>3.0000000000000001E-3</v>
      </c>
      <c r="AJ25" s="125">
        <f t="shared" si="15"/>
        <v>13666</v>
      </c>
      <c r="AK25" s="126">
        <f>ROUND(AJ25/AJ$61,4)</f>
        <v>3.0000000000000001E-3</v>
      </c>
      <c r="AL25" s="219"/>
      <c r="AM25" s="125">
        <f t="shared" si="16"/>
        <v>57734</v>
      </c>
      <c r="AN25" s="126">
        <f t="shared" si="23"/>
        <v>2.8999999999999998E-3</v>
      </c>
      <c r="AP25" s="225">
        <v>57734</v>
      </c>
      <c r="AQ25" s="225">
        <f t="shared" si="7"/>
        <v>0</v>
      </c>
    </row>
    <row r="26" spans="1:43" x14ac:dyDescent="0.25">
      <c r="A26" s="223" t="s">
        <v>160</v>
      </c>
      <c r="B26" s="124" t="s">
        <v>54</v>
      </c>
      <c r="C26" s="224">
        <v>8206</v>
      </c>
      <c r="D26" s="224">
        <v>372</v>
      </c>
      <c r="E26" s="224">
        <v>41876</v>
      </c>
      <c r="F26" s="224">
        <v>11899</v>
      </c>
      <c r="G26" s="224">
        <v>149</v>
      </c>
      <c r="H26" s="224">
        <v>144719</v>
      </c>
      <c r="I26" s="224">
        <v>5900</v>
      </c>
      <c r="J26" s="224">
        <v>0</v>
      </c>
      <c r="K26" s="224">
        <v>44</v>
      </c>
      <c r="L26" s="224">
        <v>221</v>
      </c>
      <c r="M26" s="224">
        <v>0</v>
      </c>
      <c r="N26" s="224">
        <v>45</v>
      </c>
      <c r="O26" s="224">
        <f t="shared" si="8"/>
        <v>213431</v>
      </c>
      <c r="P26" s="219"/>
      <c r="Q26" s="125">
        <f t="shared" si="0"/>
        <v>0</v>
      </c>
      <c r="R26" s="129">
        <v>0</v>
      </c>
      <c r="S26" s="125">
        <f t="shared" si="1"/>
        <v>0</v>
      </c>
      <c r="T26" s="126">
        <f t="shared" si="9"/>
        <v>0</v>
      </c>
      <c r="U26" s="219"/>
      <c r="V26" s="125">
        <f t="shared" si="2"/>
        <v>213431</v>
      </c>
      <c r="W26" s="126">
        <f t="shared" si="10"/>
        <v>1.8100000000000002E-2</v>
      </c>
      <c r="X26" s="125">
        <f t="shared" si="3"/>
        <v>53775</v>
      </c>
      <c r="Y26" s="126">
        <f t="shared" si="18"/>
        <v>0.02</v>
      </c>
      <c r="Z26" s="219"/>
      <c r="AA26" s="125">
        <f t="shared" si="4"/>
        <v>213431</v>
      </c>
      <c r="AB26" s="126">
        <f>ROUND(AA26/AA$61,4)</f>
        <v>1.0699999999999999E-2</v>
      </c>
      <c r="AC26" s="125">
        <f t="shared" si="5"/>
        <v>213386</v>
      </c>
      <c r="AD26" s="126">
        <f t="shared" si="12"/>
        <v>1.0800000000000001E-2</v>
      </c>
      <c r="AE26" s="125">
        <f t="shared" si="6"/>
        <v>212689</v>
      </c>
      <c r="AF26" s="126">
        <f>ROUND(AE26/AE$61,4)</f>
        <v>1.0699999999999999E-2</v>
      </c>
      <c r="AG26" s="219"/>
      <c r="AH26" s="125">
        <f t="shared" si="14"/>
        <v>53775</v>
      </c>
      <c r="AI26" s="126">
        <f t="shared" ref="AI26:AI28" si="27">ROUND(AH26/AH$61,4)</f>
        <v>1.1599999999999999E-2</v>
      </c>
      <c r="AJ26" s="125">
        <f t="shared" si="15"/>
        <v>53775</v>
      </c>
      <c r="AK26" s="126">
        <f t="shared" ref="AK26:AK28" si="28">ROUND(AJ26/AJ$61,4)</f>
        <v>1.1599999999999999E-2</v>
      </c>
      <c r="AL26" s="219"/>
      <c r="AM26" s="125">
        <f t="shared" si="16"/>
        <v>213431</v>
      </c>
      <c r="AN26" s="126">
        <f t="shared" si="23"/>
        <v>1.0699999999999999E-2</v>
      </c>
      <c r="AP26" s="225">
        <v>213431</v>
      </c>
      <c r="AQ26" s="225">
        <f t="shared" si="7"/>
        <v>0</v>
      </c>
    </row>
    <row r="27" spans="1:43" x14ac:dyDescent="0.25">
      <c r="A27" s="223" t="s">
        <v>160</v>
      </c>
      <c r="B27" s="124" t="s">
        <v>55</v>
      </c>
      <c r="C27" s="224">
        <v>196</v>
      </c>
      <c r="D27" s="224">
        <v>7</v>
      </c>
      <c r="E27" s="224">
        <v>1309</v>
      </c>
      <c r="F27" s="224">
        <v>357</v>
      </c>
      <c r="G27" s="224">
        <v>0</v>
      </c>
      <c r="H27" s="224">
        <v>3578</v>
      </c>
      <c r="I27" s="224">
        <v>146</v>
      </c>
      <c r="J27" s="224">
        <v>0</v>
      </c>
      <c r="K27" s="224">
        <v>0</v>
      </c>
      <c r="L27" s="224">
        <v>9</v>
      </c>
      <c r="M27" s="224">
        <v>0</v>
      </c>
      <c r="N27" s="224">
        <v>33</v>
      </c>
      <c r="O27" s="224">
        <f t="shared" si="8"/>
        <v>5635</v>
      </c>
      <c r="P27" s="219"/>
      <c r="Q27" s="125">
        <f t="shared" si="0"/>
        <v>0</v>
      </c>
      <c r="R27" s="129">
        <v>0</v>
      </c>
      <c r="S27" s="125">
        <f t="shared" si="1"/>
        <v>0</v>
      </c>
      <c r="T27" s="126">
        <f t="shared" si="9"/>
        <v>0</v>
      </c>
      <c r="U27" s="219"/>
      <c r="V27" s="125">
        <f t="shared" si="2"/>
        <v>5635</v>
      </c>
      <c r="W27" s="126">
        <f t="shared" si="10"/>
        <v>5.0000000000000001E-4</v>
      </c>
      <c r="X27" s="125">
        <f t="shared" si="3"/>
        <v>1666</v>
      </c>
      <c r="Y27" s="126">
        <f t="shared" si="18"/>
        <v>5.9999999999999995E-4</v>
      </c>
      <c r="Z27" s="219"/>
      <c r="AA27" s="125">
        <f t="shared" si="4"/>
        <v>5635</v>
      </c>
      <c r="AB27" s="126">
        <f t="shared" si="11"/>
        <v>2.9999999999999997E-4</v>
      </c>
      <c r="AC27" s="125">
        <f t="shared" si="5"/>
        <v>5602</v>
      </c>
      <c r="AD27" s="126">
        <f t="shared" si="12"/>
        <v>2.9999999999999997E-4</v>
      </c>
      <c r="AE27" s="125">
        <f t="shared" si="6"/>
        <v>5619</v>
      </c>
      <c r="AF27" s="126">
        <f t="shared" ref="AF27:AF34" si="29">ROUND(AE27/AE$61,4)</f>
        <v>2.9999999999999997E-4</v>
      </c>
      <c r="AG27" s="219"/>
      <c r="AH27" s="125">
        <f t="shared" si="14"/>
        <v>1666</v>
      </c>
      <c r="AI27" s="126">
        <f t="shared" si="27"/>
        <v>4.0000000000000002E-4</v>
      </c>
      <c r="AJ27" s="125">
        <f t="shared" si="15"/>
        <v>1666</v>
      </c>
      <c r="AK27" s="126">
        <f t="shared" si="28"/>
        <v>4.0000000000000002E-4</v>
      </c>
      <c r="AL27" s="219"/>
      <c r="AM27" s="125">
        <f t="shared" si="16"/>
        <v>5635</v>
      </c>
      <c r="AN27" s="126">
        <f t="shared" si="23"/>
        <v>2.9999999999999997E-4</v>
      </c>
      <c r="AP27" s="225">
        <v>5635</v>
      </c>
      <c r="AQ27" s="225">
        <f t="shared" si="7"/>
        <v>0</v>
      </c>
    </row>
    <row r="28" spans="1:43" x14ac:dyDescent="0.25">
      <c r="A28" s="223" t="s">
        <v>160</v>
      </c>
      <c r="B28" s="124" t="s">
        <v>56</v>
      </c>
      <c r="C28" s="224">
        <v>28</v>
      </c>
      <c r="D28" s="224">
        <v>1</v>
      </c>
      <c r="E28" s="224">
        <v>577</v>
      </c>
      <c r="F28" s="224">
        <v>62</v>
      </c>
      <c r="G28" s="224">
        <v>3</v>
      </c>
      <c r="H28" s="224">
        <v>3598</v>
      </c>
      <c r="I28" s="224">
        <v>147</v>
      </c>
      <c r="J28" s="224">
        <v>0</v>
      </c>
      <c r="K28" s="224">
        <v>2</v>
      </c>
      <c r="L28" s="224">
        <v>1</v>
      </c>
      <c r="M28" s="224">
        <v>2</v>
      </c>
      <c r="N28" s="224">
        <v>1</v>
      </c>
      <c r="O28" s="224">
        <f t="shared" si="8"/>
        <v>4422</v>
      </c>
      <c r="P28" s="219"/>
      <c r="Q28" s="125">
        <f t="shared" si="0"/>
        <v>0</v>
      </c>
      <c r="R28" s="129">
        <v>0</v>
      </c>
      <c r="S28" s="125">
        <f t="shared" si="1"/>
        <v>0</v>
      </c>
      <c r="T28" s="126">
        <f t="shared" si="9"/>
        <v>0</v>
      </c>
      <c r="U28" s="219"/>
      <c r="V28" s="125">
        <f t="shared" si="2"/>
        <v>4422</v>
      </c>
      <c r="W28" s="126">
        <f t="shared" si="10"/>
        <v>4.0000000000000002E-4</v>
      </c>
      <c r="X28" s="125">
        <f t="shared" si="3"/>
        <v>639</v>
      </c>
      <c r="Y28" s="126">
        <f t="shared" si="18"/>
        <v>2.0000000000000001E-4</v>
      </c>
      <c r="Z28" s="219"/>
      <c r="AA28" s="125">
        <f t="shared" si="4"/>
        <v>4422</v>
      </c>
      <c r="AB28" s="126">
        <f t="shared" si="11"/>
        <v>2.0000000000000001E-4</v>
      </c>
      <c r="AC28" s="125">
        <f t="shared" si="5"/>
        <v>4421</v>
      </c>
      <c r="AD28" s="126">
        <f t="shared" si="12"/>
        <v>2.0000000000000001E-4</v>
      </c>
      <c r="AE28" s="125">
        <f t="shared" si="6"/>
        <v>4415</v>
      </c>
      <c r="AF28" s="126">
        <f t="shared" si="29"/>
        <v>2.0000000000000001E-4</v>
      </c>
      <c r="AG28" s="219"/>
      <c r="AH28" s="125">
        <f t="shared" si="14"/>
        <v>639</v>
      </c>
      <c r="AI28" s="126">
        <f t="shared" si="27"/>
        <v>1E-4</v>
      </c>
      <c r="AJ28" s="125">
        <f t="shared" si="15"/>
        <v>639</v>
      </c>
      <c r="AK28" s="126">
        <f t="shared" si="28"/>
        <v>1E-4</v>
      </c>
      <c r="AL28" s="219"/>
      <c r="AM28" s="125">
        <f t="shared" si="16"/>
        <v>4422</v>
      </c>
      <c r="AN28" s="126">
        <f t="shared" si="23"/>
        <v>2.0000000000000001E-4</v>
      </c>
      <c r="AP28" s="225">
        <v>4422</v>
      </c>
      <c r="AQ28" s="225">
        <f t="shared" si="7"/>
        <v>0</v>
      </c>
    </row>
    <row r="29" spans="1:43" x14ac:dyDescent="0.25">
      <c r="A29" s="223" t="s">
        <v>160</v>
      </c>
      <c r="B29" s="124" t="s">
        <v>57</v>
      </c>
      <c r="C29" s="224">
        <v>4874</v>
      </c>
      <c r="D29" s="224">
        <v>160</v>
      </c>
      <c r="E29" s="224">
        <v>35249</v>
      </c>
      <c r="F29" s="224">
        <v>7068</v>
      </c>
      <c r="G29" s="224">
        <v>223</v>
      </c>
      <c r="H29" s="224">
        <v>204322</v>
      </c>
      <c r="I29" s="224">
        <v>8330</v>
      </c>
      <c r="J29" s="224">
        <v>0</v>
      </c>
      <c r="K29" s="224">
        <v>31</v>
      </c>
      <c r="L29" s="224">
        <v>64</v>
      </c>
      <c r="M29" s="224">
        <v>0</v>
      </c>
      <c r="N29" s="224">
        <v>201</v>
      </c>
      <c r="O29" s="224">
        <f t="shared" si="8"/>
        <v>260522</v>
      </c>
      <c r="P29" s="219"/>
      <c r="Q29" s="125">
        <f t="shared" si="0"/>
        <v>0</v>
      </c>
      <c r="R29" s="129">
        <v>0</v>
      </c>
      <c r="S29" s="125">
        <f t="shared" si="1"/>
        <v>0</v>
      </c>
      <c r="T29" s="126">
        <f t="shared" si="9"/>
        <v>0</v>
      </c>
      <c r="U29" s="219"/>
      <c r="V29" s="125">
        <f t="shared" si="2"/>
        <v>260522</v>
      </c>
      <c r="W29" s="127">
        <f>ROUNDUP(V29/V$61,4)</f>
        <v>2.2200000000000001E-2</v>
      </c>
      <c r="X29" s="125">
        <f t="shared" si="3"/>
        <v>42317</v>
      </c>
      <c r="Y29" s="126">
        <f>ROUND(X29/X$61,4)</f>
        <v>1.5699999999999999E-2</v>
      </c>
      <c r="Z29" s="219"/>
      <c r="AA29" s="125">
        <f t="shared" si="4"/>
        <v>260522</v>
      </c>
      <c r="AB29" s="126">
        <f t="shared" si="11"/>
        <v>1.3100000000000001E-2</v>
      </c>
      <c r="AC29" s="125">
        <f t="shared" si="5"/>
        <v>260321</v>
      </c>
      <c r="AD29" s="126">
        <f>ROUND(AC29/AC$61,4)</f>
        <v>1.3100000000000001E-2</v>
      </c>
      <c r="AE29" s="125">
        <f t="shared" si="6"/>
        <v>260075</v>
      </c>
      <c r="AF29" s="126">
        <f t="shared" si="29"/>
        <v>1.3100000000000001E-2</v>
      </c>
      <c r="AG29" s="219"/>
      <c r="AH29" s="125">
        <f t="shared" si="14"/>
        <v>42317</v>
      </c>
      <c r="AI29" s="126">
        <f>ROUND(AH29/AH$61,4)</f>
        <v>9.1000000000000004E-3</v>
      </c>
      <c r="AJ29" s="125">
        <f t="shared" si="15"/>
        <v>42317</v>
      </c>
      <c r="AK29" s="126">
        <f>ROUND(AJ29/AJ$61,4)</f>
        <v>9.1000000000000004E-3</v>
      </c>
      <c r="AL29" s="219"/>
      <c r="AM29" s="125">
        <f t="shared" si="16"/>
        <v>260522</v>
      </c>
      <c r="AN29" s="126">
        <f>ROUND(AM29/AM$61,4)</f>
        <v>1.3100000000000001E-2</v>
      </c>
      <c r="AP29" s="225">
        <v>260522</v>
      </c>
      <c r="AQ29" s="225">
        <f t="shared" si="7"/>
        <v>0</v>
      </c>
    </row>
    <row r="30" spans="1:43" x14ac:dyDescent="0.25">
      <c r="A30" s="223" t="s">
        <v>160</v>
      </c>
      <c r="B30" s="124" t="s">
        <v>58</v>
      </c>
      <c r="C30" s="224">
        <v>501</v>
      </c>
      <c r="D30" s="224">
        <v>62</v>
      </c>
      <c r="E30" s="224">
        <v>6135</v>
      </c>
      <c r="F30" s="224">
        <v>1247</v>
      </c>
      <c r="G30" s="224">
        <v>37</v>
      </c>
      <c r="H30" s="224">
        <v>35224</v>
      </c>
      <c r="I30" s="224">
        <v>1436</v>
      </c>
      <c r="J30" s="224">
        <v>0</v>
      </c>
      <c r="K30" s="224">
        <v>15</v>
      </c>
      <c r="L30" s="224">
        <v>11</v>
      </c>
      <c r="M30" s="224">
        <v>56</v>
      </c>
      <c r="N30" s="224">
        <v>16</v>
      </c>
      <c r="O30" s="224">
        <f t="shared" si="8"/>
        <v>44740</v>
      </c>
      <c r="P30" s="219"/>
      <c r="Q30" s="125">
        <f t="shared" si="0"/>
        <v>0</v>
      </c>
      <c r="R30" s="129">
        <v>0</v>
      </c>
      <c r="S30" s="125">
        <f t="shared" si="1"/>
        <v>0</v>
      </c>
      <c r="T30" s="126">
        <f t="shared" si="9"/>
        <v>0</v>
      </c>
      <c r="U30" s="219"/>
      <c r="V30" s="125">
        <f t="shared" si="2"/>
        <v>44740</v>
      </c>
      <c r="W30" s="126">
        <f t="shared" si="10"/>
        <v>3.8E-3</v>
      </c>
      <c r="X30" s="125">
        <f t="shared" si="3"/>
        <v>7382</v>
      </c>
      <c r="Y30" s="126">
        <f t="shared" si="18"/>
        <v>2.7000000000000001E-3</v>
      </c>
      <c r="Z30" s="219"/>
      <c r="AA30" s="125">
        <f t="shared" si="4"/>
        <v>44740</v>
      </c>
      <c r="AB30" s="126">
        <f t="shared" si="11"/>
        <v>2.2000000000000001E-3</v>
      </c>
      <c r="AC30" s="125">
        <f t="shared" si="5"/>
        <v>44724</v>
      </c>
      <c r="AD30" s="126">
        <f t="shared" si="12"/>
        <v>2.3E-3</v>
      </c>
      <c r="AE30" s="125">
        <f t="shared" si="6"/>
        <v>44574</v>
      </c>
      <c r="AF30" s="126">
        <f t="shared" si="29"/>
        <v>2.2000000000000001E-3</v>
      </c>
      <c r="AG30" s="219"/>
      <c r="AH30" s="125">
        <f t="shared" si="14"/>
        <v>7382</v>
      </c>
      <c r="AI30" s="126">
        <f t="shared" ref="AI30:AI40" si="30">ROUND(AH30/AH$61,4)</f>
        <v>1.6000000000000001E-3</v>
      </c>
      <c r="AJ30" s="125">
        <f t="shared" si="15"/>
        <v>7382</v>
      </c>
      <c r="AK30" s="126">
        <f t="shared" ref="AK30:AK40" si="31">ROUND(AJ30/AJ$61,4)</f>
        <v>1.6000000000000001E-3</v>
      </c>
      <c r="AL30" s="219"/>
      <c r="AM30" s="125">
        <f t="shared" si="16"/>
        <v>44740</v>
      </c>
      <c r="AN30" s="126">
        <f t="shared" ref="AN30:AN34" si="32">ROUND(AM30/AM$61,4)</f>
        <v>2.2000000000000001E-3</v>
      </c>
      <c r="AP30" s="225">
        <v>44740</v>
      </c>
      <c r="AQ30" s="225">
        <f t="shared" si="7"/>
        <v>0</v>
      </c>
    </row>
    <row r="31" spans="1:43" x14ac:dyDescent="0.25">
      <c r="A31" s="223" t="s">
        <v>160</v>
      </c>
      <c r="B31" s="124" t="s">
        <v>59</v>
      </c>
      <c r="C31" s="224">
        <v>560</v>
      </c>
      <c r="D31" s="224">
        <v>41</v>
      </c>
      <c r="E31" s="224">
        <v>6772</v>
      </c>
      <c r="F31" s="224">
        <v>1441</v>
      </c>
      <c r="G31" s="224">
        <v>12</v>
      </c>
      <c r="H31" s="224">
        <v>26966</v>
      </c>
      <c r="I31" s="224">
        <v>1099</v>
      </c>
      <c r="J31" s="224">
        <v>0</v>
      </c>
      <c r="K31" s="224">
        <v>0</v>
      </c>
      <c r="L31" s="224">
        <v>24</v>
      </c>
      <c r="M31" s="224">
        <v>15</v>
      </c>
      <c r="N31" s="224">
        <v>72</v>
      </c>
      <c r="O31" s="224">
        <f t="shared" si="8"/>
        <v>37002</v>
      </c>
      <c r="P31" s="219"/>
      <c r="Q31" s="125">
        <f t="shared" si="0"/>
        <v>0</v>
      </c>
      <c r="R31" s="129">
        <v>0</v>
      </c>
      <c r="S31" s="125">
        <f t="shared" si="1"/>
        <v>0</v>
      </c>
      <c r="T31" s="126">
        <f t="shared" si="9"/>
        <v>0</v>
      </c>
      <c r="U31" s="219"/>
      <c r="V31" s="125">
        <f t="shared" si="2"/>
        <v>37002</v>
      </c>
      <c r="W31" s="126">
        <f t="shared" si="10"/>
        <v>3.0999999999999999E-3</v>
      </c>
      <c r="X31" s="125">
        <f t="shared" si="3"/>
        <v>8213</v>
      </c>
      <c r="Y31" s="126">
        <f t="shared" si="18"/>
        <v>3.0999999999999999E-3</v>
      </c>
      <c r="Z31" s="219"/>
      <c r="AA31" s="125">
        <f t="shared" si="4"/>
        <v>37002</v>
      </c>
      <c r="AB31" s="126">
        <f t="shared" si="11"/>
        <v>1.9E-3</v>
      </c>
      <c r="AC31" s="125">
        <f t="shared" si="5"/>
        <v>36930</v>
      </c>
      <c r="AD31" s="126">
        <f t="shared" si="12"/>
        <v>1.9E-3</v>
      </c>
      <c r="AE31" s="125">
        <f t="shared" si="6"/>
        <v>36910</v>
      </c>
      <c r="AF31" s="126">
        <f t="shared" si="29"/>
        <v>1.9E-3</v>
      </c>
      <c r="AG31" s="219"/>
      <c r="AH31" s="125">
        <f t="shared" si="14"/>
        <v>8213</v>
      </c>
      <c r="AI31" s="126">
        <f t="shared" si="30"/>
        <v>1.8E-3</v>
      </c>
      <c r="AJ31" s="125">
        <f t="shared" si="15"/>
        <v>8213</v>
      </c>
      <c r="AK31" s="126">
        <f t="shared" si="31"/>
        <v>1.8E-3</v>
      </c>
      <c r="AL31" s="219"/>
      <c r="AM31" s="125">
        <f t="shared" si="16"/>
        <v>37002</v>
      </c>
      <c r="AN31" s="126">
        <f t="shared" si="32"/>
        <v>1.9E-3</v>
      </c>
      <c r="AP31" s="225">
        <v>37002</v>
      </c>
      <c r="AQ31" s="225">
        <f t="shared" si="7"/>
        <v>0</v>
      </c>
    </row>
    <row r="32" spans="1:43" x14ac:dyDescent="0.25">
      <c r="A32" s="223" t="s">
        <v>159</v>
      </c>
      <c r="B32" s="124" t="s">
        <v>60</v>
      </c>
      <c r="C32" s="224">
        <v>22080</v>
      </c>
      <c r="D32" s="224">
        <v>1407</v>
      </c>
      <c r="E32" s="224">
        <v>217227</v>
      </c>
      <c r="F32" s="224">
        <v>46538</v>
      </c>
      <c r="G32" s="224">
        <v>2764</v>
      </c>
      <c r="H32" s="224">
        <v>945091</v>
      </c>
      <c r="I32" s="224">
        <v>38531</v>
      </c>
      <c r="J32" s="224">
        <v>15</v>
      </c>
      <c r="K32" s="224">
        <v>1024</v>
      </c>
      <c r="L32" s="224">
        <v>459</v>
      </c>
      <c r="M32" s="224">
        <v>0</v>
      </c>
      <c r="N32" s="224">
        <v>4058</v>
      </c>
      <c r="O32" s="224">
        <f t="shared" si="8"/>
        <v>1279194</v>
      </c>
      <c r="P32" s="219"/>
      <c r="Q32" s="125">
        <f t="shared" si="0"/>
        <v>1279194</v>
      </c>
      <c r="R32" s="129">
        <v>0.12609999999999999</v>
      </c>
      <c r="S32" s="125">
        <f t="shared" si="1"/>
        <v>263765</v>
      </c>
      <c r="T32" s="127">
        <f>ROUNDDOWN(S32/S$61,4)</f>
        <v>0.1361</v>
      </c>
      <c r="U32" s="219"/>
      <c r="V32" s="125">
        <f t="shared" si="2"/>
        <v>0</v>
      </c>
      <c r="W32" s="126">
        <f t="shared" si="10"/>
        <v>0</v>
      </c>
      <c r="X32" s="125">
        <f t="shared" si="3"/>
        <v>0</v>
      </c>
      <c r="Y32" s="126">
        <f t="shared" si="18"/>
        <v>0</v>
      </c>
      <c r="Z32" s="219"/>
      <c r="AA32" s="125">
        <f t="shared" si="4"/>
        <v>1279194</v>
      </c>
      <c r="AB32" s="126">
        <f t="shared" si="11"/>
        <v>6.4199999999999993E-2</v>
      </c>
      <c r="AC32" s="125">
        <f t="shared" si="5"/>
        <v>1275136</v>
      </c>
      <c r="AD32" s="126">
        <f t="shared" si="12"/>
        <v>6.4399999999999999E-2</v>
      </c>
      <c r="AE32" s="125">
        <f t="shared" si="6"/>
        <v>1274564</v>
      </c>
      <c r="AF32" s="126">
        <f t="shared" si="29"/>
        <v>6.4199999999999993E-2</v>
      </c>
      <c r="AG32" s="219"/>
      <c r="AH32" s="125">
        <f t="shared" si="14"/>
        <v>263765</v>
      </c>
      <c r="AI32" s="126">
        <f t="shared" si="30"/>
        <v>5.7000000000000002E-2</v>
      </c>
      <c r="AJ32" s="125">
        <f t="shared" si="15"/>
        <v>263765</v>
      </c>
      <c r="AK32" s="126">
        <f t="shared" si="31"/>
        <v>5.7000000000000002E-2</v>
      </c>
      <c r="AL32" s="219"/>
      <c r="AM32" s="125">
        <f t="shared" si="16"/>
        <v>1279194</v>
      </c>
      <c r="AN32" s="126">
        <f t="shared" si="32"/>
        <v>6.4199999999999993E-2</v>
      </c>
      <c r="AP32" s="225">
        <v>1279194</v>
      </c>
      <c r="AQ32" s="225">
        <f t="shared" si="7"/>
        <v>0</v>
      </c>
    </row>
    <row r="33" spans="1:43" x14ac:dyDescent="0.25">
      <c r="A33" s="223" t="s">
        <v>159</v>
      </c>
      <c r="B33" s="124" t="s">
        <v>61</v>
      </c>
      <c r="C33" s="224">
        <v>1407</v>
      </c>
      <c r="D33" s="224">
        <v>130</v>
      </c>
      <c r="E33" s="224">
        <v>15180</v>
      </c>
      <c r="F33" s="224">
        <v>3030</v>
      </c>
      <c r="G33" s="224">
        <v>160</v>
      </c>
      <c r="H33" s="224">
        <v>69282</v>
      </c>
      <c r="I33" s="224">
        <v>2825</v>
      </c>
      <c r="J33" s="224">
        <v>8</v>
      </c>
      <c r="K33" s="224">
        <v>40</v>
      </c>
      <c r="L33" s="224">
        <v>38</v>
      </c>
      <c r="M33" s="224">
        <v>0</v>
      </c>
      <c r="N33" s="224">
        <v>106</v>
      </c>
      <c r="O33" s="224">
        <f t="shared" si="8"/>
        <v>92206</v>
      </c>
      <c r="P33" s="219"/>
      <c r="Q33" s="125">
        <f t="shared" si="0"/>
        <v>92206</v>
      </c>
      <c r="R33" s="129">
        <v>9.1000000000000004E-3</v>
      </c>
      <c r="S33" s="125">
        <f t="shared" si="1"/>
        <v>18210</v>
      </c>
      <c r="T33" s="126">
        <f t="shared" si="9"/>
        <v>9.4000000000000004E-3</v>
      </c>
      <c r="U33" s="219"/>
      <c r="V33" s="125">
        <f t="shared" si="2"/>
        <v>0</v>
      </c>
      <c r="W33" s="126">
        <f t="shared" si="10"/>
        <v>0</v>
      </c>
      <c r="X33" s="125">
        <f t="shared" si="3"/>
        <v>0</v>
      </c>
      <c r="Y33" s="126">
        <f t="shared" si="18"/>
        <v>0</v>
      </c>
      <c r="Z33" s="219"/>
      <c r="AA33" s="125">
        <f t="shared" si="4"/>
        <v>92206</v>
      </c>
      <c r="AB33" s="126">
        <f t="shared" si="11"/>
        <v>4.5999999999999999E-3</v>
      </c>
      <c r="AC33" s="125">
        <f t="shared" si="5"/>
        <v>92100</v>
      </c>
      <c r="AD33" s="126">
        <f t="shared" si="12"/>
        <v>4.7000000000000002E-3</v>
      </c>
      <c r="AE33" s="125">
        <f t="shared" si="6"/>
        <v>91878</v>
      </c>
      <c r="AF33" s="126">
        <f t="shared" si="29"/>
        <v>4.5999999999999999E-3</v>
      </c>
      <c r="AG33" s="219"/>
      <c r="AH33" s="125">
        <f t="shared" si="14"/>
        <v>18210</v>
      </c>
      <c r="AI33" s="126">
        <f t="shared" si="30"/>
        <v>3.8999999999999998E-3</v>
      </c>
      <c r="AJ33" s="125">
        <f t="shared" si="15"/>
        <v>18210</v>
      </c>
      <c r="AK33" s="126">
        <f t="shared" si="31"/>
        <v>3.8999999999999998E-3</v>
      </c>
      <c r="AL33" s="219"/>
      <c r="AM33" s="125">
        <f t="shared" si="16"/>
        <v>92206</v>
      </c>
      <c r="AN33" s="126">
        <f t="shared" si="32"/>
        <v>4.5999999999999999E-3</v>
      </c>
      <c r="AP33" s="225">
        <v>92206</v>
      </c>
      <c r="AQ33" s="225">
        <f t="shared" si="7"/>
        <v>0</v>
      </c>
    </row>
    <row r="34" spans="1:43" x14ac:dyDescent="0.25">
      <c r="A34" s="223" t="s">
        <v>160</v>
      </c>
      <c r="B34" s="124" t="s">
        <v>62</v>
      </c>
      <c r="C34" s="224">
        <v>196</v>
      </c>
      <c r="D34" s="224">
        <v>21</v>
      </c>
      <c r="E34" s="224">
        <v>1848</v>
      </c>
      <c r="F34" s="224">
        <v>423</v>
      </c>
      <c r="G34" s="224">
        <v>2</v>
      </c>
      <c r="H34" s="224">
        <v>6590</v>
      </c>
      <c r="I34" s="224">
        <v>269</v>
      </c>
      <c r="J34" s="224">
        <v>0</v>
      </c>
      <c r="K34" s="224">
        <v>0</v>
      </c>
      <c r="L34" s="224">
        <v>9</v>
      </c>
      <c r="M34" s="224">
        <v>3</v>
      </c>
      <c r="N34" s="224">
        <v>10</v>
      </c>
      <c r="O34" s="224">
        <f t="shared" si="8"/>
        <v>9371</v>
      </c>
      <c r="P34" s="219"/>
      <c r="Q34" s="125">
        <f t="shared" si="0"/>
        <v>0</v>
      </c>
      <c r="R34" s="129">
        <v>0</v>
      </c>
      <c r="S34" s="125">
        <f t="shared" si="1"/>
        <v>0</v>
      </c>
      <c r="T34" s="126">
        <f t="shared" si="9"/>
        <v>0</v>
      </c>
      <c r="U34" s="219"/>
      <c r="V34" s="125">
        <f t="shared" si="2"/>
        <v>9371</v>
      </c>
      <c r="W34" s="126">
        <f t="shared" si="10"/>
        <v>8.0000000000000004E-4</v>
      </c>
      <c r="X34" s="125">
        <f t="shared" si="3"/>
        <v>2271</v>
      </c>
      <c r="Y34" s="126">
        <f t="shared" si="18"/>
        <v>8.0000000000000004E-4</v>
      </c>
      <c r="Z34" s="219"/>
      <c r="AA34" s="125">
        <f t="shared" si="4"/>
        <v>9371</v>
      </c>
      <c r="AB34" s="126">
        <f t="shared" si="11"/>
        <v>5.0000000000000001E-4</v>
      </c>
      <c r="AC34" s="125">
        <f t="shared" si="5"/>
        <v>9361</v>
      </c>
      <c r="AD34" s="126">
        <f t="shared" si="12"/>
        <v>5.0000000000000001E-4</v>
      </c>
      <c r="AE34" s="125">
        <f t="shared" si="6"/>
        <v>9336</v>
      </c>
      <c r="AF34" s="126">
        <f t="shared" si="29"/>
        <v>5.0000000000000001E-4</v>
      </c>
      <c r="AG34" s="219"/>
      <c r="AH34" s="125">
        <f t="shared" si="14"/>
        <v>2271</v>
      </c>
      <c r="AI34" s="126">
        <f t="shared" si="30"/>
        <v>5.0000000000000001E-4</v>
      </c>
      <c r="AJ34" s="125">
        <f t="shared" si="15"/>
        <v>2271</v>
      </c>
      <c r="AK34" s="126">
        <f t="shared" si="31"/>
        <v>5.0000000000000001E-4</v>
      </c>
      <c r="AL34" s="219"/>
      <c r="AM34" s="125">
        <f t="shared" si="16"/>
        <v>9371</v>
      </c>
      <c r="AN34" s="126">
        <f t="shared" si="32"/>
        <v>5.0000000000000001E-4</v>
      </c>
      <c r="AP34" s="225">
        <v>9371</v>
      </c>
      <c r="AQ34" s="225">
        <f t="shared" si="7"/>
        <v>0</v>
      </c>
    </row>
    <row r="35" spans="1:43" x14ac:dyDescent="0.25">
      <c r="A35" s="223" t="s">
        <v>160</v>
      </c>
      <c r="B35" s="124" t="s">
        <v>63</v>
      </c>
      <c r="C35" s="224">
        <v>28174</v>
      </c>
      <c r="D35" s="224">
        <v>2347</v>
      </c>
      <c r="E35" s="224">
        <v>206319</v>
      </c>
      <c r="F35" s="224">
        <v>49405</v>
      </c>
      <c r="G35" s="224">
        <v>1007</v>
      </c>
      <c r="H35" s="224">
        <v>925373</v>
      </c>
      <c r="I35" s="224">
        <v>37727</v>
      </c>
      <c r="J35" s="224">
        <v>5</v>
      </c>
      <c r="K35" s="224">
        <v>599</v>
      </c>
      <c r="L35" s="224">
        <v>934</v>
      </c>
      <c r="M35" s="224">
        <v>0</v>
      </c>
      <c r="N35" s="224">
        <v>1990</v>
      </c>
      <c r="O35" s="224">
        <f t="shared" si="8"/>
        <v>1253880</v>
      </c>
      <c r="P35" s="219"/>
      <c r="Q35" s="125">
        <f t="shared" si="0"/>
        <v>0</v>
      </c>
      <c r="R35" s="129">
        <v>0</v>
      </c>
      <c r="S35" s="125">
        <f t="shared" si="1"/>
        <v>0</v>
      </c>
      <c r="T35" s="126">
        <f t="shared" si="9"/>
        <v>0</v>
      </c>
      <c r="U35" s="219"/>
      <c r="V35" s="125">
        <f t="shared" si="2"/>
        <v>1253880</v>
      </c>
      <c r="W35" s="127">
        <f>ROUNDUP(V35/V$61,4)</f>
        <v>0.1065</v>
      </c>
      <c r="X35" s="125">
        <f t="shared" si="3"/>
        <v>255724</v>
      </c>
      <c r="Y35" s="126">
        <f t="shared" si="18"/>
        <v>9.5100000000000004E-2</v>
      </c>
      <c r="Z35" s="219"/>
      <c r="AA35" s="125">
        <f t="shared" si="4"/>
        <v>1253880</v>
      </c>
      <c r="AB35" s="127">
        <f>ROUNDUP(AA35/AA$61,4)</f>
        <v>6.2899999999999998E-2</v>
      </c>
      <c r="AC35" s="125">
        <f t="shared" si="5"/>
        <v>1251890</v>
      </c>
      <c r="AD35" s="126">
        <f t="shared" si="12"/>
        <v>6.3200000000000006E-2</v>
      </c>
      <c r="AE35" s="125">
        <f t="shared" si="6"/>
        <v>1249592</v>
      </c>
      <c r="AF35" s="126">
        <f>ROUND(AE35/AE$61,4)</f>
        <v>6.3E-2</v>
      </c>
      <c r="AG35" s="219"/>
      <c r="AH35" s="125">
        <f t="shared" si="14"/>
        <v>255724</v>
      </c>
      <c r="AI35" s="126">
        <f t="shared" si="30"/>
        <v>5.5300000000000002E-2</v>
      </c>
      <c r="AJ35" s="125">
        <f t="shared" si="15"/>
        <v>255724</v>
      </c>
      <c r="AK35" s="126">
        <f t="shared" si="31"/>
        <v>5.5300000000000002E-2</v>
      </c>
      <c r="AL35" s="219"/>
      <c r="AM35" s="125">
        <f t="shared" si="16"/>
        <v>1253880</v>
      </c>
      <c r="AN35" s="126">
        <f>ROUND(AM35/AM$61,4)</f>
        <v>6.2899999999999998E-2</v>
      </c>
      <c r="AP35" s="225">
        <v>1253880</v>
      </c>
      <c r="AQ35" s="225">
        <f t="shared" ref="AQ35:AQ60" si="33">AP35-O35</f>
        <v>0</v>
      </c>
    </row>
    <row r="36" spans="1:43" x14ac:dyDescent="0.25">
      <c r="A36" s="223" t="s">
        <v>159</v>
      </c>
      <c r="B36" s="124" t="s">
        <v>64</v>
      </c>
      <c r="C36" s="224">
        <v>32609</v>
      </c>
      <c r="D36" s="224">
        <v>1150</v>
      </c>
      <c r="E36" s="224">
        <v>173178</v>
      </c>
      <c r="F36" s="224">
        <v>55308</v>
      </c>
      <c r="G36" s="224">
        <v>1986</v>
      </c>
      <c r="H36" s="224">
        <v>585891</v>
      </c>
      <c r="I36" s="224">
        <v>23887</v>
      </c>
      <c r="J36" s="224">
        <v>173</v>
      </c>
      <c r="K36" s="224">
        <v>916</v>
      </c>
      <c r="L36" s="224">
        <v>536</v>
      </c>
      <c r="M36" s="224">
        <v>0</v>
      </c>
      <c r="N36" s="224">
        <v>2917</v>
      </c>
      <c r="O36" s="224">
        <f t="shared" si="8"/>
        <v>878551</v>
      </c>
      <c r="P36" s="219"/>
      <c r="Q36" s="125">
        <f t="shared" si="0"/>
        <v>878551</v>
      </c>
      <c r="R36" s="129">
        <v>0.1096</v>
      </c>
      <c r="S36" s="125">
        <f t="shared" si="1"/>
        <v>228486</v>
      </c>
      <c r="T36" s="126">
        <f t="shared" si="9"/>
        <v>0.1179</v>
      </c>
      <c r="U36" s="219"/>
      <c r="V36" s="125">
        <f t="shared" si="2"/>
        <v>0</v>
      </c>
      <c r="W36" s="126">
        <f t="shared" si="10"/>
        <v>0</v>
      </c>
      <c r="X36" s="125">
        <f t="shared" si="3"/>
        <v>0</v>
      </c>
      <c r="Y36" s="126">
        <f t="shared" si="18"/>
        <v>0</v>
      </c>
      <c r="Z36" s="219"/>
      <c r="AA36" s="125">
        <f t="shared" si="4"/>
        <v>878551</v>
      </c>
      <c r="AB36" s="126">
        <f t="shared" si="11"/>
        <v>4.41E-2</v>
      </c>
      <c r="AC36" s="125">
        <f t="shared" si="5"/>
        <v>875634</v>
      </c>
      <c r="AD36" s="126">
        <f t="shared" si="12"/>
        <v>4.4200000000000003E-2</v>
      </c>
      <c r="AE36" s="125">
        <f t="shared" si="6"/>
        <v>874879</v>
      </c>
      <c r="AF36" s="126">
        <f t="shared" ref="AF36:AF40" si="34">ROUND(AE36/AE$61,4)</f>
        <v>4.41E-2</v>
      </c>
      <c r="AG36" s="219"/>
      <c r="AH36" s="125">
        <f t="shared" si="14"/>
        <v>228486</v>
      </c>
      <c r="AI36" s="126">
        <f t="shared" si="30"/>
        <v>4.9399999999999999E-2</v>
      </c>
      <c r="AJ36" s="125">
        <f t="shared" si="15"/>
        <v>228486</v>
      </c>
      <c r="AK36" s="126">
        <f t="shared" si="31"/>
        <v>4.9399999999999999E-2</v>
      </c>
      <c r="AL36" s="219"/>
      <c r="AM36" s="125">
        <f t="shared" si="16"/>
        <v>878551</v>
      </c>
      <c r="AN36" s="126">
        <f t="shared" ref="AN36:AN60" si="35">ROUND(AM36/AM$61,4)</f>
        <v>4.41E-2</v>
      </c>
      <c r="AP36" s="225">
        <v>878551</v>
      </c>
      <c r="AQ36" s="225">
        <f t="shared" si="33"/>
        <v>0</v>
      </c>
    </row>
    <row r="37" spans="1:43" x14ac:dyDescent="0.25">
      <c r="A37" s="223" t="s">
        <v>160</v>
      </c>
      <c r="B37" s="124" t="s">
        <v>65</v>
      </c>
      <c r="C37" s="224">
        <v>561</v>
      </c>
      <c r="D37" s="224">
        <v>22</v>
      </c>
      <c r="E37" s="224">
        <v>4612</v>
      </c>
      <c r="F37" s="224">
        <v>907</v>
      </c>
      <c r="G37" s="224">
        <v>34</v>
      </c>
      <c r="H37" s="224">
        <v>19651</v>
      </c>
      <c r="I37" s="224">
        <v>801</v>
      </c>
      <c r="J37" s="224">
        <v>0</v>
      </c>
      <c r="K37" s="224">
        <v>8</v>
      </c>
      <c r="L37" s="224">
        <v>12</v>
      </c>
      <c r="M37" s="224">
        <v>4</v>
      </c>
      <c r="N37" s="224">
        <v>100</v>
      </c>
      <c r="O37" s="224">
        <f t="shared" si="8"/>
        <v>26712</v>
      </c>
      <c r="P37" s="219"/>
      <c r="Q37" s="125">
        <f t="shared" si="0"/>
        <v>0</v>
      </c>
      <c r="R37" s="129">
        <v>0</v>
      </c>
      <c r="S37" s="125">
        <f t="shared" si="1"/>
        <v>0</v>
      </c>
      <c r="T37" s="126">
        <f t="shared" si="9"/>
        <v>0</v>
      </c>
      <c r="U37" s="219"/>
      <c r="V37" s="125">
        <f t="shared" si="2"/>
        <v>26712</v>
      </c>
      <c r="W37" s="126">
        <f t="shared" si="10"/>
        <v>2.3E-3</v>
      </c>
      <c r="X37" s="125">
        <f t="shared" si="3"/>
        <v>5519</v>
      </c>
      <c r="Y37" s="126">
        <f t="shared" si="18"/>
        <v>2.0999999999999999E-3</v>
      </c>
      <c r="Z37" s="219"/>
      <c r="AA37" s="125">
        <f t="shared" si="4"/>
        <v>26712</v>
      </c>
      <c r="AB37" s="126">
        <f t="shared" si="11"/>
        <v>1.2999999999999999E-3</v>
      </c>
      <c r="AC37" s="125">
        <f t="shared" si="5"/>
        <v>26612</v>
      </c>
      <c r="AD37" s="126">
        <f t="shared" si="12"/>
        <v>1.2999999999999999E-3</v>
      </c>
      <c r="AE37" s="125">
        <f t="shared" si="6"/>
        <v>26640</v>
      </c>
      <c r="AF37" s="126">
        <f t="shared" si="34"/>
        <v>1.2999999999999999E-3</v>
      </c>
      <c r="AG37" s="219"/>
      <c r="AH37" s="125">
        <f t="shared" si="14"/>
        <v>5519</v>
      </c>
      <c r="AI37" s="126">
        <f t="shared" si="30"/>
        <v>1.1999999999999999E-3</v>
      </c>
      <c r="AJ37" s="125">
        <f t="shared" si="15"/>
        <v>5519</v>
      </c>
      <c r="AK37" s="126">
        <f t="shared" si="31"/>
        <v>1.1999999999999999E-3</v>
      </c>
      <c r="AL37" s="219"/>
      <c r="AM37" s="125">
        <f t="shared" si="16"/>
        <v>26712</v>
      </c>
      <c r="AN37" s="126">
        <f t="shared" si="35"/>
        <v>1.2999999999999999E-3</v>
      </c>
      <c r="AP37" s="225">
        <v>26712</v>
      </c>
      <c r="AQ37" s="225">
        <f t="shared" si="33"/>
        <v>0</v>
      </c>
    </row>
    <row r="38" spans="1:43" x14ac:dyDescent="0.25">
      <c r="A38" s="223" t="s">
        <v>160</v>
      </c>
      <c r="B38" s="124" t="s">
        <v>66</v>
      </c>
      <c r="C38" s="224">
        <v>42280</v>
      </c>
      <c r="D38" s="224">
        <v>4031</v>
      </c>
      <c r="E38" s="224">
        <v>237877</v>
      </c>
      <c r="F38" s="224">
        <v>69215</v>
      </c>
      <c r="G38" s="224">
        <v>1114</v>
      </c>
      <c r="H38" s="224">
        <v>913561</v>
      </c>
      <c r="I38" s="224">
        <v>37246</v>
      </c>
      <c r="J38" s="224">
        <v>5</v>
      </c>
      <c r="K38" s="224">
        <v>279</v>
      </c>
      <c r="L38" s="224">
        <v>1974</v>
      </c>
      <c r="M38" s="224">
        <v>0</v>
      </c>
      <c r="N38" s="224">
        <v>60</v>
      </c>
      <c r="O38" s="224">
        <f t="shared" si="8"/>
        <v>1307642</v>
      </c>
      <c r="P38" s="219"/>
      <c r="Q38" s="125">
        <f t="shared" si="0"/>
        <v>0</v>
      </c>
      <c r="R38" s="129">
        <v>0</v>
      </c>
      <c r="S38" s="125">
        <f t="shared" si="1"/>
        <v>0</v>
      </c>
      <c r="T38" s="126">
        <f t="shared" si="9"/>
        <v>0</v>
      </c>
      <c r="U38" s="219"/>
      <c r="V38" s="125">
        <f t="shared" si="2"/>
        <v>1307642</v>
      </c>
      <c r="W38" s="126">
        <f t="shared" si="10"/>
        <v>0.111</v>
      </c>
      <c r="X38" s="125">
        <f t="shared" si="3"/>
        <v>307092</v>
      </c>
      <c r="Y38" s="126">
        <f t="shared" si="18"/>
        <v>0.1142</v>
      </c>
      <c r="Z38" s="219"/>
      <c r="AA38" s="125">
        <f t="shared" si="4"/>
        <v>1307642</v>
      </c>
      <c r="AB38" s="126">
        <f t="shared" si="11"/>
        <v>6.5600000000000006E-2</v>
      </c>
      <c r="AC38" s="125">
        <f t="shared" si="5"/>
        <v>1307582</v>
      </c>
      <c r="AD38" s="126">
        <f t="shared" si="12"/>
        <v>6.6000000000000003E-2</v>
      </c>
      <c r="AE38" s="125">
        <f t="shared" si="6"/>
        <v>1300523</v>
      </c>
      <c r="AF38" s="126">
        <f t="shared" si="34"/>
        <v>6.5500000000000003E-2</v>
      </c>
      <c r="AG38" s="219"/>
      <c r="AH38" s="125">
        <f t="shared" si="14"/>
        <v>307092</v>
      </c>
      <c r="AI38" s="126">
        <f t="shared" si="30"/>
        <v>6.6400000000000001E-2</v>
      </c>
      <c r="AJ38" s="125">
        <f t="shared" si="15"/>
        <v>307092</v>
      </c>
      <c r="AK38" s="126">
        <f t="shared" si="31"/>
        <v>6.6400000000000001E-2</v>
      </c>
      <c r="AL38" s="219"/>
      <c r="AM38" s="125">
        <f t="shared" si="16"/>
        <v>1307642</v>
      </c>
      <c r="AN38" s="126">
        <f t="shared" si="35"/>
        <v>6.5600000000000006E-2</v>
      </c>
      <c r="AP38" s="225">
        <v>1307642</v>
      </c>
      <c r="AQ38" s="225">
        <f t="shared" si="33"/>
        <v>0</v>
      </c>
    </row>
    <row r="39" spans="1:43" x14ac:dyDescent="0.25">
      <c r="A39" s="223" t="s">
        <v>159</v>
      </c>
      <c r="B39" s="124" t="s">
        <v>67</v>
      </c>
      <c r="C39" s="224">
        <v>27079</v>
      </c>
      <c r="D39" s="224">
        <v>1232</v>
      </c>
      <c r="E39" s="224">
        <v>316267</v>
      </c>
      <c r="F39" s="224">
        <v>52043</v>
      </c>
      <c r="G39" s="224">
        <v>2914</v>
      </c>
      <c r="H39" s="224">
        <v>948339</v>
      </c>
      <c r="I39" s="224">
        <v>38664</v>
      </c>
      <c r="J39" s="224">
        <v>101</v>
      </c>
      <c r="K39" s="224">
        <v>460</v>
      </c>
      <c r="L39" s="224">
        <v>686</v>
      </c>
      <c r="M39" s="224">
        <v>0</v>
      </c>
      <c r="N39" s="224">
        <v>3322</v>
      </c>
      <c r="O39" s="224">
        <f t="shared" si="8"/>
        <v>1391107</v>
      </c>
      <c r="P39" s="219"/>
      <c r="Q39" s="125">
        <f t="shared" si="0"/>
        <v>1391107</v>
      </c>
      <c r="R39" s="129">
        <v>0.16039999999999999</v>
      </c>
      <c r="S39" s="125">
        <f t="shared" si="1"/>
        <v>368310</v>
      </c>
      <c r="T39" s="126">
        <f t="shared" si="9"/>
        <v>0.19009999999999999</v>
      </c>
      <c r="U39" s="219"/>
      <c r="V39" s="125">
        <f t="shared" si="2"/>
        <v>0</v>
      </c>
      <c r="W39" s="126">
        <f t="shared" si="10"/>
        <v>0</v>
      </c>
      <c r="X39" s="125">
        <f t="shared" si="3"/>
        <v>0</v>
      </c>
      <c r="Y39" s="126">
        <f t="shared" si="18"/>
        <v>0</v>
      </c>
      <c r="Z39" s="219"/>
      <c r="AA39" s="125">
        <f t="shared" si="4"/>
        <v>1391107</v>
      </c>
      <c r="AB39" s="126">
        <f t="shared" si="11"/>
        <v>6.9800000000000001E-2</v>
      </c>
      <c r="AC39" s="125">
        <f t="shared" si="5"/>
        <v>1387785</v>
      </c>
      <c r="AD39" s="126">
        <f t="shared" si="12"/>
        <v>7.0099999999999996E-2</v>
      </c>
      <c r="AE39" s="125">
        <f t="shared" si="6"/>
        <v>1386275</v>
      </c>
      <c r="AF39" s="126">
        <f t="shared" si="34"/>
        <v>6.9900000000000004E-2</v>
      </c>
      <c r="AG39" s="219"/>
      <c r="AH39" s="125">
        <f t="shared" si="14"/>
        <v>368310</v>
      </c>
      <c r="AI39" s="126">
        <f t="shared" si="30"/>
        <v>7.9600000000000004E-2</v>
      </c>
      <c r="AJ39" s="125">
        <f t="shared" si="15"/>
        <v>368310</v>
      </c>
      <c r="AK39" s="126">
        <f t="shared" si="31"/>
        <v>7.9600000000000004E-2</v>
      </c>
      <c r="AL39" s="219"/>
      <c r="AM39" s="125">
        <f t="shared" si="16"/>
        <v>1391107</v>
      </c>
      <c r="AN39" s="126">
        <f t="shared" si="35"/>
        <v>6.9800000000000001E-2</v>
      </c>
      <c r="AP39" s="225">
        <v>1391107</v>
      </c>
      <c r="AQ39" s="225">
        <f t="shared" si="33"/>
        <v>0</v>
      </c>
    </row>
    <row r="40" spans="1:43" x14ac:dyDescent="0.25">
      <c r="A40" s="223" t="s">
        <v>159</v>
      </c>
      <c r="B40" s="124" t="s">
        <v>68</v>
      </c>
      <c r="C40" s="224">
        <v>4802</v>
      </c>
      <c r="D40" s="224">
        <v>348</v>
      </c>
      <c r="E40" s="224">
        <v>85197</v>
      </c>
      <c r="F40" s="224">
        <v>5268</v>
      </c>
      <c r="G40" s="224">
        <v>1825</v>
      </c>
      <c r="H40" s="224">
        <v>225982</v>
      </c>
      <c r="I40" s="224">
        <v>9213</v>
      </c>
      <c r="J40" s="224">
        <v>12</v>
      </c>
      <c r="K40" s="224">
        <v>346</v>
      </c>
      <c r="L40" s="224">
        <v>368</v>
      </c>
      <c r="M40" s="224">
        <v>0</v>
      </c>
      <c r="N40" s="224">
        <v>4632</v>
      </c>
      <c r="O40" s="224">
        <f t="shared" si="8"/>
        <v>337993</v>
      </c>
      <c r="P40" s="219"/>
      <c r="Q40" s="125">
        <f t="shared" si="0"/>
        <v>337993</v>
      </c>
      <c r="R40" s="129">
        <v>5.8299999999999998E-2</v>
      </c>
      <c r="S40" s="125">
        <f t="shared" si="1"/>
        <v>90465</v>
      </c>
      <c r="T40" s="126">
        <f t="shared" si="9"/>
        <v>4.6699999999999998E-2</v>
      </c>
      <c r="U40" s="219"/>
      <c r="V40" s="125">
        <f t="shared" si="2"/>
        <v>0</v>
      </c>
      <c r="W40" s="126">
        <f t="shared" si="10"/>
        <v>0</v>
      </c>
      <c r="X40" s="125">
        <f t="shared" si="3"/>
        <v>0</v>
      </c>
      <c r="Y40" s="126">
        <f t="shared" si="18"/>
        <v>0</v>
      </c>
      <c r="Z40" s="219"/>
      <c r="AA40" s="125">
        <f t="shared" si="4"/>
        <v>337993</v>
      </c>
      <c r="AB40" s="126">
        <f t="shared" si="11"/>
        <v>1.7000000000000001E-2</v>
      </c>
      <c r="AC40" s="125">
        <f t="shared" si="5"/>
        <v>333361</v>
      </c>
      <c r="AD40" s="126">
        <f t="shared" si="12"/>
        <v>1.6799999999999999E-2</v>
      </c>
      <c r="AE40" s="125">
        <f t="shared" si="6"/>
        <v>335452</v>
      </c>
      <c r="AF40" s="126">
        <f t="shared" si="34"/>
        <v>1.6899999999999998E-2</v>
      </c>
      <c r="AG40" s="219"/>
      <c r="AH40" s="125">
        <f t="shared" si="14"/>
        <v>90465</v>
      </c>
      <c r="AI40" s="126">
        <f t="shared" si="30"/>
        <v>1.9599999999999999E-2</v>
      </c>
      <c r="AJ40" s="125">
        <f t="shared" si="15"/>
        <v>90465</v>
      </c>
      <c r="AK40" s="126">
        <f t="shared" si="31"/>
        <v>1.9599999999999999E-2</v>
      </c>
      <c r="AL40" s="219"/>
      <c r="AM40" s="125">
        <f t="shared" si="16"/>
        <v>337993</v>
      </c>
      <c r="AN40" s="126">
        <f t="shared" si="35"/>
        <v>1.7000000000000001E-2</v>
      </c>
      <c r="AP40" s="225">
        <v>337993</v>
      </c>
      <c r="AQ40" s="225">
        <f t="shared" si="33"/>
        <v>0</v>
      </c>
    </row>
    <row r="41" spans="1:43" x14ac:dyDescent="0.25">
      <c r="A41" s="223" t="s">
        <v>160</v>
      </c>
      <c r="B41" s="124" t="s">
        <v>69</v>
      </c>
      <c r="C41" s="224">
        <v>13743</v>
      </c>
      <c r="D41" s="224">
        <v>764</v>
      </c>
      <c r="E41" s="224">
        <v>78607</v>
      </c>
      <c r="F41" s="224">
        <v>24122</v>
      </c>
      <c r="G41" s="224">
        <v>696</v>
      </c>
      <c r="H41" s="224">
        <v>305705</v>
      </c>
      <c r="I41" s="224">
        <v>12464</v>
      </c>
      <c r="J41" s="224">
        <v>20</v>
      </c>
      <c r="K41" s="224">
        <v>109</v>
      </c>
      <c r="L41" s="224">
        <v>308</v>
      </c>
      <c r="M41" s="224">
        <v>0</v>
      </c>
      <c r="N41" s="224">
        <v>225</v>
      </c>
      <c r="O41" s="224">
        <f t="shared" si="8"/>
        <v>436763</v>
      </c>
      <c r="P41" s="219"/>
      <c r="Q41" s="125">
        <f t="shared" si="0"/>
        <v>0</v>
      </c>
      <c r="R41" s="129">
        <v>0</v>
      </c>
      <c r="S41" s="125">
        <f t="shared" si="1"/>
        <v>0</v>
      </c>
      <c r="T41" s="126">
        <f t="shared" si="9"/>
        <v>0</v>
      </c>
      <c r="U41" s="219"/>
      <c r="V41" s="125">
        <f t="shared" si="2"/>
        <v>436763</v>
      </c>
      <c r="W41" s="126">
        <f t="shared" si="10"/>
        <v>3.7100000000000001E-2</v>
      </c>
      <c r="X41" s="125">
        <f t="shared" si="3"/>
        <v>102729</v>
      </c>
      <c r="Y41" s="126">
        <f>ROUNDUP(X41/X$61,4)</f>
        <v>3.8300000000000001E-2</v>
      </c>
      <c r="Z41" s="219"/>
      <c r="AA41" s="125">
        <f t="shared" si="4"/>
        <v>436763</v>
      </c>
      <c r="AB41" s="126">
        <f>ROUND(AA41/AA$61,4)</f>
        <v>2.1899999999999999E-2</v>
      </c>
      <c r="AC41" s="125">
        <f t="shared" si="5"/>
        <v>436538</v>
      </c>
      <c r="AD41" s="127">
        <f>ROUNDUP(AC41/AC$61,4)</f>
        <v>2.2099999999999998E-2</v>
      </c>
      <c r="AE41" s="125">
        <f t="shared" si="6"/>
        <v>434995</v>
      </c>
      <c r="AF41" s="127">
        <f>ROUNDDOWN(AE41/AE$61,4)</f>
        <v>2.1899999999999999E-2</v>
      </c>
      <c r="AG41" s="219"/>
      <c r="AH41" s="125">
        <f t="shared" si="14"/>
        <v>102729</v>
      </c>
      <c r="AI41" s="126">
        <f>ROUNDUP(AH41/AH$61,4)</f>
        <v>2.23E-2</v>
      </c>
      <c r="AJ41" s="125">
        <f t="shared" si="15"/>
        <v>102729</v>
      </c>
      <c r="AK41" s="126">
        <f>ROUNDUP(AJ41/AJ$61,4)</f>
        <v>2.23E-2</v>
      </c>
      <c r="AL41" s="219"/>
      <c r="AM41" s="125">
        <f t="shared" si="16"/>
        <v>436763</v>
      </c>
      <c r="AN41" s="126">
        <f t="shared" si="35"/>
        <v>2.1899999999999999E-2</v>
      </c>
      <c r="AP41" s="225">
        <v>436763</v>
      </c>
      <c r="AQ41" s="225">
        <f t="shared" si="33"/>
        <v>0</v>
      </c>
    </row>
    <row r="42" spans="1:43" x14ac:dyDescent="0.25">
      <c r="A42" s="223" t="s">
        <v>159</v>
      </c>
      <c r="B42" s="124" t="s">
        <v>70</v>
      </c>
      <c r="C42" s="224">
        <v>1678</v>
      </c>
      <c r="D42" s="224">
        <v>142</v>
      </c>
      <c r="E42" s="224">
        <v>16868</v>
      </c>
      <c r="F42" s="224">
        <v>3042</v>
      </c>
      <c r="G42" s="224">
        <v>37</v>
      </c>
      <c r="H42" s="224">
        <v>64764</v>
      </c>
      <c r="I42" s="224">
        <v>2640</v>
      </c>
      <c r="J42" s="224">
        <v>0</v>
      </c>
      <c r="K42" s="224">
        <v>10</v>
      </c>
      <c r="L42" s="224">
        <v>63</v>
      </c>
      <c r="M42" s="224">
        <v>0</v>
      </c>
      <c r="N42" s="224">
        <v>385</v>
      </c>
      <c r="O42" s="224">
        <f t="shared" si="8"/>
        <v>89629</v>
      </c>
      <c r="P42" s="219"/>
      <c r="Q42" s="125">
        <f t="shared" si="0"/>
        <v>89629</v>
      </c>
      <c r="R42" s="129">
        <v>1.34E-2</v>
      </c>
      <c r="S42" s="125">
        <f t="shared" si="1"/>
        <v>19910</v>
      </c>
      <c r="T42" s="126">
        <f t="shared" si="9"/>
        <v>1.03E-2</v>
      </c>
      <c r="U42" s="219"/>
      <c r="V42" s="125">
        <f t="shared" si="2"/>
        <v>0</v>
      </c>
      <c r="W42" s="126">
        <f t="shared" si="10"/>
        <v>0</v>
      </c>
      <c r="X42" s="125">
        <f t="shared" si="3"/>
        <v>0</v>
      </c>
      <c r="Y42" s="126">
        <f t="shared" si="18"/>
        <v>0</v>
      </c>
      <c r="Z42" s="219"/>
      <c r="AA42" s="125">
        <f t="shared" si="4"/>
        <v>89629</v>
      </c>
      <c r="AB42" s="126">
        <f t="shared" si="11"/>
        <v>4.4999999999999997E-3</v>
      </c>
      <c r="AC42" s="125">
        <f t="shared" si="5"/>
        <v>89244</v>
      </c>
      <c r="AD42" s="126">
        <f t="shared" si="12"/>
        <v>4.4999999999999997E-3</v>
      </c>
      <c r="AE42" s="125">
        <f t="shared" si="6"/>
        <v>89387</v>
      </c>
      <c r="AF42" s="126">
        <f t="shared" ref="AF42:AF51" si="36">ROUND(AE42/AE$61,4)</f>
        <v>4.4999999999999997E-3</v>
      </c>
      <c r="AG42" s="219"/>
      <c r="AH42" s="125">
        <f t="shared" si="14"/>
        <v>19910</v>
      </c>
      <c r="AI42" s="126">
        <f t="shared" ref="AI42:AI51" si="37">ROUND(AH42/AH$61,4)</f>
        <v>4.3E-3</v>
      </c>
      <c r="AJ42" s="125">
        <f t="shared" si="15"/>
        <v>19910</v>
      </c>
      <c r="AK42" s="126">
        <f t="shared" ref="AK42:AK51" si="38">ROUND(AJ42/AJ$61,4)</f>
        <v>4.3E-3</v>
      </c>
      <c r="AL42" s="219"/>
      <c r="AM42" s="125">
        <f t="shared" si="16"/>
        <v>89629</v>
      </c>
      <c r="AN42" s="126">
        <f t="shared" si="35"/>
        <v>4.4999999999999997E-3</v>
      </c>
      <c r="AP42" s="225">
        <v>89629</v>
      </c>
      <c r="AQ42" s="225">
        <f t="shared" si="33"/>
        <v>0</v>
      </c>
    </row>
    <row r="43" spans="1:43" x14ac:dyDescent="0.25">
      <c r="A43" s="223" t="s">
        <v>159</v>
      </c>
      <c r="B43" s="124" t="s">
        <v>71</v>
      </c>
      <c r="C43" s="224">
        <v>1134</v>
      </c>
      <c r="D43" s="224">
        <v>70</v>
      </c>
      <c r="E43" s="224">
        <v>25836</v>
      </c>
      <c r="F43" s="224">
        <v>4187</v>
      </c>
      <c r="G43" s="224">
        <v>482</v>
      </c>
      <c r="H43" s="224">
        <v>153669</v>
      </c>
      <c r="I43" s="224">
        <v>6265</v>
      </c>
      <c r="J43" s="224">
        <v>2</v>
      </c>
      <c r="K43" s="224">
        <v>382</v>
      </c>
      <c r="L43" s="224">
        <v>91</v>
      </c>
      <c r="M43" s="224">
        <v>0</v>
      </c>
      <c r="N43" s="224">
        <v>193</v>
      </c>
      <c r="O43" s="224">
        <f t="shared" si="8"/>
        <v>192311</v>
      </c>
      <c r="P43" s="219"/>
      <c r="Q43" s="125">
        <f t="shared" si="0"/>
        <v>192311</v>
      </c>
      <c r="R43" s="129">
        <v>2.3599999999999999E-2</v>
      </c>
      <c r="S43" s="125">
        <f t="shared" si="1"/>
        <v>30023</v>
      </c>
      <c r="T43" s="126">
        <f t="shared" si="9"/>
        <v>1.55E-2</v>
      </c>
      <c r="U43" s="219"/>
      <c r="V43" s="125">
        <f t="shared" si="2"/>
        <v>0</v>
      </c>
      <c r="W43" s="126">
        <f t="shared" si="10"/>
        <v>0</v>
      </c>
      <c r="X43" s="125">
        <f t="shared" si="3"/>
        <v>0</v>
      </c>
      <c r="Y43" s="126">
        <f t="shared" si="18"/>
        <v>0</v>
      </c>
      <c r="Z43" s="219"/>
      <c r="AA43" s="125">
        <f t="shared" si="4"/>
        <v>192311</v>
      </c>
      <c r="AB43" s="126">
        <f t="shared" si="11"/>
        <v>9.5999999999999992E-3</v>
      </c>
      <c r="AC43" s="125">
        <f t="shared" si="5"/>
        <v>192118</v>
      </c>
      <c r="AD43" s="126">
        <f t="shared" si="12"/>
        <v>9.7000000000000003E-3</v>
      </c>
      <c r="AE43" s="125">
        <f t="shared" si="6"/>
        <v>191668</v>
      </c>
      <c r="AF43" s="126">
        <f t="shared" si="36"/>
        <v>9.7000000000000003E-3</v>
      </c>
      <c r="AG43" s="219"/>
      <c r="AH43" s="125">
        <f t="shared" si="14"/>
        <v>30023</v>
      </c>
      <c r="AI43" s="126">
        <f t="shared" si="37"/>
        <v>6.4999999999999997E-3</v>
      </c>
      <c r="AJ43" s="125">
        <f t="shared" si="15"/>
        <v>30023</v>
      </c>
      <c r="AK43" s="126">
        <f t="shared" si="38"/>
        <v>6.4999999999999997E-3</v>
      </c>
      <c r="AL43" s="219"/>
      <c r="AM43" s="125">
        <f t="shared" si="16"/>
        <v>192311</v>
      </c>
      <c r="AN43" s="126">
        <f t="shared" si="35"/>
        <v>9.5999999999999992E-3</v>
      </c>
      <c r="AP43" s="225">
        <v>192311</v>
      </c>
      <c r="AQ43" s="225">
        <f t="shared" si="33"/>
        <v>0</v>
      </c>
    </row>
    <row r="44" spans="1:43" x14ac:dyDescent="0.25">
      <c r="A44" s="223" t="s">
        <v>159</v>
      </c>
      <c r="B44" s="124" t="s">
        <v>72</v>
      </c>
      <c r="C44" s="224">
        <v>4521</v>
      </c>
      <c r="D44" s="224">
        <v>303</v>
      </c>
      <c r="E44" s="224">
        <v>41184</v>
      </c>
      <c r="F44" s="224">
        <v>6666</v>
      </c>
      <c r="G44" s="224">
        <v>203</v>
      </c>
      <c r="H44" s="224">
        <v>161337</v>
      </c>
      <c r="I44" s="224">
        <v>6578</v>
      </c>
      <c r="J44" s="224">
        <v>0</v>
      </c>
      <c r="K44" s="224">
        <v>19</v>
      </c>
      <c r="L44" s="224">
        <v>102</v>
      </c>
      <c r="M44" s="224">
        <v>0</v>
      </c>
      <c r="N44" s="224">
        <v>238</v>
      </c>
      <c r="O44" s="224">
        <f t="shared" si="8"/>
        <v>221151</v>
      </c>
      <c r="P44" s="219"/>
      <c r="Q44" s="125">
        <f t="shared" si="0"/>
        <v>221151</v>
      </c>
      <c r="R44" s="129">
        <v>2.4199999999999999E-2</v>
      </c>
      <c r="S44" s="125">
        <f t="shared" si="1"/>
        <v>47850</v>
      </c>
      <c r="T44" s="126">
        <f t="shared" si="9"/>
        <v>2.47E-2</v>
      </c>
      <c r="U44" s="219"/>
      <c r="V44" s="125">
        <f t="shared" si="2"/>
        <v>0</v>
      </c>
      <c r="W44" s="126">
        <f t="shared" si="10"/>
        <v>0</v>
      </c>
      <c r="X44" s="125">
        <f t="shared" si="3"/>
        <v>0</v>
      </c>
      <c r="Y44" s="126">
        <f t="shared" si="18"/>
        <v>0</v>
      </c>
      <c r="Z44" s="219"/>
      <c r="AA44" s="125">
        <f t="shared" si="4"/>
        <v>221151</v>
      </c>
      <c r="AB44" s="126">
        <f t="shared" si="11"/>
        <v>1.11E-2</v>
      </c>
      <c r="AC44" s="125">
        <f t="shared" si="5"/>
        <v>220913</v>
      </c>
      <c r="AD44" s="126">
        <f>ROUND(AC44/AC$61,4)</f>
        <v>1.12E-2</v>
      </c>
      <c r="AE44" s="125">
        <f t="shared" si="6"/>
        <v>220543</v>
      </c>
      <c r="AF44" s="126">
        <f t="shared" si="36"/>
        <v>1.11E-2</v>
      </c>
      <c r="AG44" s="219"/>
      <c r="AH44" s="125">
        <f t="shared" si="14"/>
        <v>47850</v>
      </c>
      <c r="AI44" s="126">
        <f t="shared" si="37"/>
        <v>1.03E-2</v>
      </c>
      <c r="AJ44" s="125">
        <f t="shared" si="15"/>
        <v>47850</v>
      </c>
      <c r="AK44" s="126">
        <f t="shared" si="38"/>
        <v>1.03E-2</v>
      </c>
      <c r="AL44" s="219"/>
      <c r="AM44" s="125">
        <f t="shared" si="16"/>
        <v>221151</v>
      </c>
      <c r="AN44" s="126">
        <f t="shared" si="35"/>
        <v>1.11E-2</v>
      </c>
      <c r="AP44" s="225">
        <v>221151</v>
      </c>
      <c r="AQ44" s="225">
        <f t="shared" si="33"/>
        <v>0</v>
      </c>
    </row>
    <row r="45" spans="1:43" x14ac:dyDescent="0.25">
      <c r="A45" s="223" t="s">
        <v>159</v>
      </c>
      <c r="B45" s="124" t="s">
        <v>73</v>
      </c>
      <c r="C45" s="224">
        <v>8167</v>
      </c>
      <c r="D45" s="224">
        <v>633</v>
      </c>
      <c r="E45" s="224">
        <v>84486</v>
      </c>
      <c r="F45" s="224">
        <v>27217</v>
      </c>
      <c r="G45" s="224">
        <v>1153</v>
      </c>
      <c r="H45" s="224">
        <v>427725</v>
      </c>
      <c r="I45" s="224">
        <v>17438</v>
      </c>
      <c r="J45" s="224">
        <v>20</v>
      </c>
      <c r="K45" s="224">
        <v>947</v>
      </c>
      <c r="L45" s="224">
        <v>299</v>
      </c>
      <c r="M45" s="224">
        <v>0</v>
      </c>
      <c r="N45" s="224">
        <v>4500</v>
      </c>
      <c r="O45" s="224">
        <f t="shared" si="8"/>
        <v>572585</v>
      </c>
      <c r="P45" s="219"/>
      <c r="Q45" s="125">
        <f t="shared" si="0"/>
        <v>572585</v>
      </c>
      <c r="R45" s="129">
        <v>8.0600000000000005E-2</v>
      </c>
      <c r="S45" s="125">
        <f t="shared" si="1"/>
        <v>111703</v>
      </c>
      <c r="T45" s="126">
        <f t="shared" si="9"/>
        <v>5.7599999999999998E-2</v>
      </c>
      <c r="U45" s="219"/>
      <c r="V45" s="125">
        <f t="shared" si="2"/>
        <v>0</v>
      </c>
      <c r="W45" s="126">
        <f t="shared" si="10"/>
        <v>0</v>
      </c>
      <c r="X45" s="125">
        <f t="shared" si="3"/>
        <v>0</v>
      </c>
      <c r="Y45" s="126">
        <f t="shared" si="18"/>
        <v>0</v>
      </c>
      <c r="Z45" s="219"/>
      <c r="AA45" s="125">
        <f t="shared" si="4"/>
        <v>572585</v>
      </c>
      <c r="AB45" s="126">
        <f t="shared" si="11"/>
        <v>2.87E-2</v>
      </c>
      <c r="AC45" s="125">
        <f t="shared" si="5"/>
        <v>568085</v>
      </c>
      <c r="AD45" s="126">
        <f t="shared" si="12"/>
        <v>2.87E-2</v>
      </c>
      <c r="AE45" s="125">
        <f t="shared" si="6"/>
        <v>570500</v>
      </c>
      <c r="AF45" s="126">
        <f t="shared" si="36"/>
        <v>2.8799999999999999E-2</v>
      </c>
      <c r="AG45" s="219"/>
      <c r="AH45" s="125">
        <f t="shared" si="14"/>
        <v>111703</v>
      </c>
      <c r="AI45" s="126">
        <f t="shared" si="37"/>
        <v>2.41E-2</v>
      </c>
      <c r="AJ45" s="125">
        <f t="shared" si="15"/>
        <v>111703</v>
      </c>
      <c r="AK45" s="126">
        <f t="shared" si="38"/>
        <v>2.41E-2</v>
      </c>
      <c r="AL45" s="219"/>
      <c r="AM45" s="125">
        <f t="shared" si="16"/>
        <v>572585</v>
      </c>
      <c r="AN45" s="126">
        <f t="shared" si="35"/>
        <v>2.87E-2</v>
      </c>
      <c r="AP45" s="225">
        <v>572585</v>
      </c>
      <c r="AQ45" s="225">
        <f t="shared" si="33"/>
        <v>0</v>
      </c>
    </row>
    <row r="46" spans="1:43" x14ac:dyDescent="0.25">
      <c r="A46" s="223" t="s">
        <v>159</v>
      </c>
      <c r="B46" s="124" t="s">
        <v>74</v>
      </c>
      <c r="C46" s="224">
        <v>2005</v>
      </c>
      <c r="D46" s="224">
        <v>70</v>
      </c>
      <c r="E46" s="224">
        <v>23999</v>
      </c>
      <c r="F46" s="224">
        <v>4090</v>
      </c>
      <c r="G46" s="224">
        <v>65</v>
      </c>
      <c r="H46" s="224">
        <v>80705</v>
      </c>
      <c r="I46" s="224">
        <v>3290</v>
      </c>
      <c r="J46" s="224">
        <v>1</v>
      </c>
      <c r="K46" s="224">
        <v>14</v>
      </c>
      <c r="L46" s="224">
        <v>37</v>
      </c>
      <c r="M46" s="224">
        <v>0</v>
      </c>
      <c r="N46" s="224">
        <v>182</v>
      </c>
      <c r="O46" s="224">
        <f t="shared" si="8"/>
        <v>114458</v>
      </c>
      <c r="P46" s="219"/>
      <c r="Q46" s="125">
        <f t="shared" si="0"/>
        <v>114458</v>
      </c>
      <c r="R46" s="129">
        <v>1.3599999999999999E-2</v>
      </c>
      <c r="S46" s="125">
        <f t="shared" si="1"/>
        <v>28089</v>
      </c>
      <c r="T46" s="126">
        <f t="shared" si="9"/>
        <v>1.4500000000000001E-2</v>
      </c>
      <c r="U46" s="219"/>
      <c r="V46" s="125">
        <f t="shared" si="2"/>
        <v>0</v>
      </c>
      <c r="W46" s="126">
        <f t="shared" si="10"/>
        <v>0</v>
      </c>
      <c r="X46" s="125">
        <f t="shared" si="3"/>
        <v>0</v>
      </c>
      <c r="Y46" s="126">
        <f t="shared" si="18"/>
        <v>0</v>
      </c>
      <c r="Z46" s="219"/>
      <c r="AA46" s="125">
        <f t="shared" si="4"/>
        <v>114458</v>
      </c>
      <c r="AB46" s="126">
        <f t="shared" si="11"/>
        <v>5.7000000000000002E-3</v>
      </c>
      <c r="AC46" s="125">
        <f t="shared" si="5"/>
        <v>114276</v>
      </c>
      <c r="AD46" s="126">
        <f t="shared" si="12"/>
        <v>5.7999999999999996E-3</v>
      </c>
      <c r="AE46" s="125">
        <f t="shared" si="6"/>
        <v>114286</v>
      </c>
      <c r="AF46" s="126">
        <f t="shared" si="36"/>
        <v>5.7999999999999996E-3</v>
      </c>
      <c r="AG46" s="219"/>
      <c r="AH46" s="125">
        <f t="shared" si="14"/>
        <v>28089</v>
      </c>
      <c r="AI46" s="126">
        <f t="shared" si="37"/>
        <v>6.1000000000000004E-3</v>
      </c>
      <c r="AJ46" s="125">
        <f t="shared" si="15"/>
        <v>28089</v>
      </c>
      <c r="AK46" s="126">
        <f t="shared" si="38"/>
        <v>6.1000000000000004E-3</v>
      </c>
      <c r="AL46" s="219"/>
      <c r="AM46" s="125">
        <f t="shared" si="16"/>
        <v>114458</v>
      </c>
      <c r="AN46" s="126">
        <f t="shared" si="35"/>
        <v>5.7000000000000002E-3</v>
      </c>
      <c r="AP46" s="225">
        <v>114458</v>
      </c>
      <c r="AQ46" s="225">
        <f t="shared" si="33"/>
        <v>0</v>
      </c>
    </row>
    <row r="47" spans="1:43" x14ac:dyDescent="0.25">
      <c r="A47" s="223" t="s">
        <v>160</v>
      </c>
      <c r="B47" s="124" t="s">
        <v>75</v>
      </c>
      <c r="C47" s="224">
        <v>2340</v>
      </c>
      <c r="D47" s="224">
        <v>321</v>
      </c>
      <c r="E47" s="224">
        <v>18907</v>
      </c>
      <c r="F47" s="224">
        <v>5656</v>
      </c>
      <c r="G47" s="224">
        <v>42</v>
      </c>
      <c r="H47" s="224">
        <v>67388</v>
      </c>
      <c r="I47" s="224">
        <v>2747</v>
      </c>
      <c r="J47" s="224">
        <v>0</v>
      </c>
      <c r="K47" s="224">
        <v>1</v>
      </c>
      <c r="L47" s="224">
        <v>107</v>
      </c>
      <c r="M47" s="224">
        <v>43</v>
      </c>
      <c r="N47" s="224">
        <v>179</v>
      </c>
      <c r="O47" s="224">
        <f t="shared" si="8"/>
        <v>97731</v>
      </c>
      <c r="P47" s="219"/>
      <c r="Q47" s="125">
        <f t="shared" si="0"/>
        <v>0</v>
      </c>
      <c r="R47" s="129">
        <v>0</v>
      </c>
      <c r="S47" s="125">
        <f t="shared" si="1"/>
        <v>0</v>
      </c>
      <c r="T47" s="126">
        <f t="shared" si="9"/>
        <v>0</v>
      </c>
      <c r="U47" s="219"/>
      <c r="V47" s="125">
        <f t="shared" si="2"/>
        <v>97731</v>
      </c>
      <c r="W47" s="126">
        <f t="shared" si="10"/>
        <v>8.3000000000000001E-3</v>
      </c>
      <c r="X47" s="125">
        <f t="shared" si="3"/>
        <v>24563</v>
      </c>
      <c r="Y47" s="126">
        <f t="shared" si="18"/>
        <v>9.1000000000000004E-3</v>
      </c>
      <c r="Z47" s="219"/>
      <c r="AA47" s="125">
        <f t="shared" si="4"/>
        <v>97731</v>
      </c>
      <c r="AB47" s="126">
        <f t="shared" si="11"/>
        <v>4.8999999999999998E-3</v>
      </c>
      <c r="AC47" s="125">
        <f t="shared" si="5"/>
        <v>97552</v>
      </c>
      <c r="AD47" s="126">
        <f t="shared" si="12"/>
        <v>4.8999999999999998E-3</v>
      </c>
      <c r="AE47" s="125">
        <f t="shared" si="6"/>
        <v>97218</v>
      </c>
      <c r="AF47" s="126">
        <f t="shared" si="36"/>
        <v>4.8999999999999998E-3</v>
      </c>
      <c r="AG47" s="219"/>
      <c r="AH47" s="125">
        <f t="shared" si="14"/>
        <v>24563</v>
      </c>
      <c r="AI47" s="126">
        <f t="shared" si="37"/>
        <v>5.3E-3</v>
      </c>
      <c r="AJ47" s="125">
        <f t="shared" si="15"/>
        <v>24563</v>
      </c>
      <c r="AK47" s="126">
        <f t="shared" si="38"/>
        <v>5.3E-3</v>
      </c>
      <c r="AL47" s="219"/>
      <c r="AM47" s="125">
        <f t="shared" si="16"/>
        <v>97731</v>
      </c>
      <c r="AN47" s="126">
        <f t="shared" si="35"/>
        <v>4.8999999999999998E-3</v>
      </c>
      <c r="AP47" s="225">
        <v>97731</v>
      </c>
      <c r="AQ47" s="225">
        <f t="shared" si="33"/>
        <v>0</v>
      </c>
    </row>
    <row r="48" spans="1:43" x14ac:dyDescent="0.25">
      <c r="A48" s="223" t="s">
        <v>160</v>
      </c>
      <c r="B48" s="124" t="s">
        <v>76</v>
      </c>
      <c r="C48" s="224">
        <v>40</v>
      </c>
      <c r="D48" s="224">
        <v>4</v>
      </c>
      <c r="E48" s="224">
        <v>213</v>
      </c>
      <c r="F48" s="224">
        <v>71</v>
      </c>
      <c r="G48" s="224">
        <v>0</v>
      </c>
      <c r="H48" s="224">
        <v>792</v>
      </c>
      <c r="I48" s="224">
        <v>32</v>
      </c>
      <c r="J48" s="224">
        <v>0</v>
      </c>
      <c r="K48" s="224">
        <v>0</v>
      </c>
      <c r="L48" s="224">
        <v>0</v>
      </c>
      <c r="M48" s="224">
        <v>0</v>
      </c>
      <c r="N48" s="224">
        <v>10</v>
      </c>
      <c r="O48" s="224">
        <f t="shared" si="8"/>
        <v>1162</v>
      </c>
      <c r="P48" s="219"/>
      <c r="Q48" s="125">
        <f t="shared" si="0"/>
        <v>0</v>
      </c>
      <c r="R48" s="129">
        <v>0</v>
      </c>
      <c r="S48" s="125">
        <f t="shared" si="1"/>
        <v>0</v>
      </c>
      <c r="T48" s="126">
        <f t="shared" si="9"/>
        <v>0</v>
      </c>
      <c r="U48" s="219"/>
      <c r="V48" s="125">
        <f t="shared" si="2"/>
        <v>1162</v>
      </c>
      <c r="W48" s="126">
        <f t="shared" si="10"/>
        <v>1E-4</v>
      </c>
      <c r="X48" s="125">
        <f t="shared" si="3"/>
        <v>284</v>
      </c>
      <c r="Y48" s="126">
        <f t="shared" si="18"/>
        <v>1E-4</v>
      </c>
      <c r="Z48" s="219"/>
      <c r="AA48" s="125">
        <f t="shared" si="4"/>
        <v>1162</v>
      </c>
      <c r="AB48" s="126">
        <f t="shared" si="11"/>
        <v>1E-4</v>
      </c>
      <c r="AC48" s="125">
        <f t="shared" si="5"/>
        <v>1152</v>
      </c>
      <c r="AD48" s="126">
        <f t="shared" si="12"/>
        <v>1E-4</v>
      </c>
      <c r="AE48" s="125">
        <f t="shared" si="6"/>
        <v>1158</v>
      </c>
      <c r="AF48" s="126">
        <f t="shared" si="36"/>
        <v>1E-4</v>
      </c>
      <c r="AG48" s="219"/>
      <c r="AH48" s="125">
        <f t="shared" si="14"/>
        <v>284</v>
      </c>
      <c r="AI48" s="126">
        <f t="shared" si="37"/>
        <v>1E-4</v>
      </c>
      <c r="AJ48" s="125">
        <f t="shared" si="15"/>
        <v>284</v>
      </c>
      <c r="AK48" s="126">
        <f t="shared" si="38"/>
        <v>1E-4</v>
      </c>
      <c r="AL48" s="219"/>
      <c r="AM48" s="125">
        <f t="shared" si="16"/>
        <v>1162</v>
      </c>
      <c r="AN48" s="126">
        <f t="shared" si="35"/>
        <v>1E-4</v>
      </c>
      <c r="AP48" s="225">
        <v>1162</v>
      </c>
      <c r="AQ48" s="225">
        <f t="shared" si="33"/>
        <v>0</v>
      </c>
    </row>
    <row r="49" spans="1:43" x14ac:dyDescent="0.25">
      <c r="A49" s="223" t="s">
        <v>160</v>
      </c>
      <c r="B49" s="124" t="s">
        <v>77</v>
      </c>
      <c r="C49" s="224">
        <v>625</v>
      </c>
      <c r="D49" s="224">
        <v>65</v>
      </c>
      <c r="E49" s="224">
        <v>6115</v>
      </c>
      <c r="F49" s="224">
        <v>1714</v>
      </c>
      <c r="G49" s="224">
        <v>15</v>
      </c>
      <c r="H49" s="224">
        <v>19164</v>
      </c>
      <c r="I49" s="224">
        <v>781</v>
      </c>
      <c r="J49" s="224">
        <v>0</v>
      </c>
      <c r="K49" s="224">
        <v>1</v>
      </c>
      <c r="L49" s="224">
        <v>38</v>
      </c>
      <c r="M49" s="224">
        <v>1</v>
      </c>
      <c r="N49" s="224">
        <v>17</v>
      </c>
      <c r="O49" s="224">
        <f t="shared" si="8"/>
        <v>28536</v>
      </c>
      <c r="P49" s="219"/>
      <c r="Q49" s="125">
        <f t="shared" si="0"/>
        <v>0</v>
      </c>
      <c r="R49" s="129">
        <v>0</v>
      </c>
      <c r="S49" s="125">
        <f t="shared" si="1"/>
        <v>0</v>
      </c>
      <c r="T49" s="126">
        <f t="shared" si="9"/>
        <v>0</v>
      </c>
      <c r="U49" s="219"/>
      <c r="V49" s="125">
        <f t="shared" si="2"/>
        <v>28536</v>
      </c>
      <c r="W49" s="126">
        <f t="shared" si="10"/>
        <v>2.3999999999999998E-3</v>
      </c>
      <c r="X49" s="125">
        <f t="shared" si="3"/>
        <v>7829</v>
      </c>
      <c r="Y49" s="126">
        <f t="shared" si="18"/>
        <v>2.8999999999999998E-3</v>
      </c>
      <c r="Z49" s="219"/>
      <c r="AA49" s="125">
        <f t="shared" si="4"/>
        <v>28536</v>
      </c>
      <c r="AB49" s="126">
        <f t="shared" si="11"/>
        <v>1.4E-3</v>
      </c>
      <c r="AC49" s="125">
        <f t="shared" si="5"/>
        <v>28519</v>
      </c>
      <c r="AD49" s="126">
        <f t="shared" si="12"/>
        <v>1.4E-3</v>
      </c>
      <c r="AE49" s="125">
        <f t="shared" si="6"/>
        <v>28417</v>
      </c>
      <c r="AF49" s="126">
        <f t="shared" si="36"/>
        <v>1.4E-3</v>
      </c>
      <c r="AG49" s="219"/>
      <c r="AH49" s="125">
        <f t="shared" si="14"/>
        <v>7829</v>
      </c>
      <c r="AI49" s="126">
        <f t="shared" si="37"/>
        <v>1.6999999999999999E-3</v>
      </c>
      <c r="AJ49" s="125">
        <f t="shared" si="15"/>
        <v>7829</v>
      </c>
      <c r="AK49" s="126">
        <f t="shared" si="38"/>
        <v>1.6999999999999999E-3</v>
      </c>
      <c r="AL49" s="219"/>
      <c r="AM49" s="125">
        <f t="shared" si="16"/>
        <v>28536</v>
      </c>
      <c r="AN49" s="126">
        <f t="shared" si="35"/>
        <v>1.4E-3</v>
      </c>
      <c r="AP49" s="225">
        <v>28536</v>
      </c>
      <c r="AQ49" s="225">
        <f t="shared" si="33"/>
        <v>0</v>
      </c>
    </row>
    <row r="50" spans="1:43" x14ac:dyDescent="0.25">
      <c r="A50" s="223" t="s">
        <v>159</v>
      </c>
      <c r="B50" s="124" t="s">
        <v>78</v>
      </c>
      <c r="C50" s="224">
        <v>4687</v>
      </c>
      <c r="D50" s="224">
        <v>292</v>
      </c>
      <c r="E50" s="224">
        <v>38463</v>
      </c>
      <c r="F50" s="224">
        <v>8734</v>
      </c>
      <c r="G50" s="224">
        <v>251</v>
      </c>
      <c r="H50" s="224">
        <v>130824</v>
      </c>
      <c r="I50" s="224">
        <v>5334</v>
      </c>
      <c r="J50" s="224">
        <v>1</v>
      </c>
      <c r="K50" s="224">
        <v>94</v>
      </c>
      <c r="L50" s="224">
        <v>108</v>
      </c>
      <c r="M50" s="224">
        <v>41</v>
      </c>
      <c r="N50" s="224">
        <v>241</v>
      </c>
      <c r="O50" s="224">
        <f t="shared" si="8"/>
        <v>189070</v>
      </c>
      <c r="P50" s="219"/>
      <c r="Q50" s="125">
        <f t="shared" si="0"/>
        <v>189070</v>
      </c>
      <c r="R50" s="129">
        <v>2.5700000000000001E-2</v>
      </c>
      <c r="S50" s="125">
        <f t="shared" si="1"/>
        <v>47197</v>
      </c>
      <c r="T50" s="126">
        <f t="shared" si="9"/>
        <v>2.4400000000000002E-2</v>
      </c>
      <c r="U50" s="219"/>
      <c r="V50" s="125">
        <f t="shared" si="2"/>
        <v>0</v>
      </c>
      <c r="W50" s="126">
        <f t="shared" si="10"/>
        <v>0</v>
      </c>
      <c r="X50" s="125">
        <f t="shared" si="3"/>
        <v>0</v>
      </c>
      <c r="Y50" s="126">
        <f t="shared" si="18"/>
        <v>0</v>
      </c>
      <c r="Z50" s="219"/>
      <c r="AA50" s="125">
        <f t="shared" si="4"/>
        <v>189070</v>
      </c>
      <c r="AB50" s="126">
        <f t="shared" si="11"/>
        <v>9.4999999999999998E-3</v>
      </c>
      <c r="AC50" s="125">
        <f t="shared" si="5"/>
        <v>188829</v>
      </c>
      <c r="AD50" s="126">
        <f t="shared" si="12"/>
        <v>9.4999999999999998E-3</v>
      </c>
      <c r="AE50" s="125">
        <f t="shared" si="6"/>
        <v>188378</v>
      </c>
      <c r="AF50" s="126">
        <f t="shared" si="36"/>
        <v>9.4999999999999998E-3</v>
      </c>
      <c r="AG50" s="219"/>
      <c r="AH50" s="125">
        <f t="shared" si="14"/>
        <v>47197</v>
      </c>
      <c r="AI50" s="126">
        <f t="shared" si="37"/>
        <v>1.0200000000000001E-2</v>
      </c>
      <c r="AJ50" s="125">
        <f t="shared" si="15"/>
        <v>47197</v>
      </c>
      <c r="AK50" s="126">
        <f t="shared" si="38"/>
        <v>1.0200000000000001E-2</v>
      </c>
      <c r="AL50" s="219"/>
      <c r="AM50" s="125">
        <f t="shared" si="16"/>
        <v>189070</v>
      </c>
      <c r="AN50" s="126">
        <f t="shared" si="35"/>
        <v>9.4999999999999998E-3</v>
      </c>
      <c r="AP50" s="225">
        <v>189070</v>
      </c>
      <c r="AQ50" s="225">
        <f t="shared" si="33"/>
        <v>0</v>
      </c>
    </row>
    <row r="51" spans="1:43" x14ac:dyDescent="0.25">
      <c r="A51" s="223" t="s">
        <v>159</v>
      </c>
      <c r="B51" s="124" t="s">
        <v>79</v>
      </c>
      <c r="C51" s="224">
        <v>2082</v>
      </c>
      <c r="D51" s="224">
        <v>253</v>
      </c>
      <c r="E51" s="224">
        <v>27565</v>
      </c>
      <c r="F51" s="224">
        <v>5044</v>
      </c>
      <c r="G51" s="224">
        <v>191</v>
      </c>
      <c r="H51" s="224">
        <v>127853</v>
      </c>
      <c r="I51" s="224">
        <v>5213</v>
      </c>
      <c r="J51" s="224">
        <v>5</v>
      </c>
      <c r="K51" s="224">
        <v>55</v>
      </c>
      <c r="L51" s="224">
        <v>82</v>
      </c>
      <c r="M51" s="224">
        <v>63</v>
      </c>
      <c r="N51" s="224">
        <v>100</v>
      </c>
      <c r="O51" s="224">
        <f t="shared" si="8"/>
        <v>168506</v>
      </c>
      <c r="P51" s="219"/>
      <c r="Q51" s="125">
        <f t="shared" si="0"/>
        <v>168506</v>
      </c>
      <c r="R51" s="129">
        <v>2.12E-2</v>
      </c>
      <c r="S51" s="125">
        <f t="shared" si="1"/>
        <v>32609</v>
      </c>
      <c r="T51" s="126">
        <f t="shared" si="9"/>
        <v>1.6799999999999999E-2</v>
      </c>
      <c r="U51" s="219"/>
      <c r="V51" s="125">
        <f t="shared" si="2"/>
        <v>0</v>
      </c>
      <c r="W51" s="126">
        <f t="shared" si="10"/>
        <v>0</v>
      </c>
      <c r="X51" s="125">
        <f t="shared" si="3"/>
        <v>0</v>
      </c>
      <c r="Y51" s="126">
        <f t="shared" si="18"/>
        <v>0</v>
      </c>
      <c r="Z51" s="219"/>
      <c r="AA51" s="125">
        <f t="shared" si="4"/>
        <v>168506</v>
      </c>
      <c r="AB51" s="126">
        <f t="shared" si="11"/>
        <v>8.5000000000000006E-3</v>
      </c>
      <c r="AC51" s="125">
        <f t="shared" si="5"/>
        <v>168406</v>
      </c>
      <c r="AD51" s="126">
        <f t="shared" si="12"/>
        <v>8.5000000000000006E-3</v>
      </c>
      <c r="AE51" s="125">
        <f t="shared" si="6"/>
        <v>167917</v>
      </c>
      <c r="AF51" s="126">
        <f t="shared" si="36"/>
        <v>8.5000000000000006E-3</v>
      </c>
      <c r="AG51" s="219"/>
      <c r="AH51" s="125">
        <f t="shared" si="14"/>
        <v>32609</v>
      </c>
      <c r="AI51" s="126">
        <f t="shared" si="37"/>
        <v>7.0000000000000001E-3</v>
      </c>
      <c r="AJ51" s="125">
        <f t="shared" si="15"/>
        <v>32609</v>
      </c>
      <c r="AK51" s="126">
        <f t="shared" si="38"/>
        <v>7.0000000000000001E-3</v>
      </c>
      <c r="AL51" s="219"/>
      <c r="AM51" s="125">
        <f t="shared" si="16"/>
        <v>168506</v>
      </c>
      <c r="AN51" s="126">
        <f t="shared" si="35"/>
        <v>8.5000000000000006E-3</v>
      </c>
      <c r="AP51" s="225">
        <v>168506</v>
      </c>
      <c r="AQ51" s="225">
        <f t="shared" si="33"/>
        <v>0</v>
      </c>
    </row>
    <row r="52" spans="1:43" x14ac:dyDescent="0.25">
      <c r="A52" s="223" t="s">
        <v>160</v>
      </c>
      <c r="B52" s="124" t="s">
        <v>80</v>
      </c>
      <c r="C52" s="224">
        <v>10242</v>
      </c>
      <c r="D52" s="224">
        <v>489</v>
      </c>
      <c r="E52" s="224">
        <v>54362</v>
      </c>
      <c r="F52" s="224">
        <v>17397</v>
      </c>
      <c r="G52" s="224">
        <v>336</v>
      </c>
      <c r="H52" s="224">
        <v>247537</v>
      </c>
      <c r="I52" s="224">
        <v>10092</v>
      </c>
      <c r="J52" s="224">
        <v>19</v>
      </c>
      <c r="K52" s="224">
        <v>117</v>
      </c>
      <c r="L52" s="224">
        <v>102</v>
      </c>
      <c r="M52" s="224">
        <v>0</v>
      </c>
      <c r="N52" s="224">
        <v>183</v>
      </c>
      <c r="O52" s="224">
        <f t="shared" si="8"/>
        <v>340876</v>
      </c>
      <c r="P52" s="219"/>
      <c r="Q52" s="125">
        <f t="shared" si="0"/>
        <v>0</v>
      </c>
      <c r="R52" s="226">
        <v>0</v>
      </c>
      <c r="S52" s="125">
        <f t="shared" si="1"/>
        <v>0</v>
      </c>
      <c r="T52" s="126">
        <f t="shared" si="9"/>
        <v>0</v>
      </c>
      <c r="U52" s="219"/>
      <c r="V52" s="125">
        <f t="shared" si="2"/>
        <v>340876</v>
      </c>
      <c r="W52" s="126">
        <f t="shared" si="10"/>
        <v>2.8899999999999999E-2</v>
      </c>
      <c r="X52" s="125">
        <f t="shared" si="3"/>
        <v>71759</v>
      </c>
      <c r="Y52" s="127">
        <f>ROUNDUP(X52/X$61,4)</f>
        <v>2.6699999999999998E-2</v>
      </c>
      <c r="Z52" s="219"/>
      <c r="AA52" s="125">
        <f t="shared" si="4"/>
        <v>340876</v>
      </c>
      <c r="AB52" s="126">
        <f t="shared" si="11"/>
        <v>1.7100000000000001E-2</v>
      </c>
      <c r="AC52" s="125">
        <f t="shared" si="5"/>
        <v>340693</v>
      </c>
      <c r="AD52" s="126">
        <f>ROUND(AC52/AC$61,4)</f>
        <v>1.72E-2</v>
      </c>
      <c r="AE52" s="125">
        <f t="shared" si="6"/>
        <v>339949</v>
      </c>
      <c r="AF52" s="127">
        <f>ROUNDDOWN(AE52/AE$61,4)</f>
        <v>1.7100000000000001E-2</v>
      </c>
      <c r="AG52" s="219"/>
      <c r="AH52" s="125">
        <f t="shared" si="14"/>
        <v>71759</v>
      </c>
      <c r="AI52" s="127">
        <f>ROUNDUP(AH52/AH$61,4)</f>
        <v>1.5599999999999999E-2</v>
      </c>
      <c r="AJ52" s="125">
        <f t="shared" si="15"/>
        <v>71759</v>
      </c>
      <c r="AK52" s="127">
        <f>ROUNDUP(AJ52/AJ$61,4)</f>
        <v>1.5599999999999999E-2</v>
      </c>
      <c r="AL52" s="219"/>
      <c r="AM52" s="125">
        <f t="shared" si="16"/>
        <v>340876</v>
      </c>
      <c r="AN52" s="126">
        <f t="shared" si="35"/>
        <v>1.7100000000000001E-2</v>
      </c>
      <c r="AP52" s="225">
        <v>340876</v>
      </c>
      <c r="AQ52" s="225">
        <f t="shared" si="33"/>
        <v>0</v>
      </c>
    </row>
    <row r="53" spans="1:43" x14ac:dyDescent="0.25">
      <c r="A53" s="223" t="s">
        <v>160</v>
      </c>
      <c r="B53" s="124" t="s">
        <v>81</v>
      </c>
      <c r="C53" s="224">
        <v>2178</v>
      </c>
      <c r="D53" s="224">
        <v>86</v>
      </c>
      <c r="E53" s="224">
        <v>9074</v>
      </c>
      <c r="F53" s="224">
        <v>3095</v>
      </c>
      <c r="G53" s="224">
        <v>110</v>
      </c>
      <c r="H53" s="224">
        <v>43045</v>
      </c>
      <c r="I53" s="224">
        <v>1755</v>
      </c>
      <c r="J53" s="224">
        <v>2</v>
      </c>
      <c r="K53" s="224">
        <v>16</v>
      </c>
      <c r="L53" s="224">
        <v>6</v>
      </c>
      <c r="M53" s="224">
        <v>73</v>
      </c>
      <c r="N53" s="224">
        <v>6</v>
      </c>
      <c r="O53" s="224">
        <f t="shared" si="8"/>
        <v>59446</v>
      </c>
      <c r="P53" s="219"/>
      <c r="Q53" s="125">
        <f t="shared" si="0"/>
        <v>0</v>
      </c>
      <c r="R53" s="129">
        <v>0</v>
      </c>
      <c r="S53" s="125">
        <f t="shared" si="1"/>
        <v>0</v>
      </c>
      <c r="T53" s="126">
        <f t="shared" si="9"/>
        <v>0</v>
      </c>
      <c r="U53" s="219"/>
      <c r="V53" s="125">
        <f t="shared" si="2"/>
        <v>59446</v>
      </c>
      <c r="W53" s="126">
        <f t="shared" si="10"/>
        <v>5.0000000000000001E-3</v>
      </c>
      <c r="X53" s="125">
        <f t="shared" si="3"/>
        <v>12169</v>
      </c>
      <c r="Y53" s="126">
        <f t="shared" si="18"/>
        <v>4.4999999999999997E-3</v>
      </c>
      <c r="Z53" s="219"/>
      <c r="AA53" s="125">
        <f t="shared" si="4"/>
        <v>59446</v>
      </c>
      <c r="AB53" s="126">
        <f t="shared" si="11"/>
        <v>3.0000000000000001E-3</v>
      </c>
      <c r="AC53" s="125">
        <f t="shared" si="5"/>
        <v>59440</v>
      </c>
      <c r="AD53" s="126">
        <f t="shared" si="12"/>
        <v>3.0000000000000001E-3</v>
      </c>
      <c r="AE53" s="125">
        <f t="shared" si="6"/>
        <v>59171</v>
      </c>
      <c r="AF53" s="126">
        <f t="shared" ref="AF53:AF60" si="39">ROUND(AE53/AE$61,4)</f>
        <v>3.0000000000000001E-3</v>
      </c>
      <c r="AG53" s="219"/>
      <c r="AH53" s="125">
        <f t="shared" si="14"/>
        <v>12169</v>
      </c>
      <c r="AI53" s="126">
        <f t="shared" ref="AI53:AI60" si="40">ROUND(AH53/AH$61,4)</f>
        <v>2.5999999999999999E-3</v>
      </c>
      <c r="AJ53" s="125">
        <f t="shared" si="15"/>
        <v>12169</v>
      </c>
      <c r="AK53" s="126">
        <f t="shared" ref="AK53:AK60" si="41">ROUND(AJ53/AJ$61,4)</f>
        <v>2.5999999999999999E-3</v>
      </c>
      <c r="AL53" s="219"/>
      <c r="AM53" s="125">
        <f t="shared" si="16"/>
        <v>59446</v>
      </c>
      <c r="AN53" s="126">
        <f t="shared" si="35"/>
        <v>3.0000000000000001E-3</v>
      </c>
      <c r="AP53" s="225">
        <v>59446</v>
      </c>
      <c r="AQ53" s="225">
        <f t="shared" si="33"/>
        <v>0</v>
      </c>
    </row>
    <row r="54" spans="1:43" x14ac:dyDescent="0.25">
      <c r="A54" s="223" t="s">
        <v>160</v>
      </c>
      <c r="B54" s="124" t="s">
        <v>82</v>
      </c>
      <c r="C54" s="224">
        <v>1118</v>
      </c>
      <c r="D54" s="224">
        <v>92</v>
      </c>
      <c r="E54" s="224">
        <v>7882</v>
      </c>
      <c r="F54" s="224">
        <v>2237</v>
      </c>
      <c r="G54" s="224">
        <v>19</v>
      </c>
      <c r="H54" s="224">
        <v>29651</v>
      </c>
      <c r="I54" s="224">
        <v>1209</v>
      </c>
      <c r="J54" s="224">
        <v>0</v>
      </c>
      <c r="K54" s="224">
        <v>0</v>
      </c>
      <c r="L54" s="224">
        <v>13</v>
      </c>
      <c r="M54" s="224">
        <v>9</v>
      </c>
      <c r="N54" s="224">
        <v>13</v>
      </c>
      <c r="O54" s="224">
        <f t="shared" si="8"/>
        <v>42243</v>
      </c>
      <c r="P54" s="219"/>
      <c r="Q54" s="125">
        <f t="shared" si="0"/>
        <v>0</v>
      </c>
      <c r="R54" s="129">
        <v>0</v>
      </c>
      <c r="S54" s="125">
        <f t="shared" si="1"/>
        <v>0</v>
      </c>
      <c r="T54" s="126">
        <f t="shared" si="9"/>
        <v>0</v>
      </c>
      <c r="U54" s="219"/>
      <c r="V54" s="125">
        <f t="shared" si="2"/>
        <v>42243</v>
      </c>
      <c r="W54" s="126">
        <f t="shared" si="10"/>
        <v>3.5999999999999999E-3</v>
      </c>
      <c r="X54" s="125">
        <f t="shared" si="3"/>
        <v>10119</v>
      </c>
      <c r="Y54" s="126">
        <f t="shared" si="18"/>
        <v>3.8E-3</v>
      </c>
      <c r="Z54" s="219"/>
      <c r="AA54" s="125">
        <f t="shared" si="4"/>
        <v>42243</v>
      </c>
      <c r="AB54" s="126">
        <f t="shared" si="11"/>
        <v>2.0999999999999999E-3</v>
      </c>
      <c r="AC54" s="125">
        <f t="shared" si="5"/>
        <v>42230</v>
      </c>
      <c r="AD54" s="126">
        <f t="shared" si="12"/>
        <v>2.0999999999999999E-3</v>
      </c>
      <c r="AE54" s="125">
        <f t="shared" si="6"/>
        <v>42110</v>
      </c>
      <c r="AF54" s="126">
        <f t="shared" si="39"/>
        <v>2.0999999999999999E-3</v>
      </c>
      <c r="AG54" s="219"/>
      <c r="AH54" s="125">
        <f t="shared" si="14"/>
        <v>10119</v>
      </c>
      <c r="AI54" s="126">
        <f t="shared" si="40"/>
        <v>2.2000000000000001E-3</v>
      </c>
      <c r="AJ54" s="125">
        <f t="shared" si="15"/>
        <v>10119</v>
      </c>
      <c r="AK54" s="126">
        <f t="shared" si="41"/>
        <v>2.2000000000000001E-3</v>
      </c>
      <c r="AL54" s="219"/>
      <c r="AM54" s="125">
        <f t="shared" si="16"/>
        <v>42243</v>
      </c>
      <c r="AN54" s="126">
        <f t="shared" si="35"/>
        <v>2.0999999999999999E-3</v>
      </c>
      <c r="AP54" s="225">
        <v>42243</v>
      </c>
      <c r="AQ54" s="225">
        <f t="shared" si="33"/>
        <v>0</v>
      </c>
    </row>
    <row r="55" spans="1:43" x14ac:dyDescent="0.25">
      <c r="A55" s="223" t="s">
        <v>160</v>
      </c>
      <c r="B55" s="124" t="s">
        <v>83</v>
      </c>
      <c r="C55" s="224">
        <v>245</v>
      </c>
      <c r="D55" s="224">
        <v>15</v>
      </c>
      <c r="E55" s="224">
        <v>1773</v>
      </c>
      <c r="F55" s="224">
        <v>481</v>
      </c>
      <c r="G55" s="224">
        <v>2</v>
      </c>
      <c r="H55" s="224">
        <v>5453</v>
      </c>
      <c r="I55" s="224">
        <v>222</v>
      </c>
      <c r="J55" s="224">
        <v>0</v>
      </c>
      <c r="K55" s="224">
        <v>0</v>
      </c>
      <c r="L55" s="224">
        <v>3</v>
      </c>
      <c r="M55" s="224">
        <v>0</v>
      </c>
      <c r="N55" s="224">
        <v>5</v>
      </c>
      <c r="O55" s="224">
        <f t="shared" si="8"/>
        <v>8199</v>
      </c>
      <c r="P55" s="219"/>
      <c r="Q55" s="125">
        <f t="shared" si="0"/>
        <v>0</v>
      </c>
      <c r="R55" s="129">
        <v>0</v>
      </c>
      <c r="S55" s="125">
        <f t="shared" si="1"/>
        <v>0</v>
      </c>
      <c r="T55" s="126">
        <f t="shared" si="9"/>
        <v>0</v>
      </c>
      <c r="U55" s="219"/>
      <c r="V55" s="125">
        <f t="shared" si="2"/>
        <v>8199</v>
      </c>
      <c r="W55" s="126">
        <f t="shared" si="10"/>
        <v>6.9999999999999999E-4</v>
      </c>
      <c r="X55" s="125">
        <f t="shared" si="3"/>
        <v>2254</v>
      </c>
      <c r="Y55" s="126">
        <f t="shared" si="18"/>
        <v>8.0000000000000004E-4</v>
      </c>
      <c r="Z55" s="219"/>
      <c r="AA55" s="125">
        <f t="shared" si="4"/>
        <v>8199</v>
      </c>
      <c r="AB55" s="126">
        <f t="shared" si="11"/>
        <v>4.0000000000000002E-4</v>
      </c>
      <c r="AC55" s="125">
        <f t="shared" si="5"/>
        <v>8194</v>
      </c>
      <c r="AD55" s="126">
        <f t="shared" si="12"/>
        <v>4.0000000000000002E-4</v>
      </c>
      <c r="AE55" s="125">
        <f t="shared" si="6"/>
        <v>8179</v>
      </c>
      <c r="AF55" s="126">
        <f t="shared" si="39"/>
        <v>4.0000000000000002E-4</v>
      </c>
      <c r="AG55" s="219"/>
      <c r="AH55" s="125">
        <f t="shared" si="14"/>
        <v>2254</v>
      </c>
      <c r="AI55" s="126">
        <f t="shared" si="40"/>
        <v>5.0000000000000001E-4</v>
      </c>
      <c r="AJ55" s="125">
        <f t="shared" si="15"/>
        <v>2254</v>
      </c>
      <c r="AK55" s="126">
        <f t="shared" si="41"/>
        <v>5.0000000000000001E-4</v>
      </c>
      <c r="AL55" s="219"/>
      <c r="AM55" s="125">
        <f t="shared" si="16"/>
        <v>8199</v>
      </c>
      <c r="AN55" s="126">
        <f t="shared" si="35"/>
        <v>4.0000000000000002E-4</v>
      </c>
      <c r="AP55" s="225">
        <v>8199</v>
      </c>
      <c r="AQ55" s="225">
        <f t="shared" si="33"/>
        <v>0</v>
      </c>
    </row>
    <row r="56" spans="1:43" x14ac:dyDescent="0.25">
      <c r="A56" s="223" t="s">
        <v>159</v>
      </c>
      <c r="B56" s="124" t="s">
        <v>84</v>
      </c>
      <c r="C56" s="224">
        <v>18118</v>
      </c>
      <c r="D56" s="224">
        <v>714</v>
      </c>
      <c r="E56" s="224">
        <v>91469</v>
      </c>
      <c r="F56" s="224">
        <v>23266</v>
      </c>
      <c r="G56" s="224">
        <v>564</v>
      </c>
      <c r="H56" s="224">
        <v>266531</v>
      </c>
      <c r="I56" s="224">
        <v>10866</v>
      </c>
      <c r="J56" s="224">
        <v>0</v>
      </c>
      <c r="K56" s="224">
        <v>124</v>
      </c>
      <c r="L56" s="224">
        <v>469</v>
      </c>
      <c r="M56" s="224">
        <v>0</v>
      </c>
      <c r="N56" s="224">
        <v>237</v>
      </c>
      <c r="O56" s="224">
        <f t="shared" si="8"/>
        <v>412358</v>
      </c>
      <c r="P56" s="219"/>
      <c r="Q56" s="125">
        <f t="shared" si="0"/>
        <v>412358</v>
      </c>
      <c r="R56" s="129">
        <v>5.3800000000000001E-2</v>
      </c>
      <c r="S56" s="125">
        <f t="shared" si="1"/>
        <v>114735</v>
      </c>
      <c r="T56" s="126">
        <f t="shared" si="9"/>
        <v>5.9200000000000003E-2</v>
      </c>
      <c r="U56" s="219"/>
      <c r="V56" s="125">
        <f t="shared" si="2"/>
        <v>0</v>
      </c>
      <c r="W56" s="126">
        <f t="shared" si="10"/>
        <v>0</v>
      </c>
      <c r="X56" s="125">
        <f t="shared" si="3"/>
        <v>0</v>
      </c>
      <c r="Y56" s="126">
        <f t="shared" si="18"/>
        <v>0</v>
      </c>
      <c r="Z56" s="219"/>
      <c r="AA56" s="125">
        <f t="shared" si="4"/>
        <v>412358</v>
      </c>
      <c r="AB56" s="127">
        <f>ROUNDUP(AA56/AA$61,4)</f>
        <v>2.07E-2</v>
      </c>
      <c r="AC56" s="125">
        <f t="shared" si="5"/>
        <v>412121</v>
      </c>
      <c r="AD56" s="126">
        <f t="shared" si="12"/>
        <v>2.0799999999999999E-2</v>
      </c>
      <c r="AE56" s="125">
        <f t="shared" si="6"/>
        <v>410611</v>
      </c>
      <c r="AF56" s="126">
        <f t="shared" si="39"/>
        <v>2.07E-2</v>
      </c>
      <c r="AG56" s="219"/>
      <c r="AH56" s="125">
        <f t="shared" si="14"/>
        <v>114735</v>
      </c>
      <c r="AI56" s="126">
        <f t="shared" si="40"/>
        <v>2.4799999999999999E-2</v>
      </c>
      <c r="AJ56" s="125">
        <f t="shared" si="15"/>
        <v>114735</v>
      </c>
      <c r="AK56" s="126">
        <f t="shared" si="41"/>
        <v>2.4799999999999999E-2</v>
      </c>
      <c r="AL56" s="219"/>
      <c r="AM56" s="125">
        <f t="shared" si="16"/>
        <v>412358</v>
      </c>
      <c r="AN56" s="126">
        <f t="shared" si="35"/>
        <v>2.07E-2</v>
      </c>
      <c r="AP56" s="225">
        <v>412358</v>
      </c>
      <c r="AQ56" s="225">
        <f t="shared" si="33"/>
        <v>0</v>
      </c>
    </row>
    <row r="57" spans="1:43" x14ac:dyDescent="0.25">
      <c r="A57" s="223" t="s">
        <v>160</v>
      </c>
      <c r="B57" s="124" t="s">
        <v>85</v>
      </c>
      <c r="C57" s="224">
        <v>383</v>
      </c>
      <c r="D57" s="224">
        <v>55</v>
      </c>
      <c r="E57" s="224">
        <v>4395</v>
      </c>
      <c r="F57" s="224">
        <v>959</v>
      </c>
      <c r="G57" s="224">
        <v>3</v>
      </c>
      <c r="H57" s="224">
        <v>14521</v>
      </c>
      <c r="I57" s="224">
        <v>592</v>
      </c>
      <c r="J57" s="224">
        <v>0</v>
      </c>
      <c r="K57" s="224">
        <v>0</v>
      </c>
      <c r="L57" s="224">
        <v>10</v>
      </c>
      <c r="M57" s="224">
        <v>1</v>
      </c>
      <c r="N57" s="224">
        <v>3</v>
      </c>
      <c r="O57" s="224">
        <f t="shared" si="8"/>
        <v>20922</v>
      </c>
      <c r="P57" s="219"/>
      <c r="Q57" s="125">
        <f t="shared" si="0"/>
        <v>0</v>
      </c>
      <c r="R57" s="129">
        <v>0</v>
      </c>
      <c r="S57" s="125">
        <f t="shared" si="1"/>
        <v>0</v>
      </c>
      <c r="T57" s="126">
        <f t="shared" si="9"/>
        <v>0</v>
      </c>
      <c r="U57" s="219"/>
      <c r="V57" s="125">
        <f t="shared" si="2"/>
        <v>20922</v>
      </c>
      <c r="W57" s="126">
        <f t="shared" si="10"/>
        <v>1.8E-3</v>
      </c>
      <c r="X57" s="125">
        <f t="shared" si="3"/>
        <v>5354</v>
      </c>
      <c r="Y57" s="126">
        <f t="shared" si="18"/>
        <v>2E-3</v>
      </c>
      <c r="Z57" s="219"/>
      <c r="AA57" s="125">
        <f t="shared" si="4"/>
        <v>20922</v>
      </c>
      <c r="AB57" s="126">
        <f t="shared" si="11"/>
        <v>1E-3</v>
      </c>
      <c r="AC57" s="125">
        <f t="shared" si="5"/>
        <v>20919</v>
      </c>
      <c r="AD57" s="126">
        <f t="shared" si="12"/>
        <v>1.1000000000000001E-3</v>
      </c>
      <c r="AE57" s="125">
        <f t="shared" si="6"/>
        <v>20853</v>
      </c>
      <c r="AF57" s="126">
        <f t="shared" si="39"/>
        <v>1.1000000000000001E-3</v>
      </c>
      <c r="AG57" s="219"/>
      <c r="AH57" s="125">
        <f t="shared" si="14"/>
        <v>5354</v>
      </c>
      <c r="AI57" s="126">
        <f t="shared" si="40"/>
        <v>1.1999999999999999E-3</v>
      </c>
      <c r="AJ57" s="125">
        <f t="shared" si="15"/>
        <v>5354</v>
      </c>
      <c r="AK57" s="126">
        <f t="shared" si="41"/>
        <v>1.1999999999999999E-3</v>
      </c>
      <c r="AL57" s="219"/>
      <c r="AM57" s="125">
        <f t="shared" si="16"/>
        <v>20922</v>
      </c>
      <c r="AN57" s="126">
        <f t="shared" si="35"/>
        <v>1E-3</v>
      </c>
      <c r="AP57" s="225">
        <v>20922</v>
      </c>
      <c r="AQ57" s="225">
        <f t="shared" si="33"/>
        <v>0</v>
      </c>
    </row>
    <row r="58" spans="1:43" x14ac:dyDescent="0.25">
      <c r="A58" s="223" t="s">
        <v>159</v>
      </c>
      <c r="B58" s="124" t="s">
        <v>86</v>
      </c>
      <c r="C58" s="224">
        <v>5338</v>
      </c>
      <c r="D58" s="224">
        <v>366</v>
      </c>
      <c r="E58" s="224">
        <v>57156</v>
      </c>
      <c r="F58" s="224">
        <v>9094</v>
      </c>
      <c r="G58" s="224">
        <v>307</v>
      </c>
      <c r="H58" s="224">
        <v>243363</v>
      </c>
      <c r="I58" s="224">
        <v>9922</v>
      </c>
      <c r="J58" s="224">
        <v>2</v>
      </c>
      <c r="K58" s="224">
        <v>123</v>
      </c>
      <c r="L58" s="224">
        <v>768</v>
      </c>
      <c r="M58" s="224">
        <v>0</v>
      </c>
      <c r="N58" s="224">
        <v>88</v>
      </c>
      <c r="O58" s="224">
        <f t="shared" si="8"/>
        <v>326527</v>
      </c>
      <c r="P58" s="219"/>
      <c r="Q58" s="125">
        <f t="shared" si="0"/>
        <v>326527</v>
      </c>
      <c r="R58" s="129">
        <v>4.1300000000000003E-2</v>
      </c>
      <c r="S58" s="125">
        <f t="shared" si="1"/>
        <v>66250</v>
      </c>
      <c r="T58" s="126">
        <f t="shared" si="9"/>
        <v>3.4200000000000001E-2</v>
      </c>
      <c r="U58" s="219"/>
      <c r="V58" s="125">
        <f t="shared" si="2"/>
        <v>0</v>
      </c>
      <c r="W58" s="126">
        <f t="shared" si="10"/>
        <v>0</v>
      </c>
      <c r="X58" s="125">
        <f t="shared" si="3"/>
        <v>0</v>
      </c>
      <c r="Y58" s="126">
        <f t="shared" si="18"/>
        <v>0</v>
      </c>
      <c r="Z58" s="219"/>
      <c r="AA58" s="125">
        <f t="shared" si="4"/>
        <v>326527</v>
      </c>
      <c r="AB58" s="126">
        <f t="shared" si="11"/>
        <v>1.6400000000000001E-2</v>
      </c>
      <c r="AC58" s="125">
        <f t="shared" si="5"/>
        <v>326439</v>
      </c>
      <c r="AD58" s="126">
        <f t="shared" si="12"/>
        <v>1.6500000000000001E-2</v>
      </c>
      <c r="AE58" s="125">
        <f t="shared" si="6"/>
        <v>325086</v>
      </c>
      <c r="AF58" s="126">
        <f t="shared" si="39"/>
        <v>1.6400000000000001E-2</v>
      </c>
      <c r="AG58" s="219"/>
      <c r="AH58" s="125">
        <f t="shared" si="14"/>
        <v>66250</v>
      </c>
      <c r="AI58" s="126">
        <f t="shared" si="40"/>
        <v>1.43E-2</v>
      </c>
      <c r="AJ58" s="125">
        <f t="shared" si="15"/>
        <v>66250</v>
      </c>
      <c r="AK58" s="126">
        <f t="shared" si="41"/>
        <v>1.43E-2</v>
      </c>
      <c r="AL58" s="219"/>
      <c r="AM58" s="125">
        <f t="shared" si="16"/>
        <v>326527</v>
      </c>
      <c r="AN58" s="126">
        <f t="shared" si="35"/>
        <v>1.6400000000000001E-2</v>
      </c>
      <c r="AP58" s="225">
        <v>326527</v>
      </c>
      <c r="AQ58" s="225">
        <f t="shared" si="33"/>
        <v>0</v>
      </c>
    </row>
    <row r="59" spans="1:43" x14ac:dyDescent="0.25">
      <c r="A59" s="223" t="s">
        <v>159</v>
      </c>
      <c r="B59" s="124" t="s">
        <v>87</v>
      </c>
      <c r="C59" s="224">
        <v>1697</v>
      </c>
      <c r="D59" s="224">
        <v>245</v>
      </c>
      <c r="E59" s="224">
        <v>18473</v>
      </c>
      <c r="F59" s="224">
        <v>3550</v>
      </c>
      <c r="G59" s="224">
        <v>203</v>
      </c>
      <c r="H59" s="224">
        <v>59043</v>
      </c>
      <c r="I59" s="224">
        <v>2407</v>
      </c>
      <c r="J59" s="224">
        <v>4</v>
      </c>
      <c r="K59" s="224">
        <v>69</v>
      </c>
      <c r="L59" s="224">
        <v>75</v>
      </c>
      <c r="M59" s="224">
        <v>3</v>
      </c>
      <c r="N59" s="224">
        <v>35</v>
      </c>
      <c r="O59" s="224">
        <f t="shared" si="8"/>
        <v>85804</v>
      </c>
      <c r="P59" s="219"/>
      <c r="Q59" s="125">
        <f t="shared" si="0"/>
        <v>85804</v>
      </c>
      <c r="R59" s="129">
        <v>1.18E-2</v>
      </c>
      <c r="S59" s="125">
        <f t="shared" si="1"/>
        <v>22023</v>
      </c>
      <c r="T59" s="126">
        <f t="shared" si="9"/>
        <v>1.14E-2</v>
      </c>
      <c r="U59" s="219"/>
      <c r="V59" s="125">
        <f t="shared" si="2"/>
        <v>0</v>
      </c>
      <c r="W59" s="126">
        <f t="shared" si="10"/>
        <v>0</v>
      </c>
      <c r="X59" s="125">
        <f t="shared" si="3"/>
        <v>0</v>
      </c>
      <c r="Y59" s="126">
        <f t="shared" si="18"/>
        <v>0</v>
      </c>
      <c r="Z59" s="219"/>
      <c r="AA59" s="125">
        <f t="shared" si="4"/>
        <v>85804</v>
      </c>
      <c r="AB59" s="126">
        <f t="shared" si="11"/>
        <v>4.3E-3</v>
      </c>
      <c r="AC59" s="125">
        <f t="shared" si="5"/>
        <v>85769</v>
      </c>
      <c r="AD59" s="126">
        <f t="shared" si="12"/>
        <v>4.3E-3</v>
      </c>
      <c r="AE59" s="125">
        <f t="shared" si="6"/>
        <v>85278</v>
      </c>
      <c r="AF59" s="126">
        <f t="shared" si="39"/>
        <v>4.3E-3</v>
      </c>
      <c r="AG59" s="219"/>
      <c r="AH59" s="125">
        <f t="shared" si="14"/>
        <v>22023</v>
      </c>
      <c r="AI59" s="126">
        <f t="shared" si="40"/>
        <v>4.7999999999999996E-3</v>
      </c>
      <c r="AJ59" s="125">
        <f t="shared" si="15"/>
        <v>22023</v>
      </c>
      <c r="AK59" s="126">
        <f t="shared" si="41"/>
        <v>4.7999999999999996E-3</v>
      </c>
      <c r="AL59" s="219"/>
      <c r="AM59" s="125">
        <f t="shared" si="16"/>
        <v>85804</v>
      </c>
      <c r="AN59" s="126">
        <f t="shared" si="35"/>
        <v>4.3E-3</v>
      </c>
      <c r="AP59" s="225">
        <v>85804</v>
      </c>
      <c r="AQ59" s="225">
        <f t="shared" si="33"/>
        <v>0</v>
      </c>
    </row>
    <row r="60" spans="1:43" x14ac:dyDescent="0.25">
      <c r="A60" s="223" t="s">
        <v>160</v>
      </c>
      <c r="B60" s="124" t="s">
        <v>88</v>
      </c>
      <c r="C60" s="224">
        <v>2229</v>
      </c>
      <c r="D60" s="224">
        <v>108</v>
      </c>
      <c r="E60" s="224">
        <v>11676</v>
      </c>
      <c r="F60" s="224">
        <v>3872</v>
      </c>
      <c r="G60" s="224">
        <v>55</v>
      </c>
      <c r="H60" s="224">
        <v>35088</v>
      </c>
      <c r="I60" s="224">
        <v>1431</v>
      </c>
      <c r="J60" s="224">
        <v>1</v>
      </c>
      <c r="K60" s="224">
        <v>4</v>
      </c>
      <c r="L60" s="224">
        <v>8</v>
      </c>
      <c r="M60" s="224">
        <v>11</v>
      </c>
      <c r="N60" s="224">
        <v>21</v>
      </c>
      <c r="O60" s="224">
        <f t="shared" si="8"/>
        <v>54504</v>
      </c>
      <c r="P60" s="219"/>
      <c r="Q60" s="125">
        <f t="shared" si="0"/>
        <v>0</v>
      </c>
      <c r="R60" s="129">
        <v>0</v>
      </c>
      <c r="S60" s="125">
        <f t="shared" si="1"/>
        <v>0</v>
      </c>
      <c r="T60" s="126">
        <f t="shared" si="9"/>
        <v>0</v>
      </c>
      <c r="U60" s="219"/>
      <c r="V60" s="125">
        <f t="shared" si="2"/>
        <v>54504</v>
      </c>
      <c r="W60" s="126">
        <f t="shared" si="10"/>
        <v>4.5999999999999999E-3</v>
      </c>
      <c r="X60" s="125">
        <f t="shared" si="3"/>
        <v>15548</v>
      </c>
      <c r="Y60" s="126">
        <f t="shared" si="18"/>
        <v>5.7999999999999996E-3</v>
      </c>
      <c r="Z60" s="219"/>
      <c r="AA60" s="125">
        <f t="shared" si="4"/>
        <v>54504</v>
      </c>
      <c r="AB60" s="126">
        <f t="shared" si="11"/>
        <v>2.7000000000000001E-3</v>
      </c>
      <c r="AC60" s="125">
        <f t="shared" si="5"/>
        <v>54483</v>
      </c>
      <c r="AD60" s="126">
        <f t="shared" si="12"/>
        <v>2.8E-3</v>
      </c>
      <c r="AE60" s="125">
        <f t="shared" si="6"/>
        <v>54322</v>
      </c>
      <c r="AF60" s="126">
        <f t="shared" si="39"/>
        <v>2.7000000000000001E-3</v>
      </c>
      <c r="AG60" s="219"/>
      <c r="AH60" s="125">
        <f t="shared" si="14"/>
        <v>15548</v>
      </c>
      <c r="AI60" s="126">
        <f t="shared" si="40"/>
        <v>3.3999999999999998E-3</v>
      </c>
      <c r="AJ60" s="125">
        <f t="shared" si="15"/>
        <v>15548</v>
      </c>
      <c r="AK60" s="126">
        <f t="shared" si="41"/>
        <v>3.3999999999999998E-3</v>
      </c>
      <c r="AL60" s="219"/>
      <c r="AM60" s="125">
        <f t="shared" si="16"/>
        <v>54504</v>
      </c>
      <c r="AN60" s="126">
        <f t="shared" si="35"/>
        <v>2.7000000000000001E-3</v>
      </c>
      <c r="AP60" s="225">
        <v>54504</v>
      </c>
      <c r="AQ60" s="225">
        <f t="shared" si="33"/>
        <v>0</v>
      </c>
    </row>
    <row r="61" spans="1:43" x14ac:dyDescent="0.25">
      <c r="B61" s="219"/>
      <c r="C61" s="227">
        <f>SUM(C3:C60)</f>
        <v>530598</v>
      </c>
      <c r="D61" s="227">
        <f t="shared" ref="D61:O61" si="42">SUM(D3:D60)</f>
        <v>33302</v>
      </c>
      <c r="E61" s="227">
        <f t="shared" si="42"/>
        <v>3549713</v>
      </c>
      <c r="F61" s="227">
        <f t="shared" si="42"/>
        <v>1076384</v>
      </c>
      <c r="G61" s="227">
        <f t="shared" si="42"/>
        <v>35352</v>
      </c>
      <c r="H61" s="227">
        <f t="shared" si="42"/>
        <v>13968254</v>
      </c>
      <c r="I61" s="227">
        <f t="shared" si="42"/>
        <v>569483</v>
      </c>
      <c r="J61" s="227">
        <f t="shared" si="42"/>
        <v>564</v>
      </c>
      <c r="K61" s="227">
        <f t="shared" si="42"/>
        <v>13975</v>
      </c>
      <c r="L61" s="227">
        <f t="shared" si="42"/>
        <v>23747</v>
      </c>
      <c r="M61" s="227">
        <f t="shared" si="42"/>
        <v>758</v>
      </c>
      <c r="N61" s="227">
        <f t="shared" si="42"/>
        <v>132642</v>
      </c>
      <c r="O61" s="227">
        <f t="shared" si="42"/>
        <v>19934772</v>
      </c>
      <c r="P61" s="219"/>
      <c r="Q61" s="130">
        <f t="shared" ref="Q61:T61" si="43">SUM(Q3:Q60)</f>
        <v>8157935</v>
      </c>
      <c r="R61" s="228">
        <f t="shared" si="43"/>
        <v>0.99999999999999989</v>
      </c>
      <c r="S61" s="130">
        <f t="shared" si="43"/>
        <v>1937716</v>
      </c>
      <c r="T61" s="131">
        <f t="shared" si="43"/>
        <v>0.99999999999999978</v>
      </c>
      <c r="U61" s="219"/>
      <c r="V61" s="130">
        <f>SUM(V3:V60)</f>
        <v>11776837</v>
      </c>
      <c r="W61" s="131">
        <f>SUM(W3:W60)</f>
        <v>1.0000000000000002</v>
      </c>
      <c r="X61" s="130">
        <f t="shared" ref="X61:Y61" si="44">SUM(X3:X60)</f>
        <v>2688381</v>
      </c>
      <c r="Y61" s="131">
        <f t="shared" si="44"/>
        <v>1</v>
      </c>
      <c r="Z61" s="219"/>
      <c r="AA61" s="130">
        <f t="shared" ref="AA61:AF61" si="45">SUM(AA3:AA60)</f>
        <v>19934772</v>
      </c>
      <c r="AB61" s="131">
        <f t="shared" si="45"/>
        <v>0.99999999999999978</v>
      </c>
      <c r="AC61" s="130">
        <f t="shared" si="45"/>
        <v>19802130</v>
      </c>
      <c r="AD61" s="131">
        <f t="shared" si="45"/>
        <v>1</v>
      </c>
      <c r="AE61" s="130">
        <f t="shared" si="45"/>
        <v>19841613</v>
      </c>
      <c r="AF61" s="131">
        <f t="shared" si="45"/>
        <v>1</v>
      </c>
      <c r="AG61" s="219"/>
      <c r="AH61" s="130">
        <f t="shared" ref="AH61:AI61" si="46">SUM(AH3:AH60)</f>
        <v>4626097</v>
      </c>
      <c r="AI61" s="131">
        <f t="shared" si="46"/>
        <v>0.99999999999999967</v>
      </c>
      <c r="AJ61" s="130">
        <f t="shared" ref="AJ61:AK61" si="47">SUM(AJ3:AJ60)</f>
        <v>4626097</v>
      </c>
      <c r="AK61" s="131">
        <f t="shared" si="47"/>
        <v>0.99999999999999967</v>
      </c>
      <c r="AL61" s="219"/>
      <c r="AM61" s="130">
        <f>SUM(AM3:AM60)</f>
        <v>19934772</v>
      </c>
      <c r="AN61" s="131">
        <f>SUM(AN3:AN60)</f>
        <v>0.99999999999999978</v>
      </c>
      <c r="AP61" s="229">
        <f>SUM(AP3:AP60)</f>
        <v>19934772</v>
      </c>
      <c r="AQ61" s="229">
        <f>SUM(AQ3:AQ60)</f>
        <v>0</v>
      </c>
    </row>
    <row r="62" spans="1:43" x14ac:dyDescent="0.25">
      <c r="A62" s="136">
        <f>COUNTIF(A3:A60,"CA")</f>
        <v>40</v>
      </c>
      <c r="B62" s="219"/>
      <c r="C62" s="230">
        <f>ROUND(C61/$O$61,4)</f>
        <v>2.6599999999999999E-2</v>
      </c>
      <c r="D62" s="230">
        <f>ROUND(D61/$O$61,4)</f>
        <v>1.6999999999999999E-3</v>
      </c>
      <c r="E62" s="230">
        <f>ROUND(E61/$O$61,4)</f>
        <v>0.17810000000000001</v>
      </c>
      <c r="F62" s="230">
        <f>ROUND(F61/$O$61,4)</f>
        <v>5.3999999999999999E-2</v>
      </c>
      <c r="G62" s="230">
        <f>ROUND(G61/$O$61,4)</f>
        <v>1.8E-3</v>
      </c>
      <c r="H62" s="231">
        <f>ROUNDDOWN(H61/$O$61,4)</f>
        <v>0.7006</v>
      </c>
      <c r="I62" s="230">
        <f t="shared" ref="I62:N62" si="48">ROUND(I61/$O$61,4)</f>
        <v>2.86E-2</v>
      </c>
      <c r="J62" s="230">
        <f t="shared" si="48"/>
        <v>0</v>
      </c>
      <c r="K62" s="230">
        <f t="shared" si="48"/>
        <v>6.9999999999999999E-4</v>
      </c>
      <c r="L62" s="230">
        <f t="shared" si="48"/>
        <v>1.1999999999999999E-3</v>
      </c>
      <c r="M62" s="230">
        <f t="shared" si="48"/>
        <v>0</v>
      </c>
      <c r="N62" s="230">
        <f t="shared" si="48"/>
        <v>6.7000000000000002E-3</v>
      </c>
      <c r="O62" s="230">
        <f>SUM(C62:N62)</f>
        <v>1</v>
      </c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P62" s="232">
        <f>O61</f>
        <v>19934772</v>
      </c>
    </row>
    <row r="63" spans="1:43" x14ac:dyDescent="0.25">
      <c r="A63" s="136">
        <f>COUNTIF(A3:A60,"CW")</f>
        <v>18</v>
      </c>
      <c r="B63" s="219"/>
      <c r="C63" s="233"/>
      <c r="D63" s="233"/>
      <c r="E63" s="378">
        <f>E62+F62</f>
        <v>0.2321</v>
      </c>
      <c r="F63" s="379"/>
      <c r="G63" s="233"/>
      <c r="H63" s="233"/>
      <c r="I63" s="233"/>
      <c r="J63" s="233"/>
      <c r="K63" s="233"/>
      <c r="L63" s="233"/>
      <c r="M63" s="233"/>
      <c r="N63" s="233"/>
      <c r="O63" s="233"/>
      <c r="P63" s="219"/>
      <c r="Q63" s="234"/>
      <c r="R63" s="219"/>
      <c r="S63" s="234"/>
      <c r="T63" s="219"/>
      <c r="U63" s="219"/>
      <c r="V63" s="234"/>
      <c r="W63" s="219"/>
      <c r="X63" s="234"/>
      <c r="Y63" s="219"/>
      <c r="Z63" s="219"/>
      <c r="AA63" s="234"/>
      <c r="AB63" s="219"/>
      <c r="AC63" s="234"/>
      <c r="AE63" s="234"/>
      <c r="AF63" s="219"/>
      <c r="AG63" s="219"/>
      <c r="AH63" s="234"/>
      <c r="AI63" s="219"/>
      <c r="AJ63" s="234"/>
      <c r="AK63" s="219"/>
      <c r="AL63" s="219"/>
      <c r="AM63" s="282"/>
      <c r="AN63" s="219"/>
      <c r="AP63" s="235">
        <f>AP61-AP62</f>
        <v>0</v>
      </c>
    </row>
    <row r="64" spans="1:43" hidden="1" x14ac:dyDescent="0.25">
      <c r="B64" s="219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6" t="s">
        <v>161</v>
      </c>
      <c r="O64" s="237">
        <v>5833295</v>
      </c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E64" s="219"/>
      <c r="AF64" s="219"/>
      <c r="AG64" s="219"/>
      <c r="AL64" s="219"/>
    </row>
    <row r="65" spans="1:40" ht="13.8" hidden="1" x14ac:dyDescent="0.3">
      <c r="B65" s="238" t="s">
        <v>162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236" t="s">
        <v>163</v>
      </c>
      <c r="O65" s="237">
        <v>5943542</v>
      </c>
      <c r="V65" s="219"/>
      <c r="W65" s="219"/>
      <c r="X65" s="219"/>
      <c r="Y65" s="219"/>
      <c r="AA65" s="219"/>
      <c r="AB65" s="219"/>
      <c r="AE65" s="219"/>
      <c r="AF65" s="219"/>
    </row>
    <row r="66" spans="1:40" ht="13.2" hidden="1" x14ac:dyDescent="0.25"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236" t="s">
        <v>164</v>
      </c>
      <c r="O66" s="237">
        <v>8157935</v>
      </c>
      <c r="R66" s="264"/>
      <c r="AA66" s="219"/>
      <c r="AB66" s="219"/>
    </row>
    <row r="67" spans="1:40" ht="13.2" hidden="1" x14ac:dyDescent="0.25"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239" t="s">
        <v>105</v>
      </c>
      <c r="O67" s="240">
        <f>SUM(O64:O66)</f>
        <v>19934772</v>
      </c>
      <c r="R67" s="264"/>
      <c r="AA67" s="219"/>
      <c r="AB67" s="219"/>
    </row>
    <row r="68" spans="1:40" ht="13.2" hidden="1" x14ac:dyDescent="0.25"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AA68" s="219"/>
      <c r="AB68" s="219"/>
    </row>
    <row r="69" spans="1:40" ht="13.2" hidden="1" x14ac:dyDescent="0.25"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AA69" s="219"/>
      <c r="AB69" s="219"/>
    </row>
    <row r="70" spans="1:40" ht="13.2" hidden="1" x14ac:dyDescent="0.25">
      <c r="B70" s="241" t="s">
        <v>90</v>
      </c>
      <c r="C70" s="242">
        <v>530598</v>
      </c>
      <c r="D70" s="242">
        <v>33302</v>
      </c>
      <c r="E70" s="242">
        <v>3549713</v>
      </c>
      <c r="F70" s="242">
        <v>1076384</v>
      </c>
      <c r="G70" s="242">
        <v>35352</v>
      </c>
      <c r="H70" s="242">
        <v>13968254</v>
      </c>
      <c r="I70" s="242">
        <v>569483</v>
      </c>
      <c r="J70" s="242">
        <v>564</v>
      </c>
      <c r="K70" s="242">
        <v>13975</v>
      </c>
      <c r="L70" s="242">
        <v>23747</v>
      </c>
      <c r="M70" s="242">
        <v>758</v>
      </c>
      <c r="N70" s="242">
        <v>132642</v>
      </c>
      <c r="O70" s="242">
        <v>19934772</v>
      </c>
      <c r="AA70" s="219"/>
      <c r="AB70" s="219"/>
    </row>
    <row r="71" spans="1:40" ht="13.2" hidden="1" x14ac:dyDescent="0.25">
      <c r="B71" s="241" t="s">
        <v>91</v>
      </c>
      <c r="C71" s="243">
        <f>C61-C70</f>
        <v>0</v>
      </c>
      <c r="D71" s="243">
        <f t="shared" ref="D71:O71" si="49">D61-D70</f>
        <v>0</v>
      </c>
      <c r="E71" s="243">
        <f t="shared" si="49"/>
        <v>0</v>
      </c>
      <c r="F71" s="243">
        <f t="shared" si="49"/>
        <v>0</v>
      </c>
      <c r="G71" s="243">
        <f t="shared" si="49"/>
        <v>0</v>
      </c>
      <c r="H71" s="243">
        <f t="shared" si="49"/>
        <v>0</v>
      </c>
      <c r="I71" s="243">
        <f t="shared" si="49"/>
        <v>0</v>
      </c>
      <c r="J71" s="243">
        <f t="shared" si="49"/>
        <v>0</v>
      </c>
      <c r="K71" s="243">
        <f t="shared" si="49"/>
        <v>0</v>
      </c>
      <c r="L71" s="243">
        <f t="shared" si="49"/>
        <v>0</v>
      </c>
      <c r="M71" s="243">
        <f t="shared" si="49"/>
        <v>0</v>
      </c>
      <c r="N71" s="243">
        <f t="shared" si="49"/>
        <v>0</v>
      </c>
      <c r="O71" s="244">
        <f t="shared" si="49"/>
        <v>0</v>
      </c>
      <c r="AA71" s="219"/>
      <c r="AB71" s="219"/>
    </row>
    <row r="72" spans="1:40" ht="13.2" hidden="1" x14ac:dyDescent="0.25"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35"/>
      <c r="AA72" s="219"/>
      <c r="AB72" s="219"/>
    </row>
    <row r="73" spans="1:40" ht="13.2" hidden="1" x14ac:dyDescent="0.25">
      <c r="B73" s="241" t="s">
        <v>90</v>
      </c>
      <c r="C73" s="246">
        <v>2.6599999999999999E-2</v>
      </c>
      <c r="D73" s="246">
        <v>1.6999999999999999E-3</v>
      </c>
      <c r="E73" s="246">
        <v>0.2321</v>
      </c>
      <c r="F73" s="246">
        <v>0</v>
      </c>
      <c r="G73" s="246">
        <v>1.8E-3</v>
      </c>
      <c r="H73" s="246">
        <v>0.7006</v>
      </c>
      <c r="I73" s="246">
        <v>2.86E-2</v>
      </c>
      <c r="J73" s="246">
        <v>0</v>
      </c>
      <c r="K73" s="246">
        <v>6.9999999999999999E-4</v>
      </c>
      <c r="L73" s="246">
        <v>1.1999999999999999E-3</v>
      </c>
      <c r="M73" s="246">
        <v>0</v>
      </c>
      <c r="N73" s="246">
        <v>6.7000000000000002E-3</v>
      </c>
      <c r="O73" s="246">
        <v>1</v>
      </c>
      <c r="V73" s="219"/>
      <c r="W73" s="219"/>
      <c r="X73" s="219"/>
      <c r="Y73" s="219"/>
      <c r="AA73" s="219"/>
      <c r="AB73" s="219"/>
      <c r="AE73" s="219"/>
      <c r="AF73" s="219"/>
    </row>
    <row r="74" spans="1:40" ht="13.2" hidden="1" x14ac:dyDescent="0.25">
      <c r="B74" s="241" t="s">
        <v>91</v>
      </c>
      <c r="C74" s="247">
        <f>C62-C73</f>
        <v>0</v>
      </c>
      <c r="D74" s="247">
        <f t="shared" ref="D74:O74" si="50">D62-D73</f>
        <v>0</v>
      </c>
      <c r="E74" s="247">
        <f>E63-E73</f>
        <v>0</v>
      </c>
      <c r="F74" s="247">
        <f>F63-F73</f>
        <v>0</v>
      </c>
      <c r="G74" s="247">
        <f t="shared" si="50"/>
        <v>0</v>
      </c>
      <c r="H74" s="247">
        <f t="shared" si="50"/>
        <v>0</v>
      </c>
      <c r="I74" s="247">
        <f t="shared" si="50"/>
        <v>0</v>
      </c>
      <c r="J74" s="247">
        <f t="shared" si="50"/>
        <v>0</v>
      </c>
      <c r="K74" s="247">
        <f t="shared" si="50"/>
        <v>0</v>
      </c>
      <c r="L74" s="247">
        <f t="shared" si="50"/>
        <v>0</v>
      </c>
      <c r="M74" s="247">
        <f t="shared" si="50"/>
        <v>0</v>
      </c>
      <c r="N74" s="247">
        <f t="shared" si="50"/>
        <v>0</v>
      </c>
      <c r="O74" s="248">
        <f t="shared" si="50"/>
        <v>0</v>
      </c>
      <c r="V74" s="219"/>
      <c r="W74" s="219"/>
      <c r="X74" s="219"/>
      <c r="Y74" s="219"/>
      <c r="AA74" s="219"/>
      <c r="AB74" s="219"/>
      <c r="AE74" s="219"/>
      <c r="AF74" s="219"/>
    </row>
    <row r="75" spans="1:40" ht="13.2" hidden="1" x14ac:dyDescent="0.25"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Q75" s="234">
        <v>8157935</v>
      </c>
      <c r="R75" s="219"/>
      <c r="S75" s="234">
        <v>1937716</v>
      </c>
      <c r="V75" s="234">
        <v>11776837</v>
      </c>
      <c r="W75" s="219"/>
      <c r="X75" s="234">
        <v>2688381</v>
      </c>
      <c r="Y75" s="219"/>
      <c r="Z75" s="219"/>
      <c r="AA75" s="234">
        <v>19934772</v>
      </c>
      <c r="AB75" s="219"/>
      <c r="AC75" s="234">
        <v>19802130</v>
      </c>
      <c r="AE75" s="234">
        <v>19841613</v>
      </c>
      <c r="AF75" s="219"/>
      <c r="AG75" s="219"/>
      <c r="AH75" s="234">
        <f>SUM(E61:F61)</f>
        <v>4626097</v>
      </c>
      <c r="AI75" s="219"/>
      <c r="AJ75" s="234">
        <f>SUM(E61:F61)</f>
        <v>4626097</v>
      </c>
      <c r="AK75" s="219"/>
      <c r="AL75" s="219"/>
      <c r="AM75" s="282">
        <f>O61</f>
        <v>19934772</v>
      </c>
      <c r="AN75" s="219"/>
    </row>
    <row r="76" spans="1:40" x14ac:dyDescent="0.25">
      <c r="B76" s="21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E76" s="219"/>
      <c r="AF76" s="219"/>
      <c r="AG76" s="219"/>
      <c r="AL76" s="219"/>
    </row>
    <row r="77" spans="1:40" ht="15.6" x14ac:dyDescent="0.3">
      <c r="B77" s="238" t="s">
        <v>162</v>
      </c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E77" s="219"/>
      <c r="AF77" s="219"/>
      <c r="AG77" s="219"/>
      <c r="AL77" s="219"/>
    </row>
    <row r="78" spans="1:40" x14ac:dyDescent="0.25">
      <c r="B78" s="219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E78" s="219"/>
      <c r="AF78" s="219"/>
      <c r="AG78" s="219"/>
      <c r="AL78" s="219"/>
    </row>
    <row r="79" spans="1:40" x14ac:dyDescent="0.25">
      <c r="A79" s="136"/>
      <c r="B79" s="219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E79" s="219"/>
      <c r="AF79" s="219"/>
      <c r="AG79" s="219"/>
      <c r="AL79" s="219"/>
    </row>
    <row r="80" spans="1:40" x14ac:dyDescent="0.25">
      <c r="A80" s="136"/>
      <c r="B80" s="219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E80" s="219"/>
      <c r="AF80" s="219"/>
      <c r="AG80" s="219"/>
      <c r="AL80" s="219"/>
    </row>
    <row r="81" spans="2:38" x14ac:dyDescent="0.25">
      <c r="B81" s="219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E81" s="219"/>
      <c r="AF81" s="219"/>
      <c r="AG81" s="219"/>
      <c r="AL81" s="219"/>
    </row>
    <row r="82" spans="2:38" x14ac:dyDescent="0.25">
      <c r="B82" s="219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E82" s="219"/>
      <c r="AF82" s="219"/>
      <c r="AG82" s="219"/>
      <c r="AL82" s="219"/>
    </row>
    <row r="83" spans="2:38" x14ac:dyDescent="0.25">
      <c r="B83" s="219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E83" s="219"/>
      <c r="AF83" s="219"/>
      <c r="AG83" s="219"/>
      <c r="AL83" s="219"/>
    </row>
  </sheetData>
  <mergeCells count="13">
    <mergeCell ref="AC2:AD2"/>
    <mergeCell ref="AE2:AF2"/>
    <mergeCell ref="AP2:AQ2"/>
    <mergeCell ref="E63:F63"/>
    <mergeCell ref="E1:F1"/>
    <mergeCell ref="Q2:R2"/>
    <mergeCell ref="S2:T2"/>
    <mergeCell ref="V2:W2"/>
    <mergeCell ref="X2:Y2"/>
    <mergeCell ref="AA2:AB2"/>
    <mergeCell ref="AH2:AI2"/>
    <mergeCell ref="AJ2:AK2"/>
    <mergeCell ref="AM2:AN2"/>
  </mergeCells>
  <conditionalFormatting sqref="R61 T61">
    <cfRule type="cellIs" dxfId="4" priority="5" operator="greaterThan">
      <formula>1</formula>
    </cfRule>
  </conditionalFormatting>
  <conditionalFormatting sqref="W61 Y61">
    <cfRule type="cellIs" dxfId="3" priority="4" operator="greaterThan">
      <formula>1</formula>
    </cfRule>
  </conditionalFormatting>
  <conditionalFormatting sqref="AB61 AF61">
    <cfRule type="cellIs" dxfId="2" priority="3" operator="greaterThan">
      <formula>1</formula>
    </cfRule>
  </conditionalFormatting>
  <conditionalFormatting sqref="AI61 AK61">
    <cfRule type="cellIs" dxfId="1" priority="2" operator="greaterThan">
      <formula>1</formula>
    </cfRule>
  </conditionalFormatting>
  <conditionalFormatting sqref="AN61">
    <cfRule type="cellIs" dxfId="0" priority="1" operator="greaterThan">
      <formula>1</formula>
    </cfRule>
  </conditionalFormatting>
  <printOptions horizontalCentered="1"/>
  <pageMargins left="0.7" right="0.7" top="1" bottom="0.75" header="0.3" footer="0.3"/>
  <pageSetup scale="42" fitToWidth="2" orientation="landscape" r:id="rId1"/>
  <headerFooter>
    <oddHeader>&amp;C&amp;F
&amp;A</oddHeader>
    <oddFooter>&amp;L&amp;D&amp;R&amp;P of &amp;N</oddFooter>
  </headerFooter>
  <colBreaks count="1" manualBreakCount="1">
    <brk id="15" max="1048575" man="1"/>
  </colBreaks>
  <ignoredErrors>
    <ignoredError sqref="AH3:AH60" formulaRange="1"/>
    <ignoredError sqref="AF61 AF48:AF60 AD48:AE60 AC61:AE61 AD4:AE47 AE3 X3:X62" formula="1"/>
    <ignoredError sqref="AC3 AC4:AC47 AC48:AC60 AJ3:AK61" formula="1" formulaRange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34D3-038C-40B4-ADEA-541DDAF324EC}">
  <sheetPr>
    <tabColor rgb="FF9E9EBE"/>
  </sheetPr>
  <dimension ref="A1:P29"/>
  <sheetViews>
    <sheetView workbookViewId="0"/>
  </sheetViews>
  <sheetFormatPr defaultColWidth="8.88671875" defaultRowHeight="13.2" x14ac:dyDescent="0.25"/>
  <cols>
    <col min="1" max="1" width="3.109375" style="133" customWidth="1"/>
    <col min="2" max="2" width="17.109375" style="133" customWidth="1"/>
    <col min="3" max="3" width="9" style="133" customWidth="1"/>
    <col min="4" max="4" width="8.88671875" style="133"/>
    <col min="5" max="5" width="8.44140625" style="133" bestFit="1" customWidth="1"/>
    <col min="6" max="6" width="8.88671875" style="133"/>
    <col min="7" max="7" width="10.44140625" style="133" customWidth="1"/>
    <col min="8" max="8" width="13" style="133" customWidth="1"/>
    <col min="9" max="9" width="12" style="133" customWidth="1"/>
    <col min="10" max="10" width="10.109375" style="133" customWidth="1"/>
    <col min="11" max="11" width="8.88671875" style="133"/>
    <col min="12" max="13" width="10.44140625" style="133" customWidth="1"/>
    <col min="14" max="14" width="8.88671875" style="133" customWidth="1"/>
    <col min="15" max="15" width="8.88671875" style="133"/>
    <col min="16" max="16" width="9.109375" style="133" customWidth="1"/>
    <col min="17" max="16384" width="8.88671875" style="133"/>
  </cols>
  <sheetData>
    <row r="1" spans="1:16" x14ac:dyDescent="0.25">
      <c r="A1" s="132" t="s">
        <v>166</v>
      </c>
    </row>
    <row r="2" spans="1:16" x14ac:dyDescent="0.25">
      <c r="O2" s="134"/>
    </row>
    <row r="3" spans="1:16" x14ac:dyDescent="0.25">
      <c r="C3" s="135"/>
    </row>
    <row r="4" spans="1:16" ht="13.8" thickBot="1" x14ac:dyDescent="0.3">
      <c r="B4" s="136" t="s">
        <v>167</v>
      </c>
      <c r="C4" s="136" t="s">
        <v>168</v>
      </c>
      <c r="D4" s="136" t="s">
        <v>169</v>
      </c>
      <c r="E4" s="136" t="s">
        <v>170</v>
      </c>
      <c r="F4" s="136" t="s">
        <v>171</v>
      </c>
      <c r="G4" s="136" t="s">
        <v>172</v>
      </c>
      <c r="H4" s="136" t="s">
        <v>173</v>
      </c>
      <c r="I4" s="136" t="s">
        <v>174</v>
      </c>
      <c r="J4" s="136" t="s">
        <v>175</v>
      </c>
      <c r="K4" s="136" t="s">
        <v>176</v>
      </c>
      <c r="L4" s="136" t="s">
        <v>177</v>
      </c>
      <c r="M4" s="136" t="s">
        <v>178</v>
      </c>
      <c r="N4" s="136"/>
      <c r="O4" s="136"/>
      <c r="P4" s="136"/>
    </row>
    <row r="5" spans="1:16" x14ac:dyDescent="0.25">
      <c r="A5" s="136">
        <v>5</v>
      </c>
      <c r="B5" s="137"/>
      <c r="C5" s="138" t="s">
        <v>105</v>
      </c>
      <c r="D5" s="138" t="s">
        <v>95</v>
      </c>
      <c r="E5" s="138"/>
      <c r="F5" s="138" t="s">
        <v>179</v>
      </c>
      <c r="G5" s="138" t="s">
        <v>180</v>
      </c>
      <c r="H5" s="138" t="s">
        <v>180</v>
      </c>
      <c r="I5" s="138" t="s">
        <v>95</v>
      </c>
      <c r="J5" s="138" t="s">
        <v>105</v>
      </c>
      <c r="K5" s="138" t="s">
        <v>181</v>
      </c>
      <c r="L5" s="138" t="s">
        <v>182</v>
      </c>
      <c r="M5" s="138"/>
      <c r="N5" s="136"/>
      <c r="O5" s="136"/>
      <c r="P5" s="136"/>
    </row>
    <row r="6" spans="1:16" ht="13.8" thickBot="1" x14ac:dyDescent="0.3">
      <c r="A6" s="136">
        <v>6</v>
      </c>
      <c r="B6" s="139" t="s">
        <v>25</v>
      </c>
      <c r="C6" s="139" t="s">
        <v>183</v>
      </c>
      <c r="D6" s="139" t="s">
        <v>183</v>
      </c>
      <c r="E6" s="139" t="s">
        <v>184</v>
      </c>
      <c r="F6" s="139" t="s">
        <v>185</v>
      </c>
      <c r="G6" s="139" t="s">
        <v>183</v>
      </c>
      <c r="H6" s="140" t="s">
        <v>186</v>
      </c>
      <c r="I6" s="139" t="s">
        <v>187</v>
      </c>
      <c r="J6" s="139" t="s">
        <v>188</v>
      </c>
      <c r="K6" s="139" t="s">
        <v>189</v>
      </c>
      <c r="L6" s="139" t="s">
        <v>189</v>
      </c>
      <c r="M6" s="139" t="s">
        <v>105</v>
      </c>
      <c r="N6" s="136"/>
      <c r="O6" s="141"/>
      <c r="P6" s="136"/>
    </row>
    <row r="7" spans="1:16" x14ac:dyDescent="0.25">
      <c r="A7" s="136">
        <v>7</v>
      </c>
      <c r="B7" s="142" t="s">
        <v>190</v>
      </c>
      <c r="C7" s="143">
        <v>9.4240000000000004E-2</v>
      </c>
      <c r="D7" s="144">
        <v>0.14069999999999999</v>
      </c>
      <c r="E7" s="145">
        <f>1.22222/18</f>
        <v>6.790111111111112E-2</v>
      </c>
      <c r="F7" s="145">
        <f>ROUND(SUM(C7:E7)/3,4)</f>
        <v>0.1009</v>
      </c>
      <c r="G7" s="146">
        <v>9.2920519528360807E-2</v>
      </c>
      <c r="H7" s="145">
        <v>9.2399999999999996E-2</v>
      </c>
      <c r="I7" s="145">
        <v>1.9999999999999998E-4</v>
      </c>
      <c r="J7" s="145">
        <f>ROUND(SUM(H7:I7),4)</f>
        <v>9.2600000000000002E-2</v>
      </c>
      <c r="K7" s="145">
        <f>ROUND($I7/$J7,4)</f>
        <v>2.2000000000000001E-3</v>
      </c>
      <c r="L7" s="145">
        <f>ROUND($H7/$J7,4)</f>
        <v>0.99780000000000002</v>
      </c>
      <c r="M7" s="145">
        <f>SUM(K7:L7)</f>
        <v>1</v>
      </c>
      <c r="N7" s="136"/>
      <c r="O7" s="162"/>
      <c r="P7" s="141"/>
    </row>
    <row r="8" spans="1:16" x14ac:dyDescent="0.25">
      <c r="A8" s="136">
        <v>8</v>
      </c>
      <c r="B8" s="142" t="s">
        <v>191</v>
      </c>
      <c r="C8" s="147">
        <v>4.5539999999999997E-2</v>
      </c>
      <c r="D8" s="145">
        <v>3.1800000000000002E-2</v>
      </c>
      <c r="E8" s="145">
        <f>1.22222/18</f>
        <v>6.790111111111112E-2</v>
      </c>
      <c r="F8" s="145">
        <f>ROUND(SUM(C8:E8)/3,4)</f>
        <v>4.8399999999999999E-2</v>
      </c>
      <c r="G8" s="148">
        <v>4.5927358507761362E-2</v>
      </c>
      <c r="H8" s="145">
        <v>4.58E-2</v>
      </c>
      <c r="I8" s="145">
        <v>2.0000000000000001E-4</v>
      </c>
      <c r="J8" s="145">
        <f t="shared" ref="J8:J24" si="0">ROUND(SUM(H8:I8),4)</f>
        <v>4.5999999999999999E-2</v>
      </c>
      <c r="K8" s="145">
        <f t="shared" ref="K8:K24" si="1">ROUND($I8/$J8,4)</f>
        <v>4.3E-3</v>
      </c>
      <c r="L8" s="145">
        <f t="shared" ref="L8:L24" si="2">ROUND($H8/$J8,4)</f>
        <v>0.99570000000000003</v>
      </c>
      <c r="M8" s="145">
        <f t="shared" ref="M8:M24" si="3">SUM(K8:L8)</f>
        <v>1</v>
      </c>
      <c r="N8" s="136"/>
      <c r="O8" s="162"/>
      <c r="P8" s="141"/>
    </row>
    <row r="9" spans="1:16" x14ac:dyDescent="0.25">
      <c r="A9" s="136">
        <v>9</v>
      </c>
      <c r="B9" s="142" t="s">
        <v>192</v>
      </c>
      <c r="C9" s="147">
        <v>8.7220000000000006E-2</v>
      </c>
      <c r="D9" s="145">
        <v>3.6600000000000001E-2</v>
      </c>
      <c r="E9" s="145">
        <f>1.22222/18</f>
        <v>6.790111111111112E-2</v>
      </c>
      <c r="F9" s="145">
        <f t="shared" ref="F9:F23" si="4">ROUND(SUM(C9:E9)/3,4)</f>
        <v>6.3899999999999998E-2</v>
      </c>
      <c r="G9" s="148">
        <v>8.8658268795201875E-2</v>
      </c>
      <c r="H9" s="145">
        <v>8.8400000000000006E-2</v>
      </c>
      <c r="I9" s="145">
        <v>2.0000000000000001E-4</v>
      </c>
      <c r="J9" s="145">
        <f t="shared" si="0"/>
        <v>8.8599999999999998E-2</v>
      </c>
      <c r="K9" s="145">
        <f t="shared" si="1"/>
        <v>2.3E-3</v>
      </c>
      <c r="L9" s="145">
        <f t="shared" si="2"/>
        <v>0.99770000000000003</v>
      </c>
      <c r="M9" s="145">
        <f t="shared" si="3"/>
        <v>1</v>
      </c>
      <c r="N9" s="136"/>
      <c r="O9" s="162"/>
      <c r="P9" s="141"/>
    </row>
    <row r="10" spans="1:16" x14ac:dyDescent="0.25">
      <c r="A10" s="136">
        <v>10</v>
      </c>
      <c r="B10" s="142" t="s">
        <v>193</v>
      </c>
      <c r="C10" s="147">
        <v>0.12348000000000001</v>
      </c>
      <c r="D10" s="145">
        <v>2.1299999999999999E-2</v>
      </c>
      <c r="E10" s="145">
        <f>1.22222/18</f>
        <v>6.790111111111112E-2</v>
      </c>
      <c r="F10" s="145">
        <f>ROUND(SUM(C10:E10)/3,3)</f>
        <v>7.0999999999999994E-2</v>
      </c>
      <c r="G10" s="148">
        <v>0.1263872940223924</v>
      </c>
      <c r="H10" s="145">
        <v>0.126</v>
      </c>
      <c r="I10" s="145">
        <v>2.0000000000000001E-4</v>
      </c>
      <c r="J10" s="145">
        <f t="shared" si="0"/>
        <v>0.12620000000000001</v>
      </c>
      <c r="K10" s="145">
        <f t="shared" si="1"/>
        <v>1.6000000000000001E-3</v>
      </c>
      <c r="L10" s="145">
        <f t="shared" si="2"/>
        <v>0.99839999999999995</v>
      </c>
      <c r="M10" s="145">
        <f t="shared" si="3"/>
        <v>1</v>
      </c>
      <c r="N10" s="136"/>
      <c r="O10" s="162"/>
      <c r="P10" s="141"/>
    </row>
    <row r="11" spans="1:16" x14ac:dyDescent="0.25">
      <c r="A11" s="136">
        <v>11</v>
      </c>
      <c r="B11" s="142" t="s">
        <v>194</v>
      </c>
      <c r="C11" s="147">
        <v>9.1500000000000001E-3</v>
      </c>
      <c r="D11" s="145">
        <v>1.2699999999999999E-2</v>
      </c>
      <c r="E11" s="145">
        <f>0.5/18</f>
        <v>2.7777777777777776E-2</v>
      </c>
      <c r="F11" s="145">
        <f t="shared" si="4"/>
        <v>1.6500000000000001E-2</v>
      </c>
      <c r="G11" s="148">
        <v>9.0502078362865949E-3</v>
      </c>
      <c r="H11" s="145">
        <v>8.9999999999999993E-3</v>
      </c>
      <c r="I11" s="145">
        <v>1E-4</v>
      </c>
      <c r="J11" s="145">
        <f t="shared" si="0"/>
        <v>9.1000000000000004E-3</v>
      </c>
      <c r="K11" s="145">
        <f t="shared" si="1"/>
        <v>1.0999999999999999E-2</v>
      </c>
      <c r="L11" s="145">
        <f t="shared" si="2"/>
        <v>0.98899999999999999</v>
      </c>
      <c r="M11" s="145">
        <f t="shared" si="3"/>
        <v>1</v>
      </c>
      <c r="N11" s="136"/>
      <c r="O11" s="162"/>
      <c r="P11" s="141"/>
    </row>
    <row r="12" spans="1:16" x14ac:dyDescent="0.25">
      <c r="A12" s="136">
        <v>12</v>
      </c>
      <c r="B12" s="142" t="s">
        <v>195</v>
      </c>
      <c r="C12" s="147">
        <v>0.11123</v>
      </c>
      <c r="D12" s="145">
        <v>0.1699</v>
      </c>
      <c r="E12" s="145">
        <f>1.22222/18</f>
        <v>6.790111111111112E-2</v>
      </c>
      <c r="F12" s="145">
        <f t="shared" si="4"/>
        <v>0.1163</v>
      </c>
      <c r="G12" s="148">
        <v>0.10955893427423262</v>
      </c>
      <c r="H12" s="145">
        <v>0.10920000000000001</v>
      </c>
      <c r="I12" s="145">
        <v>4.0000000000000002E-4</v>
      </c>
      <c r="J12" s="145">
        <f t="shared" si="0"/>
        <v>0.1096</v>
      </c>
      <c r="K12" s="145">
        <f t="shared" si="1"/>
        <v>3.5999999999999999E-3</v>
      </c>
      <c r="L12" s="145">
        <f t="shared" si="2"/>
        <v>0.99639999999999995</v>
      </c>
      <c r="M12" s="145">
        <f t="shared" si="3"/>
        <v>1</v>
      </c>
      <c r="N12" s="136"/>
      <c r="O12" s="162"/>
      <c r="P12" s="141"/>
    </row>
    <row r="13" spans="1:16" x14ac:dyDescent="0.25">
      <c r="A13" s="136">
        <v>13</v>
      </c>
      <c r="B13" s="142" t="s">
        <v>196</v>
      </c>
      <c r="C13" s="147">
        <v>0.15759999999999999</v>
      </c>
      <c r="D13" s="145">
        <v>4.9599999999999998E-2</v>
      </c>
      <c r="E13" s="145">
        <f>1.22222/18</f>
        <v>6.790111111111112E-2</v>
      </c>
      <c r="F13" s="145">
        <f t="shared" si="4"/>
        <v>9.1700000000000004E-2</v>
      </c>
      <c r="G13" s="148">
        <v>0.1606752448899518</v>
      </c>
      <c r="H13" s="145">
        <v>0.16009999999999999</v>
      </c>
      <c r="I13" s="145">
        <v>2.9999999999999997E-4</v>
      </c>
      <c r="J13" s="145">
        <f t="shared" si="0"/>
        <v>0.16039999999999999</v>
      </c>
      <c r="K13" s="145">
        <f t="shared" si="1"/>
        <v>1.9E-3</v>
      </c>
      <c r="L13" s="145">
        <f t="shared" si="2"/>
        <v>0.99809999999999999</v>
      </c>
      <c r="M13" s="145">
        <f t="shared" si="3"/>
        <v>1</v>
      </c>
      <c r="N13" s="136"/>
      <c r="O13" s="162"/>
      <c r="P13" s="141"/>
    </row>
    <row r="14" spans="1:16" x14ac:dyDescent="0.25">
      <c r="A14" s="136">
        <v>14</v>
      </c>
      <c r="B14" s="142" t="s">
        <v>197</v>
      </c>
      <c r="C14" s="147">
        <v>6.6989999999999994E-2</v>
      </c>
      <c r="D14" s="145">
        <v>0.38769999999999999</v>
      </c>
      <c r="E14" s="145">
        <f>1.22222/18</f>
        <v>6.790111111111112E-2</v>
      </c>
      <c r="F14" s="145">
        <f t="shared" si="4"/>
        <v>0.17419999999999999</v>
      </c>
      <c r="G14" s="148">
        <v>5.7876625924422997E-2</v>
      </c>
      <c r="H14" s="145">
        <v>5.7700000000000001E-2</v>
      </c>
      <c r="I14" s="145">
        <v>5.9999999999999995E-4</v>
      </c>
      <c r="J14" s="145">
        <f t="shared" si="0"/>
        <v>5.8299999999999998E-2</v>
      </c>
      <c r="K14" s="145">
        <f t="shared" si="1"/>
        <v>1.03E-2</v>
      </c>
      <c r="L14" s="145">
        <f t="shared" si="2"/>
        <v>0.98970000000000002</v>
      </c>
      <c r="M14" s="145">
        <f t="shared" si="3"/>
        <v>1</v>
      </c>
      <c r="N14" s="136"/>
      <c r="O14" s="162"/>
      <c r="P14" s="141"/>
    </row>
    <row r="15" spans="1:16" x14ac:dyDescent="0.25">
      <c r="A15" s="136">
        <v>15</v>
      </c>
      <c r="B15" s="142" t="s">
        <v>198</v>
      </c>
      <c r="C15" s="147">
        <v>1.312E-2</v>
      </c>
      <c r="D15" s="145">
        <v>5.3E-3</v>
      </c>
      <c r="E15" s="145">
        <f>0.5/18</f>
        <v>2.7777777777777776E-2</v>
      </c>
      <c r="F15" s="145">
        <f t="shared" si="4"/>
        <v>1.54E-2</v>
      </c>
      <c r="G15" s="148">
        <v>1.3346034706213599E-2</v>
      </c>
      <c r="H15" s="145">
        <v>1.3299999999999999E-2</v>
      </c>
      <c r="I15" s="145">
        <v>1E-4</v>
      </c>
      <c r="J15" s="145">
        <f t="shared" si="0"/>
        <v>1.34E-2</v>
      </c>
      <c r="K15" s="145">
        <f t="shared" si="1"/>
        <v>7.4999999999999997E-3</v>
      </c>
      <c r="L15" s="145">
        <f t="shared" si="2"/>
        <v>0.99250000000000005</v>
      </c>
      <c r="M15" s="145">
        <f t="shared" si="3"/>
        <v>1</v>
      </c>
      <c r="N15" s="136"/>
      <c r="O15" s="162"/>
      <c r="P15" s="141"/>
    </row>
    <row r="16" spans="1:16" x14ac:dyDescent="0.25">
      <c r="A16" s="136">
        <v>16</v>
      </c>
      <c r="B16" s="142" t="s">
        <v>199</v>
      </c>
      <c r="C16" s="147">
        <v>2.332E-2</v>
      </c>
      <c r="D16" s="145">
        <v>1.5299999999999999E-2</v>
      </c>
      <c r="E16" s="145">
        <f>1/18</f>
        <v>5.5555555555555552E-2</v>
      </c>
      <c r="F16" s="145">
        <f t="shared" si="4"/>
        <v>3.1399999999999997E-2</v>
      </c>
      <c r="G16" s="148">
        <v>2.3552220965515389E-2</v>
      </c>
      <c r="H16" s="145">
        <v>2.35E-2</v>
      </c>
      <c r="I16" s="145">
        <v>1E-4</v>
      </c>
      <c r="J16" s="145">
        <f t="shared" si="0"/>
        <v>2.3599999999999999E-2</v>
      </c>
      <c r="K16" s="145">
        <f t="shared" si="1"/>
        <v>4.1999999999999997E-3</v>
      </c>
      <c r="L16" s="145">
        <f t="shared" si="2"/>
        <v>0.99580000000000002</v>
      </c>
      <c r="M16" s="145">
        <f t="shared" si="3"/>
        <v>1</v>
      </c>
      <c r="N16" s="136"/>
      <c r="O16" s="162"/>
      <c r="P16" s="141"/>
    </row>
    <row r="17" spans="1:16" x14ac:dyDescent="0.25">
      <c r="A17" s="136">
        <v>17</v>
      </c>
      <c r="B17" s="142" t="s">
        <v>200</v>
      </c>
      <c r="C17" s="147">
        <v>2.3949999999999999E-2</v>
      </c>
      <c r="D17" s="145">
        <v>1.7000000000000001E-2</v>
      </c>
      <c r="E17" s="145">
        <f>1/18</f>
        <v>5.5555555555555552E-2</v>
      </c>
      <c r="F17" s="145">
        <f t="shared" si="4"/>
        <v>3.2199999999999999E-2</v>
      </c>
      <c r="G17" s="148">
        <v>2.4147957563600397E-2</v>
      </c>
      <c r="H17" s="145">
        <v>2.41E-2</v>
      </c>
      <c r="I17" s="145">
        <v>1E-4</v>
      </c>
      <c r="J17" s="145">
        <f t="shared" si="0"/>
        <v>2.4199999999999999E-2</v>
      </c>
      <c r="K17" s="145">
        <f t="shared" si="1"/>
        <v>4.1000000000000003E-3</v>
      </c>
      <c r="L17" s="145">
        <f t="shared" si="2"/>
        <v>0.99590000000000001</v>
      </c>
      <c r="M17" s="145">
        <f t="shared" si="3"/>
        <v>1</v>
      </c>
      <c r="N17" s="136"/>
      <c r="O17" s="162"/>
      <c r="P17" s="141"/>
    </row>
    <row r="18" spans="1:16" x14ac:dyDescent="0.25">
      <c r="A18" s="136">
        <v>18</v>
      </c>
      <c r="B18" s="142" t="s">
        <v>201</v>
      </c>
      <c r="C18" s="147">
        <v>8.0180000000000001E-2</v>
      </c>
      <c r="D18" s="145">
        <v>6.3799999999999996E-2</v>
      </c>
      <c r="E18" s="145">
        <f>1.22222/18</f>
        <v>6.790111111111112E-2</v>
      </c>
      <c r="F18" s="145">
        <f t="shared" si="4"/>
        <v>7.0599999999999996E-2</v>
      </c>
      <c r="G18" s="148">
        <v>8.0646043244145524E-2</v>
      </c>
      <c r="H18" s="145">
        <v>8.0399999999999999E-2</v>
      </c>
      <c r="I18" s="145">
        <v>2.0000000000000001E-4</v>
      </c>
      <c r="J18" s="145">
        <f t="shared" si="0"/>
        <v>8.0600000000000005E-2</v>
      </c>
      <c r="K18" s="145">
        <f t="shared" si="1"/>
        <v>2.5000000000000001E-3</v>
      </c>
      <c r="L18" s="145">
        <f t="shared" si="2"/>
        <v>0.99750000000000005</v>
      </c>
      <c r="M18" s="145">
        <f t="shared" si="3"/>
        <v>1</v>
      </c>
      <c r="N18" s="136"/>
      <c r="O18" s="162"/>
      <c r="P18" s="141"/>
    </row>
    <row r="19" spans="1:16" x14ac:dyDescent="0.25">
      <c r="A19" s="136">
        <v>19</v>
      </c>
      <c r="B19" s="142" t="s">
        <v>202</v>
      </c>
      <c r="C19" s="147">
        <v>1.3339999999999999E-2</v>
      </c>
      <c r="D19" s="145">
        <v>5.5999999999999999E-3</v>
      </c>
      <c r="E19" s="145">
        <f>0.5/18</f>
        <v>2.7777777777777776E-2</v>
      </c>
      <c r="F19" s="145">
        <f t="shared" si="4"/>
        <v>1.5599999999999999E-2</v>
      </c>
      <c r="G19" s="148">
        <v>1.3560921981529287E-2</v>
      </c>
      <c r="H19" s="145">
        <v>1.35E-2</v>
      </c>
      <c r="I19" s="145">
        <v>1E-4</v>
      </c>
      <c r="J19" s="145">
        <f t="shared" si="0"/>
        <v>1.3599999999999999E-2</v>
      </c>
      <c r="K19" s="145">
        <f t="shared" si="1"/>
        <v>7.4000000000000003E-3</v>
      </c>
      <c r="L19" s="145">
        <f t="shared" si="2"/>
        <v>0.99260000000000004</v>
      </c>
      <c r="M19" s="145">
        <f t="shared" si="3"/>
        <v>1</v>
      </c>
      <c r="N19" s="136"/>
      <c r="O19" s="162"/>
      <c r="P19" s="141"/>
    </row>
    <row r="20" spans="1:16" x14ac:dyDescent="0.25">
      <c r="A20" s="136">
        <v>20</v>
      </c>
      <c r="B20" s="142" t="s">
        <v>203</v>
      </c>
      <c r="C20" s="147">
        <v>2.5260000000000001E-2</v>
      </c>
      <c r="D20" s="145">
        <v>8.5000000000000006E-3</v>
      </c>
      <c r="E20" s="145">
        <f>1/18</f>
        <v>5.5555555555555552E-2</v>
      </c>
      <c r="F20" s="145">
        <f t="shared" si="4"/>
        <v>2.98E-2</v>
      </c>
      <c r="G20" s="148">
        <v>2.5733710537246969E-2</v>
      </c>
      <c r="H20" s="145">
        <v>2.5600000000000001E-2</v>
      </c>
      <c r="I20" s="145">
        <v>1E-4</v>
      </c>
      <c r="J20" s="145">
        <f t="shared" si="0"/>
        <v>2.5700000000000001E-2</v>
      </c>
      <c r="K20" s="145">
        <f t="shared" si="1"/>
        <v>3.8999999999999998E-3</v>
      </c>
      <c r="L20" s="145">
        <f t="shared" si="2"/>
        <v>0.99609999999999999</v>
      </c>
      <c r="M20" s="145">
        <f t="shared" si="3"/>
        <v>1</v>
      </c>
      <c r="N20" s="136"/>
      <c r="O20" s="162"/>
      <c r="P20" s="141"/>
    </row>
    <row r="21" spans="1:16" x14ac:dyDescent="0.25">
      <c r="A21" s="136">
        <v>21</v>
      </c>
      <c r="B21" s="142" t="s">
        <v>204</v>
      </c>
      <c r="C21" s="147">
        <v>2.0740000000000001E-2</v>
      </c>
      <c r="D21" s="145">
        <v>7.1999999999999998E-3</v>
      </c>
      <c r="E21" s="145">
        <f>1/18</f>
        <v>5.5555555555555552E-2</v>
      </c>
      <c r="F21" s="145">
        <f t="shared" si="4"/>
        <v>2.7799999999999998E-2</v>
      </c>
      <c r="G21" s="148">
        <v>2.1124186618086793E-2</v>
      </c>
      <c r="H21" s="145">
        <v>2.1100000000000001E-2</v>
      </c>
      <c r="I21" s="145">
        <v>1E-4</v>
      </c>
      <c r="J21" s="145">
        <f t="shared" si="0"/>
        <v>2.12E-2</v>
      </c>
      <c r="K21" s="145">
        <f t="shared" si="1"/>
        <v>4.7000000000000002E-3</v>
      </c>
      <c r="L21" s="145">
        <f t="shared" si="2"/>
        <v>0.99529999999999996</v>
      </c>
      <c r="M21" s="145">
        <f t="shared" si="3"/>
        <v>1</v>
      </c>
      <c r="N21" s="136"/>
      <c r="O21" s="162"/>
      <c r="P21" s="141"/>
    </row>
    <row r="22" spans="1:16" x14ac:dyDescent="0.25">
      <c r="A22" s="136">
        <v>22</v>
      </c>
      <c r="B22" s="142" t="s">
        <v>205</v>
      </c>
      <c r="C22" s="147">
        <v>5.2679999999999998E-2</v>
      </c>
      <c r="D22" s="145">
        <v>1.4999999999999999E-2</v>
      </c>
      <c r="E22" s="145">
        <f>1.22222/18</f>
        <v>6.790111111111112E-2</v>
      </c>
      <c r="F22" s="145">
        <f t="shared" si="4"/>
        <v>4.5199999999999997E-2</v>
      </c>
      <c r="G22" s="148">
        <v>5.3756354283883361E-2</v>
      </c>
      <c r="H22" s="145">
        <v>5.3600000000000002E-2</v>
      </c>
      <c r="I22" s="145">
        <v>2.0000000000000001E-4</v>
      </c>
      <c r="J22" s="145">
        <f t="shared" si="0"/>
        <v>5.3800000000000001E-2</v>
      </c>
      <c r="K22" s="145">
        <f t="shared" si="1"/>
        <v>3.7000000000000002E-3</v>
      </c>
      <c r="L22" s="145">
        <f t="shared" si="2"/>
        <v>0.99629999999999996</v>
      </c>
      <c r="M22" s="145">
        <f t="shared" si="3"/>
        <v>1</v>
      </c>
      <c r="N22" s="136"/>
      <c r="O22" s="162"/>
      <c r="P22" s="141"/>
    </row>
    <row r="23" spans="1:16" x14ac:dyDescent="0.25">
      <c r="A23" s="136">
        <v>23</v>
      </c>
      <c r="B23" s="142" t="s">
        <v>206</v>
      </c>
      <c r="C23" s="147">
        <v>4.0329999999999998E-2</v>
      </c>
      <c r="D23" s="145">
        <v>4.8999999999999998E-3</v>
      </c>
      <c r="E23" s="145">
        <f>1/18</f>
        <v>5.5555555555555552E-2</v>
      </c>
      <c r="F23" s="145">
        <f t="shared" si="4"/>
        <v>3.3599999999999998E-2</v>
      </c>
      <c r="G23" s="148">
        <v>4.1337020952468662E-2</v>
      </c>
      <c r="H23" s="145">
        <v>4.1200000000000001E-2</v>
      </c>
      <c r="I23" s="145">
        <v>1E-4</v>
      </c>
      <c r="J23" s="145">
        <f t="shared" si="0"/>
        <v>4.1300000000000003E-2</v>
      </c>
      <c r="K23" s="145">
        <f t="shared" si="1"/>
        <v>2.3999999999999998E-3</v>
      </c>
      <c r="L23" s="145">
        <f t="shared" si="2"/>
        <v>0.99760000000000004</v>
      </c>
      <c r="M23" s="145">
        <f t="shared" si="3"/>
        <v>1</v>
      </c>
      <c r="N23" s="136"/>
      <c r="O23" s="162"/>
      <c r="P23" s="141"/>
    </row>
    <row r="24" spans="1:16" ht="13.8" thickBot="1" x14ac:dyDescent="0.3">
      <c r="A24" s="136">
        <v>24</v>
      </c>
      <c r="B24" s="149" t="s">
        <v>207</v>
      </c>
      <c r="C24" s="150">
        <v>1.1610000000000001E-2</v>
      </c>
      <c r="D24" s="150">
        <v>7.1000000000000004E-3</v>
      </c>
      <c r="E24" s="150">
        <f>0.5/18</f>
        <v>2.7777777777777776E-2</v>
      </c>
      <c r="F24" s="150">
        <f>ROUND(SUM(C24:E24)/3,4)</f>
        <v>1.55E-2</v>
      </c>
      <c r="G24" s="150">
        <v>1.1741095368699557E-2</v>
      </c>
      <c r="H24" s="150">
        <v>1.17E-2</v>
      </c>
      <c r="I24" s="150">
        <v>1E-4</v>
      </c>
      <c r="J24" s="150">
        <f t="shared" si="0"/>
        <v>1.18E-2</v>
      </c>
      <c r="K24" s="150">
        <f t="shared" si="1"/>
        <v>8.5000000000000006E-3</v>
      </c>
      <c r="L24" s="150">
        <f t="shared" si="2"/>
        <v>0.99150000000000005</v>
      </c>
      <c r="M24" s="150">
        <f t="shared" si="3"/>
        <v>1</v>
      </c>
      <c r="N24" s="136"/>
      <c r="O24" s="162"/>
      <c r="P24" s="141"/>
    </row>
    <row r="25" spans="1:16" x14ac:dyDescent="0.25">
      <c r="C25" s="135">
        <f t="shared" ref="C25:J25" si="5">SUM(C7:C24)</f>
        <v>0.99997999999999998</v>
      </c>
      <c r="D25" s="135">
        <f t="shared" si="5"/>
        <v>0.99999999999999989</v>
      </c>
      <c r="E25" s="135">
        <f t="shared" si="5"/>
        <v>0.9999988888888891</v>
      </c>
      <c r="F25" s="135">
        <f t="shared" si="5"/>
        <v>1</v>
      </c>
      <c r="G25" s="135">
        <f t="shared" si="5"/>
        <v>1</v>
      </c>
      <c r="H25" s="135">
        <f t="shared" si="5"/>
        <v>0.99659999999999993</v>
      </c>
      <c r="I25" s="135">
        <f t="shared" si="5"/>
        <v>3.3999999999999985E-3</v>
      </c>
      <c r="J25" s="135">
        <f t="shared" si="5"/>
        <v>0.99999999999999989</v>
      </c>
      <c r="K25" s="135"/>
      <c r="L25" s="135"/>
      <c r="M25" s="135"/>
      <c r="N25" s="136"/>
      <c r="O25" s="141"/>
      <c r="P25" s="141"/>
    </row>
    <row r="26" spans="1:16" x14ac:dyDescent="0.25">
      <c r="I26" s="151"/>
      <c r="K26" s="135"/>
      <c r="N26" s="136"/>
      <c r="O26" s="136"/>
      <c r="P26" s="136"/>
    </row>
    <row r="27" spans="1:16" x14ac:dyDescent="0.25">
      <c r="H27" s="152"/>
      <c r="I27" s="152"/>
      <c r="N27" s="136"/>
      <c r="O27" s="136"/>
      <c r="P27" s="136"/>
    </row>
    <row r="28" spans="1:16" ht="14.4" x14ac:dyDescent="0.3">
      <c r="D28" s="135"/>
      <c r="H28" s="135"/>
      <c r="I28" s="153"/>
      <c r="N28" s="136"/>
      <c r="O28" s="136"/>
      <c r="P28" s="136"/>
    </row>
    <row r="29" spans="1:16" ht="14.4" x14ac:dyDescent="0.3">
      <c r="H29" s="153"/>
      <c r="I29" s="153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  <ignoredErrors>
    <ignoredError sqref="J7:J24" formulaRange="1"/>
    <ignoredError sqref="E10:F2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CA22-2123-4B03-B5C4-ED5565D1D5F6}">
  <sheetPr>
    <tabColor rgb="FF9E9EBE"/>
  </sheetPr>
  <dimension ref="A1:P29"/>
  <sheetViews>
    <sheetView workbookViewId="0"/>
  </sheetViews>
  <sheetFormatPr defaultColWidth="8.88671875" defaultRowHeight="13.2" x14ac:dyDescent="0.25"/>
  <cols>
    <col min="1" max="1" width="3.109375" style="133" customWidth="1"/>
    <col min="2" max="2" width="17.109375" style="133" customWidth="1"/>
    <col min="3" max="3" width="9" style="133" customWidth="1"/>
    <col min="4" max="4" width="8.88671875" style="133"/>
    <col min="5" max="5" width="8.44140625" style="133" bestFit="1" customWidth="1"/>
    <col min="6" max="6" width="8.88671875" style="133"/>
    <col min="7" max="7" width="10.44140625" style="133" customWidth="1"/>
    <col min="8" max="8" width="13" style="133" customWidth="1"/>
    <col min="9" max="9" width="12" style="133" customWidth="1"/>
    <col min="10" max="10" width="10.109375" style="133" customWidth="1"/>
    <col min="11" max="11" width="8.88671875" style="133"/>
    <col min="12" max="13" width="10.44140625" style="133" customWidth="1"/>
    <col min="14" max="14" width="8.88671875" style="133" customWidth="1"/>
    <col min="15" max="15" width="8.88671875" style="133"/>
    <col min="16" max="16" width="9.109375" style="133" customWidth="1"/>
    <col min="17" max="16384" width="8.88671875" style="133"/>
  </cols>
  <sheetData>
    <row r="1" spans="1:16" ht="13.2" customHeight="1" x14ac:dyDescent="0.3">
      <c r="A1" s="132" t="s">
        <v>208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6" ht="13.2" customHeight="1" x14ac:dyDescent="0.3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O2" s="134"/>
    </row>
    <row r="3" spans="1:16" ht="13.2" customHeight="1" x14ac:dyDescent="0.3">
      <c r="A3" s="251"/>
      <c r="B3" s="251"/>
      <c r="C3" s="135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6" ht="13.95" customHeight="1" thickBot="1" x14ac:dyDescent="0.35">
      <c r="A4" s="251"/>
      <c r="B4" s="136" t="s">
        <v>167</v>
      </c>
      <c r="C4" s="136" t="s">
        <v>168</v>
      </c>
      <c r="D4" s="136" t="s">
        <v>169</v>
      </c>
      <c r="E4" s="136" t="s">
        <v>170</v>
      </c>
      <c r="F4" s="136" t="s">
        <v>171</v>
      </c>
      <c r="G4" s="136" t="s">
        <v>172</v>
      </c>
      <c r="H4" s="136" t="s">
        <v>173</v>
      </c>
      <c r="I4" s="136" t="s">
        <v>174</v>
      </c>
      <c r="J4" s="136" t="s">
        <v>175</v>
      </c>
      <c r="K4" s="136" t="s">
        <v>176</v>
      </c>
      <c r="L4" s="136" t="s">
        <v>177</v>
      </c>
      <c r="M4" s="136" t="s">
        <v>178</v>
      </c>
      <c r="N4" s="136"/>
      <c r="O4" s="136"/>
      <c r="P4" s="136"/>
    </row>
    <row r="5" spans="1:16" x14ac:dyDescent="0.25">
      <c r="A5" s="136">
        <v>5</v>
      </c>
      <c r="B5" s="137"/>
      <c r="C5" s="138" t="s">
        <v>105</v>
      </c>
      <c r="D5" s="138" t="s">
        <v>95</v>
      </c>
      <c r="E5" s="138"/>
      <c r="F5" s="138" t="s">
        <v>179</v>
      </c>
      <c r="G5" s="138" t="s">
        <v>180</v>
      </c>
      <c r="H5" s="138" t="s">
        <v>180</v>
      </c>
      <c r="I5" s="138" t="s">
        <v>95</v>
      </c>
      <c r="J5" s="138" t="s">
        <v>105</v>
      </c>
      <c r="K5" s="138" t="s">
        <v>181</v>
      </c>
      <c r="L5" s="138" t="s">
        <v>182</v>
      </c>
      <c r="M5" s="138"/>
      <c r="N5" s="136"/>
      <c r="O5" s="136"/>
      <c r="P5" s="136"/>
    </row>
    <row r="6" spans="1:16" ht="13.8" thickBot="1" x14ac:dyDescent="0.3">
      <c r="A6" s="136">
        <v>6</v>
      </c>
      <c r="B6" s="139" t="s">
        <v>25</v>
      </c>
      <c r="C6" s="139" t="s">
        <v>183</v>
      </c>
      <c r="D6" s="139" t="s">
        <v>183</v>
      </c>
      <c r="E6" s="139" t="s">
        <v>184</v>
      </c>
      <c r="F6" s="139" t="s">
        <v>185</v>
      </c>
      <c r="G6" s="139" t="s">
        <v>183</v>
      </c>
      <c r="H6" s="140" t="s">
        <v>209</v>
      </c>
      <c r="I6" s="139" t="s">
        <v>210</v>
      </c>
      <c r="J6" s="139" t="s">
        <v>188</v>
      </c>
      <c r="K6" s="139" t="s">
        <v>189</v>
      </c>
      <c r="L6" s="139" t="s">
        <v>189</v>
      </c>
      <c r="M6" s="139" t="s">
        <v>105</v>
      </c>
      <c r="N6" s="136"/>
      <c r="O6" s="141"/>
      <c r="P6" s="136"/>
    </row>
    <row r="7" spans="1:16" x14ac:dyDescent="0.25">
      <c r="A7" s="136">
        <v>7</v>
      </c>
      <c r="B7" s="142" t="s">
        <v>190</v>
      </c>
      <c r="C7" s="143">
        <v>9.4240000000000004E-2</v>
      </c>
      <c r="D7" s="144">
        <v>0.14069999999999999</v>
      </c>
      <c r="E7" s="145">
        <v>6.790111111111112E-2</v>
      </c>
      <c r="F7" s="145">
        <v>0.1009</v>
      </c>
      <c r="G7" s="146">
        <v>9.2920519528360807E-2</v>
      </c>
      <c r="H7" s="145">
        <v>9.2499999999999999E-2</v>
      </c>
      <c r="I7" s="145">
        <v>3.0000000000000003E-4</v>
      </c>
      <c r="J7" s="145">
        <v>9.2799999999999994E-2</v>
      </c>
      <c r="K7" s="145">
        <v>3.2100000000000002E-3</v>
      </c>
      <c r="L7" s="145">
        <v>0.99680000000000002</v>
      </c>
      <c r="M7" s="145">
        <v>1.0000100000000001</v>
      </c>
      <c r="N7" s="136"/>
      <c r="O7" s="162"/>
      <c r="P7" s="141"/>
    </row>
    <row r="8" spans="1:16" x14ac:dyDescent="0.25">
      <c r="A8" s="136">
        <v>8</v>
      </c>
      <c r="B8" s="142" t="s">
        <v>191</v>
      </c>
      <c r="C8" s="147">
        <v>4.5539999999999997E-2</v>
      </c>
      <c r="D8" s="145">
        <v>3.1800000000000002E-2</v>
      </c>
      <c r="E8" s="145">
        <v>6.790111111111112E-2</v>
      </c>
      <c r="F8" s="145">
        <v>4.8399999999999999E-2</v>
      </c>
      <c r="G8" s="148">
        <v>4.5927358507761362E-2</v>
      </c>
      <c r="H8" s="145">
        <v>4.58E-2</v>
      </c>
      <c r="I8" s="145">
        <v>2.0000000000000001E-4</v>
      </c>
      <c r="J8" s="145">
        <v>4.5999999999999999E-2</v>
      </c>
      <c r="K8" s="145">
        <v>4.3E-3</v>
      </c>
      <c r="L8" s="145">
        <v>0.99570000000000003</v>
      </c>
      <c r="M8" s="145">
        <v>1</v>
      </c>
      <c r="N8" s="136"/>
      <c r="O8" s="162"/>
      <c r="P8" s="141"/>
    </row>
    <row r="9" spans="1:16" x14ac:dyDescent="0.25">
      <c r="A9" s="136">
        <v>9</v>
      </c>
      <c r="B9" s="142" t="s">
        <v>192</v>
      </c>
      <c r="C9" s="147">
        <v>8.7220000000000006E-2</v>
      </c>
      <c r="D9" s="145">
        <v>3.6600000000000001E-2</v>
      </c>
      <c r="E9" s="145">
        <v>6.790111111111112E-2</v>
      </c>
      <c r="F9" s="145">
        <v>6.3899999999999998E-2</v>
      </c>
      <c r="G9" s="148">
        <v>8.8658268795201875E-2</v>
      </c>
      <c r="H9" s="145">
        <v>8.8300000000000003E-2</v>
      </c>
      <c r="I9" s="145">
        <v>2.0000000000000001E-4</v>
      </c>
      <c r="J9" s="145">
        <v>8.8499999999999995E-2</v>
      </c>
      <c r="K9" s="145">
        <v>2.3E-3</v>
      </c>
      <c r="L9" s="145">
        <v>0.99770000000000003</v>
      </c>
      <c r="M9" s="145">
        <v>1</v>
      </c>
      <c r="N9" s="136"/>
      <c r="O9" s="162"/>
      <c r="P9" s="141"/>
    </row>
    <row r="10" spans="1:16" x14ac:dyDescent="0.25">
      <c r="A10" s="136">
        <v>10</v>
      </c>
      <c r="B10" s="142" t="s">
        <v>193</v>
      </c>
      <c r="C10" s="147">
        <v>0.12348000000000001</v>
      </c>
      <c r="D10" s="145">
        <v>2.1299999999999999E-2</v>
      </c>
      <c r="E10" s="145">
        <v>6.790111111111112E-2</v>
      </c>
      <c r="F10" s="145">
        <v>7.0999999999999994E-2</v>
      </c>
      <c r="G10" s="148">
        <v>0.1263872940223924</v>
      </c>
      <c r="H10" s="145">
        <v>0.12590000000000001</v>
      </c>
      <c r="I10" s="145">
        <v>2.0000000000000001E-4</v>
      </c>
      <c r="J10" s="145">
        <v>0.12609999999999999</v>
      </c>
      <c r="K10" s="145">
        <v>1.6000000000000001E-3</v>
      </c>
      <c r="L10" s="145">
        <v>0.99839999999999995</v>
      </c>
      <c r="M10" s="145">
        <v>1</v>
      </c>
      <c r="N10" s="136"/>
      <c r="O10" s="162"/>
      <c r="P10" s="141"/>
    </row>
    <row r="11" spans="1:16" x14ac:dyDescent="0.25">
      <c r="A11" s="136">
        <v>11</v>
      </c>
      <c r="B11" s="142" t="s">
        <v>194</v>
      </c>
      <c r="C11" s="147">
        <v>9.1500000000000001E-3</v>
      </c>
      <c r="D11" s="145">
        <v>1.2699999999999999E-2</v>
      </c>
      <c r="E11" s="145">
        <v>2.7777777777777776E-2</v>
      </c>
      <c r="F11" s="145">
        <v>1.6500000000000001E-2</v>
      </c>
      <c r="G11" s="148">
        <v>9.0502078362865949E-3</v>
      </c>
      <c r="H11" s="145">
        <v>8.9999999999999993E-3</v>
      </c>
      <c r="I11" s="145">
        <v>1E-4</v>
      </c>
      <c r="J11" s="145">
        <v>9.1000000000000004E-3</v>
      </c>
      <c r="K11" s="145">
        <v>1.0999999999999999E-2</v>
      </c>
      <c r="L11" s="145">
        <v>0.98899999999999999</v>
      </c>
      <c r="M11" s="145">
        <v>1</v>
      </c>
      <c r="N11" s="136"/>
      <c r="O11" s="162"/>
      <c r="P11" s="141"/>
    </row>
    <row r="12" spans="1:16" x14ac:dyDescent="0.25">
      <c r="A12" s="136">
        <v>12</v>
      </c>
      <c r="B12" s="142" t="s">
        <v>195</v>
      </c>
      <c r="C12" s="147">
        <v>0.11123</v>
      </c>
      <c r="D12" s="145">
        <v>0.1699</v>
      </c>
      <c r="E12" s="145">
        <v>6.790111111111112E-2</v>
      </c>
      <c r="F12" s="145">
        <v>0.1163</v>
      </c>
      <c r="G12" s="148">
        <v>0.10955893427423262</v>
      </c>
      <c r="H12" s="145">
        <v>0.10920000000000001</v>
      </c>
      <c r="I12" s="145">
        <v>4.0000000000000002E-4</v>
      </c>
      <c r="J12" s="145">
        <v>0.1096</v>
      </c>
      <c r="K12" s="145">
        <v>3.5999999999999999E-3</v>
      </c>
      <c r="L12" s="145">
        <v>0.99639999999999995</v>
      </c>
      <c r="M12" s="145">
        <v>1</v>
      </c>
      <c r="N12" s="136"/>
      <c r="O12" s="162"/>
      <c r="P12" s="141"/>
    </row>
    <row r="13" spans="1:16" x14ac:dyDescent="0.25">
      <c r="A13" s="136">
        <v>13</v>
      </c>
      <c r="B13" s="142" t="s">
        <v>196</v>
      </c>
      <c r="C13" s="147">
        <v>0.15759999999999999</v>
      </c>
      <c r="D13" s="145">
        <v>4.9599999999999998E-2</v>
      </c>
      <c r="E13" s="145">
        <v>6.790111111111112E-2</v>
      </c>
      <c r="F13" s="145">
        <v>9.1700000000000004E-2</v>
      </c>
      <c r="G13" s="148">
        <v>0.1606752448899518</v>
      </c>
      <c r="H13" s="145">
        <v>0.16009999999999999</v>
      </c>
      <c r="I13" s="145">
        <v>2.9999999999999997E-4</v>
      </c>
      <c r="J13" s="145">
        <v>0.16039999999999999</v>
      </c>
      <c r="K13" s="145">
        <v>1.9E-3</v>
      </c>
      <c r="L13" s="145">
        <v>0.99809999999999999</v>
      </c>
      <c r="M13" s="145">
        <v>1</v>
      </c>
      <c r="N13" s="136"/>
      <c r="O13" s="162"/>
      <c r="P13" s="141"/>
    </row>
    <row r="14" spans="1:16" x14ac:dyDescent="0.25">
      <c r="A14" s="136">
        <v>14</v>
      </c>
      <c r="B14" s="142" t="s">
        <v>197</v>
      </c>
      <c r="C14" s="147">
        <v>6.6989999999999994E-2</v>
      </c>
      <c r="D14" s="145">
        <v>0.38769999999999999</v>
      </c>
      <c r="E14" s="145">
        <v>6.790111111111112E-2</v>
      </c>
      <c r="F14" s="145">
        <v>0.17419999999999999</v>
      </c>
      <c r="G14" s="148">
        <v>5.7876625924422997E-2</v>
      </c>
      <c r="H14" s="145">
        <v>5.7700000000000001E-2</v>
      </c>
      <c r="I14" s="145">
        <v>5.9999999999999995E-4</v>
      </c>
      <c r="J14" s="145">
        <v>5.8299999999999998E-2</v>
      </c>
      <c r="K14" s="145">
        <v>1.03E-2</v>
      </c>
      <c r="L14" s="145">
        <v>0.98970000000000002</v>
      </c>
      <c r="M14" s="145">
        <v>1</v>
      </c>
      <c r="N14" s="136"/>
      <c r="O14" s="162"/>
      <c r="P14" s="141"/>
    </row>
    <row r="15" spans="1:16" x14ac:dyDescent="0.25">
      <c r="A15" s="136">
        <v>15</v>
      </c>
      <c r="B15" s="142" t="s">
        <v>198</v>
      </c>
      <c r="C15" s="147">
        <v>1.312E-2</v>
      </c>
      <c r="D15" s="145">
        <v>5.3E-3</v>
      </c>
      <c r="E15" s="145">
        <v>2.7777777777777776E-2</v>
      </c>
      <c r="F15" s="145">
        <v>1.54E-2</v>
      </c>
      <c r="G15" s="148">
        <v>1.3346034706213599E-2</v>
      </c>
      <c r="H15" s="145">
        <v>1.3299999999999999E-2</v>
      </c>
      <c r="I15" s="145">
        <v>1E-4</v>
      </c>
      <c r="J15" s="145">
        <v>1.34E-2</v>
      </c>
      <c r="K15" s="145">
        <v>7.4999999999999997E-3</v>
      </c>
      <c r="L15" s="145">
        <v>0.99250000000000005</v>
      </c>
      <c r="M15" s="145">
        <v>1</v>
      </c>
      <c r="N15" s="136"/>
      <c r="O15" s="162"/>
      <c r="P15" s="141"/>
    </row>
    <row r="16" spans="1:16" x14ac:dyDescent="0.25">
      <c r="A16" s="136">
        <v>16</v>
      </c>
      <c r="B16" s="142" t="s">
        <v>199</v>
      </c>
      <c r="C16" s="147">
        <v>2.332E-2</v>
      </c>
      <c r="D16" s="145">
        <v>1.5299999999999999E-2</v>
      </c>
      <c r="E16" s="145">
        <v>5.5555555555555552E-2</v>
      </c>
      <c r="F16" s="145">
        <v>3.1399999999999997E-2</v>
      </c>
      <c r="G16" s="148">
        <v>2.3552220965515389E-2</v>
      </c>
      <c r="H16" s="145">
        <v>2.35E-2</v>
      </c>
      <c r="I16" s="145">
        <v>1E-4</v>
      </c>
      <c r="J16" s="145">
        <v>2.3599999999999999E-2</v>
      </c>
      <c r="K16" s="145">
        <v>4.1999999999999997E-3</v>
      </c>
      <c r="L16" s="145">
        <v>0.99580000000000002</v>
      </c>
      <c r="M16" s="145">
        <v>1</v>
      </c>
      <c r="N16" s="136"/>
      <c r="O16" s="162"/>
      <c r="P16" s="141"/>
    </row>
    <row r="17" spans="1:16" x14ac:dyDescent="0.25">
      <c r="A17" s="136">
        <v>17</v>
      </c>
      <c r="B17" s="142" t="s">
        <v>200</v>
      </c>
      <c r="C17" s="147">
        <v>2.3949999999999999E-2</v>
      </c>
      <c r="D17" s="145">
        <v>1.7000000000000001E-2</v>
      </c>
      <c r="E17" s="145">
        <v>5.5555555555555552E-2</v>
      </c>
      <c r="F17" s="145">
        <v>3.2199999999999999E-2</v>
      </c>
      <c r="G17" s="148">
        <v>2.4147957563600397E-2</v>
      </c>
      <c r="H17" s="145">
        <v>2.41E-2</v>
      </c>
      <c r="I17" s="145">
        <v>1E-4</v>
      </c>
      <c r="J17" s="145">
        <v>2.4199999999999999E-2</v>
      </c>
      <c r="K17" s="145">
        <v>4.1000000000000003E-3</v>
      </c>
      <c r="L17" s="145">
        <v>0.99590000000000001</v>
      </c>
      <c r="M17" s="145">
        <v>1</v>
      </c>
      <c r="N17" s="136"/>
      <c r="O17" s="162"/>
      <c r="P17" s="141"/>
    </row>
    <row r="18" spans="1:16" x14ac:dyDescent="0.25">
      <c r="A18" s="136">
        <v>18</v>
      </c>
      <c r="B18" s="142" t="s">
        <v>201</v>
      </c>
      <c r="C18" s="147">
        <v>8.0180000000000001E-2</v>
      </c>
      <c r="D18" s="145">
        <v>6.3799999999999996E-2</v>
      </c>
      <c r="E18" s="145">
        <v>6.790111111111112E-2</v>
      </c>
      <c r="F18" s="145">
        <v>7.0599999999999996E-2</v>
      </c>
      <c r="G18" s="148">
        <v>8.0646043244145524E-2</v>
      </c>
      <c r="H18" s="145">
        <v>8.0399999999999999E-2</v>
      </c>
      <c r="I18" s="145">
        <v>2.0000000000000001E-4</v>
      </c>
      <c r="J18" s="145">
        <v>8.0600000000000005E-2</v>
      </c>
      <c r="K18" s="145">
        <v>2.5000000000000001E-3</v>
      </c>
      <c r="L18" s="145">
        <v>0.99750000000000005</v>
      </c>
      <c r="M18" s="145">
        <v>1</v>
      </c>
      <c r="N18" s="136"/>
      <c r="O18" s="162"/>
      <c r="P18" s="141"/>
    </row>
    <row r="19" spans="1:16" x14ac:dyDescent="0.25">
      <c r="A19" s="136">
        <v>19</v>
      </c>
      <c r="B19" s="142" t="s">
        <v>202</v>
      </c>
      <c r="C19" s="147">
        <v>1.3339999999999999E-2</v>
      </c>
      <c r="D19" s="145">
        <v>5.5999999999999999E-3</v>
      </c>
      <c r="E19" s="145">
        <v>2.7777777777777776E-2</v>
      </c>
      <c r="F19" s="145">
        <v>1.5599999999999999E-2</v>
      </c>
      <c r="G19" s="148">
        <v>1.3560921981529287E-2</v>
      </c>
      <c r="H19" s="145">
        <v>1.35E-2</v>
      </c>
      <c r="I19" s="145">
        <v>1E-4</v>
      </c>
      <c r="J19" s="145">
        <v>1.3599999999999999E-2</v>
      </c>
      <c r="K19" s="145">
        <v>7.4000000000000003E-3</v>
      </c>
      <c r="L19" s="145">
        <v>0.99260000000000004</v>
      </c>
      <c r="M19" s="145">
        <v>1</v>
      </c>
      <c r="N19" s="136"/>
      <c r="O19" s="162"/>
      <c r="P19" s="141"/>
    </row>
    <row r="20" spans="1:16" x14ac:dyDescent="0.25">
      <c r="A20" s="136">
        <v>20</v>
      </c>
      <c r="B20" s="142" t="s">
        <v>203</v>
      </c>
      <c r="C20" s="147">
        <v>2.5260000000000001E-2</v>
      </c>
      <c r="D20" s="145">
        <v>8.5000000000000006E-3</v>
      </c>
      <c r="E20" s="145">
        <v>5.5555555555555552E-2</v>
      </c>
      <c r="F20" s="145">
        <v>2.98E-2</v>
      </c>
      <c r="G20" s="148">
        <v>2.5733710537246969E-2</v>
      </c>
      <c r="H20" s="145">
        <v>2.5600000000000001E-2</v>
      </c>
      <c r="I20" s="145">
        <v>1E-4</v>
      </c>
      <c r="J20" s="145">
        <v>2.5700000000000001E-2</v>
      </c>
      <c r="K20" s="145">
        <v>3.8999999999999998E-3</v>
      </c>
      <c r="L20" s="145">
        <v>0.99609999999999999</v>
      </c>
      <c r="M20" s="145">
        <v>1</v>
      </c>
      <c r="N20" s="136"/>
      <c r="O20" s="162"/>
      <c r="P20" s="141"/>
    </row>
    <row r="21" spans="1:16" x14ac:dyDescent="0.25">
      <c r="A21" s="136">
        <v>21</v>
      </c>
      <c r="B21" s="142" t="s">
        <v>204</v>
      </c>
      <c r="C21" s="147">
        <v>2.0740000000000001E-2</v>
      </c>
      <c r="D21" s="145">
        <v>7.1999999999999998E-3</v>
      </c>
      <c r="E21" s="145">
        <v>5.5555555555555552E-2</v>
      </c>
      <c r="F21" s="145">
        <v>2.7799999999999998E-2</v>
      </c>
      <c r="G21" s="148">
        <v>2.1124186618086793E-2</v>
      </c>
      <c r="H21" s="145">
        <v>2.1100000000000001E-2</v>
      </c>
      <c r="I21" s="145">
        <v>1E-4</v>
      </c>
      <c r="J21" s="145">
        <v>2.12E-2</v>
      </c>
      <c r="K21" s="145">
        <v>4.7000000000000002E-3</v>
      </c>
      <c r="L21" s="145">
        <v>0.99529999999999996</v>
      </c>
      <c r="M21" s="145">
        <v>1</v>
      </c>
      <c r="N21" s="136"/>
      <c r="O21" s="162"/>
      <c r="P21" s="141"/>
    </row>
    <row r="22" spans="1:16" x14ac:dyDescent="0.25">
      <c r="A22" s="136">
        <v>22</v>
      </c>
      <c r="B22" s="142" t="s">
        <v>205</v>
      </c>
      <c r="C22" s="147">
        <v>5.2679999999999998E-2</v>
      </c>
      <c r="D22" s="145">
        <v>1.4999999999999999E-2</v>
      </c>
      <c r="E22" s="145">
        <v>6.790111111111112E-2</v>
      </c>
      <c r="F22" s="145">
        <v>4.5199999999999997E-2</v>
      </c>
      <c r="G22" s="148">
        <v>5.3756354283883361E-2</v>
      </c>
      <c r="H22" s="145">
        <v>5.3600000000000002E-2</v>
      </c>
      <c r="I22" s="145">
        <v>2.0000000000000001E-4</v>
      </c>
      <c r="J22" s="145">
        <v>5.3800000000000001E-2</v>
      </c>
      <c r="K22" s="145">
        <v>3.7000000000000002E-3</v>
      </c>
      <c r="L22" s="145">
        <v>0.99629999999999996</v>
      </c>
      <c r="M22" s="145">
        <v>1</v>
      </c>
      <c r="N22" s="136"/>
      <c r="O22" s="162"/>
      <c r="P22" s="141"/>
    </row>
    <row r="23" spans="1:16" x14ac:dyDescent="0.25">
      <c r="A23" s="136">
        <v>23</v>
      </c>
      <c r="B23" s="142" t="s">
        <v>206</v>
      </c>
      <c r="C23" s="147">
        <v>4.0329999999999998E-2</v>
      </c>
      <c r="D23" s="145">
        <v>4.8999999999999998E-3</v>
      </c>
      <c r="E23" s="145">
        <v>5.5555555555555552E-2</v>
      </c>
      <c r="F23" s="145">
        <v>3.3599999999999998E-2</v>
      </c>
      <c r="G23" s="148">
        <v>4.1337020952468662E-2</v>
      </c>
      <c r="H23" s="145">
        <v>4.1200000000000001E-2</v>
      </c>
      <c r="I23" s="145">
        <v>1E-4</v>
      </c>
      <c r="J23" s="145">
        <v>4.1300000000000003E-2</v>
      </c>
      <c r="K23" s="145">
        <v>2.3999999999999998E-3</v>
      </c>
      <c r="L23" s="145">
        <v>0.99760000000000004</v>
      </c>
      <c r="M23" s="145">
        <v>1</v>
      </c>
      <c r="N23" s="136"/>
      <c r="O23" s="162"/>
      <c r="P23" s="141"/>
    </row>
    <row r="24" spans="1:16" ht="13.8" thickBot="1" x14ac:dyDescent="0.3">
      <c r="A24" s="136">
        <v>24</v>
      </c>
      <c r="B24" s="149" t="s">
        <v>207</v>
      </c>
      <c r="C24" s="150">
        <v>1.1610000000000001E-2</v>
      </c>
      <c r="D24" s="150">
        <v>7.1000000000000004E-3</v>
      </c>
      <c r="E24" s="150">
        <v>2.7777777777777776E-2</v>
      </c>
      <c r="F24" s="150">
        <v>1.55E-2</v>
      </c>
      <c r="G24" s="150">
        <v>1.1741095368699557E-2</v>
      </c>
      <c r="H24" s="150">
        <v>1.17E-2</v>
      </c>
      <c r="I24" s="150">
        <v>1E-4</v>
      </c>
      <c r="J24" s="150">
        <v>1.18E-2</v>
      </c>
      <c r="K24" s="150">
        <v>8.5000000000000006E-3</v>
      </c>
      <c r="L24" s="150">
        <v>0.99150000000000005</v>
      </c>
      <c r="M24" s="150">
        <v>1</v>
      </c>
      <c r="N24" s="136"/>
      <c r="O24" s="162"/>
      <c r="P24" s="141"/>
    </row>
    <row r="25" spans="1:16" ht="14.4" x14ac:dyDescent="0.3">
      <c r="A25" s="251"/>
      <c r="B25" s="251"/>
      <c r="C25" s="135">
        <v>0.99997999999999998</v>
      </c>
      <c r="D25" s="135">
        <v>0.99999999999999989</v>
      </c>
      <c r="E25" s="135">
        <v>0.9999988888888891</v>
      </c>
      <c r="F25" s="135">
        <v>1</v>
      </c>
      <c r="G25" s="135">
        <v>1</v>
      </c>
      <c r="H25" s="135">
        <v>0.99649999999999994</v>
      </c>
      <c r="I25" s="135">
        <v>3.4999999999999988E-3</v>
      </c>
      <c r="J25" s="135">
        <v>0.99999999999999989</v>
      </c>
      <c r="K25" s="135"/>
      <c r="L25" s="135"/>
      <c r="M25" s="135"/>
      <c r="N25" s="136"/>
      <c r="O25" s="141"/>
      <c r="P25" s="141"/>
    </row>
    <row r="26" spans="1:16" x14ac:dyDescent="0.25">
      <c r="I26" s="151"/>
      <c r="K26" s="135"/>
      <c r="N26" s="136"/>
      <c r="O26" s="136"/>
      <c r="P26" s="136"/>
    </row>
    <row r="27" spans="1:16" x14ac:dyDescent="0.25">
      <c r="H27" s="152"/>
      <c r="I27" s="152"/>
      <c r="N27" s="136"/>
      <c r="O27" s="136"/>
      <c r="P27" s="136"/>
    </row>
    <row r="28" spans="1:16" ht="14.4" x14ac:dyDescent="0.3">
      <c r="D28" s="135"/>
      <c r="H28" s="135"/>
      <c r="I28" s="153"/>
      <c r="N28" s="136"/>
      <c r="O28" s="136"/>
      <c r="P28" s="136"/>
    </row>
    <row r="29" spans="1:16" ht="14.4" x14ac:dyDescent="0.3">
      <c r="H29" s="153"/>
      <c r="I29" s="153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sheetPr>
    <pageSetUpPr fitToPage="1"/>
  </sheetPr>
  <dimension ref="A1:J104"/>
  <sheetViews>
    <sheetView zoomScale="90" zoomScaleNormal="90" workbookViewId="0">
      <pane xSplit="5" ySplit="3" topLeftCell="F4" activePane="bottomRight" state="frozen"/>
      <selection pane="topRight" activeCell="F30" sqref="F30"/>
      <selection pane="bottomLeft" activeCell="F30" sqref="F30"/>
      <selection pane="bottomRight" sqref="A1:E1"/>
    </sheetView>
  </sheetViews>
  <sheetFormatPr defaultColWidth="9.109375" defaultRowHeight="13.2" x14ac:dyDescent="0.25"/>
  <cols>
    <col min="1" max="1" width="24.33203125" style="6" customWidth="1"/>
    <col min="2" max="2" width="19.109375" style="6" customWidth="1"/>
    <col min="3" max="3" width="19.33203125" style="6" customWidth="1"/>
    <col min="4" max="4" width="18.88671875" style="6" customWidth="1"/>
    <col min="5" max="5" width="19.33203125" style="6" customWidth="1"/>
    <col min="6" max="9" width="9.109375" style="6"/>
    <col min="10" max="10" width="12.77734375" style="6" customWidth="1"/>
    <col min="11" max="16384" width="9.109375" style="6"/>
  </cols>
  <sheetData>
    <row r="1" spans="1:10" ht="15.6" x14ac:dyDescent="0.3">
      <c r="A1" s="329" t="s">
        <v>259</v>
      </c>
      <c r="B1" s="329"/>
      <c r="C1" s="329"/>
      <c r="D1" s="329"/>
      <c r="E1" s="329"/>
    </row>
    <row r="2" spans="1:10" ht="33" customHeight="1" x14ac:dyDescent="0.25">
      <c r="A2" s="330" t="s">
        <v>24</v>
      </c>
      <c r="B2" s="330"/>
      <c r="C2" s="330"/>
      <c r="D2" s="330"/>
      <c r="E2" s="330"/>
      <c r="F2" s="104"/>
    </row>
    <row r="3" spans="1:10" ht="26.4" x14ac:dyDescent="0.25">
      <c r="A3" s="99" t="s">
        <v>25</v>
      </c>
      <c r="B3" s="99" t="s">
        <v>26</v>
      </c>
      <c r="C3" s="99" t="s">
        <v>27</v>
      </c>
      <c r="D3" s="100" t="s">
        <v>28</v>
      </c>
      <c r="E3" s="100" t="s">
        <v>29</v>
      </c>
    </row>
    <row r="4" spans="1:10" x14ac:dyDescent="0.25">
      <c r="A4" s="41" t="s">
        <v>30</v>
      </c>
      <c r="B4" s="267">
        <f>'SFY 23-24 Q4 Share by Project'!K4</f>
        <v>150398</v>
      </c>
      <c r="C4" s="16">
        <f>'SFY 23-24 Q4 Share by Project'!L4</f>
        <v>2097</v>
      </c>
      <c r="D4" s="16">
        <f>'SFY 23-24 Q4 Share by Project'!M4</f>
        <v>29053</v>
      </c>
      <c r="E4" s="55">
        <f t="shared" ref="E4:E35" si="0">SUM(B4:D4)</f>
        <v>181548</v>
      </c>
      <c r="I4" s="44"/>
    </row>
    <row r="5" spans="1:10" x14ac:dyDescent="0.25">
      <c r="A5" s="41" t="s">
        <v>31</v>
      </c>
      <c r="B5" s="16">
        <f>'SFY 23-24 Q4 Share by Project'!K5</f>
        <v>0</v>
      </c>
      <c r="C5" s="16">
        <f>'SFY 23-24 Q4 Share by Project'!L5</f>
        <v>0</v>
      </c>
      <c r="D5" s="16">
        <f>'SFY 23-24 Q4 Share by Project'!M5</f>
        <v>0</v>
      </c>
      <c r="E5" s="55">
        <f t="shared" si="0"/>
        <v>0</v>
      </c>
      <c r="I5" s="44"/>
    </row>
    <row r="6" spans="1:10" x14ac:dyDescent="0.25">
      <c r="A6" s="41" t="s">
        <v>32</v>
      </c>
      <c r="B6" s="16">
        <f>'SFY 23-24 Q4 Share by Project'!K6</f>
        <v>2856</v>
      </c>
      <c r="C6" s="16">
        <f>'SFY 23-24 Q4 Share by Project'!L6</f>
        <v>40</v>
      </c>
      <c r="D6" s="16">
        <f>'SFY 23-24 Q4 Share by Project'!M6</f>
        <v>552</v>
      </c>
      <c r="E6" s="55">
        <f t="shared" si="0"/>
        <v>3448</v>
      </c>
      <c r="I6" s="44"/>
    </row>
    <row r="7" spans="1:10" x14ac:dyDescent="0.25">
      <c r="A7" s="41" t="s">
        <v>33</v>
      </c>
      <c r="B7" s="16">
        <f>'SFY 23-24 Q4 Share by Project'!K7</f>
        <v>28264</v>
      </c>
      <c r="C7" s="16">
        <f>'SFY 23-24 Q4 Share by Project'!L7</f>
        <v>392</v>
      </c>
      <c r="D7" s="16">
        <f>'SFY 23-24 Q4 Share by Project'!M7</f>
        <v>5425</v>
      </c>
      <c r="E7" s="55">
        <f t="shared" si="0"/>
        <v>34081</v>
      </c>
      <c r="I7" s="44"/>
      <c r="J7" s="6" t="s">
        <v>34</v>
      </c>
    </row>
    <row r="8" spans="1:10" x14ac:dyDescent="0.25">
      <c r="A8" s="41" t="s">
        <v>35</v>
      </c>
      <c r="B8" s="16">
        <f>'SFY 23-24 Q4 Share by Project'!K8</f>
        <v>4782</v>
      </c>
      <c r="C8" s="16">
        <f>'SFY 23-24 Q4 Share by Project'!L8</f>
        <v>66</v>
      </c>
      <c r="D8" s="16">
        <f>'SFY 23-24 Q4 Share by Project'!M8</f>
        <v>920</v>
      </c>
      <c r="E8" s="55">
        <f t="shared" si="0"/>
        <v>5768</v>
      </c>
      <c r="I8" s="44"/>
    </row>
    <row r="9" spans="1:10" x14ac:dyDescent="0.25">
      <c r="A9" s="41" t="s">
        <v>36</v>
      </c>
      <c r="B9" s="16">
        <f>'SFY 23-24 Q4 Share by Project'!K9</f>
        <v>3286</v>
      </c>
      <c r="C9" s="16">
        <f>'SFY 23-24 Q4 Share by Project'!L9</f>
        <v>46</v>
      </c>
      <c r="D9" s="16">
        <f>'SFY 23-24 Q4 Share by Project'!M9</f>
        <v>643</v>
      </c>
      <c r="E9" s="55">
        <f t="shared" si="0"/>
        <v>3975</v>
      </c>
      <c r="I9" s="44"/>
    </row>
    <row r="10" spans="1:10" x14ac:dyDescent="0.25">
      <c r="A10" s="41" t="s">
        <v>37</v>
      </c>
      <c r="B10" s="16">
        <f>'SFY 23-24 Q4 Share by Project'!K10</f>
        <v>95774</v>
      </c>
      <c r="C10" s="16">
        <f>'SFY 23-24 Q4 Share by Project'!L10</f>
        <v>1341</v>
      </c>
      <c r="D10" s="16">
        <f>'SFY 23-24 Q4 Share by Project'!M10</f>
        <v>18572</v>
      </c>
      <c r="E10" s="55">
        <f t="shared" si="0"/>
        <v>115687</v>
      </c>
      <c r="I10" s="44"/>
    </row>
    <row r="11" spans="1:10" x14ac:dyDescent="0.25">
      <c r="A11" s="41" t="s">
        <v>38</v>
      </c>
      <c r="B11" s="16">
        <f>'SFY 23-24 Q4 Share by Project'!K11</f>
        <v>4805</v>
      </c>
      <c r="C11" s="16">
        <f>'SFY 23-24 Q4 Share by Project'!L11</f>
        <v>66</v>
      </c>
      <c r="D11" s="16">
        <f>'SFY 23-24 Q4 Share by Project'!M11</f>
        <v>920</v>
      </c>
      <c r="E11" s="55">
        <f t="shared" si="0"/>
        <v>5791</v>
      </c>
      <c r="I11" s="44"/>
    </row>
    <row r="12" spans="1:10" x14ac:dyDescent="0.25">
      <c r="A12" s="41" t="s">
        <v>39</v>
      </c>
      <c r="B12" s="16">
        <f>'SFY 23-24 Q4 Share by Project'!K12</f>
        <v>13258</v>
      </c>
      <c r="C12" s="16">
        <f>'SFY 23-24 Q4 Share by Project'!L12</f>
        <v>186</v>
      </c>
      <c r="D12" s="16">
        <f>'SFY 23-24 Q4 Share by Project'!M12</f>
        <v>2574</v>
      </c>
      <c r="E12" s="55">
        <f t="shared" si="0"/>
        <v>16018</v>
      </c>
      <c r="I12" s="44"/>
    </row>
    <row r="13" spans="1:10" x14ac:dyDescent="0.25">
      <c r="A13" s="41" t="s">
        <v>40</v>
      </c>
      <c r="B13" s="16">
        <f>'SFY 23-24 Q4 Share by Project'!K13</f>
        <v>186475</v>
      </c>
      <c r="C13" s="16">
        <f>'SFY 23-24 Q4 Share by Project'!L13</f>
        <v>2575</v>
      </c>
      <c r="D13" s="16">
        <f>'SFY 23-24 Q4 Share by Project'!M13</f>
        <v>35672</v>
      </c>
      <c r="E13" s="55">
        <f t="shared" si="0"/>
        <v>224722</v>
      </c>
      <c r="I13" s="44"/>
    </row>
    <row r="14" spans="1:10" x14ac:dyDescent="0.25">
      <c r="A14" s="41" t="s">
        <v>41</v>
      </c>
      <c r="B14" s="16">
        <f>'SFY 23-24 Q4 Share by Project'!K14</f>
        <v>4260</v>
      </c>
      <c r="C14" s="16">
        <f>'SFY 23-24 Q4 Share by Project'!L14</f>
        <v>60</v>
      </c>
      <c r="D14" s="16">
        <f>'SFY 23-24 Q4 Share by Project'!M14</f>
        <v>828</v>
      </c>
      <c r="E14" s="55">
        <f t="shared" si="0"/>
        <v>5148</v>
      </c>
      <c r="I14" s="44"/>
    </row>
    <row r="15" spans="1:10" x14ac:dyDescent="0.25">
      <c r="A15" s="41" t="s">
        <v>42</v>
      </c>
      <c r="B15" s="16">
        <f>'SFY 23-24 Q4 Share by Project'!K15</f>
        <v>21079</v>
      </c>
      <c r="C15" s="16">
        <f>'SFY 23-24 Q4 Share by Project'!L15</f>
        <v>292</v>
      </c>
      <c r="D15" s="16">
        <f>'SFY 23-24 Q4 Share by Project'!M15</f>
        <v>4045</v>
      </c>
      <c r="E15" s="55">
        <f t="shared" si="0"/>
        <v>25416</v>
      </c>
      <c r="I15" s="44"/>
    </row>
    <row r="16" spans="1:10" x14ac:dyDescent="0.25">
      <c r="A16" s="41" t="s">
        <v>43</v>
      </c>
      <c r="B16" s="16">
        <f>'SFY 23-24 Q4 Share by Project'!K16</f>
        <v>35970</v>
      </c>
      <c r="C16" s="16">
        <f>'SFY 23-24 Q4 Share by Project'!L16</f>
        <v>498</v>
      </c>
      <c r="D16" s="16">
        <f>'SFY 23-24 Q4 Share by Project'!M16</f>
        <v>6896</v>
      </c>
      <c r="E16" s="55">
        <f t="shared" si="0"/>
        <v>43364</v>
      </c>
      <c r="I16" s="44"/>
    </row>
    <row r="17" spans="1:9" x14ac:dyDescent="0.25">
      <c r="A17" s="41" t="s">
        <v>44</v>
      </c>
      <c r="B17" s="16">
        <f>'SFY 23-24 Q4 Share by Project'!K17</f>
        <v>1903</v>
      </c>
      <c r="C17" s="16">
        <f>'SFY 23-24 Q4 Share by Project'!L17</f>
        <v>27</v>
      </c>
      <c r="D17" s="16">
        <f>'SFY 23-24 Q4 Share by Project'!M17</f>
        <v>368</v>
      </c>
      <c r="E17" s="55">
        <f t="shared" si="0"/>
        <v>2298</v>
      </c>
      <c r="I17" s="44"/>
    </row>
    <row r="18" spans="1:9" x14ac:dyDescent="0.25">
      <c r="A18" s="41" t="s">
        <v>45</v>
      </c>
      <c r="B18" s="16">
        <f>'SFY 23-24 Q4 Share by Project'!K18</f>
        <v>159694</v>
      </c>
      <c r="C18" s="16">
        <f>'SFY 23-24 Q4 Share by Project'!L18</f>
        <v>2223</v>
      </c>
      <c r="D18" s="16">
        <f>'SFY 23-24 Q4 Share by Project'!M18</f>
        <v>30801</v>
      </c>
      <c r="E18" s="55">
        <f t="shared" si="0"/>
        <v>192718</v>
      </c>
      <c r="I18" s="44"/>
    </row>
    <row r="19" spans="1:9" x14ac:dyDescent="0.25">
      <c r="A19" s="41" t="s">
        <v>46</v>
      </c>
      <c r="B19" s="16">
        <f>'SFY 23-24 Q4 Share by Project'!K19</f>
        <v>22982</v>
      </c>
      <c r="C19" s="16">
        <f>'SFY 23-24 Q4 Share by Project'!L19</f>
        <v>319</v>
      </c>
      <c r="D19" s="16">
        <f>'SFY 23-24 Q4 Share by Project'!M19</f>
        <v>4413</v>
      </c>
      <c r="E19" s="55">
        <f t="shared" si="0"/>
        <v>27714</v>
      </c>
      <c r="I19" s="44"/>
    </row>
    <row r="20" spans="1:9" x14ac:dyDescent="0.25">
      <c r="A20" s="41" t="s">
        <v>47</v>
      </c>
      <c r="B20" s="16">
        <f>'SFY 23-24 Q4 Share by Project'!K20</f>
        <v>11990</v>
      </c>
      <c r="C20" s="16">
        <f>'SFY 23-24 Q4 Share by Project'!L20</f>
        <v>166</v>
      </c>
      <c r="D20" s="16">
        <f>'SFY 23-24 Q4 Share by Project'!M20</f>
        <v>2298</v>
      </c>
      <c r="E20" s="55">
        <f t="shared" si="0"/>
        <v>14454</v>
      </c>
      <c r="I20" s="44"/>
    </row>
    <row r="21" spans="1:9" x14ac:dyDescent="0.25">
      <c r="A21" s="41" t="s">
        <v>48</v>
      </c>
      <c r="B21" s="16">
        <f>'SFY 23-24 Q4 Share by Project'!K21</f>
        <v>3331</v>
      </c>
      <c r="C21" s="16">
        <f>'SFY 23-24 Q4 Share by Project'!L21</f>
        <v>46</v>
      </c>
      <c r="D21" s="16">
        <f>'SFY 23-24 Q4 Share by Project'!M21</f>
        <v>643</v>
      </c>
      <c r="E21" s="55">
        <f t="shared" si="0"/>
        <v>4020</v>
      </c>
      <c r="I21" s="44"/>
    </row>
    <row r="22" spans="1:9" x14ac:dyDescent="0.25">
      <c r="A22" s="41" t="s">
        <v>49</v>
      </c>
      <c r="B22" s="16">
        <f>'SFY 23-24 Q4 Share by Project'!K22</f>
        <v>1417981</v>
      </c>
      <c r="C22" s="16">
        <f>'SFY 23-24 Q4 Share by Project'!L22</f>
        <v>19784</v>
      </c>
      <c r="D22" s="16">
        <f>'SFY 23-24 Q4 Share by Project'!M22</f>
        <v>274077</v>
      </c>
      <c r="E22" s="55">
        <f t="shared" si="0"/>
        <v>1711842</v>
      </c>
      <c r="I22" s="44"/>
    </row>
    <row r="23" spans="1:9" x14ac:dyDescent="0.25">
      <c r="A23" s="41" t="s">
        <v>50</v>
      </c>
      <c r="B23" s="16">
        <f>'SFY 23-24 Q4 Share by Project'!K23</f>
        <v>27696</v>
      </c>
      <c r="C23" s="16">
        <f>'SFY 23-24 Q4 Share by Project'!L23</f>
        <v>385</v>
      </c>
      <c r="D23" s="16">
        <f>'SFY 23-24 Q4 Share by Project'!M23</f>
        <v>5333</v>
      </c>
      <c r="E23" s="55">
        <f t="shared" si="0"/>
        <v>33414</v>
      </c>
      <c r="I23" s="44"/>
    </row>
    <row r="24" spans="1:9" x14ac:dyDescent="0.25">
      <c r="A24" s="41" t="s">
        <v>51</v>
      </c>
      <c r="B24" s="16">
        <f>'SFY 23-24 Q4 Share by Project'!K24</f>
        <v>16497</v>
      </c>
      <c r="C24" s="16">
        <f>'SFY 23-24 Q4 Share by Project'!L24</f>
        <v>232</v>
      </c>
      <c r="D24" s="16">
        <f>'SFY 23-24 Q4 Share by Project'!M24</f>
        <v>3218</v>
      </c>
      <c r="E24" s="55">
        <f t="shared" si="0"/>
        <v>19947</v>
      </c>
      <c r="I24" s="44"/>
    </row>
    <row r="25" spans="1:9" x14ac:dyDescent="0.25">
      <c r="A25" s="41" t="s">
        <v>52</v>
      </c>
      <c r="B25" s="16">
        <f>'SFY 23-24 Q4 Share by Project'!K25</f>
        <v>1950</v>
      </c>
      <c r="C25" s="16">
        <f>'SFY 23-24 Q4 Share by Project'!L25</f>
        <v>27</v>
      </c>
      <c r="D25" s="16">
        <f>'SFY 23-24 Q4 Share by Project'!M25</f>
        <v>368</v>
      </c>
      <c r="E25" s="55">
        <f t="shared" si="0"/>
        <v>2345</v>
      </c>
      <c r="I25" s="44"/>
    </row>
    <row r="26" spans="1:9" x14ac:dyDescent="0.25">
      <c r="A26" s="41" t="s">
        <v>53</v>
      </c>
      <c r="B26" s="16">
        <f>'SFY 23-24 Q4 Share by Project'!K26</f>
        <v>13825</v>
      </c>
      <c r="C26" s="16">
        <f>'SFY 23-24 Q4 Share by Project'!L26</f>
        <v>192</v>
      </c>
      <c r="D26" s="16">
        <f>'SFY 23-24 Q4 Share by Project'!M26</f>
        <v>2666</v>
      </c>
      <c r="E26" s="55">
        <f t="shared" si="0"/>
        <v>16683</v>
      </c>
      <c r="I26" s="44"/>
    </row>
    <row r="27" spans="1:9" x14ac:dyDescent="0.25">
      <c r="A27" s="41" t="s">
        <v>54</v>
      </c>
      <c r="B27" s="16">
        <f>'SFY 23-24 Q4 Share by Project'!K27</f>
        <v>51132</v>
      </c>
      <c r="C27" s="16">
        <f>'SFY 23-24 Q4 Share by Project'!L27</f>
        <v>710</v>
      </c>
      <c r="D27" s="16">
        <f>'SFY 23-24 Q4 Share by Project'!M27</f>
        <v>9838</v>
      </c>
      <c r="E27" s="55">
        <f t="shared" si="0"/>
        <v>61680</v>
      </c>
      <c r="I27" s="44"/>
    </row>
    <row r="28" spans="1:9" x14ac:dyDescent="0.25">
      <c r="A28" s="41" t="s">
        <v>55</v>
      </c>
      <c r="B28" s="16">
        <f>'SFY 23-24 Q4 Share by Project'!K28</f>
        <v>1450</v>
      </c>
      <c r="C28" s="16">
        <f>'SFY 23-24 Q4 Share by Project'!L28</f>
        <v>20</v>
      </c>
      <c r="D28" s="16">
        <f>'SFY 23-24 Q4 Share by Project'!M28</f>
        <v>276</v>
      </c>
      <c r="E28" s="55">
        <f t="shared" si="0"/>
        <v>1746</v>
      </c>
      <c r="I28" s="44"/>
    </row>
    <row r="29" spans="1:9" x14ac:dyDescent="0.25">
      <c r="A29" s="41" t="s">
        <v>56</v>
      </c>
      <c r="B29" s="16">
        <f>'SFY 23-24 Q4 Share by Project'!K29</f>
        <v>929</v>
      </c>
      <c r="C29" s="16">
        <f>'SFY 23-24 Q4 Share by Project'!L29</f>
        <v>13</v>
      </c>
      <c r="D29" s="16">
        <f>'SFY 23-24 Q4 Share by Project'!M29</f>
        <v>184</v>
      </c>
      <c r="E29" s="55">
        <f t="shared" si="0"/>
        <v>1126</v>
      </c>
      <c r="I29" s="44"/>
    </row>
    <row r="30" spans="1:9" x14ac:dyDescent="0.25">
      <c r="A30" s="41" t="s">
        <v>57</v>
      </c>
      <c r="B30" s="16">
        <f>'SFY 23-24 Q4 Share by Project'!K30</f>
        <v>61433</v>
      </c>
      <c r="C30" s="16">
        <f>'SFY 23-24 Q4 Share by Project'!L30</f>
        <v>869</v>
      </c>
      <c r="D30" s="16">
        <f>'SFY 23-24 Q4 Share by Project'!M30</f>
        <v>12044</v>
      </c>
      <c r="E30" s="55">
        <f t="shared" si="0"/>
        <v>74346</v>
      </c>
      <c r="I30" s="44"/>
    </row>
    <row r="31" spans="1:9" x14ac:dyDescent="0.25">
      <c r="A31" s="41" t="s">
        <v>58</v>
      </c>
      <c r="B31" s="16">
        <f>'SFY 23-24 Q4 Share by Project'!K31</f>
        <v>10334</v>
      </c>
      <c r="C31" s="16">
        <f>'SFY 23-24 Q4 Share by Project'!L31</f>
        <v>146</v>
      </c>
      <c r="D31" s="16">
        <f>'SFY 23-24 Q4 Share by Project'!M31</f>
        <v>2023</v>
      </c>
      <c r="E31" s="55">
        <f t="shared" si="0"/>
        <v>12503</v>
      </c>
      <c r="I31" s="44"/>
    </row>
    <row r="32" spans="1:9" x14ac:dyDescent="0.25">
      <c r="A32" s="41" t="s">
        <v>59</v>
      </c>
      <c r="B32" s="16">
        <f>'SFY 23-24 Q4 Share by Project'!K32</f>
        <v>9020</v>
      </c>
      <c r="C32" s="16">
        <f>'SFY 23-24 Q4 Share by Project'!L32</f>
        <v>126</v>
      </c>
      <c r="D32" s="16">
        <f>'SFY 23-24 Q4 Share by Project'!M32</f>
        <v>1747</v>
      </c>
      <c r="E32" s="55">
        <f t="shared" si="0"/>
        <v>10893</v>
      </c>
      <c r="I32" s="44"/>
    </row>
    <row r="33" spans="1:9" x14ac:dyDescent="0.25">
      <c r="A33" s="41" t="s">
        <v>60</v>
      </c>
      <c r="B33" s="16">
        <f>'SFY 23-24 Q4 Share by Project'!K33</f>
        <v>303906</v>
      </c>
      <c r="C33" s="16">
        <f>'SFY 23-24 Q4 Share by Project'!L33</f>
        <v>4261</v>
      </c>
      <c r="D33" s="16">
        <f>'SFY 23-24 Q4 Share by Project'!M33</f>
        <v>59025</v>
      </c>
      <c r="E33" s="55">
        <f t="shared" si="0"/>
        <v>367192</v>
      </c>
      <c r="I33" s="44"/>
    </row>
    <row r="34" spans="1:9" x14ac:dyDescent="0.25">
      <c r="A34" s="41" t="s">
        <v>61</v>
      </c>
      <c r="B34" s="16">
        <f>'SFY 23-24 Q4 Share by Project'!K34</f>
        <v>21733</v>
      </c>
      <c r="C34" s="16">
        <f>'SFY 23-24 Q4 Share by Project'!L34</f>
        <v>305</v>
      </c>
      <c r="D34" s="16">
        <f>'SFY 23-24 Q4 Share by Project'!M34</f>
        <v>4230</v>
      </c>
      <c r="E34" s="55">
        <f t="shared" si="0"/>
        <v>26268</v>
      </c>
      <c r="I34" s="44"/>
    </row>
    <row r="35" spans="1:9" x14ac:dyDescent="0.25">
      <c r="A35" s="41" t="s">
        <v>62</v>
      </c>
      <c r="B35" s="16">
        <f>'SFY 23-24 Q4 Share by Project'!K35</f>
        <v>2380</v>
      </c>
      <c r="C35" s="16">
        <f>'SFY 23-24 Q4 Share by Project'!L35</f>
        <v>33</v>
      </c>
      <c r="D35" s="16">
        <f>'SFY 23-24 Q4 Share by Project'!M35</f>
        <v>460</v>
      </c>
      <c r="E35" s="55">
        <f t="shared" si="0"/>
        <v>2873</v>
      </c>
      <c r="I35" s="44"/>
    </row>
    <row r="36" spans="1:9" x14ac:dyDescent="0.25">
      <c r="A36" s="41" t="s">
        <v>63</v>
      </c>
      <c r="B36" s="16">
        <f>'SFY 23-24 Q4 Share by Project'!K36</f>
        <v>297625</v>
      </c>
      <c r="C36" s="16">
        <f>'SFY 23-24 Q4 Share by Project'!L36</f>
        <v>4175</v>
      </c>
      <c r="D36" s="16">
        <f>'SFY 23-24 Q4 Share by Project'!M36</f>
        <v>57831</v>
      </c>
      <c r="E36" s="55">
        <f t="shared" ref="E36:E61" si="1">SUM(B36:D36)</f>
        <v>359631</v>
      </c>
      <c r="I36" s="44"/>
    </row>
    <row r="37" spans="1:9" x14ac:dyDescent="0.25">
      <c r="A37" s="41" t="s">
        <v>64</v>
      </c>
      <c r="B37" s="16">
        <f>'SFY 23-24 Q4 Share by Project'!K37</f>
        <v>211104</v>
      </c>
      <c r="C37" s="16">
        <f>'SFY 23-24 Q4 Share by Project'!L37</f>
        <v>2927</v>
      </c>
      <c r="D37" s="16">
        <f>'SFY 23-24 Q4 Share by Project'!M37</f>
        <v>40546</v>
      </c>
      <c r="E37" s="55">
        <f t="shared" si="1"/>
        <v>254577</v>
      </c>
      <c r="I37" s="44"/>
    </row>
    <row r="38" spans="1:9" x14ac:dyDescent="0.25">
      <c r="A38" s="41" t="s">
        <v>65</v>
      </c>
      <c r="B38" s="16">
        <f>'SFY 23-24 Q4 Share by Project'!K38</f>
        <v>6165</v>
      </c>
      <c r="C38" s="16">
        <f>'SFY 23-24 Q4 Share by Project'!L38</f>
        <v>86</v>
      </c>
      <c r="D38" s="16">
        <f>'SFY 23-24 Q4 Share by Project'!M38</f>
        <v>1195</v>
      </c>
      <c r="E38" s="55">
        <f t="shared" si="1"/>
        <v>7446</v>
      </c>
      <c r="I38" s="44"/>
    </row>
    <row r="39" spans="1:9" x14ac:dyDescent="0.25">
      <c r="A39" s="41" t="s">
        <v>66</v>
      </c>
      <c r="B39" s="16">
        <f>'SFY 23-24 Q4 Share by Project'!K39</f>
        <v>312401</v>
      </c>
      <c r="C39" s="16">
        <f>'SFY 23-24 Q4 Share by Project'!L39</f>
        <v>4354</v>
      </c>
      <c r="D39" s="16">
        <f>'SFY 23-24 Q4 Share by Project'!M39</f>
        <v>60313</v>
      </c>
      <c r="E39" s="55">
        <f t="shared" si="1"/>
        <v>377068</v>
      </c>
      <c r="I39" s="44"/>
    </row>
    <row r="40" spans="1:9" x14ac:dyDescent="0.25">
      <c r="A40" s="41" t="s">
        <v>67</v>
      </c>
      <c r="B40" s="16">
        <f>'SFY 23-24 Q4 Share by Project'!K40</f>
        <v>334748</v>
      </c>
      <c r="C40" s="16">
        <f>'SFY 23-24 Q4 Share by Project'!L40</f>
        <v>4636</v>
      </c>
      <c r="D40" s="16">
        <f>'SFY 23-24 Q4 Share by Project'!M40</f>
        <v>64204</v>
      </c>
      <c r="E40" s="55">
        <f t="shared" si="1"/>
        <v>403588</v>
      </c>
      <c r="I40" s="44"/>
    </row>
    <row r="41" spans="1:9" x14ac:dyDescent="0.25">
      <c r="A41" s="41" t="s">
        <v>68</v>
      </c>
      <c r="B41" s="16">
        <f>'SFY 23-24 Q4 Share by Project'!K41</f>
        <v>92366</v>
      </c>
      <c r="C41" s="16">
        <f>'SFY 23-24 Q4 Share by Project'!L41</f>
        <v>1238</v>
      </c>
      <c r="D41" s="16">
        <f>'SFY 23-24 Q4 Share by Project'!M41</f>
        <v>16697</v>
      </c>
      <c r="E41" s="55">
        <f t="shared" si="1"/>
        <v>110301</v>
      </c>
      <c r="I41" s="44"/>
    </row>
    <row r="42" spans="1:9" x14ac:dyDescent="0.25">
      <c r="A42" s="41" t="s">
        <v>69</v>
      </c>
      <c r="B42" s="16">
        <f>'SFY 23-24 Q4 Share by Project'!K42</f>
        <v>104324</v>
      </c>
      <c r="C42" s="16">
        <f>'SFY 23-24 Q4 Share by Project'!L42</f>
        <v>1453</v>
      </c>
      <c r="D42" s="16">
        <f>'SFY 23-24 Q4 Share by Project'!M42</f>
        <v>20135</v>
      </c>
      <c r="E42" s="55">
        <f t="shared" si="1"/>
        <v>125912</v>
      </c>
      <c r="I42" s="44"/>
    </row>
    <row r="43" spans="1:9" x14ac:dyDescent="0.25">
      <c r="A43" s="41" t="s">
        <v>70</v>
      </c>
      <c r="B43" s="16">
        <f>'SFY 23-24 Q4 Share by Project'!K43</f>
        <v>21372</v>
      </c>
      <c r="C43" s="16">
        <f>'SFY 23-24 Q4 Share by Project'!L43</f>
        <v>299</v>
      </c>
      <c r="D43" s="16">
        <f>'SFY 23-24 Q4 Share by Project'!M43</f>
        <v>4137</v>
      </c>
      <c r="E43" s="55">
        <f t="shared" si="1"/>
        <v>25808</v>
      </c>
      <c r="I43" s="44"/>
    </row>
    <row r="44" spans="1:9" x14ac:dyDescent="0.25">
      <c r="A44" s="41" t="s">
        <v>71</v>
      </c>
      <c r="B44" s="16">
        <f>'SFY 23-24 Q4 Share by Project'!K44</f>
        <v>44981</v>
      </c>
      <c r="C44" s="16">
        <f>'SFY 23-24 Q4 Share by Project'!L44</f>
        <v>637</v>
      </c>
      <c r="D44" s="16">
        <f>'SFY 23-24 Q4 Share by Project'!M44</f>
        <v>8826</v>
      </c>
      <c r="E44" s="55">
        <f t="shared" si="1"/>
        <v>54444</v>
      </c>
      <c r="I44" s="44"/>
    </row>
    <row r="45" spans="1:9" x14ac:dyDescent="0.25">
      <c r="A45" s="41" t="s">
        <v>72</v>
      </c>
      <c r="B45" s="16">
        <f>'SFY 23-24 Q4 Share by Project'!K45</f>
        <v>52646</v>
      </c>
      <c r="C45" s="16">
        <f>'SFY 23-24 Q4 Share by Project'!L45</f>
        <v>737</v>
      </c>
      <c r="D45" s="16">
        <f>'SFY 23-24 Q4 Share by Project'!M45</f>
        <v>10206</v>
      </c>
      <c r="E45" s="55">
        <f t="shared" si="1"/>
        <v>63589</v>
      </c>
      <c r="I45" s="44"/>
    </row>
    <row r="46" spans="1:9" x14ac:dyDescent="0.25">
      <c r="A46" s="41" t="s">
        <v>73</v>
      </c>
      <c r="B46" s="16">
        <f>'SFY 23-24 Q4 Share by Project'!K46</f>
        <v>135542</v>
      </c>
      <c r="C46" s="16">
        <f>'SFY 23-24 Q4 Share by Project'!L46</f>
        <v>1905</v>
      </c>
      <c r="D46" s="16">
        <f>'SFY 23-24 Q4 Share by Project'!M46</f>
        <v>26387</v>
      </c>
      <c r="E46" s="55">
        <f t="shared" si="1"/>
        <v>163834</v>
      </c>
      <c r="I46" s="44"/>
    </row>
    <row r="47" spans="1:9" x14ac:dyDescent="0.25">
      <c r="A47" s="41" t="s">
        <v>74</v>
      </c>
      <c r="B47" s="16">
        <f>'SFY 23-24 Q4 Share by Project'!K47</f>
        <v>27220</v>
      </c>
      <c r="C47" s="16">
        <f>'SFY 23-24 Q4 Share by Project'!L47</f>
        <v>378</v>
      </c>
      <c r="D47" s="16">
        <f>'SFY 23-24 Q4 Share by Project'!M47</f>
        <v>5241</v>
      </c>
      <c r="E47" s="55">
        <f t="shared" si="1"/>
        <v>32839</v>
      </c>
      <c r="I47" s="44"/>
    </row>
    <row r="48" spans="1:9" x14ac:dyDescent="0.25">
      <c r="A48" s="101" t="s">
        <v>75</v>
      </c>
      <c r="B48" s="16">
        <f>'SFY 23-24 Q4 Share by Project'!K48</f>
        <v>23413</v>
      </c>
      <c r="C48" s="16">
        <f>'SFY 23-24 Q4 Share by Project'!L48</f>
        <v>325</v>
      </c>
      <c r="D48" s="16">
        <f>'SFY 23-24 Q4 Share by Project'!M48</f>
        <v>4505</v>
      </c>
      <c r="E48" s="55">
        <f t="shared" si="1"/>
        <v>28243</v>
      </c>
      <c r="I48" s="44"/>
    </row>
    <row r="49" spans="1:9" x14ac:dyDescent="0.25">
      <c r="A49" s="101" t="s">
        <v>76</v>
      </c>
      <c r="B49" s="16">
        <f>'SFY 23-24 Q4 Share by Project'!K49</f>
        <v>476</v>
      </c>
      <c r="C49" s="16">
        <f>'SFY 23-24 Q4 Share by Project'!L49</f>
        <v>7</v>
      </c>
      <c r="D49" s="16">
        <f>'SFY 23-24 Q4 Share by Project'!M49</f>
        <v>92</v>
      </c>
      <c r="E49" s="55">
        <f t="shared" si="1"/>
        <v>575</v>
      </c>
      <c r="I49" s="44"/>
    </row>
    <row r="50" spans="1:9" x14ac:dyDescent="0.25">
      <c r="A50" s="101" t="s">
        <v>77</v>
      </c>
      <c r="B50" s="16">
        <f>'SFY 23-24 Q4 Share by Project'!K50</f>
        <v>6732</v>
      </c>
      <c r="C50" s="16">
        <f>'SFY 23-24 Q4 Share by Project'!L50</f>
        <v>93</v>
      </c>
      <c r="D50" s="16">
        <f>'SFY 23-24 Q4 Share by Project'!M50</f>
        <v>1288</v>
      </c>
      <c r="E50" s="55">
        <f t="shared" si="1"/>
        <v>8113</v>
      </c>
      <c r="I50" s="44"/>
    </row>
    <row r="51" spans="1:9" x14ac:dyDescent="0.25">
      <c r="A51" s="101" t="s">
        <v>78</v>
      </c>
      <c r="B51" s="16">
        <f>'SFY 23-24 Q4 Share by Project'!K51</f>
        <v>45375</v>
      </c>
      <c r="C51" s="16">
        <f>'SFY 23-24 Q4 Share by Project'!L51</f>
        <v>630</v>
      </c>
      <c r="D51" s="16">
        <f>'SFY 23-24 Q4 Share by Project'!M51</f>
        <v>8735</v>
      </c>
      <c r="E51" s="55">
        <f t="shared" si="1"/>
        <v>54740</v>
      </c>
      <c r="I51" s="44"/>
    </row>
    <row r="52" spans="1:9" x14ac:dyDescent="0.25">
      <c r="A52" s="101" t="s">
        <v>79</v>
      </c>
      <c r="B52" s="16">
        <f>'SFY 23-24 Q4 Share by Project'!K52</f>
        <v>40111</v>
      </c>
      <c r="C52" s="16">
        <f>'SFY 23-24 Q4 Share by Project'!L52</f>
        <v>564</v>
      </c>
      <c r="D52" s="16">
        <f>'SFY 23-24 Q4 Share by Project'!M52</f>
        <v>7815</v>
      </c>
      <c r="E52" s="55">
        <f t="shared" si="1"/>
        <v>48490</v>
      </c>
      <c r="I52" s="44"/>
    </row>
    <row r="53" spans="1:9" x14ac:dyDescent="0.25">
      <c r="A53" s="16" t="s">
        <v>80</v>
      </c>
      <c r="B53" s="16">
        <f>'SFY 23-24 Q4 Share by Project'!K53</f>
        <v>81043</v>
      </c>
      <c r="C53" s="16">
        <f>'SFY 23-24 Q4 Share by Project'!L53</f>
        <v>1135</v>
      </c>
      <c r="D53" s="16">
        <f>'SFY 23-24 Q4 Share by Project'!M53</f>
        <v>15722</v>
      </c>
      <c r="E53" s="55">
        <f t="shared" si="1"/>
        <v>97900</v>
      </c>
      <c r="I53" s="44"/>
    </row>
    <row r="54" spans="1:9" x14ac:dyDescent="0.25">
      <c r="A54" s="101" t="s">
        <v>81</v>
      </c>
      <c r="B54" s="16">
        <f>'SFY 23-24 Q4 Share by Project'!K54</f>
        <v>14187</v>
      </c>
      <c r="C54" s="16">
        <f>'SFY 23-24 Q4 Share by Project'!L54</f>
        <v>199</v>
      </c>
      <c r="D54" s="16">
        <f>'SFY 23-24 Q4 Share by Project'!M54</f>
        <v>2759</v>
      </c>
      <c r="E54" s="55">
        <f t="shared" si="1"/>
        <v>17145</v>
      </c>
      <c r="I54" s="44"/>
    </row>
    <row r="55" spans="1:9" x14ac:dyDescent="0.25">
      <c r="A55" s="101" t="s">
        <v>82</v>
      </c>
      <c r="B55" s="16">
        <f>'SFY 23-24 Q4 Share by Project'!K55</f>
        <v>10018</v>
      </c>
      <c r="C55" s="16">
        <f>'SFY 23-24 Q4 Share by Project'!L55</f>
        <v>139</v>
      </c>
      <c r="D55" s="16">
        <f>'SFY 23-24 Q4 Share by Project'!M55</f>
        <v>1931</v>
      </c>
      <c r="E55" s="55">
        <f t="shared" si="1"/>
        <v>12088</v>
      </c>
      <c r="I55" s="44"/>
    </row>
    <row r="56" spans="1:9" x14ac:dyDescent="0.25">
      <c r="A56" s="101" t="s">
        <v>83</v>
      </c>
      <c r="B56" s="16">
        <f>'SFY 23-24 Q4 Share by Project'!K56</f>
        <v>1927</v>
      </c>
      <c r="C56" s="16">
        <f>'SFY 23-24 Q4 Share by Project'!L56</f>
        <v>27</v>
      </c>
      <c r="D56" s="16">
        <f>'SFY 23-24 Q4 Share by Project'!M56</f>
        <v>368</v>
      </c>
      <c r="E56" s="55">
        <f t="shared" si="1"/>
        <v>2322</v>
      </c>
      <c r="I56" s="44"/>
    </row>
    <row r="57" spans="1:9" x14ac:dyDescent="0.25">
      <c r="A57" s="101" t="s">
        <v>84</v>
      </c>
      <c r="B57" s="16">
        <f>'SFY 23-24 Q4 Share by Project'!K57</f>
        <v>99459</v>
      </c>
      <c r="C57" s="16">
        <f>'SFY 23-24 Q4 Share by Project'!L57</f>
        <v>1374</v>
      </c>
      <c r="D57" s="16">
        <f>'SFY 23-24 Q4 Share by Project'!M57</f>
        <v>19032</v>
      </c>
      <c r="E57" s="55">
        <f t="shared" si="1"/>
        <v>119865</v>
      </c>
      <c r="I57" s="44"/>
    </row>
    <row r="58" spans="1:9" x14ac:dyDescent="0.25">
      <c r="A58" s="101" t="s">
        <v>85</v>
      </c>
      <c r="B58" s="16">
        <f>'SFY 23-24 Q4 Share by Project'!K58</f>
        <v>4805</v>
      </c>
      <c r="C58" s="16">
        <f>'SFY 23-24 Q4 Share by Project'!L58</f>
        <v>66</v>
      </c>
      <c r="D58" s="16">
        <f>'SFY 23-24 Q4 Share by Project'!M58</f>
        <v>920</v>
      </c>
      <c r="E58" s="55">
        <f t="shared" si="1"/>
        <v>5791</v>
      </c>
      <c r="I58" s="44"/>
    </row>
    <row r="59" spans="1:9" x14ac:dyDescent="0.25">
      <c r="A59" s="101" t="s">
        <v>86</v>
      </c>
      <c r="B59" s="16">
        <f>'SFY 23-24 Q4 Share by Project'!K59</f>
        <v>77573</v>
      </c>
      <c r="C59" s="16">
        <f>'SFY 23-24 Q4 Share by Project'!L59</f>
        <v>1089</v>
      </c>
      <c r="D59" s="16">
        <f>'SFY 23-24 Q4 Share by Project'!M59</f>
        <v>15079</v>
      </c>
      <c r="E59" s="55">
        <f t="shared" si="1"/>
        <v>93741</v>
      </c>
      <c r="I59" s="44"/>
    </row>
    <row r="60" spans="1:9" x14ac:dyDescent="0.25">
      <c r="A60" s="101" t="s">
        <v>87</v>
      </c>
      <c r="B60" s="16">
        <f>'SFY 23-24 Q4 Share by Project'!K60</f>
        <v>20581</v>
      </c>
      <c r="C60" s="16">
        <f>'SFY 23-24 Q4 Share by Project'!L60</f>
        <v>285</v>
      </c>
      <c r="D60" s="16">
        <f>'SFY 23-24 Q4 Share by Project'!M60</f>
        <v>3953</v>
      </c>
      <c r="E60" s="55">
        <f t="shared" si="1"/>
        <v>24819</v>
      </c>
      <c r="I60" s="44"/>
    </row>
    <row r="61" spans="1:9" x14ac:dyDescent="0.25">
      <c r="A61" s="101" t="s">
        <v>88</v>
      </c>
      <c r="B61" s="16">
        <f>'SFY 23-24 Q4 Share by Project'!K61</f>
        <v>13010</v>
      </c>
      <c r="C61" s="16">
        <f>'SFY 23-24 Q4 Share by Project'!L61</f>
        <v>179</v>
      </c>
      <c r="D61" s="16">
        <f>'SFY 23-24 Q4 Share by Project'!M61</f>
        <v>2482</v>
      </c>
      <c r="E61" s="55">
        <f t="shared" si="1"/>
        <v>15671</v>
      </c>
      <c r="I61" s="44"/>
    </row>
    <row r="62" spans="1:9" ht="3.75" customHeight="1" x14ac:dyDescent="0.25">
      <c r="A62" s="24"/>
      <c r="B62" s="24"/>
      <c r="C62" s="24"/>
      <c r="D62" s="24"/>
      <c r="E62" s="24"/>
    </row>
    <row r="63" spans="1:9" x14ac:dyDescent="0.25">
      <c r="A63" s="26" t="s">
        <v>89</v>
      </c>
      <c r="B63" s="27">
        <f t="shared" ref="B63:E63" si="2">SUM(B4:B61)</f>
        <v>4770577</v>
      </c>
      <c r="C63" s="27">
        <f t="shared" si="2"/>
        <v>66480</v>
      </c>
      <c r="D63" s="27">
        <f t="shared" si="2"/>
        <v>920511</v>
      </c>
      <c r="E63" s="27">
        <f t="shared" si="2"/>
        <v>5757568</v>
      </c>
    </row>
    <row r="64" spans="1:9" x14ac:dyDescent="0.25">
      <c r="A64" s="102"/>
      <c r="B64" s="18"/>
      <c r="C64" s="18"/>
      <c r="D64" s="18"/>
      <c r="E64" s="18"/>
    </row>
    <row r="65" spans="1:5" s="31" customFormat="1" ht="13.8" hidden="1" x14ac:dyDescent="0.25">
      <c r="A65" s="287" t="s">
        <v>240</v>
      </c>
      <c r="B65" s="212">
        <f>'SFY 23-24 Q4 Share Calculations'!BC64</f>
        <v>4770577</v>
      </c>
      <c r="C65" s="212">
        <f>'SFY 23-24 Q4 Share Calculations'!BD64</f>
        <v>66480</v>
      </c>
      <c r="D65" s="212">
        <f>'SFY 23-24 Q4 Share Calculations'!BE64</f>
        <v>920511</v>
      </c>
      <c r="E65" s="212">
        <f>'SFY 23-24 Q4 Share Calculations'!BF64</f>
        <v>5757568</v>
      </c>
    </row>
    <row r="66" spans="1:5" s="31" customFormat="1" ht="13.8" hidden="1" x14ac:dyDescent="0.25">
      <c r="A66" s="287" t="s">
        <v>91</v>
      </c>
      <c r="B66" s="323">
        <f t="shared" ref="B66:E66" si="3">B63-B65</f>
        <v>0</v>
      </c>
      <c r="C66" s="286">
        <f t="shared" si="3"/>
        <v>0</v>
      </c>
      <c r="D66" s="286">
        <f t="shared" si="3"/>
        <v>0</v>
      </c>
      <c r="E66" s="286">
        <f t="shared" si="3"/>
        <v>0</v>
      </c>
    </row>
    <row r="67" spans="1:5" ht="14.4" hidden="1" x14ac:dyDescent="0.3">
      <c r="A67" s="103"/>
      <c r="B67" s="103"/>
      <c r="C67" s="103"/>
      <c r="D67" s="103"/>
      <c r="E67"/>
    </row>
    <row r="68" spans="1:5" ht="13.8" hidden="1" x14ac:dyDescent="0.25">
      <c r="A68" s="211" t="s">
        <v>92</v>
      </c>
      <c r="B68" s="212">
        <f>SUM('1a SFY 23-24 Q4 ABAWD'!L4:L6)+SUM('1b SFY 23-24 Q4 Reim Food Ben.'!L4:L6)+SUM('2b SFY 23-24 Q4 CalSAWS MO'!X17:X107)+SUM('2b SFY 23-24 Q4 CalSAWS MO'!AC4:AC16)+SUM('3a SFY 23-24 Q4 CalWIN MO'!X4:X7)+SUM('3b SFY 22-23 Q4 Adj-Late MO'!X4:X5)</f>
        <v>4770577</v>
      </c>
      <c r="C68" s="212">
        <f>SUM('2b SFY 23-24 Q4 CalSAWS MO'!Y17:Y107)+SUM('2b SFY 23-24 Q4 CalSAWS MO'!AD4:AD16)+SUM('3a SFY 23-24 Q4 CalWIN MO'!Y4:Y7)+SUM('3b SFY 22-23 Q4 Adj-Late MO'!Y4:Y5)</f>
        <v>66480</v>
      </c>
      <c r="D68" s="212">
        <f>SUM('2b SFY 23-24 Q4 CalSAWS MO'!Z17:Z107)+SUM('2b SFY 23-24 Q4 CalSAWS MO'!AE4:AE16)+SUM('3a SFY 23-24 Q4 CalWIN MO'!Z4:Z7)+SUM('3b SFY 22-23 Q4 Adj-Late MO'!Z4:Z5)+'SFY 23-24 Q4 Share Calculations'!K5</f>
        <v>920511</v>
      </c>
      <c r="E68" s="212">
        <f>SUM(B68:D68)</f>
        <v>5757568</v>
      </c>
    </row>
    <row r="69" spans="1:5" ht="13.8" hidden="1" x14ac:dyDescent="0.25">
      <c r="A69" s="211" t="s">
        <v>91</v>
      </c>
      <c r="B69" s="286">
        <f t="shared" ref="B69:E69" si="4">B63-B68</f>
        <v>0</v>
      </c>
      <c r="C69" s="286">
        <f t="shared" si="4"/>
        <v>0</v>
      </c>
      <c r="D69" s="286">
        <f t="shared" si="4"/>
        <v>0</v>
      </c>
      <c r="E69" s="286">
        <f t="shared" si="4"/>
        <v>0</v>
      </c>
    </row>
    <row r="70" spans="1:5" ht="14.4" x14ac:dyDescent="0.3">
      <c r="A70" s="103"/>
      <c r="B70" s="277"/>
      <c r="C70" s="277"/>
      <c r="D70" s="277"/>
      <c r="E70" s="277"/>
    </row>
    <row r="71" spans="1:5" ht="14.4" x14ac:dyDescent="0.3">
      <c r="A71" s="103"/>
      <c r="B71" s="325"/>
      <c r="C71" s="325"/>
      <c r="D71" s="256"/>
      <c r="E71" s="256"/>
    </row>
    <row r="72" spans="1:5" ht="14.4" x14ac:dyDescent="0.3">
      <c r="A72" s="326"/>
      <c r="B72" s="325"/>
      <c r="D72" s="103"/>
      <c r="E72" s="103"/>
    </row>
    <row r="73" spans="1:5" ht="14.4" x14ac:dyDescent="0.3">
      <c r="A73" s="326"/>
      <c r="B73" s="325"/>
      <c r="D73" s="103"/>
      <c r="E73" s="103"/>
    </row>
    <row r="74" spans="1:5" ht="14.4" x14ac:dyDescent="0.3">
      <c r="A74" s="326"/>
      <c r="B74" s="327"/>
      <c r="C74" s="327"/>
      <c r="D74" s="327"/>
      <c r="E74" s="103"/>
    </row>
    <row r="75" spans="1:5" ht="14.4" x14ac:dyDescent="0.3">
      <c r="A75" s="326"/>
      <c r="B75" s="325"/>
      <c r="C75" s="325"/>
      <c r="D75" s="325"/>
      <c r="E75" s="103"/>
    </row>
    <row r="76" spans="1:5" ht="14.4" x14ac:dyDescent="0.3">
      <c r="A76" s="326"/>
      <c r="B76" s="325"/>
      <c r="C76" s="325"/>
      <c r="D76" s="325"/>
      <c r="E76" s="103"/>
    </row>
    <row r="77" spans="1:5" ht="14.4" x14ac:dyDescent="0.3">
      <c r="A77" s="326"/>
      <c r="B77" s="325"/>
      <c r="C77" s="325"/>
      <c r="D77" s="325"/>
      <c r="E77" s="103"/>
    </row>
    <row r="78" spans="1:5" ht="14.4" x14ac:dyDescent="0.3">
      <c r="A78" s="326"/>
      <c r="B78" s="325"/>
      <c r="C78" s="325"/>
      <c r="D78" s="328"/>
      <c r="E78" s="103"/>
    </row>
    <row r="79" spans="1:5" ht="14.4" x14ac:dyDescent="0.3">
      <c r="B79" s="325"/>
      <c r="C79" s="325"/>
      <c r="D79" s="325"/>
      <c r="E79" s="44"/>
    </row>
    <row r="80" spans="1:5" x14ac:dyDescent="0.25">
      <c r="B80" s="44"/>
      <c r="C80" s="44"/>
    </row>
    <row r="82" spans="1:5" x14ac:dyDescent="0.25">
      <c r="E82" s="44"/>
    </row>
    <row r="86" spans="1:5" x14ac:dyDescent="0.25">
      <c r="B86" s="44"/>
      <c r="C86" s="44"/>
      <c r="D86" s="60"/>
      <c r="E86" s="44"/>
    </row>
    <row r="87" spans="1:5" x14ac:dyDescent="0.25">
      <c r="A87" s="94"/>
      <c r="D87" s="60"/>
    </row>
    <row r="88" spans="1:5" x14ac:dyDescent="0.25">
      <c r="A88" s="95"/>
      <c r="B88" s="60"/>
      <c r="C88" s="60"/>
      <c r="D88" s="60"/>
      <c r="E88" s="60"/>
    </row>
    <row r="89" spans="1:5" x14ac:dyDescent="0.25">
      <c r="A89" s="95"/>
      <c r="B89" s="60"/>
      <c r="C89" s="60"/>
      <c r="D89" s="60"/>
      <c r="E89" s="60"/>
    </row>
    <row r="90" spans="1:5" x14ac:dyDescent="0.25">
      <c r="A90" s="95"/>
      <c r="B90" s="60"/>
      <c r="C90" s="60"/>
      <c r="D90" s="60"/>
      <c r="E90" s="60"/>
    </row>
    <row r="91" spans="1:5" x14ac:dyDescent="0.25">
      <c r="B91" s="97"/>
      <c r="C91" s="97"/>
      <c r="D91" s="60"/>
      <c r="E91" s="97"/>
    </row>
    <row r="92" spans="1:5" x14ac:dyDescent="0.25">
      <c r="D92" s="60"/>
    </row>
    <row r="93" spans="1:5" x14ac:dyDescent="0.25">
      <c r="A93" s="94"/>
      <c r="B93" s="97"/>
      <c r="C93" s="97"/>
      <c r="D93" s="97"/>
    </row>
    <row r="94" spans="1:5" x14ac:dyDescent="0.25">
      <c r="A94" s="95"/>
      <c r="B94" s="97"/>
      <c r="C94" s="97"/>
      <c r="D94" s="97"/>
      <c r="E94" s="60"/>
    </row>
    <row r="95" spans="1:5" x14ac:dyDescent="0.25">
      <c r="A95" s="95"/>
      <c r="B95" s="97"/>
      <c r="C95" s="97"/>
      <c r="D95" s="97"/>
      <c r="E95" s="60"/>
    </row>
    <row r="96" spans="1:5" x14ac:dyDescent="0.25">
      <c r="A96" s="95"/>
      <c r="B96" s="97"/>
      <c r="C96" s="97"/>
      <c r="D96" s="97"/>
      <c r="E96" s="60"/>
    </row>
    <row r="97" spans="1:5" x14ac:dyDescent="0.25">
      <c r="B97" s="97"/>
      <c r="C97" s="97"/>
      <c r="D97" s="97"/>
      <c r="E97" s="97"/>
    </row>
    <row r="99" spans="1:5" x14ac:dyDescent="0.25">
      <c r="A99" s="34"/>
      <c r="B99" s="35"/>
      <c r="C99" s="35"/>
      <c r="D99" s="35"/>
      <c r="E99" s="35"/>
    </row>
    <row r="100" spans="1:5" x14ac:dyDescent="0.25">
      <c r="A100" s="36"/>
      <c r="B100" s="37"/>
      <c r="C100" s="37"/>
      <c r="D100" s="37"/>
      <c r="E100" s="37"/>
    </row>
    <row r="101" spans="1:5" x14ac:dyDescent="0.25">
      <c r="A101" s="36"/>
      <c r="B101" s="37"/>
      <c r="C101" s="37"/>
      <c r="D101" s="37"/>
      <c r="E101" s="37"/>
    </row>
    <row r="102" spans="1:5" x14ac:dyDescent="0.25">
      <c r="A102" s="36"/>
      <c r="B102" s="37"/>
      <c r="C102" s="37"/>
      <c r="D102" s="37"/>
      <c r="E102" s="37"/>
    </row>
    <row r="103" spans="1:5" x14ac:dyDescent="0.25">
      <c r="A103" s="35"/>
      <c r="B103" s="38"/>
      <c r="C103" s="38"/>
      <c r="D103" s="38"/>
      <c r="E103" s="38"/>
    </row>
    <row r="104" spans="1:5" x14ac:dyDescent="0.25">
      <c r="A104" s="39"/>
      <c r="B104" s="37"/>
      <c r="C104" s="37"/>
      <c r="D104" s="37"/>
      <c r="E104" s="37"/>
    </row>
  </sheetData>
  <mergeCells count="2">
    <mergeCell ref="A1:E1"/>
    <mergeCell ref="A2:E2"/>
  </mergeCells>
  <conditionalFormatting sqref="B64:E64">
    <cfRule type="cellIs" dxfId="26" priority="3" operator="lessThan">
      <formula>0</formula>
    </cfRule>
    <cfRule type="cellIs" dxfId="25" priority="4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&amp;C&amp;F
&amp;A</oddHeader>
    <oddFooter>&amp;L&amp;D&amp;R&amp;P of &amp;N</oddFooter>
  </headerFooter>
  <ignoredErrors>
    <ignoredError sqref="B63 C63 D63:E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sheetPr>
    <pageSetUpPr fitToPage="1"/>
  </sheetPr>
  <dimension ref="A1:Q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09375" defaultRowHeight="13.2" x14ac:dyDescent="0.25"/>
  <cols>
    <col min="1" max="1" width="26.33203125" style="6" customWidth="1"/>
    <col min="2" max="2" width="13.109375" style="6" customWidth="1"/>
    <col min="3" max="3" width="15.6640625" style="6" customWidth="1"/>
    <col min="4" max="5" width="13.33203125" style="6" customWidth="1"/>
    <col min="6" max="6" width="13.88671875" style="6" customWidth="1"/>
    <col min="7" max="7" width="15.33203125" style="6" customWidth="1"/>
    <col min="8" max="10" width="13.88671875" style="6" customWidth="1"/>
    <col min="11" max="11" width="14.33203125" style="6" customWidth="1"/>
    <col min="12" max="12" width="13.33203125" style="6" customWidth="1"/>
    <col min="13" max="13" width="12.109375" style="6" bestFit="1" customWidth="1"/>
    <col min="14" max="14" width="13.5546875" style="6" customWidth="1"/>
    <col min="15" max="15" width="10.6640625" style="5" hidden="1" customWidth="1"/>
    <col min="16" max="16384" width="9.109375" style="6"/>
  </cols>
  <sheetData>
    <row r="1" spans="1:15" s="3" customFormat="1" ht="21" customHeight="1" thickBot="1" x14ac:dyDescent="0.35">
      <c r="A1" s="337" t="s">
        <v>260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2"/>
    </row>
    <row r="2" spans="1:15" ht="53.4" thickBot="1" x14ac:dyDescent="0.3">
      <c r="A2" s="105"/>
      <c r="B2" s="285" t="s">
        <v>220</v>
      </c>
      <c r="C2" s="285" t="s">
        <v>215</v>
      </c>
      <c r="D2" s="331" t="s">
        <v>93</v>
      </c>
      <c r="E2" s="332"/>
      <c r="F2" s="333"/>
      <c r="G2" s="252" t="s">
        <v>235</v>
      </c>
      <c r="H2" s="331" t="s">
        <v>236</v>
      </c>
      <c r="I2" s="332"/>
      <c r="J2" s="333"/>
      <c r="K2" s="334" t="s">
        <v>94</v>
      </c>
      <c r="L2" s="335"/>
      <c r="M2" s="336"/>
      <c r="N2" s="4"/>
    </row>
    <row r="3" spans="1:15" ht="46.5" customHeight="1" thickBot="1" x14ac:dyDescent="0.3">
      <c r="A3" s="255" t="s">
        <v>25</v>
      </c>
      <c r="B3" s="10" t="s">
        <v>26</v>
      </c>
      <c r="C3" s="275" t="s">
        <v>26</v>
      </c>
      <c r="D3" s="7" t="s">
        <v>26</v>
      </c>
      <c r="E3" s="9" t="s">
        <v>27</v>
      </c>
      <c r="F3" s="8" t="s">
        <v>95</v>
      </c>
      <c r="G3" s="10" t="s">
        <v>95</v>
      </c>
      <c r="H3" s="11" t="s">
        <v>26</v>
      </c>
      <c r="I3" s="12" t="s">
        <v>27</v>
      </c>
      <c r="J3" s="13" t="s">
        <v>95</v>
      </c>
      <c r="K3" s="11" t="s">
        <v>26</v>
      </c>
      <c r="L3" s="12" t="s">
        <v>27</v>
      </c>
      <c r="M3" s="13" t="s">
        <v>95</v>
      </c>
      <c r="N3" s="8" t="s">
        <v>29</v>
      </c>
      <c r="O3" s="202" t="s">
        <v>90</v>
      </c>
    </row>
    <row r="4" spans="1:15" x14ac:dyDescent="0.25">
      <c r="A4" s="14" t="s">
        <v>30</v>
      </c>
      <c r="B4" s="15">
        <f>'SFY 23-24 Q4 Share Calculations'!C6</f>
        <v>2086</v>
      </c>
      <c r="C4" s="15">
        <f>'SFY 23-24 Q4 Share Calculations'!G6</f>
        <v>5152</v>
      </c>
      <c r="D4" s="15">
        <f>'SFY 23-24 Q4 Share Calculations'!AX6</f>
        <v>0</v>
      </c>
      <c r="E4" s="16">
        <f>'SFY 23-24 Q4 Share Calculations'!AY6</f>
        <v>0</v>
      </c>
      <c r="F4" s="16">
        <f>'SFY 23-24 Q4 Share Calculations'!AZ6</f>
        <v>0</v>
      </c>
      <c r="G4" s="163">
        <f>'SFY 23-24 Q4 Share Calculations'!K6+'SFY 23-24 Q4 Share Calculations'!V6</f>
        <v>1502</v>
      </c>
      <c r="H4" s="163">
        <f>'SFY 23-24 Q4 Share Calculations'!O6</f>
        <v>143160</v>
      </c>
      <c r="I4" s="163">
        <f>'SFY 23-24 Q4 Share Calculations'!P6</f>
        <v>2097</v>
      </c>
      <c r="J4" s="203">
        <f>'SFY 23-24 Q4 Share Calculations'!Q6</f>
        <v>27551</v>
      </c>
      <c r="K4" s="267">
        <f t="shared" ref="K4:K35" si="0">B4+C4+D4+H4</f>
        <v>150398</v>
      </c>
      <c r="L4" s="17">
        <f>E4+I4</f>
        <v>2097</v>
      </c>
      <c r="M4" s="17">
        <f t="shared" ref="M4:M35" si="1">F4+G4+J4</f>
        <v>29053</v>
      </c>
      <c r="N4" s="17">
        <f t="shared" ref="N4:N35" si="2">SUM(K4:M4)</f>
        <v>181548</v>
      </c>
      <c r="O4" s="88">
        <f t="shared" ref="O4:O35" si="3">SUM(B4:J4)-SUM(K4:M4)</f>
        <v>0</v>
      </c>
    </row>
    <row r="5" spans="1:15" x14ac:dyDescent="0.25">
      <c r="A5" s="19" t="s">
        <v>31</v>
      </c>
      <c r="B5" s="15">
        <f>'SFY 23-24 Q4 Share Calculations'!C7</f>
        <v>0</v>
      </c>
      <c r="C5" s="15">
        <f>'SFY 23-24 Q4 Share Calculations'!G7</f>
        <v>0</v>
      </c>
      <c r="D5" s="15">
        <f>'SFY 23-24 Q4 Share Calculations'!AX7</f>
        <v>0</v>
      </c>
      <c r="E5" s="16">
        <f>'SFY 23-24 Q4 Share Calculations'!AY7</f>
        <v>0</v>
      </c>
      <c r="F5" s="16">
        <f>'SFY 23-24 Q4 Share Calculations'!AZ7</f>
        <v>0</v>
      </c>
      <c r="G5" s="163">
        <f>'SFY 23-24 Q4 Share Calculations'!K7+'SFY 23-24 Q4 Share Calculations'!V7</f>
        <v>0</v>
      </c>
      <c r="H5" s="163">
        <f>'SFY 23-24 Q4 Share Calculations'!O7</f>
        <v>0</v>
      </c>
      <c r="I5" s="163">
        <f>'SFY 23-24 Q4 Share Calculations'!P7</f>
        <v>0</v>
      </c>
      <c r="J5" s="203">
        <f>'SFY 23-24 Q4 Share Calculations'!Q7</f>
        <v>0</v>
      </c>
      <c r="K5" s="267">
        <f t="shared" si="0"/>
        <v>0</v>
      </c>
      <c r="L5" s="17">
        <f t="shared" ref="L5:L61" si="4">E5+I5</f>
        <v>0</v>
      </c>
      <c r="M5" s="17">
        <f t="shared" si="1"/>
        <v>0</v>
      </c>
      <c r="N5" s="17">
        <f t="shared" si="2"/>
        <v>0</v>
      </c>
      <c r="O5" s="88">
        <f t="shared" si="3"/>
        <v>0</v>
      </c>
    </row>
    <row r="6" spans="1:15" x14ac:dyDescent="0.25">
      <c r="A6" s="19" t="s">
        <v>32</v>
      </c>
      <c r="B6" s="15">
        <f>'SFY 23-24 Q4 Share Calculations'!C8</f>
        <v>40</v>
      </c>
      <c r="C6" s="15">
        <f>'SFY 23-24 Q4 Share Calculations'!G8</f>
        <v>98</v>
      </c>
      <c r="D6" s="15">
        <f>'SFY 23-24 Q4 Share Calculations'!AX8</f>
        <v>0</v>
      </c>
      <c r="E6" s="16">
        <f>'SFY 23-24 Q4 Share Calculations'!AY8</f>
        <v>0</v>
      </c>
      <c r="F6" s="16">
        <f>'SFY 23-24 Q4 Share Calculations'!AZ8</f>
        <v>0</v>
      </c>
      <c r="G6" s="163">
        <f>'SFY 23-24 Q4 Share Calculations'!K8+'SFY 23-24 Q4 Share Calculations'!V8</f>
        <v>29</v>
      </c>
      <c r="H6" s="163">
        <f>'SFY 23-24 Q4 Share Calculations'!O8</f>
        <v>2718</v>
      </c>
      <c r="I6" s="163">
        <f>'SFY 23-24 Q4 Share Calculations'!P8</f>
        <v>40</v>
      </c>
      <c r="J6" s="203">
        <f>'SFY 23-24 Q4 Share Calculations'!Q8</f>
        <v>523</v>
      </c>
      <c r="K6" s="267">
        <f t="shared" si="0"/>
        <v>2856</v>
      </c>
      <c r="L6" s="17">
        <f t="shared" si="4"/>
        <v>40</v>
      </c>
      <c r="M6" s="17">
        <f t="shared" si="1"/>
        <v>552</v>
      </c>
      <c r="N6" s="17">
        <f t="shared" si="2"/>
        <v>3448</v>
      </c>
      <c r="O6" s="88">
        <f t="shared" si="3"/>
        <v>0</v>
      </c>
    </row>
    <row r="7" spans="1:15" x14ac:dyDescent="0.25">
      <c r="A7" s="19" t="s">
        <v>33</v>
      </c>
      <c r="B7" s="15">
        <f>'SFY 23-24 Q4 Share Calculations'!C9</f>
        <v>442</v>
      </c>
      <c r="C7" s="15">
        <f>'SFY 23-24 Q4 Share Calculations'!G9</f>
        <v>1092</v>
      </c>
      <c r="D7" s="15">
        <f>'SFY 23-24 Q4 Share Calculations'!AX9</f>
        <v>0</v>
      </c>
      <c r="E7" s="16">
        <f>'SFY 23-24 Q4 Share Calculations'!AY9</f>
        <v>0</v>
      </c>
      <c r="F7" s="16">
        <f>'SFY 23-24 Q4 Share Calculations'!AZ9</f>
        <v>0</v>
      </c>
      <c r="G7" s="163">
        <f>'SFY 23-24 Q4 Share Calculations'!K9+'SFY 23-24 Q4 Share Calculations'!V9</f>
        <v>281</v>
      </c>
      <c r="H7" s="163">
        <f>'SFY 23-24 Q4 Share Calculations'!O9</f>
        <v>26730</v>
      </c>
      <c r="I7" s="163">
        <f>'SFY 23-24 Q4 Share Calculations'!P9</f>
        <v>392</v>
      </c>
      <c r="J7" s="203">
        <f>'SFY 23-24 Q4 Share Calculations'!Q9</f>
        <v>5144</v>
      </c>
      <c r="K7" s="267">
        <f t="shared" si="0"/>
        <v>28264</v>
      </c>
      <c r="L7" s="17">
        <f t="shared" si="4"/>
        <v>392</v>
      </c>
      <c r="M7" s="17">
        <f t="shared" si="1"/>
        <v>5425</v>
      </c>
      <c r="N7" s="17">
        <f t="shared" si="2"/>
        <v>34081</v>
      </c>
      <c r="O7" s="88">
        <f t="shared" si="3"/>
        <v>0</v>
      </c>
    </row>
    <row r="8" spans="1:15" x14ac:dyDescent="0.25">
      <c r="A8" s="21" t="s">
        <v>35</v>
      </c>
      <c r="B8" s="15">
        <f>'SFY 23-24 Q4 Share Calculations'!C10</f>
        <v>73</v>
      </c>
      <c r="C8" s="15">
        <f>'SFY 23-24 Q4 Share Calculations'!G10</f>
        <v>179</v>
      </c>
      <c r="D8" s="15">
        <f>'SFY 23-24 Q4 Share Calculations'!AX10</f>
        <v>0</v>
      </c>
      <c r="E8" s="16">
        <f>'SFY 23-24 Q4 Share Calculations'!AY10</f>
        <v>0</v>
      </c>
      <c r="F8" s="16">
        <f>'SFY 23-24 Q4 Share Calculations'!AZ10</f>
        <v>0</v>
      </c>
      <c r="G8" s="163">
        <f>'SFY 23-24 Q4 Share Calculations'!K10+'SFY 23-24 Q4 Share Calculations'!V10</f>
        <v>48</v>
      </c>
      <c r="H8" s="163">
        <f>'SFY 23-24 Q4 Share Calculations'!O10</f>
        <v>4530</v>
      </c>
      <c r="I8" s="163">
        <f>'SFY 23-24 Q4 Share Calculations'!P10</f>
        <v>66</v>
      </c>
      <c r="J8" s="203">
        <f>'SFY 23-24 Q4 Share Calculations'!Q10</f>
        <v>872</v>
      </c>
      <c r="K8" s="267">
        <f t="shared" si="0"/>
        <v>4782</v>
      </c>
      <c r="L8" s="17">
        <f t="shared" si="4"/>
        <v>66</v>
      </c>
      <c r="M8" s="17">
        <f t="shared" si="1"/>
        <v>920</v>
      </c>
      <c r="N8" s="17">
        <f t="shared" si="2"/>
        <v>5768</v>
      </c>
      <c r="O8" s="88">
        <f t="shared" si="3"/>
        <v>0</v>
      </c>
    </row>
    <row r="9" spans="1:15" x14ac:dyDescent="0.25">
      <c r="A9" s="21" t="s">
        <v>36</v>
      </c>
      <c r="B9" s="15">
        <f>'SFY 23-24 Q4 Share Calculations'!C11</f>
        <v>33</v>
      </c>
      <c r="C9" s="15">
        <f>'SFY 23-24 Q4 Share Calculations'!G11</f>
        <v>82</v>
      </c>
      <c r="D9" s="15">
        <f>'SFY 23-24 Q4 Share Calculations'!AX11</f>
        <v>0</v>
      </c>
      <c r="E9" s="16">
        <f>'SFY 23-24 Q4 Share Calculations'!AY11</f>
        <v>0</v>
      </c>
      <c r="F9" s="16">
        <f>'SFY 23-24 Q4 Share Calculations'!AZ11</f>
        <v>0</v>
      </c>
      <c r="G9" s="163">
        <f>'SFY 23-24 Q4 Share Calculations'!K11+'SFY 23-24 Q4 Share Calculations'!V11</f>
        <v>33</v>
      </c>
      <c r="H9" s="163">
        <f>'SFY 23-24 Q4 Share Calculations'!O11</f>
        <v>3171</v>
      </c>
      <c r="I9" s="163">
        <f>'SFY 23-24 Q4 Share Calculations'!P11</f>
        <v>46</v>
      </c>
      <c r="J9" s="203">
        <f>'SFY 23-24 Q4 Share Calculations'!Q11</f>
        <v>610</v>
      </c>
      <c r="K9" s="267">
        <f t="shared" si="0"/>
        <v>3286</v>
      </c>
      <c r="L9" s="17">
        <f t="shared" si="4"/>
        <v>46</v>
      </c>
      <c r="M9" s="17">
        <f t="shared" si="1"/>
        <v>643</v>
      </c>
      <c r="N9" s="17">
        <f t="shared" si="2"/>
        <v>3975</v>
      </c>
      <c r="O9" s="88">
        <f t="shared" si="3"/>
        <v>0</v>
      </c>
    </row>
    <row r="10" spans="1:15" x14ac:dyDescent="0.25">
      <c r="A10" s="21" t="s">
        <v>37</v>
      </c>
      <c r="B10" s="15">
        <f>'SFY 23-24 Q4 Share Calculations'!C12</f>
        <v>1228</v>
      </c>
      <c r="C10" s="15">
        <f>'SFY 23-24 Q4 Share Calculations'!G12</f>
        <v>3032</v>
      </c>
      <c r="D10" s="15">
        <f>'SFY 23-24 Q4 Share Calculations'!AX12</f>
        <v>0</v>
      </c>
      <c r="E10" s="16">
        <f>'SFY 23-24 Q4 Share Calculations'!AY12</f>
        <v>0</v>
      </c>
      <c r="F10" s="16">
        <f>'SFY 23-24 Q4 Share Calculations'!AZ12</f>
        <v>0</v>
      </c>
      <c r="G10" s="163">
        <f>'SFY 23-24 Q4 Share Calculations'!K12+'SFY 23-24 Q4 Share Calculations'!V12</f>
        <v>960</v>
      </c>
      <c r="H10" s="163">
        <f>'SFY 23-24 Q4 Share Calculations'!O12</f>
        <v>91514</v>
      </c>
      <c r="I10" s="163">
        <f>'SFY 23-24 Q4 Share Calculations'!P12</f>
        <v>1341</v>
      </c>
      <c r="J10" s="203">
        <f>'SFY 23-24 Q4 Share Calculations'!Q12</f>
        <v>17612</v>
      </c>
      <c r="K10" s="267">
        <f t="shared" si="0"/>
        <v>95774</v>
      </c>
      <c r="L10" s="17">
        <f t="shared" si="4"/>
        <v>1341</v>
      </c>
      <c r="M10" s="17">
        <f t="shared" si="1"/>
        <v>18572</v>
      </c>
      <c r="N10" s="17">
        <f t="shared" si="2"/>
        <v>115687</v>
      </c>
      <c r="O10" s="88">
        <f t="shared" si="3"/>
        <v>0</v>
      </c>
    </row>
    <row r="11" spans="1:15" x14ac:dyDescent="0.25">
      <c r="A11" s="21" t="s">
        <v>38</v>
      </c>
      <c r="B11" s="15">
        <f>'SFY 23-24 Q4 Share Calculations'!C13</f>
        <v>79</v>
      </c>
      <c r="C11" s="15">
        <f>'SFY 23-24 Q4 Share Calculations'!G13</f>
        <v>196</v>
      </c>
      <c r="D11" s="15">
        <f>'SFY 23-24 Q4 Share Calculations'!AX13</f>
        <v>0</v>
      </c>
      <c r="E11" s="16">
        <f>'SFY 23-24 Q4 Share Calculations'!AY13</f>
        <v>0</v>
      </c>
      <c r="F11" s="16">
        <f>'SFY 23-24 Q4 Share Calculations'!AZ13</f>
        <v>0</v>
      </c>
      <c r="G11" s="163">
        <f>'SFY 23-24 Q4 Share Calculations'!K13+'SFY 23-24 Q4 Share Calculations'!V13</f>
        <v>48</v>
      </c>
      <c r="H11" s="163">
        <f>'SFY 23-24 Q4 Share Calculations'!O13</f>
        <v>4530</v>
      </c>
      <c r="I11" s="163">
        <f>'SFY 23-24 Q4 Share Calculations'!P13</f>
        <v>66</v>
      </c>
      <c r="J11" s="203">
        <f>'SFY 23-24 Q4 Share Calculations'!Q13</f>
        <v>872</v>
      </c>
      <c r="K11" s="267">
        <f t="shared" si="0"/>
        <v>4805</v>
      </c>
      <c r="L11" s="17">
        <f t="shared" si="4"/>
        <v>66</v>
      </c>
      <c r="M11" s="17">
        <f t="shared" si="1"/>
        <v>920</v>
      </c>
      <c r="N11" s="17">
        <f t="shared" si="2"/>
        <v>5791</v>
      </c>
      <c r="O11" s="88">
        <f t="shared" si="3"/>
        <v>0</v>
      </c>
    </row>
    <row r="12" spans="1:15" x14ac:dyDescent="0.25">
      <c r="A12" s="21" t="s">
        <v>39</v>
      </c>
      <c r="B12" s="15">
        <f>'SFY 23-24 Q4 Share Calculations'!C14</f>
        <v>165</v>
      </c>
      <c r="C12" s="15">
        <f>'SFY 23-24 Q4 Share Calculations'!G14</f>
        <v>408</v>
      </c>
      <c r="D12" s="15">
        <f>'SFY 23-24 Q4 Share Calculations'!AX14</f>
        <v>0</v>
      </c>
      <c r="E12" s="16">
        <f>'SFY 23-24 Q4 Share Calculations'!AY14</f>
        <v>0</v>
      </c>
      <c r="F12" s="16">
        <f>'SFY 23-24 Q4 Share Calculations'!AZ14</f>
        <v>0</v>
      </c>
      <c r="G12" s="163">
        <f>'SFY 23-24 Q4 Share Calculations'!K14+'SFY 23-24 Q4 Share Calculations'!V14</f>
        <v>133</v>
      </c>
      <c r="H12" s="163">
        <f>'SFY 23-24 Q4 Share Calculations'!O14</f>
        <v>12685</v>
      </c>
      <c r="I12" s="163">
        <f>'SFY 23-24 Q4 Share Calculations'!P14</f>
        <v>186</v>
      </c>
      <c r="J12" s="203">
        <f>'SFY 23-24 Q4 Share Calculations'!Q14</f>
        <v>2441</v>
      </c>
      <c r="K12" s="267">
        <f t="shared" si="0"/>
        <v>13258</v>
      </c>
      <c r="L12" s="17">
        <f t="shared" si="4"/>
        <v>186</v>
      </c>
      <c r="M12" s="17">
        <f t="shared" si="1"/>
        <v>2574</v>
      </c>
      <c r="N12" s="17">
        <f t="shared" si="2"/>
        <v>16018</v>
      </c>
      <c r="O12" s="88">
        <f t="shared" si="3"/>
        <v>0</v>
      </c>
    </row>
    <row r="13" spans="1:15" x14ac:dyDescent="0.25">
      <c r="A13" s="21" t="s">
        <v>40</v>
      </c>
      <c r="B13" s="15">
        <f>'SFY 23-24 Q4 Share Calculations'!C15</f>
        <v>3082</v>
      </c>
      <c r="C13" s="15">
        <f>'SFY 23-24 Q4 Share Calculations'!G15</f>
        <v>7614</v>
      </c>
      <c r="D13" s="15">
        <f>'SFY 23-24 Q4 Share Calculations'!AX15</f>
        <v>0</v>
      </c>
      <c r="E13" s="16">
        <f>'SFY 23-24 Q4 Share Calculations'!AY15</f>
        <v>0</v>
      </c>
      <c r="F13" s="16">
        <f>'SFY 23-24 Q4 Share Calculations'!AZ15</f>
        <v>0</v>
      </c>
      <c r="G13" s="163">
        <f>'SFY 23-24 Q4 Share Calculations'!K15+'SFY 23-24 Q4 Share Calculations'!V15</f>
        <v>1844</v>
      </c>
      <c r="H13" s="163">
        <f>'SFY 23-24 Q4 Share Calculations'!O15</f>
        <v>175779</v>
      </c>
      <c r="I13" s="163">
        <f>'SFY 23-24 Q4 Share Calculations'!P15</f>
        <v>2575</v>
      </c>
      <c r="J13" s="203">
        <f>'SFY 23-24 Q4 Share Calculations'!Q15</f>
        <v>33828</v>
      </c>
      <c r="K13" s="267">
        <f t="shared" si="0"/>
        <v>186475</v>
      </c>
      <c r="L13" s="17">
        <f t="shared" si="4"/>
        <v>2575</v>
      </c>
      <c r="M13" s="17">
        <f t="shared" si="1"/>
        <v>35672</v>
      </c>
      <c r="N13" s="17">
        <f t="shared" si="2"/>
        <v>224722</v>
      </c>
      <c r="O13" s="88">
        <f t="shared" si="3"/>
        <v>0</v>
      </c>
    </row>
    <row r="14" spans="1:15" x14ac:dyDescent="0.25">
      <c r="A14" s="21" t="s">
        <v>41</v>
      </c>
      <c r="B14" s="15">
        <f>'SFY 23-24 Q4 Share Calculations'!C16</f>
        <v>53</v>
      </c>
      <c r="C14" s="15">
        <f>'SFY 23-24 Q4 Share Calculations'!G16</f>
        <v>130</v>
      </c>
      <c r="D14" s="15">
        <f>'SFY 23-24 Q4 Share Calculations'!AX16</f>
        <v>0</v>
      </c>
      <c r="E14" s="16">
        <f>'SFY 23-24 Q4 Share Calculations'!AY16</f>
        <v>0</v>
      </c>
      <c r="F14" s="16">
        <f>'SFY 23-24 Q4 Share Calculations'!AZ16</f>
        <v>0</v>
      </c>
      <c r="G14" s="163">
        <f>'SFY 23-24 Q4 Share Calculations'!K16+'SFY 23-24 Q4 Share Calculations'!V16</f>
        <v>43</v>
      </c>
      <c r="H14" s="163">
        <f>'SFY 23-24 Q4 Share Calculations'!O16</f>
        <v>4077</v>
      </c>
      <c r="I14" s="163">
        <f>'SFY 23-24 Q4 Share Calculations'!P16</f>
        <v>60</v>
      </c>
      <c r="J14" s="203">
        <f>'SFY 23-24 Q4 Share Calculations'!Q16</f>
        <v>785</v>
      </c>
      <c r="K14" s="267">
        <f t="shared" si="0"/>
        <v>4260</v>
      </c>
      <c r="L14" s="17">
        <f t="shared" si="4"/>
        <v>60</v>
      </c>
      <c r="M14" s="17">
        <f t="shared" si="1"/>
        <v>828</v>
      </c>
      <c r="N14" s="17">
        <f t="shared" si="2"/>
        <v>5148</v>
      </c>
      <c r="O14" s="88">
        <f t="shared" si="3"/>
        <v>0</v>
      </c>
    </row>
    <row r="15" spans="1:15" x14ac:dyDescent="0.25">
      <c r="A15" s="21" t="s">
        <v>42</v>
      </c>
      <c r="B15" s="15">
        <f>'SFY 23-24 Q4 Share Calculations'!C17</f>
        <v>330</v>
      </c>
      <c r="C15" s="15">
        <f>'SFY 23-24 Q4 Share Calculations'!G17</f>
        <v>815</v>
      </c>
      <c r="D15" s="15">
        <f>'SFY 23-24 Q4 Share Calculations'!AX17</f>
        <v>0</v>
      </c>
      <c r="E15" s="16">
        <f>'SFY 23-24 Q4 Share Calculations'!AY17</f>
        <v>0</v>
      </c>
      <c r="F15" s="16">
        <f>'SFY 23-24 Q4 Share Calculations'!AZ17</f>
        <v>0</v>
      </c>
      <c r="G15" s="163">
        <f>'SFY 23-24 Q4 Share Calculations'!K17+'SFY 23-24 Q4 Share Calculations'!V17</f>
        <v>209</v>
      </c>
      <c r="H15" s="163">
        <f>'SFY 23-24 Q4 Share Calculations'!O17</f>
        <v>19934</v>
      </c>
      <c r="I15" s="163">
        <f>'SFY 23-24 Q4 Share Calculations'!P17</f>
        <v>292</v>
      </c>
      <c r="J15" s="203">
        <f>'SFY 23-24 Q4 Share Calculations'!Q17</f>
        <v>3836</v>
      </c>
      <c r="K15" s="267">
        <f t="shared" si="0"/>
        <v>21079</v>
      </c>
      <c r="L15" s="17">
        <f t="shared" si="4"/>
        <v>292</v>
      </c>
      <c r="M15" s="17">
        <f t="shared" si="1"/>
        <v>4045</v>
      </c>
      <c r="N15" s="17">
        <f t="shared" si="2"/>
        <v>25416</v>
      </c>
      <c r="O15" s="88">
        <f t="shared" si="3"/>
        <v>0</v>
      </c>
    </row>
    <row r="16" spans="1:15" x14ac:dyDescent="0.25">
      <c r="A16" s="21" t="s">
        <v>43</v>
      </c>
      <c r="B16" s="15">
        <f>'SFY 23-24 Q4 Share Calculations'!C18</f>
        <v>574</v>
      </c>
      <c r="C16" s="15">
        <f>'SFY 23-24 Q4 Share Calculations'!G18</f>
        <v>1418</v>
      </c>
      <c r="D16" s="15">
        <f>'SFY 23-24 Q4 Share Calculations'!AX18</f>
        <v>0</v>
      </c>
      <c r="E16" s="16">
        <f>'SFY 23-24 Q4 Share Calculations'!AY18</f>
        <v>0</v>
      </c>
      <c r="F16" s="16">
        <f>'SFY 23-24 Q4 Share Calculations'!AZ18</f>
        <v>0</v>
      </c>
      <c r="G16" s="163">
        <f>'SFY 23-24 Q4 Share Calculations'!K18+'SFY 23-24 Q4 Share Calculations'!V18</f>
        <v>357</v>
      </c>
      <c r="H16" s="163">
        <f>'SFY 23-24 Q4 Share Calculations'!O18</f>
        <v>33978</v>
      </c>
      <c r="I16" s="163">
        <f>'SFY 23-24 Q4 Share Calculations'!P18</f>
        <v>498</v>
      </c>
      <c r="J16" s="203">
        <f>'SFY 23-24 Q4 Share Calculations'!Q18</f>
        <v>6539</v>
      </c>
      <c r="K16" s="267">
        <f t="shared" si="0"/>
        <v>35970</v>
      </c>
      <c r="L16" s="17">
        <f t="shared" si="4"/>
        <v>498</v>
      </c>
      <c r="M16" s="17">
        <f t="shared" si="1"/>
        <v>6896</v>
      </c>
      <c r="N16" s="17">
        <f t="shared" si="2"/>
        <v>43364</v>
      </c>
      <c r="O16" s="88">
        <f t="shared" si="3"/>
        <v>0</v>
      </c>
    </row>
    <row r="17" spans="1:15" x14ac:dyDescent="0.25">
      <c r="A17" s="21" t="s">
        <v>44</v>
      </c>
      <c r="B17" s="15">
        <f>'SFY 23-24 Q4 Share Calculations'!C19</f>
        <v>26</v>
      </c>
      <c r="C17" s="15">
        <f>'SFY 23-24 Q4 Share Calculations'!G19</f>
        <v>65</v>
      </c>
      <c r="D17" s="15">
        <f>'SFY 23-24 Q4 Share Calculations'!AX19</f>
        <v>0</v>
      </c>
      <c r="E17" s="16">
        <f>'SFY 23-24 Q4 Share Calculations'!AY19</f>
        <v>0</v>
      </c>
      <c r="F17" s="16">
        <f>'SFY 23-24 Q4 Share Calculations'!AZ19</f>
        <v>0</v>
      </c>
      <c r="G17" s="163">
        <f>'SFY 23-24 Q4 Share Calculations'!K19+'SFY 23-24 Q4 Share Calculations'!V19</f>
        <v>19</v>
      </c>
      <c r="H17" s="163">
        <f>'SFY 23-24 Q4 Share Calculations'!O19</f>
        <v>1812</v>
      </c>
      <c r="I17" s="163">
        <f>'SFY 23-24 Q4 Share Calculations'!P19</f>
        <v>27</v>
      </c>
      <c r="J17" s="203">
        <f>'SFY 23-24 Q4 Share Calculations'!Q19</f>
        <v>349</v>
      </c>
      <c r="K17" s="267">
        <f t="shared" si="0"/>
        <v>1903</v>
      </c>
      <c r="L17" s="17">
        <f t="shared" si="4"/>
        <v>27</v>
      </c>
      <c r="M17" s="17">
        <f t="shared" si="1"/>
        <v>368</v>
      </c>
      <c r="N17" s="17">
        <f t="shared" si="2"/>
        <v>2298</v>
      </c>
      <c r="O17" s="88">
        <f t="shared" si="3"/>
        <v>0</v>
      </c>
    </row>
    <row r="18" spans="1:15" x14ac:dyDescent="0.25">
      <c r="A18" s="21" t="s">
        <v>45</v>
      </c>
      <c r="B18" s="15">
        <f>'SFY 23-24 Q4 Share Calculations'!C20</f>
        <v>2284</v>
      </c>
      <c r="C18" s="15">
        <f>'SFY 23-24 Q4 Share Calculations'!G20</f>
        <v>5641</v>
      </c>
      <c r="D18" s="15">
        <f>'SFY 23-24 Q4 Share Calculations'!AX20</f>
        <v>0</v>
      </c>
      <c r="E18" s="16">
        <f>'SFY 23-24 Q4 Share Calculations'!AY20</f>
        <v>0</v>
      </c>
      <c r="F18" s="16">
        <f>'SFY 23-24 Q4 Share Calculations'!AZ20</f>
        <v>0</v>
      </c>
      <c r="G18" s="163">
        <f>'SFY 23-24 Q4 Share Calculations'!K20+'SFY 23-24 Q4 Share Calculations'!V20</f>
        <v>1593</v>
      </c>
      <c r="H18" s="163">
        <f>'SFY 23-24 Q4 Share Calculations'!O20</f>
        <v>151769</v>
      </c>
      <c r="I18" s="163">
        <f>'SFY 23-24 Q4 Share Calculations'!P20</f>
        <v>2223</v>
      </c>
      <c r="J18" s="203">
        <f>'SFY 23-24 Q4 Share Calculations'!Q20</f>
        <v>29208</v>
      </c>
      <c r="K18" s="267">
        <f t="shared" si="0"/>
        <v>159694</v>
      </c>
      <c r="L18" s="17">
        <f t="shared" si="4"/>
        <v>2223</v>
      </c>
      <c r="M18" s="17">
        <f t="shared" si="1"/>
        <v>30801</v>
      </c>
      <c r="N18" s="17">
        <f t="shared" si="2"/>
        <v>192718</v>
      </c>
      <c r="O18" s="88">
        <f t="shared" si="3"/>
        <v>0</v>
      </c>
    </row>
    <row r="19" spans="1:15" x14ac:dyDescent="0.25">
      <c r="A19" s="21" t="s">
        <v>46</v>
      </c>
      <c r="B19" s="15">
        <f>'SFY 23-24 Q4 Share Calculations'!C21</f>
        <v>356</v>
      </c>
      <c r="C19" s="15">
        <f>'SFY 23-24 Q4 Share Calculations'!G21</f>
        <v>880</v>
      </c>
      <c r="D19" s="15">
        <f>'SFY 23-24 Q4 Share Calculations'!AX21</f>
        <v>0</v>
      </c>
      <c r="E19" s="16">
        <f>'SFY 23-24 Q4 Share Calculations'!AY21</f>
        <v>0</v>
      </c>
      <c r="F19" s="16">
        <f>'SFY 23-24 Q4 Share Calculations'!AZ21</f>
        <v>0</v>
      </c>
      <c r="G19" s="163">
        <f>'SFY 23-24 Q4 Share Calculations'!K21+'SFY 23-24 Q4 Share Calculations'!V21</f>
        <v>228</v>
      </c>
      <c r="H19" s="163">
        <f>'SFY 23-24 Q4 Share Calculations'!O21</f>
        <v>21746</v>
      </c>
      <c r="I19" s="163">
        <f>'SFY 23-24 Q4 Share Calculations'!P21</f>
        <v>319</v>
      </c>
      <c r="J19" s="203">
        <f>'SFY 23-24 Q4 Share Calculations'!Q21</f>
        <v>4185</v>
      </c>
      <c r="K19" s="267">
        <f t="shared" si="0"/>
        <v>22982</v>
      </c>
      <c r="L19" s="17">
        <f t="shared" si="4"/>
        <v>319</v>
      </c>
      <c r="M19" s="17">
        <f t="shared" si="1"/>
        <v>4413</v>
      </c>
      <c r="N19" s="17">
        <f t="shared" si="2"/>
        <v>27714</v>
      </c>
      <c r="O19" s="88">
        <f t="shared" si="3"/>
        <v>0</v>
      </c>
    </row>
    <row r="20" spans="1:15" x14ac:dyDescent="0.25">
      <c r="A20" s="21" t="s">
        <v>47</v>
      </c>
      <c r="B20" s="15">
        <f>'SFY 23-24 Q4 Share Calculations'!C22</f>
        <v>191</v>
      </c>
      <c r="C20" s="15">
        <f>'SFY 23-24 Q4 Share Calculations'!G22</f>
        <v>473</v>
      </c>
      <c r="D20" s="15">
        <f>'SFY 23-24 Q4 Share Calculations'!AX22</f>
        <v>0</v>
      </c>
      <c r="E20" s="16">
        <f>'SFY 23-24 Q4 Share Calculations'!AY22</f>
        <v>0</v>
      </c>
      <c r="F20" s="16">
        <f>'SFY 23-24 Q4 Share Calculations'!AZ22</f>
        <v>0</v>
      </c>
      <c r="G20" s="163">
        <f>'SFY 23-24 Q4 Share Calculations'!K22+'SFY 23-24 Q4 Share Calculations'!V22</f>
        <v>119</v>
      </c>
      <c r="H20" s="163">
        <f>'SFY 23-24 Q4 Share Calculations'!O22</f>
        <v>11326</v>
      </c>
      <c r="I20" s="163">
        <f>'SFY 23-24 Q4 Share Calculations'!P22</f>
        <v>166</v>
      </c>
      <c r="J20" s="203">
        <f>'SFY 23-24 Q4 Share Calculations'!Q22</f>
        <v>2179</v>
      </c>
      <c r="K20" s="267">
        <f t="shared" si="0"/>
        <v>11990</v>
      </c>
      <c r="L20" s="17">
        <f t="shared" si="4"/>
        <v>166</v>
      </c>
      <c r="M20" s="17">
        <f t="shared" si="1"/>
        <v>2298</v>
      </c>
      <c r="N20" s="17">
        <f t="shared" si="2"/>
        <v>14454</v>
      </c>
      <c r="O20" s="88">
        <f t="shared" si="3"/>
        <v>0</v>
      </c>
    </row>
    <row r="21" spans="1:15" x14ac:dyDescent="0.25">
      <c r="A21" s="21" t="s">
        <v>48</v>
      </c>
      <c r="B21" s="15">
        <f>'SFY 23-24 Q4 Share Calculations'!C23</f>
        <v>46</v>
      </c>
      <c r="C21" s="15">
        <f>'SFY 23-24 Q4 Share Calculations'!G23</f>
        <v>114</v>
      </c>
      <c r="D21" s="15">
        <f>'SFY 23-24 Q4 Share Calculations'!AX23</f>
        <v>0</v>
      </c>
      <c r="E21" s="16">
        <f>'SFY 23-24 Q4 Share Calculations'!AY23</f>
        <v>0</v>
      </c>
      <c r="F21" s="16">
        <f>'SFY 23-24 Q4 Share Calculations'!AZ23</f>
        <v>0</v>
      </c>
      <c r="G21" s="163">
        <f>'SFY 23-24 Q4 Share Calculations'!K23+'SFY 23-24 Q4 Share Calculations'!V23</f>
        <v>33</v>
      </c>
      <c r="H21" s="163">
        <f>'SFY 23-24 Q4 Share Calculations'!O23</f>
        <v>3171</v>
      </c>
      <c r="I21" s="163">
        <f>'SFY 23-24 Q4 Share Calculations'!P23</f>
        <v>46</v>
      </c>
      <c r="J21" s="203">
        <f>'SFY 23-24 Q4 Share Calculations'!Q23</f>
        <v>610</v>
      </c>
      <c r="K21" s="267">
        <f t="shared" si="0"/>
        <v>3331</v>
      </c>
      <c r="L21" s="17">
        <f t="shared" si="4"/>
        <v>46</v>
      </c>
      <c r="M21" s="17">
        <f t="shared" si="1"/>
        <v>643</v>
      </c>
      <c r="N21" s="17">
        <f t="shared" si="2"/>
        <v>4020</v>
      </c>
      <c r="O21" s="88">
        <f t="shared" si="3"/>
        <v>0</v>
      </c>
    </row>
    <row r="22" spans="1:15" x14ac:dyDescent="0.25">
      <c r="A22" s="21" t="s">
        <v>49</v>
      </c>
      <c r="B22" s="15">
        <f>'SFY 23-24 Q4 Share Calculations'!C24</f>
        <v>19443</v>
      </c>
      <c r="C22" s="15">
        <f>'SFY 23-24 Q4 Share Calculations'!G24</f>
        <v>48029</v>
      </c>
      <c r="D22" s="15">
        <f>'SFY 23-24 Q4 Share Calculations'!AX24</f>
        <v>0</v>
      </c>
      <c r="E22" s="16">
        <f>'SFY 23-24 Q4 Share Calculations'!AY24</f>
        <v>0</v>
      </c>
      <c r="F22" s="16">
        <f>'SFY 23-24 Q4 Share Calculations'!AZ24</f>
        <v>0</v>
      </c>
      <c r="G22" s="163">
        <f>'SFY 23-24 Q4 Share Calculations'!K24+'SFY 23-24 Q4 Share Calculations'!V24</f>
        <v>14174</v>
      </c>
      <c r="H22" s="163">
        <f>'SFY 23-24 Q4 Share Calculations'!O24</f>
        <v>1350509</v>
      </c>
      <c r="I22" s="163">
        <f>'SFY 23-24 Q4 Share Calculations'!P24</f>
        <v>19784</v>
      </c>
      <c r="J22" s="203">
        <f>'SFY 23-24 Q4 Share Calculations'!Q24</f>
        <v>259903</v>
      </c>
      <c r="K22" s="267">
        <f t="shared" si="0"/>
        <v>1417981</v>
      </c>
      <c r="L22" s="17">
        <f t="shared" si="4"/>
        <v>19784</v>
      </c>
      <c r="M22" s="17">
        <f t="shared" si="1"/>
        <v>274077</v>
      </c>
      <c r="N22" s="17">
        <f t="shared" si="2"/>
        <v>1711842</v>
      </c>
      <c r="O22" s="88">
        <f t="shared" si="3"/>
        <v>0</v>
      </c>
    </row>
    <row r="23" spans="1:15" x14ac:dyDescent="0.25">
      <c r="A23" s="21" t="s">
        <v>50</v>
      </c>
      <c r="B23" s="15">
        <f>'SFY 23-24 Q4 Share Calculations'!C25</f>
        <v>409</v>
      </c>
      <c r="C23" s="15">
        <f>'SFY 23-24 Q4 Share Calculations'!G25</f>
        <v>1011</v>
      </c>
      <c r="D23" s="15">
        <f>'SFY 23-24 Q4 Share Calculations'!AX25</f>
        <v>0</v>
      </c>
      <c r="E23" s="16">
        <f>'SFY 23-24 Q4 Share Calculations'!AY25</f>
        <v>0</v>
      </c>
      <c r="F23" s="16">
        <f>'SFY 23-24 Q4 Share Calculations'!AZ25</f>
        <v>0</v>
      </c>
      <c r="G23" s="163">
        <f>'SFY 23-24 Q4 Share Calculations'!K25+'SFY 23-24 Q4 Share Calculations'!V25</f>
        <v>276</v>
      </c>
      <c r="H23" s="163">
        <f>'SFY 23-24 Q4 Share Calculations'!O25</f>
        <v>26276</v>
      </c>
      <c r="I23" s="163">
        <f>'SFY 23-24 Q4 Share Calculations'!P25</f>
        <v>385</v>
      </c>
      <c r="J23" s="203">
        <f>'SFY 23-24 Q4 Share Calculations'!Q25</f>
        <v>5057</v>
      </c>
      <c r="K23" s="267">
        <f t="shared" si="0"/>
        <v>27696</v>
      </c>
      <c r="L23" s="17">
        <f t="shared" si="4"/>
        <v>385</v>
      </c>
      <c r="M23" s="17">
        <f t="shared" si="1"/>
        <v>5333</v>
      </c>
      <c r="N23" s="17">
        <f t="shared" si="2"/>
        <v>33414</v>
      </c>
      <c r="O23" s="88">
        <f t="shared" si="3"/>
        <v>0</v>
      </c>
    </row>
    <row r="24" spans="1:15" x14ac:dyDescent="0.25">
      <c r="A24" s="21" t="s">
        <v>51</v>
      </c>
      <c r="B24" s="15">
        <f>'SFY 23-24 Q4 Share Calculations'!C26</f>
        <v>185</v>
      </c>
      <c r="C24" s="15">
        <f>'SFY 23-24 Q4 Share Calculations'!G26</f>
        <v>456</v>
      </c>
      <c r="D24" s="15">
        <f>'SFY 23-24 Q4 Share Calculations'!AX26</f>
        <v>0</v>
      </c>
      <c r="E24" s="16">
        <f>'SFY 23-24 Q4 Share Calculations'!AY26</f>
        <v>0</v>
      </c>
      <c r="F24" s="16">
        <f>'SFY 23-24 Q4 Share Calculations'!AZ26</f>
        <v>0</v>
      </c>
      <c r="G24" s="163">
        <f>'SFY 23-24 Q4 Share Calculations'!K26+'SFY 23-24 Q4 Share Calculations'!V26</f>
        <v>166</v>
      </c>
      <c r="H24" s="163">
        <f>'SFY 23-24 Q4 Share Calculations'!O26</f>
        <v>15856</v>
      </c>
      <c r="I24" s="163">
        <f>'SFY 23-24 Q4 Share Calculations'!P26</f>
        <v>232</v>
      </c>
      <c r="J24" s="203">
        <f>'SFY 23-24 Q4 Share Calculations'!Q26</f>
        <v>3052</v>
      </c>
      <c r="K24" s="267">
        <f t="shared" si="0"/>
        <v>16497</v>
      </c>
      <c r="L24" s="17">
        <f t="shared" si="4"/>
        <v>232</v>
      </c>
      <c r="M24" s="17">
        <f t="shared" si="1"/>
        <v>3218</v>
      </c>
      <c r="N24" s="17">
        <f t="shared" si="2"/>
        <v>19947</v>
      </c>
      <c r="O24" s="88">
        <f t="shared" si="3"/>
        <v>0</v>
      </c>
    </row>
    <row r="25" spans="1:15" x14ac:dyDescent="0.25">
      <c r="A25" s="21" t="s">
        <v>52</v>
      </c>
      <c r="B25" s="15">
        <f>'SFY 23-24 Q4 Share Calculations'!C27</f>
        <v>40</v>
      </c>
      <c r="C25" s="15">
        <f>'SFY 23-24 Q4 Share Calculations'!G27</f>
        <v>98</v>
      </c>
      <c r="D25" s="15">
        <f>'SFY 23-24 Q4 Share Calculations'!AX27</f>
        <v>0</v>
      </c>
      <c r="E25" s="16">
        <f>'SFY 23-24 Q4 Share Calculations'!AY27</f>
        <v>0</v>
      </c>
      <c r="F25" s="16">
        <f>'SFY 23-24 Q4 Share Calculations'!AZ27</f>
        <v>0</v>
      </c>
      <c r="G25" s="163">
        <f>'SFY 23-24 Q4 Share Calculations'!K27+'SFY 23-24 Q4 Share Calculations'!V27</f>
        <v>19</v>
      </c>
      <c r="H25" s="163">
        <f>'SFY 23-24 Q4 Share Calculations'!O27</f>
        <v>1812</v>
      </c>
      <c r="I25" s="163">
        <f>'SFY 23-24 Q4 Share Calculations'!P27</f>
        <v>27</v>
      </c>
      <c r="J25" s="203">
        <f>'SFY 23-24 Q4 Share Calculations'!Q27</f>
        <v>349</v>
      </c>
      <c r="K25" s="267">
        <f t="shared" si="0"/>
        <v>1950</v>
      </c>
      <c r="L25" s="17">
        <f t="shared" si="4"/>
        <v>27</v>
      </c>
      <c r="M25" s="17">
        <f t="shared" si="1"/>
        <v>368</v>
      </c>
      <c r="N25" s="17">
        <f t="shared" si="2"/>
        <v>2345</v>
      </c>
      <c r="O25" s="88">
        <f t="shared" si="3"/>
        <v>0</v>
      </c>
    </row>
    <row r="26" spans="1:15" x14ac:dyDescent="0.25">
      <c r="A26" s="21" t="s">
        <v>53</v>
      </c>
      <c r="B26" s="15">
        <f>'SFY 23-24 Q4 Share Calculations'!C28</f>
        <v>198</v>
      </c>
      <c r="C26" s="15">
        <f>'SFY 23-24 Q4 Share Calculations'!G28</f>
        <v>489</v>
      </c>
      <c r="D26" s="15">
        <f>'SFY 23-24 Q4 Share Calculations'!AX28</f>
        <v>0</v>
      </c>
      <c r="E26" s="16">
        <f>'SFY 23-24 Q4 Share Calculations'!AY28</f>
        <v>0</v>
      </c>
      <c r="F26" s="16">
        <f>'SFY 23-24 Q4 Share Calculations'!AZ28</f>
        <v>0</v>
      </c>
      <c r="G26" s="163">
        <f>'SFY 23-24 Q4 Share Calculations'!K28+'SFY 23-24 Q4 Share Calculations'!V28</f>
        <v>138</v>
      </c>
      <c r="H26" s="163">
        <f>'SFY 23-24 Q4 Share Calculations'!O28</f>
        <v>13138</v>
      </c>
      <c r="I26" s="163">
        <f>'SFY 23-24 Q4 Share Calculations'!P28</f>
        <v>192</v>
      </c>
      <c r="J26" s="203">
        <f>'SFY 23-24 Q4 Share Calculations'!Q28</f>
        <v>2528</v>
      </c>
      <c r="K26" s="267">
        <f t="shared" si="0"/>
        <v>13825</v>
      </c>
      <c r="L26" s="17">
        <f t="shared" si="4"/>
        <v>192</v>
      </c>
      <c r="M26" s="17">
        <f t="shared" si="1"/>
        <v>2666</v>
      </c>
      <c r="N26" s="17">
        <f t="shared" si="2"/>
        <v>16683</v>
      </c>
      <c r="O26" s="88">
        <f t="shared" si="3"/>
        <v>0</v>
      </c>
    </row>
    <row r="27" spans="1:15" x14ac:dyDescent="0.25">
      <c r="A27" s="21" t="s">
        <v>54</v>
      </c>
      <c r="B27" s="15">
        <f>'SFY 23-24 Q4 Share Calculations'!C29</f>
        <v>766</v>
      </c>
      <c r="C27" s="15">
        <f>'SFY 23-24 Q4 Share Calculations'!G29</f>
        <v>1891</v>
      </c>
      <c r="D27" s="15">
        <f>'SFY 23-24 Q4 Share Calculations'!AX29</f>
        <v>0</v>
      </c>
      <c r="E27" s="16">
        <f>'SFY 23-24 Q4 Share Calculations'!AY29</f>
        <v>0</v>
      </c>
      <c r="F27" s="16">
        <f>'SFY 23-24 Q4 Share Calculations'!AZ29</f>
        <v>0</v>
      </c>
      <c r="G27" s="163">
        <f>'SFY 23-24 Q4 Share Calculations'!K29+'SFY 23-24 Q4 Share Calculations'!V29</f>
        <v>509</v>
      </c>
      <c r="H27" s="163">
        <f>'SFY 23-24 Q4 Share Calculations'!O29</f>
        <v>48475</v>
      </c>
      <c r="I27" s="163">
        <f>'SFY 23-24 Q4 Share Calculations'!P29</f>
        <v>710</v>
      </c>
      <c r="J27" s="203">
        <f>'SFY 23-24 Q4 Share Calculations'!Q29</f>
        <v>9329</v>
      </c>
      <c r="K27" s="267">
        <f t="shared" si="0"/>
        <v>51132</v>
      </c>
      <c r="L27" s="17">
        <f t="shared" si="4"/>
        <v>710</v>
      </c>
      <c r="M27" s="17">
        <f t="shared" si="1"/>
        <v>9838</v>
      </c>
      <c r="N27" s="17">
        <f t="shared" si="2"/>
        <v>61680</v>
      </c>
      <c r="O27" s="88">
        <f t="shared" si="3"/>
        <v>0</v>
      </c>
    </row>
    <row r="28" spans="1:15" x14ac:dyDescent="0.25">
      <c r="A28" s="21" t="s">
        <v>55</v>
      </c>
      <c r="B28" s="15">
        <f>'SFY 23-24 Q4 Share Calculations'!C30</f>
        <v>26</v>
      </c>
      <c r="C28" s="15">
        <f>'SFY 23-24 Q4 Share Calculations'!G30</f>
        <v>65</v>
      </c>
      <c r="D28" s="15">
        <f>'SFY 23-24 Q4 Share Calculations'!AX30</f>
        <v>0</v>
      </c>
      <c r="E28" s="16">
        <f>'SFY 23-24 Q4 Share Calculations'!AY30</f>
        <v>0</v>
      </c>
      <c r="F28" s="16">
        <f>'SFY 23-24 Q4 Share Calculations'!AZ30</f>
        <v>0</v>
      </c>
      <c r="G28" s="163">
        <f>'SFY 23-24 Q4 Share Calculations'!K30+'SFY 23-24 Q4 Share Calculations'!V30</f>
        <v>14</v>
      </c>
      <c r="H28" s="163">
        <f>'SFY 23-24 Q4 Share Calculations'!O30</f>
        <v>1359</v>
      </c>
      <c r="I28" s="163">
        <f>'SFY 23-24 Q4 Share Calculations'!P30</f>
        <v>20</v>
      </c>
      <c r="J28" s="203">
        <f>'SFY 23-24 Q4 Share Calculations'!Q30</f>
        <v>262</v>
      </c>
      <c r="K28" s="267">
        <f t="shared" si="0"/>
        <v>1450</v>
      </c>
      <c r="L28" s="17">
        <f t="shared" si="4"/>
        <v>20</v>
      </c>
      <c r="M28" s="17">
        <f t="shared" si="1"/>
        <v>276</v>
      </c>
      <c r="N28" s="17">
        <f t="shared" si="2"/>
        <v>1746</v>
      </c>
      <c r="O28" s="88">
        <f t="shared" si="3"/>
        <v>0</v>
      </c>
    </row>
    <row r="29" spans="1:15" x14ac:dyDescent="0.25">
      <c r="A29" s="21" t="s">
        <v>56</v>
      </c>
      <c r="B29" s="15">
        <f>'SFY 23-24 Q4 Share Calculations'!C31</f>
        <v>7</v>
      </c>
      <c r="C29" s="15">
        <f>'SFY 23-24 Q4 Share Calculations'!G31</f>
        <v>16</v>
      </c>
      <c r="D29" s="15">
        <f>'SFY 23-24 Q4 Share Calculations'!AX31</f>
        <v>0</v>
      </c>
      <c r="E29" s="16">
        <f>'SFY 23-24 Q4 Share Calculations'!AY31</f>
        <v>0</v>
      </c>
      <c r="F29" s="16">
        <f>'SFY 23-24 Q4 Share Calculations'!AZ31</f>
        <v>0</v>
      </c>
      <c r="G29" s="163">
        <f>'SFY 23-24 Q4 Share Calculations'!K31+'SFY 23-24 Q4 Share Calculations'!V31</f>
        <v>10</v>
      </c>
      <c r="H29" s="163">
        <f>'SFY 23-24 Q4 Share Calculations'!O31</f>
        <v>906</v>
      </c>
      <c r="I29" s="163">
        <f>'SFY 23-24 Q4 Share Calculations'!P31</f>
        <v>13</v>
      </c>
      <c r="J29" s="203">
        <f>'SFY 23-24 Q4 Share Calculations'!Q31</f>
        <v>174</v>
      </c>
      <c r="K29" s="267">
        <f t="shared" si="0"/>
        <v>929</v>
      </c>
      <c r="L29" s="17">
        <f t="shared" si="4"/>
        <v>13</v>
      </c>
      <c r="M29" s="17">
        <f t="shared" si="1"/>
        <v>184</v>
      </c>
      <c r="N29" s="17">
        <f t="shared" si="2"/>
        <v>1126</v>
      </c>
      <c r="O29" s="88">
        <f t="shared" si="3"/>
        <v>0</v>
      </c>
    </row>
    <row r="30" spans="1:15" x14ac:dyDescent="0.25">
      <c r="A30" s="21" t="s">
        <v>57</v>
      </c>
      <c r="B30" s="15">
        <f>'SFY 23-24 Q4 Share Calculations'!C32</f>
        <v>601</v>
      </c>
      <c r="C30" s="15">
        <f>'SFY 23-24 Q4 Share Calculations'!G32</f>
        <v>1484</v>
      </c>
      <c r="D30" s="15">
        <f>'SFY 23-24 Q4 Share Calculations'!AX32</f>
        <v>0</v>
      </c>
      <c r="E30" s="16">
        <f>'SFY 23-24 Q4 Share Calculations'!AY32</f>
        <v>0</v>
      </c>
      <c r="F30" s="16">
        <f>'SFY 23-24 Q4 Share Calculations'!AZ32</f>
        <v>0</v>
      </c>
      <c r="G30" s="163">
        <f>'SFY 23-24 Q4 Share Calculations'!K32+'SFY 23-24 Q4 Share Calculations'!V32</f>
        <v>623</v>
      </c>
      <c r="H30" s="163">
        <f>'SFY 23-24 Q4 Share Calculations'!O32</f>
        <v>59348</v>
      </c>
      <c r="I30" s="163">
        <f>'SFY 23-24 Q4 Share Calculations'!P32</f>
        <v>869</v>
      </c>
      <c r="J30" s="203">
        <f>'SFY 23-24 Q4 Share Calculations'!Q32</f>
        <v>11421</v>
      </c>
      <c r="K30" s="267">
        <f t="shared" si="0"/>
        <v>61433</v>
      </c>
      <c r="L30" s="17">
        <f t="shared" si="4"/>
        <v>869</v>
      </c>
      <c r="M30" s="17">
        <f t="shared" si="1"/>
        <v>12044</v>
      </c>
      <c r="N30" s="17">
        <f t="shared" si="2"/>
        <v>74346</v>
      </c>
      <c r="O30" s="88">
        <f t="shared" si="3"/>
        <v>0</v>
      </c>
    </row>
    <row r="31" spans="1:15" x14ac:dyDescent="0.25">
      <c r="A31" s="21" t="s">
        <v>58</v>
      </c>
      <c r="B31" s="15">
        <f>'SFY 23-24 Q4 Share Calculations'!C33</f>
        <v>106</v>
      </c>
      <c r="C31" s="15">
        <f>'SFY 23-24 Q4 Share Calculations'!G33</f>
        <v>261</v>
      </c>
      <c r="D31" s="15">
        <f>'SFY 23-24 Q4 Share Calculations'!AX33</f>
        <v>0</v>
      </c>
      <c r="E31" s="16">
        <f>'SFY 23-24 Q4 Share Calculations'!AY33</f>
        <v>0</v>
      </c>
      <c r="F31" s="16">
        <f>'SFY 23-24 Q4 Share Calculations'!AZ33</f>
        <v>0</v>
      </c>
      <c r="G31" s="163">
        <f>'SFY 23-24 Q4 Share Calculations'!K33+'SFY 23-24 Q4 Share Calculations'!V33</f>
        <v>105</v>
      </c>
      <c r="H31" s="163">
        <f>'SFY 23-24 Q4 Share Calculations'!O33</f>
        <v>9967</v>
      </c>
      <c r="I31" s="163">
        <f>'SFY 23-24 Q4 Share Calculations'!P33</f>
        <v>146</v>
      </c>
      <c r="J31" s="203">
        <f>'SFY 23-24 Q4 Share Calculations'!Q33</f>
        <v>1918</v>
      </c>
      <c r="K31" s="267">
        <f t="shared" si="0"/>
        <v>10334</v>
      </c>
      <c r="L31" s="17">
        <f t="shared" si="4"/>
        <v>146</v>
      </c>
      <c r="M31" s="17">
        <f t="shared" si="1"/>
        <v>2023</v>
      </c>
      <c r="N31" s="17">
        <f t="shared" si="2"/>
        <v>12503</v>
      </c>
      <c r="O31" s="88">
        <f t="shared" si="3"/>
        <v>0</v>
      </c>
    </row>
    <row r="32" spans="1:15" x14ac:dyDescent="0.25">
      <c r="A32" s="21" t="s">
        <v>59</v>
      </c>
      <c r="B32" s="15">
        <f>'SFY 23-24 Q4 Share Calculations'!C34</f>
        <v>119</v>
      </c>
      <c r="C32" s="15">
        <f>'SFY 23-24 Q4 Share Calculations'!G34</f>
        <v>293</v>
      </c>
      <c r="D32" s="15">
        <f>'SFY 23-24 Q4 Share Calculations'!AX34</f>
        <v>0</v>
      </c>
      <c r="E32" s="16">
        <f>'SFY 23-24 Q4 Share Calculations'!AY34</f>
        <v>0</v>
      </c>
      <c r="F32" s="16">
        <f>'SFY 23-24 Q4 Share Calculations'!AZ34</f>
        <v>0</v>
      </c>
      <c r="G32" s="163">
        <f>'SFY 23-24 Q4 Share Calculations'!K34+'SFY 23-24 Q4 Share Calculations'!V34</f>
        <v>90</v>
      </c>
      <c r="H32" s="163">
        <f>'SFY 23-24 Q4 Share Calculations'!O34</f>
        <v>8608</v>
      </c>
      <c r="I32" s="163">
        <f>'SFY 23-24 Q4 Share Calculations'!P34</f>
        <v>126</v>
      </c>
      <c r="J32" s="203">
        <f>'SFY 23-24 Q4 Share Calculations'!Q34</f>
        <v>1657</v>
      </c>
      <c r="K32" s="267">
        <f t="shared" si="0"/>
        <v>9020</v>
      </c>
      <c r="L32" s="17">
        <f t="shared" si="4"/>
        <v>126</v>
      </c>
      <c r="M32" s="17">
        <f t="shared" si="1"/>
        <v>1747</v>
      </c>
      <c r="N32" s="17">
        <f t="shared" si="2"/>
        <v>10893</v>
      </c>
      <c r="O32" s="88">
        <f t="shared" si="3"/>
        <v>0</v>
      </c>
    </row>
    <row r="33" spans="1:15" x14ac:dyDescent="0.25">
      <c r="A33" s="21" t="s">
        <v>60</v>
      </c>
      <c r="B33" s="15">
        <f>'SFY 23-24 Q4 Share Calculations'!C35</f>
        <v>3762</v>
      </c>
      <c r="C33" s="15">
        <f>'SFY 23-24 Q4 Share Calculations'!G35</f>
        <v>9293</v>
      </c>
      <c r="D33" s="15">
        <f>'SFY 23-24 Q4 Share Calculations'!AX35</f>
        <v>0</v>
      </c>
      <c r="E33" s="16">
        <f>'SFY 23-24 Q4 Share Calculations'!AY35</f>
        <v>0</v>
      </c>
      <c r="F33" s="16">
        <f>'SFY 23-24 Q4 Share Calculations'!AZ35</f>
        <v>0</v>
      </c>
      <c r="G33" s="163">
        <f>'SFY 23-24 Q4 Share Calculations'!K35+'SFY 23-24 Q4 Share Calculations'!V35</f>
        <v>3052</v>
      </c>
      <c r="H33" s="163">
        <f>'SFY 23-24 Q4 Share Calculations'!O35</f>
        <v>290851</v>
      </c>
      <c r="I33" s="163">
        <f>'SFY 23-24 Q4 Share Calculations'!P35</f>
        <v>4261</v>
      </c>
      <c r="J33" s="203">
        <f>'SFY 23-24 Q4 Share Calculations'!Q35</f>
        <v>55973</v>
      </c>
      <c r="K33" s="267">
        <f t="shared" si="0"/>
        <v>303906</v>
      </c>
      <c r="L33" s="17">
        <f t="shared" si="4"/>
        <v>4261</v>
      </c>
      <c r="M33" s="17">
        <f t="shared" si="1"/>
        <v>59025</v>
      </c>
      <c r="N33" s="17">
        <f t="shared" si="2"/>
        <v>367192</v>
      </c>
      <c r="O33" s="88">
        <f t="shared" si="3"/>
        <v>0</v>
      </c>
    </row>
    <row r="34" spans="1:15" x14ac:dyDescent="0.25">
      <c r="A34" s="21" t="s">
        <v>61</v>
      </c>
      <c r="B34" s="15">
        <f>'SFY 23-24 Q4 Share Calculations'!C36</f>
        <v>257</v>
      </c>
      <c r="C34" s="15">
        <f>'SFY 23-24 Q4 Share Calculations'!G36</f>
        <v>636</v>
      </c>
      <c r="D34" s="15">
        <f>'SFY 23-24 Q4 Share Calculations'!AX36</f>
        <v>0</v>
      </c>
      <c r="E34" s="16">
        <f>'SFY 23-24 Q4 Share Calculations'!AY36</f>
        <v>0</v>
      </c>
      <c r="F34" s="16">
        <f>'SFY 23-24 Q4 Share Calculations'!AZ36</f>
        <v>0</v>
      </c>
      <c r="G34" s="163">
        <f>'SFY 23-24 Q4 Share Calculations'!K36+'SFY 23-24 Q4 Share Calculations'!V36</f>
        <v>219</v>
      </c>
      <c r="H34" s="163">
        <f>'SFY 23-24 Q4 Share Calculations'!O36</f>
        <v>20840</v>
      </c>
      <c r="I34" s="163">
        <f>'SFY 23-24 Q4 Share Calculations'!P36</f>
        <v>305</v>
      </c>
      <c r="J34" s="203">
        <f>'SFY 23-24 Q4 Share Calculations'!Q36</f>
        <v>4011</v>
      </c>
      <c r="K34" s="267">
        <f t="shared" si="0"/>
        <v>21733</v>
      </c>
      <c r="L34" s="17">
        <f t="shared" si="4"/>
        <v>305</v>
      </c>
      <c r="M34" s="17">
        <f t="shared" si="1"/>
        <v>4230</v>
      </c>
      <c r="N34" s="17">
        <f t="shared" si="2"/>
        <v>26268</v>
      </c>
      <c r="O34" s="88">
        <f t="shared" si="3"/>
        <v>0</v>
      </c>
    </row>
    <row r="35" spans="1:15" x14ac:dyDescent="0.25">
      <c r="A35" s="21" t="s">
        <v>62</v>
      </c>
      <c r="B35" s="15">
        <f>'SFY 23-24 Q4 Share Calculations'!C37</f>
        <v>33</v>
      </c>
      <c r="C35" s="15">
        <f>'SFY 23-24 Q4 Share Calculations'!G37</f>
        <v>82</v>
      </c>
      <c r="D35" s="15">
        <f>'SFY 23-24 Q4 Share Calculations'!AX37</f>
        <v>0</v>
      </c>
      <c r="E35" s="16">
        <f>'SFY 23-24 Q4 Share Calculations'!AY37</f>
        <v>0</v>
      </c>
      <c r="F35" s="16">
        <f>'SFY 23-24 Q4 Share Calculations'!AZ37</f>
        <v>0</v>
      </c>
      <c r="G35" s="163">
        <f>'SFY 23-24 Q4 Share Calculations'!K37+'SFY 23-24 Q4 Share Calculations'!V37</f>
        <v>24</v>
      </c>
      <c r="H35" s="163">
        <f>'SFY 23-24 Q4 Share Calculations'!O37</f>
        <v>2265</v>
      </c>
      <c r="I35" s="163">
        <f>'SFY 23-24 Q4 Share Calculations'!P37</f>
        <v>33</v>
      </c>
      <c r="J35" s="203">
        <f>'SFY 23-24 Q4 Share Calculations'!Q37</f>
        <v>436</v>
      </c>
      <c r="K35" s="267">
        <f t="shared" si="0"/>
        <v>2380</v>
      </c>
      <c r="L35" s="17">
        <f t="shared" si="4"/>
        <v>33</v>
      </c>
      <c r="M35" s="17">
        <f t="shared" si="1"/>
        <v>460</v>
      </c>
      <c r="N35" s="17">
        <f t="shared" si="2"/>
        <v>2873</v>
      </c>
      <c r="O35" s="88">
        <f t="shared" si="3"/>
        <v>0</v>
      </c>
    </row>
    <row r="36" spans="1:15" x14ac:dyDescent="0.25">
      <c r="A36" s="21" t="s">
        <v>63</v>
      </c>
      <c r="B36" s="15">
        <f>'SFY 23-24 Q4 Share Calculations'!C38</f>
        <v>3649</v>
      </c>
      <c r="C36" s="15">
        <f>'SFY 23-24 Q4 Share Calculations'!G38</f>
        <v>9015</v>
      </c>
      <c r="D36" s="15">
        <f>'SFY 23-24 Q4 Share Calculations'!AX38</f>
        <v>0</v>
      </c>
      <c r="E36" s="16">
        <f>'SFY 23-24 Q4 Share Calculations'!AY38</f>
        <v>0</v>
      </c>
      <c r="F36" s="16">
        <f>'SFY 23-24 Q4 Share Calculations'!AZ38</f>
        <v>0</v>
      </c>
      <c r="G36" s="163">
        <f>'SFY 23-24 Q4 Share Calculations'!K38+'SFY 23-24 Q4 Share Calculations'!V38</f>
        <v>2991</v>
      </c>
      <c r="H36" s="163">
        <f>'SFY 23-24 Q4 Share Calculations'!O38</f>
        <v>284961</v>
      </c>
      <c r="I36" s="163">
        <f>'SFY 23-24 Q4 Share Calculations'!P38</f>
        <v>4175</v>
      </c>
      <c r="J36" s="203">
        <f>'SFY 23-24 Q4 Share Calculations'!Q38</f>
        <v>54840</v>
      </c>
      <c r="K36" s="267">
        <f t="shared" ref="K36:K61" si="5">B36+C36+D36+H36</f>
        <v>297625</v>
      </c>
      <c r="L36" s="17">
        <f t="shared" si="4"/>
        <v>4175</v>
      </c>
      <c r="M36" s="17">
        <f t="shared" ref="M36:M61" si="6">F36+G36+J36</f>
        <v>57831</v>
      </c>
      <c r="N36" s="17">
        <f t="shared" ref="N36:N61" si="7">SUM(K36:M36)</f>
        <v>359631</v>
      </c>
      <c r="O36" s="88">
        <f t="shared" ref="O36:O61" si="8">SUM(B36:J36)-SUM(K36:M36)</f>
        <v>0</v>
      </c>
    </row>
    <row r="37" spans="1:15" x14ac:dyDescent="0.25">
      <c r="A37" s="21" t="s">
        <v>64</v>
      </c>
      <c r="B37" s="15">
        <f>'SFY 23-24 Q4 Share Calculations'!C39</f>
        <v>3260</v>
      </c>
      <c r="C37" s="15">
        <f>'SFY 23-24 Q4 Share Calculations'!G39</f>
        <v>8054</v>
      </c>
      <c r="D37" s="15">
        <f>'SFY 23-24 Q4 Share Calculations'!AX39</f>
        <v>0</v>
      </c>
      <c r="E37" s="16">
        <f>'SFY 23-24 Q4 Share Calculations'!AY39</f>
        <v>0</v>
      </c>
      <c r="F37" s="16">
        <f>'SFY 23-24 Q4 Share Calculations'!AZ39</f>
        <v>0</v>
      </c>
      <c r="G37" s="163">
        <f>'SFY 23-24 Q4 Share Calculations'!K39+'SFY 23-24 Q4 Share Calculations'!V39</f>
        <v>2097</v>
      </c>
      <c r="H37" s="163">
        <f>'SFY 23-24 Q4 Share Calculations'!O39</f>
        <v>199790</v>
      </c>
      <c r="I37" s="163">
        <f>'SFY 23-24 Q4 Share Calculations'!P39</f>
        <v>2927</v>
      </c>
      <c r="J37" s="203">
        <f>'SFY 23-24 Q4 Share Calculations'!Q39</f>
        <v>38449</v>
      </c>
      <c r="K37" s="267">
        <f t="shared" si="5"/>
        <v>211104</v>
      </c>
      <c r="L37" s="17">
        <f t="shared" si="4"/>
        <v>2927</v>
      </c>
      <c r="M37" s="17">
        <f t="shared" si="6"/>
        <v>40546</v>
      </c>
      <c r="N37" s="17">
        <f t="shared" si="7"/>
        <v>254577</v>
      </c>
      <c r="O37" s="88">
        <f t="shared" si="8"/>
        <v>0</v>
      </c>
    </row>
    <row r="38" spans="1:15" x14ac:dyDescent="0.25">
      <c r="A38" s="21" t="s">
        <v>65</v>
      </c>
      <c r="B38" s="15">
        <f>'SFY 23-24 Q4 Share Calculations'!C40</f>
        <v>79</v>
      </c>
      <c r="C38" s="15">
        <f>'SFY 23-24 Q4 Share Calculations'!G40</f>
        <v>196</v>
      </c>
      <c r="D38" s="15">
        <f>'SFY 23-24 Q4 Share Calculations'!AX40</f>
        <v>0</v>
      </c>
      <c r="E38" s="16">
        <f>'SFY 23-24 Q4 Share Calculations'!AY40</f>
        <v>0</v>
      </c>
      <c r="F38" s="16">
        <f>'SFY 23-24 Q4 Share Calculations'!AZ40</f>
        <v>0</v>
      </c>
      <c r="G38" s="163">
        <f>'SFY 23-24 Q4 Share Calculations'!K40+'SFY 23-24 Q4 Share Calculations'!V40</f>
        <v>62</v>
      </c>
      <c r="H38" s="163">
        <f>'SFY 23-24 Q4 Share Calculations'!O40</f>
        <v>5890</v>
      </c>
      <c r="I38" s="163">
        <f>'SFY 23-24 Q4 Share Calculations'!P40</f>
        <v>86</v>
      </c>
      <c r="J38" s="203">
        <f>'SFY 23-24 Q4 Share Calculations'!Q40</f>
        <v>1133</v>
      </c>
      <c r="K38" s="267">
        <f t="shared" si="5"/>
        <v>6165</v>
      </c>
      <c r="L38" s="17">
        <f t="shared" si="4"/>
        <v>86</v>
      </c>
      <c r="M38" s="17">
        <f t="shared" si="6"/>
        <v>1195</v>
      </c>
      <c r="N38" s="17">
        <f t="shared" si="7"/>
        <v>7446</v>
      </c>
      <c r="O38" s="88">
        <f t="shared" si="8"/>
        <v>0</v>
      </c>
    </row>
    <row r="39" spans="1:15" x14ac:dyDescent="0.25">
      <c r="A39" s="21" t="s">
        <v>66</v>
      </c>
      <c r="B39" s="15">
        <f>'SFY 23-24 Q4 Share Calculations'!C41</f>
        <v>4382</v>
      </c>
      <c r="C39" s="15">
        <f>'SFY 23-24 Q4 Share Calculations'!G41</f>
        <v>10825</v>
      </c>
      <c r="D39" s="15">
        <f>'SFY 23-24 Q4 Share Calculations'!AX41</f>
        <v>0</v>
      </c>
      <c r="E39" s="16">
        <f>'SFY 23-24 Q4 Share Calculations'!AY41</f>
        <v>0</v>
      </c>
      <c r="F39" s="16">
        <f>'SFY 23-24 Q4 Share Calculations'!AZ41</f>
        <v>0</v>
      </c>
      <c r="G39" s="163">
        <f>'SFY 23-24 Q4 Share Calculations'!K41+'SFY 23-24 Q4 Share Calculations'!V41</f>
        <v>3119</v>
      </c>
      <c r="H39" s="163">
        <f>'SFY 23-24 Q4 Share Calculations'!O41</f>
        <v>297194</v>
      </c>
      <c r="I39" s="163">
        <f>'SFY 23-24 Q4 Share Calculations'!P41</f>
        <v>4354</v>
      </c>
      <c r="J39" s="203">
        <f>'SFY 23-24 Q4 Share Calculations'!Q41</f>
        <v>57194</v>
      </c>
      <c r="K39" s="267">
        <f t="shared" si="5"/>
        <v>312401</v>
      </c>
      <c r="L39" s="17">
        <f t="shared" si="4"/>
        <v>4354</v>
      </c>
      <c r="M39" s="17">
        <f t="shared" si="6"/>
        <v>60313</v>
      </c>
      <c r="N39" s="17">
        <f t="shared" si="7"/>
        <v>377068</v>
      </c>
      <c r="O39" s="88">
        <f t="shared" si="8"/>
        <v>0</v>
      </c>
    </row>
    <row r="40" spans="1:15" x14ac:dyDescent="0.25">
      <c r="A40" s="21" t="s">
        <v>67</v>
      </c>
      <c r="B40" s="15">
        <f>'SFY 23-24 Q4 Share Calculations'!C42</f>
        <v>5253</v>
      </c>
      <c r="C40" s="15">
        <f>'SFY 23-24 Q4 Share Calculations'!G42</f>
        <v>12977</v>
      </c>
      <c r="D40" s="15">
        <f>'SFY 23-24 Q4 Share Calculations'!AX42</f>
        <v>297</v>
      </c>
      <c r="E40" s="16">
        <f>'SFY 23-24 Q4 Share Calculations'!AY42</f>
        <v>3</v>
      </c>
      <c r="F40" s="16">
        <f>'SFY 23-24 Q4 Share Calculations'!AZ42</f>
        <v>29</v>
      </c>
      <c r="G40" s="163">
        <f>'SFY 23-24 Q4 Share Calculations'!K42+'SFY 23-24 Q4 Share Calculations'!V42</f>
        <v>3319</v>
      </c>
      <c r="H40" s="163">
        <f>'SFY 23-24 Q4 Share Calculations'!O42</f>
        <v>316221</v>
      </c>
      <c r="I40" s="163">
        <f>'SFY 23-24 Q4 Share Calculations'!P42</f>
        <v>4633</v>
      </c>
      <c r="J40" s="203">
        <f>'SFY 23-24 Q4 Share Calculations'!Q42</f>
        <v>60856</v>
      </c>
      <c r="K40" s="267">
        <f t="shared" si="5"/>
        <v>334748</v>
      </c>
      <c r="L40" s="17">
        <f t="shared" si="4"/>
        <v>4636</v>
      </c>
      <c r="M40" s="17">
        <f t="shared" si="6"/>
        <v>64204</v>
      </c>
      <c r="N40" s="17">
        <f t="shared" si="7"/>
        <v>403588</v>
      </c>
      <c r="O40" s="88">
        <f t="shared" si="8"/>
        <v>0</v>
      </c>
    </row>
    <row r="41" spans="1:15" x14ac:dyDescent="0.25">
      <c r="A41" s="21" t="s">
        <v>68</v>
      </c>
      <c r="B41" s="15">
        <f>'SFY 23-24 Q4 Share Calculations'!C43</f>
        <v>1294</v>
      </c>
      <c r="C41" s="15">
        <f>'SFY 23-24 Q4 Share Calculations'!G43</f>
        <v>3195</v>
      </c>
      <c r="D41" s="15">
        <f>'SFY 23-24 Q4 Share Calculations'!AX43</f>
        <v>10860</v>
      </c>
      <c r="E41" s="16">
        <f>'SFY 23-24 Q4 Share Calculations'!AY43</f>
        <v>110</v>
      </c>
      <c r="F41" s="16">
        <f>'SFY 23-24 Q4 Share Calculations'!AZ43</f>
        <v>1067</v>
      </c>
      <c r="G41" s="163">
        <f>'SFY 23-24 Q4 Share Calculations'!K43+'SFY 23-24 Q4 Share Calculations'!V43</f>
        <v>808</v>
      </c>
      <c r="H41" s="163">
        <f>'SFY 23-24 Q4 Share Calculations'!O43</f>
        <v>77017</v>
      </c>
      <c r="I41" s="163">
        <f>'SFY 23-24 Q4 Share Calculations'!P43</f>
        <v>1128</v>
      </c>
      <c r="J41" s="203">
        <f>'SFY 23-24 Q4 Share Calculations'!Q43</f>
        <v>14822</v>
      </c>
      <c r="K41" s="267">
        <f t="shared" si="5"/>
        <v>92366</v>
      </c>
      <c r="L41" s="17">
        <f t="shared" si="4"/>
        <v>1238</v>
      </c>
      <c r="M41" s="17">
        <f t="shared" si="6"/>
        <v>16697</v>
      </c>
      <c r="N41" s="17">
        <f t="shared" si="7"/>
        <v>110301</v>
      </c>
      <c r="O41" s="88">
        <f t="shared" si="8"/>
        <v>0</v>
      </c>
    </row>
    <row r="42" spans="1:15" x14ac:dyDescent="0.25">
      <c r="A42" s="21" t="s">
        <v>69</v>
      </c>
      <c r="B42" s="15">
        <f>'SFY 23-24 Q4 Share Calculations'!C44</f>
        <v>1472</v>
      </c>
      <c r="C42" s="15">
        <f>'SFY 23-24 Q4 Share Calculations'!G44</f>
        <v>3636</v>
      </c>
      <c r="D42" s="15">
        <f>'SFY 23-24 Q4 Share Calculations'!AX44</f>
        <v>0</v>
      </c>
      <c r="E42" s="16">
        <f>'SFY 23-24 Q4 Share Calculations'!AY44</f>
        <v>0</v>
      </c>
      <c r="F42" s="16">
        <f>'SFY 23-24 Q4 Share Calculations'!AZ44</f>
        <v>0</v>
      </c>
      <c r="G42" s="163">
        <f>'SFY 23-24 Q4 Share Calculations'!K44+'SFY 23-24 Q4 Share Calculations'!V44</f>
        <v>1041</v>
      </c>
      <c r="H42" s="163">
        <f>'SFY 23-24 Q4 Share Calculations'!O44</f>
        <v>99216</v>
      </c>
      <c r="I42" s="163">
        <f>'SFY 23-24 Q4 Share Calculations'!P44</f>
        <v>1453</v>
      </c>
      <c r="J42" s="203">
        <f>'SFY 23-24 Q4 Share Calculations'!Q44</f>
        <v>19094</v>
      </c>
      <c r="K42" s="267">
        <f t="shared" si="5"/>
        <v>104324</v>
      </c>
      <c r="L42" s="17">
        <f t="shared" si="4"/>
        <v>1453</v>
      </c>
      <c r="M42" s="17">
        <f t="shared" si="6"/>
        <v>20135</v>
      </c>
      <c r="N42" s="17">
        <f t="shared" si="7"/>
        <v>125912</v>
      </c>
      <c r="O42" s="88">
        <f t="shared" si="8"/>
        <v>0</v>
      </c>
    </row>
    <row r="43" spans="1:15" x14ac:dyDescent="0.25">
      <c r="A43" s="21" t="s">
        <v>70</v>
      </c>
      <c r="B43" s="15">
        <f>'SFY 23-24 Q4 Share Calculations'!C45</f>
        <v>284</v>
      </c>
      <c r="C43" s="15">
        <f>'SFY 23-24 Q4 Share Calculations'!G45</f>
        <v>701</v>
      </c>
      <c r="D43" s="15">
        <f>'SFY 23-24 Q4 Share Calculations'!AX45</f>
        <v>0</v>
      </c>
      <c r="E43" s="16">
        <f>'SFY 23-24 Q4 Share Calculations'!AY45</f>
        <v>0</v>
      </c>
      <c r="F43" s="16">
        <f>'SFY 23-24 Q4 Share Calculations'!AZ45</f>
        <v>0</v>
      </c>
      <c r="G43" s="163">
        <f>'SFY 23-24 Q4 Share Calculations'!K45+'SFY 23-24 Q4 Share Calculations'!V45</f>
        <v>214</v>
      </c>
      <c r="H43" s="163">
        <f>'SFY 23-24 Q4 Share Calculations'!O45</f>
        <v>20387</v>
      </c>
      <c r="I43" s="163">
        <f>'SFY 23-24 Q4 Share Calculations'!P45</f>
        <v>299</v>
      </c>
      <c r="J43" s="203">
        <f>'SFY 23-24 Q4 Share Calculations'!Q45</f>
        <v>3923</v>
      </c>
      <c r="K43" s="267">
        <f t="shared" si="5"/>
        <v>21372</v>
      </c>
      <c r="L43" s="17">
        <f t="shared" si="4"/>
        <v>299</v>
      </c>
      <c r="M43" s="17">
        <f t="shared" si="6"/>
        <v>4137</v>
      </c>
      <c r="N43" s="17">
        <f t="shared" si="7"/>
        <v>25808</v>
      </c>
      <c r="O43" s="88">
        <f t="shared" si="8"/>
        <v>0</v>
      </c>
    </row>
    <row r="44" spans="1:15" x14ac:dyDescent="0.25">
      <c r="A44" s="22" t="s">
        <v>71</v>
      </c>
      <c r="B44" s="15">
        <f>'SFY 23-24 Q4 Share Calculations'!C46</f>
        <v>429</v>
      </c>
      <c r="C44" s="15">
        <f>'SFY 23-24 Q4 Share Calculations'!G46</f>
        <v>1060</v>
      </c>
      <c r="D44" s="15">
        <f>'SFY 23-24 Q4 Share Calculations'!AX46</f>
        <v>0</v>
      </c>
      <c r="E44" s="16">
        <f>'SFY 23-24 Q4 Share Calculations'!AY46</f>
        <v>0</v>
      </c>
      <c r="F44" s="16">
        <f>'SFY 23-24 Q4 Share Calculations'!AZ46</f>
        <v>0</v>
      </c>
      <c r="G44" s="163">
        <f>'SFY 23-24 Q4 Share Calculations'!K46+'SFY 23-24 Q4 Share Calculations'!V46</f>
        <v>456</v>
      </c>
      <c r="H44" s="163">
        <f>'SFY 23-24 Q4 Share Calculations'!O46</f>
        <v>43492</v>
      </c>
      <c r="I44" s="163">
        <f>'SFY 23-24 Q4 Share Calculations'!P46</f>
        <v>637</v>
      </c>
      <c r="J44" s="203">
        <f>'SFY 23-24 Q4 Share Calculations'!Q46</f>
        <v>8370</v>
      </c>
      <c r="K44" s="267">
        <f t="shared" si="5"/>
        <v>44981</v>
      </c>
      <c r="L44" s="17">
        <f t="shared" si="4"/>
        <v>637</v>
      </c>
      <c r="M44" s="17">
        <f t="shared" si="6"/>
        <v>8826</v>
      </c>
      <c r="N44" s="17">
        <f t="shared" si="7"/>
        <v>54444</v>
      </c>
      <c r="O44" s="88">
        <f t="shared" si="8"/>
        <v>0</v>
      </c>
    </row>
    <row r="45" spans="1:15" x14ac:dyDescent="0.25">
      <c r="A45" s="21" t="s">
        <v>72</v>
      </c>
      <c r="B45" s="15">
        <f>'SFY 23-24 Q4 Share Calculations'!C47</f>
        <v>680</v>
      </c>
      <c r="C45" s="15">
        <f>'SFY 23-24 Q4 Share Calculations'!G47</f>
        <v>1679</v>
      </c>
      <c r="D45" s="15">
        <f>'SFY 23-24 Q4 Share Calculations'!AX47</f>
        <v>0</v>
      </c>
      <c r="E45" s="16">
        <f>'SFY 23-24 Q4 Share Calculations'!AY47</f>
        <v>0</v>
      </c>
      <c r="F45" s="16">
        <f>'SFY 23-24 Q4 Share Calculations'!AZ47</f>
        <v>0</v>
      </c>
      <c r="G45" s="163">
        <f>'SFY 23-24 Q4 Share Calculations'!K47+'SFY 23-24 Q4 Share Calculations'!V47</f>
        <v>528</v>
      </c>
      <c r="H45" s="163">
        <f>'SFY 23-24 Q4 Share Calculations'!O47</f>
        <v>50287</v>
      </c>
      <c r="I45" s="163">
        <f>'SFY 23-24 Q4 Share Calculations'!P47</f>
        <v>737</v>
      </c>
      <c r="J45" s="203">
        <f>'SFY 23-24 Q4 Share Calculations'!Q47</f>
        <v>9678</v>
      </c>
      <c r="K45" s="267">
        <f t="shared" si="5"/>
        <v>52646</v>
      </c>
      <c r="L45" s="17">
        <f t="shared" si="4"/>
        <v>737</v>
      </c>
      <c r="M45" s="17">
        <f t="shared" si="6"/>
        <v>10206</v>
      </c>
      <c r="N45" s="17">
        <f t="shared" si="7"/>
        <v>63589</v>
      </c>
      <c r="O45" s="88">
        <f t="shared" si="8"/>
        <v>0</v>
      </c>
    </row>
    <row r="46" spans="1:15" x14ac:dyDescent="0.25">
      <c r="A46" s="21" t="s">
        <v>73</v>
      </c>
      <c r="B46" s="15">
        <f>'SFY 23-24 Q4 Share Calculations'!C48</f>
        <v>1591</v>
      </c>
      <c r="C46" s="15">
        <f>'SFY 23-24 Q4 Share Calculations'!G48</f>
        <v>3929</v>
      </c>
      <c r="D46" s="15">
        <f>'SFY 23-24 Q4 Share Calculations'!AX48</f>
        <v>0</v>
      </c>
      <c r="E46" s="16">
        <f>'SFY 23-24 Q4 Share Calculations'!AY48</f>
        <v>0</v>
      </c>
      <c r="F46" s="16">
        <f>'SFY 23-24 Q4 Share Calculations'!AZ48</f>
        <v>0</v>
      </c>
      <c r="G46" s="163">
        <f>'SFY 23-24 Q4 Share Calculations'!K48+'SFY 23-24 Q4 Share Calculations'!V48</f>
        <v>1365</v>
      </c>
      <c r="H46" s="163">
        <f>'SFY 23-24 Q4 Share Calculations'!O48</f>
        <v>130022</v>
      </c>
      <c r="I46" s="163">
        <f>'SFY 23-24 Q4 Share Calculations'!P48</f>
        <v>1905</v>
      </c>
      <c r="J46" s="203">
        <f>'SFY 23-24 Q4 Share Calculations'!Q48</f>
        <v>25022</v>
      </c>
      <c r="K46" s="267">
        <f t="shared" si="5"/>
        <v>135542</v>
      </c>
      <c r="L46" s="17">
        <f t="shared" si="4"/>
        <v>1905</v>
      </c>
      <c r="M46" s="17">
        <f t="shared" si="6"/>
        <v>26387</v>
      </c>
      <c r="N46" s="17">
        <f t="shared" si="7"/>
        <v>163834</v>
      </c>
      <c r="O46" s="88">
        <f t="shared" si="8"/>
        <v>0</v>
      </c>
    </row>
    <row r="47" spans="1:15" x14ac:dyDescent="0.25">
      <c r="A47" s="21" t="s">
        <v>74</v>
      </c>
      <c r="B47" s="15">
        <f>'SFY 23-24 Q4 Share Calculations'!C49</f>
        <v>403</v>
      </c>
      <c r="C47" s="15">
        <f>'SFY 23-24 Q4 Share Calculations'!G49</f>
        <v>994</v>
      </c>
      <c r="D47" s="15">
        <f>'SFY 23-24 Q4 Share Calculations'!AX49</f>
        <v>0</v>
      </c>
      <c r="E47" s="16">
        <f>'SFY 23-24 Q4 Share Calculations'!AY49</f>
        <v>0</v>
      </c>
      <c r="F47" s="16">
        <f>'SFY 23-24 Q4 Share Calculations'!AZ49</f>
        <v>0</v>
      </c>
      <c r="G47" s="163">
        <f>'SFY 23-24 Q4 Share Calculations'!K49+'SFY 23-24 Q4 Share Calculations'!V49</f>
        <v>271</v>
      </c>
      <c r="H47" s="163">
        <f>'SFY 23-24 Q4 Share Calculations'!O49</f>
        <v>25823</v>
      </c>
      <c r="I47" s="163">
        <f>'SFY 23-24 Q4 Share Calculations'!P49</f>
        <v>378</v>
      </c>
      <c r="J47" s="203">
        <f>'SFY 23-24 Q4 Share Calculations'!Q49</f>
        <v>4970</v>
      </c>
      <c r="K47" s="267">
        <f t="shared" si="5"/>
        <v>27220</v>
      </c>
      <c r="L47" s="17">
        <f t="shared" si="4"/>
        <v>378</v>
      </c>
      <c r="M47" s="17">
        <f t="shared" si="6"/>
        <v>5241</v>
      </c>
      <c r="N47" s="17">
        <f t="shared" si="7"/>
        <v>32839</v>
      </c>
      <c r="O47" s="88">
        <f t="shared" si="8"/>
        <v>0</v>
      </c>
    </row>
    <row r="48" spans="1:15" x14ac:dyDescent="0.25">
      <c r="A48" s="23" t="s">
        <v>75</v>
      </c>
      <c r="B48" s="15">
        <f>'SFY 23-24 Q4 Share Calculations'!C50</f>
        <v>350</v>
      </c>
      <c r="C48" s="15">
        <f>'SFY 23-24 Q4 Share Calculations'!G50</f>
        <v>864</v>
      </c>
      <c r="D48" s="15">
        <f>'SFY 23-24 Q4 Share Calculations'!AX50</f>
        <v>0</v>
      </c>
      <c r="E48" s="16">
        <f>'SFY 23-24 Q4 Share Calculations'!AY50</f>
        <v>0</v>
      </c>
      <c r="F48" s="16">
        <f>'SFY 23-24 Q4 Share Calculations'!AZ50</f>
        <v>0</v>
      </c>
      <c r="G48" s="163">
        <f>'SFY 23-24 Q4 Share Calculations'!K50+'SFY 23-24 Q4 Share Calculations'!V50</f>
        <v>233</v>
      </c>
      <c r="H48" s="163">
        <f>'SFY 23-24 Q4 Share Calculations'!O50</f>
        <v>22199</v>
      </c>
      <c r="I48" s="163">
        <f>'SFY 23-24 Q4 Share Calculations'!P50</f>
        <v>325</v>
      </c>
      <c r="J48" s="203">
        <f>'SFY 23-24 Q4 Share Calculations'!Q50</f>
        <v>4272</v>
      </c>
      <c r="K48" s="267">
        <f t="shared" si="5"/>
        <v>23413</v>
      </c>
      <c r="L48" s="17">
        <f t="shared" si="4"/>
        <v>325</v>
      </c>
      <c r="M48" s="17">
        <f t="shared" si="6"/>
        <v>4505</v>
      </c>
      <c r="N48" s="17">
        <f t="shared" si="7"/>
        <v>28243</v>
      </c>
      <c r="O48" s="88">
        <f t="shared" si="8"/>
        <v>0</v>
      </c>
    </row>
    <row r="49" spans="1:15" x14ac:dyDescent="0.25">
      <c r="A49" s="23" t="s">
        <v>76</v>
      </c>
      <c r="B49" s="15">
        <f>'SFY 23-24 Q4 Share Calculations'!C51</f>
        <v>7</v>
      </c>
      <c r="C49" s="15">
        <f>'SFY 23-24 Q4 Share Calculations'!G51</f>
        <v>16</v>
      </c>
      <c r="D49" s="15">
        <f>'SFY 23-24 Q4 Share Calculations'!AX51</f>
        <v>0</v>
      </c>
      <c r="E49" s="16">
        <f>'SFY 23-24 Q4 Share Calculations'!AY51</f>
        <v>0</v>
      </c>
      <c r="F49" s="16">
        <f>'SFY 23-24 Q4 Share Calculations'!AZ51</f>
        <v>0</v>
      </c>
      <c r="G49" s="163">
        <f>'SFY 23-24 Q4 Share Calculations'!K51+'SFY 23-24 Q4 Share Calculations'!V51</f>
        <v>5</v>
      </c>
      <c r="H49" s="163">
        <f>'SFY 23-24 Q4 Share Calculations'!O51</f>
        <v>453</v>
      </c>
      <c r="I49" s="163">
        <f>'SFY 23-24 Q4 Share Calculations'!P51</f>
        <v>7</v>
      </c>
      <c r="J49" s="203">
        <f>'SFY 23-24 Q4 Share Calculations'!Q51</f>
        <v>87</v>
      </c>
      <c r="K49" s="267">
        <f t="shared" si="5"/>
        <v>476</v>
      </c>
      <c r="L49" s="17">
        <f t="shared" si="4"/>
        <v>7</v>
      </c>
      <c r="M49" s="17">
        <f t="shared" si="6"/>
        <v>92</v>
      </c>
      <c r="N49" s="17">
        <f t="shared" si="7"/>
        <v>575</v>
      </c>
      <c r="O49" s="88">
        <f t="shared" si="8"/>
        <v>0</v>
      </c>
    </row>
    <row r="50" spans="1:15" x14ac:dyDescent="0.25">
      <c r="A50" s="23" t="s">
        <v>77</v>
      </c>
      <c r="B50" s="15">
        <f>'SFY 23-24 Q4 Share Calculations'!C52</f>
        <v>112</v>
      </c>
      <c r="C50" s="15">
        <f>'SFY 23-24 Q4 Share Calculations'!G52</f>
        <v>277</v>
      </c>
      <c r="D50" s="15">
        <f>'SFY 23-24 Q4 Share Calculations'!AX52</f>
        <v>0</v>
      </c>
      <c r="E50" s="16">
        <f>'SFY 23-24 Q4 Share Calculations'!AY52</f>
        <v>0</v>
      </c>
      <c r="F50" s="16">
        <f>'SFY 23-24 Q4 Share Calculations'!AZ52</f>
        <v>0</v>
      </c>
      <c r="G50" s="163">
        <f>'SFY 23-24 Q4 Share Calculations'!K52+'SFY 23-24 Q4 Share Calculations'!V52</f>
        <v>67</v>
      </c>
      <c r="H50" s="163">
        <f>'SFY 23-24 Q4 Share Calculations'!O52</f>
        <v>6343</v>
      </c>
      <c r="I50" s="163">
        <f>'SFY 23-24 Q4 Share Calculations'!P52</f>
        <v>93</v>
      </c>
      <c r="J50" s="203">
        <f>'SFY 23-24 Q4 Share Calculations'!Q52</f>
        <v>1221</v>
      </c>
      <c r="K50" s="267">
        <f t="shared" si="5"/>
        <v>6732</v>
      </c>
      <c r="L50" s="17">
        <f t="shared" si="4"/>
        <v>93</v>
      </c>
      <c r="M50" s="17">
        <f t="shared" si="6"/>
        <v>1288</v>
      </c>
      <c r="N50" s="17">
        <f t="shared" si="7"/>
        <v>8113</v>
      </c>
      <c r="O50" s="88">
        <f t="shared" si="8"/>
        <v>0</v>
      </c>
    </row>
    <row r="51" spans="1:15" x14ac:dyDescent="0.25">
      <c r="A51" s="23" t="s">
        <v>78</v>
      </c>
      <c r="B51" s="15">
        <f>'SFY 23-24 Q4 Share Calculations'!C53</f>
        <v>673</v>
      </c>
      <c r="C51" s="15">
        <f>'SFY 23-24 Q4 Share Calculations'!G53</f>
        <v>1663</v>
      </c>
      <c r="D51" s="15">
        <f>'SFY 23-24 Q4 Share Calculations'!AX53</f>
        <v>0</v>
      </c>
      <c r="E51" s="16">
        <f>'SFY 23-24 Q4 Share Calculations'!AY53</f>
        <v>0</v>
      </c>
      <c r="F51" s="16">
        <f>'SFY 23-24 Q4 Share Calculations'!AZ53</f>
        <v>0</v>
      </c>
      <c r="G51" s="163">
        <f>'SFY 23-24 Q4 Share Calculations'!K53+'SFY 23-24 Q4 Share Calculations'!V53</f>
        <v>452</v>
      </c>
      <c r="H51" s="163">
        <f>'SFY 23-24 Q4 Share Calculations'!O53</f>
        <v>43039</v>
      </c>
      <c r="I51" s="163">
        <f>'SFY 23-24 Q4 Share Calculations'!P53</f>
        <v>630</v>
      </c>
      <c r="J51" s="203">
        <f>'SFY 23-24 Q4 Share Calculations'!Q53</f>
        <v>8283</v>
      </c>
      <c r="K51" s="267">
        <f t="shared" si="5"/>
        <v>45375</v>
      </c>
      <c r="L51" s="17">
        <f t="shared" si="4"/>
        <v>630</v>
      </c>
      <c r="M51" s="17">
        <f t="shared" si="6"/>
        <v>8735</v>
      </c>
      <c r="N51" s="17">
        <f t="shared" si="7"/>
        <v>54740</v>
      </c>
      <c r="O51" s="88">
        <f t="shared" si="8"/>
        <v>0</v>
      </c>
    </row>
    <row r="52" spans="1:15" x14ac:dyDescent="0.25">
      <c r="A52" s="23" t="s">
        <v>79</v>
      </c>
      <c r="B52" s="15">
        <f>'SFY 23-24 Q4 Share Calculations'!C54</f>
        <v>462</v>
      </c>
      <c r="C52" s="15">
        <f>'SFY 23-24 Q4 Share Calculations'!G54</f>
        <v>1141</v>
      </c>
      <c r="D52" s="15">
        <f>'SFY 23-24 Q4 Share Calculations'!AX54</f>
        <v>0</v>
      </c>
      <c r="E52" s="16">
        <f>'SFY 23-24 Q4 Share Calculations'!AY54</f>
        <v>0</v>
      </c>
      <c r="F52" s="16">
        <f>'SFY 23-24 Q4 Share Calculations'!AZ54</f>
        <v>0</v>
      </c>
      <c r="G52" s="163">
        <f>'SFY 23-24 Q4 Share Calculations'!K54+'SFY 23-24 Q4 Share Calculations'!V54</f>
        <v>404</v>
      </c>
      <c r="H52" s="163">
        <f>'SFY 23-24 Q4 Share Calculations'!O54</f>
        <v>38508</v>
      </c>
      <c r="I52" s="163">
        <f>'SFY 23-24 Q4 Share Calculations'!P54</f>
        <v>564</v>
      </c>
      <c r="J52" s="203">
        <f>'SFY 23-24 Q4 Share Calculations'!Q54</f>
        <v>7411</v>
      </c>
      <c r="K52" s="267">
        <f t="shared" si="5"/>
        <v>40111</v>
      </c>
      <c r="L52" s="17">
        <f t="shared" si="4"/>
        <v>564</v>
      </c>
      <c r="M52" s="17">
        <f t="shared" si="6"/>
        <v>7815</v>
      </c>
      <c r="N52" s="17">
        <f t="shared" si="7"/>
        <v>48490</v>
      </c>
      <c r="O52" s="88">
        <f t="shared" si="8"/>
        <v>0</v>
      </c>
    </row>
    <row r="53" spans="1:15" x14ac:dyDescent="0.25">
      <c r="A53" s="19" t="s">
        <v>80</v>
      </c>
      <c r="B53" s="15">
        <f>'SFY 23-24 Q4 Share Calculations'!C55</f>
        <v>1030</v>
      </c>
      <c r="C53" s="15">
        <f>'SFY 23-24 Q4 Share Calculations'!G55</f>
        <v>2543</v>
      </c>
      <c r="D53" s="15">
        <f>'SFY 23-24 Q4 Share Calculations'!AX55</f>
        <v>0</v>
      </c>
      <c r="E53" s="16">
        <f>'SFY 23-24 Q4 Share Calculations'!AY55</f>
        <v>0</v>
      </c>
      <c r="F53" s="16">
        <f>'SFY 23-24 Q4 Share Calculations'!AZ55</f>
        <v>0</v>
      </c>
      <c r="G53" s="163">
        <f>'SFY 23-24 Q4 Share Calculations'!K55+'SFY 23-24 Q4 Share Calculations'!V55</f>
        <v>813</v>
      </c>
      <c r="H53" s="163">
        <f>'SFY 23-24 Q4 Share Calculations'!O55</f>
        <v>77470</v>
      </c>
      <c r="I53" s="163">
        <f>'SFY 23-24 Q4 Share Calculations'!P55</f>
        <v>1135</v>
      </c>
      <c r="J53" s="203">
        <f>'SFY 23-24 Q4 Share Calculations'!Q55</f>
        <v>14909</v>
      </c>
      <c r="K53" s="267">
        <f t="shared" si="5"/>
        <v>81043</v>
      </c>
      <c r="L53" s="17">
        <f t="shared" si="4"/>
        <v>1135</v>
      </c>
      <c r="M53" s="17">
        <f t="shared" si="6"/>
        <v>15722</v>
      </c>
      <c r="N53" s="17">
        <f t="shared" si="7"/>
        <v>97900</v>
      </c>
      <c r="O53" s="88">
        <f t="shared" si="8"/>
        <v>0</v>
      </c>
    </row>
    <row r="54" spans="1:15" x14ac:dyDescent="0.25">
      <c r="A54" s="23" t="s">
        <v>81</v>
      </c>
      <c r="B54" s="15">
        <f>'SFY 23-24 Q4 Share Calculations'!C56</f>
        <v>172</v>
      </c>
      <c r="C54" s="15">
        <f>'SFY 23-24 Q4 Share Calculations'!G56</f>
        <v>424</v>
      </c>
      <c r="D54" s="15">
        <f>'SFY 23-24 Q4 Share Calculations'!AX56</f>
        <v>0</v>
      </c>
      <c r="E54" s="16">
        <f>'SFY 23-24 Q4 Share Calculations'!AY56</f>
        <v>0</v>
      </c>
      <c r="F54" s="16">
        <f>'SFY 23-24 Q4 Share Calculations'!AZ56</f>
        <v>0</v>
      </c>
      <c r="G54" s="163">
        <f>'SFY 23-24 Q4 Share Calculations'!K56+'SFY 23-24 Q4 Share Calculations'!V56</f>
        <v>143</v>
      </c>
      <c r="H54" s="163">
        <f>'SFY 23-24 Q4 Share Calculations'!O56</f>
        <v>13591</v>
      </c>
      <c r="I54" s="163">
        <f>'SFY 23-24 Q4 Share Calculations'!P56</f>
        <v>199</v>
      </c>
      <c r="J54" s="203">
        <f>'SFY 23-24 Q4 Share Calculations'!Q56</f>
        <v>2616</v>
      </c>
      <c r="K54" s="267">
        <f t="shared" si="5"/>
        <v>14187</v>
      </c>
      <c r="L54" s="17">
        <f t="shared" si="4"/>
        <v>199</v>
      </c>
      <c r="M54" s="17">
        <f t="shared" si="6"/>
        <v>2759</v>
      </c>
      <c r="N54" s="17">
        <f t="shared" si="7"/>
        <v>17145</v>
      </c>
      <c r="O54" s="88">
        <f t="shared" si="8"/>
        <v>0</v>
      </c>
    </row>
    <row r="55" spans="1:15" x14ac:dyDescent="0.25">
      <c r="A55" s="23" t="s">
        <v>82</v>
      </c>
      <c r="B55" s="15">
        <f>'SFY 23-24 Q4 Share Calculations'!C57</f>
        <v>145</v>
      </c>
      <c r="C55" s="15">
        <f>'SFY 23-24 Q4 Share Calculations'!G57</f>
        <v>359</v>
      </c>
      <c r="D55" s="15">
        <f>'SFY 23-24 Q4 Share Calculations'!AX57</f>
        <v>0</v>
      </c>
      <c r="E55" s="16">
        <f>'SFY 23-24 Q4 Share Calculations'!AY57</f>
        <v>0</v>
      </c>
      <c r="F55" s="16">
        <f>'SFY 23-24 Q4 Share Calculations'!AZ57</f>
        <v>0</v>
      </c>
      <c r="G55" s="163">
        <f>'SFY 23-24 Q4 Share Calculations'!K57+'SFY 23-24 Q4 Share Calculations'!V57</f>
        <v>100</v>
      </c>
      <c r="H55" s="163">
        <f>'SFY 23-24 Q4 Share Calculations'!O57</f>
        <v>9514</v>
      </c>
      <c r="I55" s="163">
        <f>'SFY 23-24 Q4 Share Calculations'!P57</f>
        <v>139</v>
      </c>
      <c r="J55" s="203">
        <f>'SFY 23-24 Q4 Share Calculations'!Q57</f>
        <v>1831</v>
      </c>
      <c r="K55" s="267">
        <f t="shared" si="5"/>
        <v>10018</v>
      </c>
      <c r="L55" s="17">
        <f t="shared" si="4"/>
        <v>139</v>
      </c>
      <c r="M55" s="17">
        <f t="shared" si="6"/>
        <v>1931</v>
      </c>
      <c r="N55" s="17">
        <f t="shared" si="7"/>
        <v>12088</v>
      </c>
      <c r="O55" s="88">
        <f t="shared" si="8"/>
        <v>0</v>
      </c>
    </row>
    <row r="56" spans="1:15" x14ac:dyDescent="0.25">
      <c r="A56" s="23" t="s">
        <v>83</v>
      </c>
      <c r="B56" s="15">
        <f>'SFY 23-24 Q4 Share Calculations'!C58</f>
        <v>33</v>
      </c>
      <c r="C56" s="15">
        <f>'SFY 23-24 Q4 Share Calculations'!G58</f>
        <v>82</v>
      </c>
      <c r="D56" s="15">
        <f>'SFY 23-24 Q4 Share Calculations'!AX58</f>
        <v>0</v>
      </c>
      <c r="E56" s="16">
        <f>'SFY 23-24 Q4 Share Calculations'!AY58</f>
        <v>0</v>
      </c>
      <c r="F56" s="16">
        <f>'SFY 23-24 Q4 Share Calculations'!AZ58</f>
        <v>0</v>
      </c>
      <c r="G56" s="163">
        <f>'SFY 23-24 Q4 Share Calculations'!K58+'SFY 23-24 Q4 Share Calculations'!V58</f>
        <v>19</v>
      </c>
      <c r="H56" s="163">
        <f>'SFY 23-24 Q4 Share Calculations'!O58</f>
        <v>1812</v>
      </c>
      <c r="I56" s="163">
        <f>'SFY 23-24 Q4 Share Calculations'!P58</f>
        <v>27</v>
      </c>
      <c r="J56" s="203">
        <f>'SFY 23-24 Q4 Share Calculations'!Q58</f>
        <v>349</v>
      </c>
      <c r="K56" s="267">
        <f t="shared" si="5"/>
        <v>1927</v>
      </c>
      <c r="L56" s="17">
        <f t="shared" si="4"/>
        <v>27</v>
      </c>
      <c r="M56" s="17">
        <f t="shared" si="6"/>
        <v>368</v>
      </c>
      <c r="N56" s="17">
        <f t="shared" si="7"/>
        <v>2322</v>
      </c>
      <c r="O56" s="88">
        <f t="shared" si="8"/>
        <v>0</v>
      </c>
    </row>
    <row r="57" spans="1:15" x14ac:dyDescent="0.25">
      <c r="A57" s="23" t="s">
        <v>84</v>
      </c>
      <c r="B57" s="15">
        <f>'SFY 23-24 Q4 Share Calculations'!C59</f>
        <v>1637</v>
      </c>
      <c r="C57" s="15">
        <f>'SFY 23-24 Q4 Share Calculations'!G59</f>
        <v>4043</v>
      </c>
      <c r="D57" s="15">
        <f>'SFY 23-24 Q4 Share Calculations'!AX59</f>
        <v>0</v>
      </c>
      <c r="E57" s="16">
        <f>'SFY 23-24 Q4 Share Calculations'!AY59</f>
        <v>0</v>
      </c>
      <c r="F57" s="16">
        <f>'SFY 23-24 Q4 Share Calculations'!AZ59</f>
        <v>0</v>
      </c>
      <c r="G57" s="163">
        <f>'SFY 23-24 Q4 Share Calculations'!K59+'SFY 23-24 Q4 Share Calculations'!V59</f>
        <v>984</v>
      </c>
      <c r="H57" s="163">
        <f>'SFY 23-24 Q4 Share Calculations'!O59</f>
        <v>93779</v>
      </c>
      <c r="I57" s="163">
        <f>'SFY 23-24 Q4 Share Calculations'!P59</f>
        <v>1374</v>
      </c>
      <c r="J57" s="203">
        <f>'SFY 23-24 Q4 Share Calculations'!Q59</f>
        <v>18048</v>
      </c>
      <c r="K57" s="267">
        <f t="shared" si="5"/>
        <v>99459</v>
      </c>
      <c r="L57" s="17">
        <f t="shared" si="4"/>
        <v>1374</v>
      </c>
      <c r="M57" s="17">
        <f t="shared" si="6"/>
        <v>19032</v>
      </c>
      <c r="N57" s="17">
        <f t="shared" si="7"/>
        <v>119865</v>
      </c>
      <c r="O57" s="88">
        <f t="shared" si="8"/>
        <v>0</v>
      </c>
    </row>
    <row r="58" spans="1:15" x14ac:dyDescent="0.25">
      <c r="A58" s="23" t="s">
        <v>85</v>
      </c>
      <c r="B58" s="15">
        <f>'SFY 23-24 Q4 Share Calculations'!C60</f>
        <v>79</v>
      </c>
      <c r="C58" s="15">
        <f>'SFY 23-24 Q4 Share Calculations'!G60</f>
        <v>196</v>
      </c>
      <c r="D58" s="15">
        <f>'SFY 23-24 Q4 Share Calculations'!AX60</f>
        <v>0</v>
      </c>
      <c r="E58" s="16">
        <f>'SFY 23-24 Q4 Share Calculations'!AY60</f>
        <v>0</v>
      </c>
      <c r="F58" s="16">
        <f>'SFY 23-24 Q4 Share Calculations'!AZ60</f>
        <v>0</v>
      </c>
      <c r="G58" s="163">
        <f>'SFY 23-24 Q4 Share Calculations'!K60+'SFY 23-24 Q4 Share Calculations'!V60</f>
        <v>48</v>
      </c>
      <c r="H58" s="163">
        <f>'SFY 23-24 Q4 Share Calculations'!O60</f>
        <v>4530</v>
      </c>
      <c r="I58" s="163">
        <f>'SFY 23-24 Q4 Share Calculations'!P60</f>
        <v>66</v>
      </c>
      <c r="J58" s="203">
        <f>'SFY 23-24 Q4 Share Calculations'!Q60</f>
        <v>872</v>
      </c>
      <c r="K58" s="267">
        <f t="shared" si="5"/>
        <v>4805</v>
      </c>
      <c r="L58" s="17">
        <f t="shared" si="4"/>
        <v>66</v>
      </c>
      <c r="M58" s="17">
        <f t="shared" si="6"/>
        <v>920</v>
      </c>
      <c r="N58" s="17">
        <f t="shared" si="7"/>
        <v>5791</v>
      </c>
      <c r="O58" s="88">
        <f t="shared" si="8"/>
        <v>0</v>
      </c>
    </row>
    <row r="59" spans="1:15" x14ac:dyDescent="0.25">
      <c r="A59" s="23" t="s">
        <v>86</v>
      </c>
      <c r="B59" s="15">
        <f>'SFY 23-24 Q4 Share Calculations'!C61</f>
        <v>944</v>
      </c>
      <c r="C59" s="15">
        <f>'SFY 23-24 Q4 Share Calculations'!G61</f>
        <v>2331</v>
      </c>
      <c r="D59" s="15">
        <f>'SFY 23-24 Q4 Share Calculations'!AX61</f>
        <v>0</v>
      </c>
      <c r="E59" s="16">
        <f>'SFY 23-24 Q4 Share Calculations'!AY61</f>
        <v>0</v>
      </c>
      <c r="F59" s="16">
        <f>'SFY 23-24 Q4 Share Calculations'!AZ61</f>
        <v>0</v>
      </c>
      <c r="G59" s="163">
        <f>'SFY 23-24 Q4 Share Calculations'!K61+'SFY 23-24 Q4 Share Calculations'!V61</f>
        <v>780</v>
      </c>
      <c r="H59" s="163">
        <f>'SFY 23-24 Q4 Share Calculations'!O61</f>
        <v>74298</v>
      </c>
      <c r="I59" s="163">
        <f>'SFY 23-24 Q4 Share Calculations'!P61</f>
        <v>1089</v>
      </c>
      <c r="J59" s="203">
        <f>'SFY 23-24 Q4 Share Calculations'!Q61</f>
        <v>14299</v>
      </c>
      <c r="K59" s="267">
        <f t="shared" si="5"/>
        <v>77573</v>
      </c>
      <c r="L59" s="17">
        <f t="shared" si="4"/>
        <v>1089</v>
      </c>
      <c r="M59" s="17">
        <f t="shared" si="6"/>
        <v>15079</v>
      </c>
      <c r="N59" s="17">
        <f t="shared" si="7"/>
        <v>93741</v>
      </c>
      <c r="O59" s="88">
        <f t="shared" si="8"/>
        <v>0</v>
      </c>
    </row>
    <row r="60" spans="1:15" x14ac:dyDescent="0.25">
      <c r="A60" s="23" t="s">
        <v>87</v>
      </c>
      <c r="B60" s="15">
        <f>'SFY 23-24 Q4 Share Calculations'!C62</f>
        <v>317</v>
      </c>
      <c r="C60" s="15">
        <f>'SFY 23-24 Q4 Share Calculations'!G62</f>
        <v>783</v>
      </c>
      <c r="D60" s="15">
        <f>'SFY 23-24 Q4 Share Calculations'!AX62</f>
        <v>0</v>
      </c>
      <c r="E60" s="16">
        <f>'SFY 23-24 Q4 Share Calculations'!AY62</f>
        <v>0</v>
      </c>
      <c r="F60" s="16">
        <f>'SFY 23-24 Q4 Share Calculations'!AZ62</f>
        <v>0</v>
      </c>
      <c r="G60" s="163">
        <f>'SFY 23-24 Q4 Share Calculations'!K62+'SFY 23-24 Q4 Share Calculations'!V62</f>
        <v>204</v>
      </c>
      <c r="H60" s="163">
        <f>'SFY 23-24 Q4 Share Calculations'!O62</f>
        <v>19481</v>
      </c>
      <c r="I60" s="163">
        <f>'SFY 23-24 Q4 Share Calculations'!P62</f>
        <v>285</v>
      </c>
      <c r="J60" s="203">
        <f>'SFY 23-24 Q4 Share Calculations'!Q62</f>
        <v>3749</v>
      </c>
      <c r="K60" s="267">
        <f t="shared" si="5"/>
        <v>20581</v>
      </c>
      <c r="L60" s="17">
        <f t="shared" si="4"/>
        <v>285</v>
      </c>
      <c r="M60" s="17">
        <f t="shared" si="6"/>
        <v>3953</v>
      </c>
      <c r="N60" s="17">
        <f t="shared" si="7"/>
        <v>24819</v>
      </c>
      <c r="O60" s="88">
        <f t="shared" si="8"/>
        <v>0</v>
      </c>
    </row>
    <row r="61" spans="1:15" x14ac:dyDescent="0.25">
      <c r="A61" s="23" t="s">
        <v>88</v>
      </c>
      <c r="B61" s="15">
        <f>'SFY 23-24 Q4 Share Calculations'!C63</f>
        <v>224</v>
      </c>
      <c r="C61" s="15">
        <f>'SFY 23-24 Q4 Share Calculations'!G63</f>
        <v>554</v>
      </c>
      <c r="D61" s="15">
        <f>'SFY 23-24 Q4 Share Calculations'!AX63</f>
        <v>0</v>
      </c>
      <c r="E61" s="16">
        <f>'SFY 23-24 Q4 Share Calculations'!AY63</f>
        <v>0</v>
      </c>
      <c r="F61" s="16">
        <f>'SFY 23-24 Q4 Share Calculations'!AZ63</f>
        <v>0</v>
      </c>
      <c r="G61" s="163">
        <f>'SFY 23-24 Q4 Share Calculations'!K63+'SFY 23-24 Q4 Share Calculations'!V63</f>
        <v>128</v>
      </c>
      <c r="H61" s="163">
        <f>'SFY 23-24 Q4 Share Calculations'!O63</f>
        <v>12232</v>
      </c>
      <c r="I61" s="163">
        <f>'SFY 23-24 Q4 Share Calculations'!P63</f>
        <v>179</v>
      </c>
      <c r="J61" s="203">
        <f>'SFY 23-24 Q4 Share Calculations'!Q63</f>
        <v>2354</v>
      </c>
      <c r="K61" s="267">
        <f t="shared" si="5"/>
        <v>13010</v>
      </c>
      <c r="L61" s="17">
        <f t="shared" si="4"/>
        <v>179</v>
      </c>
      <c r="M61" s="17">
        <f t="shared" si="6"/>
        <v>2482</v>
      </c>
      <c r="N61" s="17">
        <f t="shared" si="7"/>
        <v>15671</v>
      </c>
      <c r="O61" s="88">
        <f t="shared" si="8"/>
        <v>0</v>
      </c>
    </row>
    <row r="62" spans="1:15" ht="5.25" customHeight="1" x14ac:dyDescent="0.25">
      <c r="A62" s="24"/>
      <c r="B62" s="25"/>
      <c r="C62" s="25"/>
      <c r="D62" s="25"/>
      <c r="E62" s="25"/>
      <c r="F62" s="25"/>
      <c r="G62" s="206"/>
      <c r="H62" s="284"/>
      <c r="I62" s="284"/>
      <c r="J62" s="284"/>
      <c r="K62" s="24"/>
      <c r="L62" s="24"/>
      <c r="M62" s="24"/>
      <c r="N62" s="24"/>
      <c r="O62" s="18"/>
    </row>
    <row r="63" spans="1:15" x14ac:dyDescent="0.25">
      <c r="A63" s="26" t="s">
        <v>89</v>
      </c>
      <c r="B63" s="27">
        <f>SUM(B4:B61)</f>
        <v>66001</v>
      </c>
      <c r="C63" s="27">
        <f>SUM(C4:C61)</f>
        <v>163030</v>
      </c>
      <c r="D63" s="27">
        <f t="shared" ref="D63:F63" si="9">SUM(D4:D62)</f>
        <v>11157</v>
      </c>
      <c r="E63" s="27">
        <f t="shared" si="9"/>
        <v>113</v>
      </c>
      <c r="F63" s="27">
        <f t="shared" si="9"/>
        <v>1096</v>
      </c>
      <c r="G63" s="27">
        <f t="shared" ref="G63:J63" si="10">SUM(G4:G62)</f>
        <v>47549</v>
      </c>
      <c r="H63" s="27">
        <f t="shared" si="10"/>
        <v>4530389</v>
      </c>
      <c r="I63" s="27">
        <f t="shared" si="10"/>
        <v>66367</v>
      </c>
      <c r="J63" s="27">
        <f t="shared" si="10"/>
        <v>871866</v>
      </c>
      <c r="K63" s="27">
        <f>SUM(K4:K62)</f>
        <v>4770577</v>
      </c>
      <c r="L63" s="27">
        <f t="shared" ref="L63:N63" si="11">SUM(L4:L62)</f>
        <v>66480</v>
      </c>
      <c r="M63" s="27">
        <f>SUM(M4:M61)</f>
        <v>920511</v>
      </c>
      <c r="N63" s="27">
        <f t="shared" si="11"/>
        <v>5757568</v>
      </c>
      <c r="O63" s="88">
        <f>SUM(B63:J63)-SUM(K63:M63)</f>
        <v>0</v>
      </c>
    </row>
    <row r="64" spans="1:15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8"/>
    </row>
    <row r="65" spans="1:17" ht="14.4" hidden="1" x14ac:dyDescent="0.3">
      <c r="A65" s="287" t="s">
        <v>240</v>
      </c>
      <c r="B65" s="156">
        <f>'SFY 23-24 Q4 Share Calculations'!C5</f>
        <v>66001</v>
      </c>
      <c r="C65" s="156">
        <f>'SFY 23-24 Q4 Share Calculations'!G5</f>
        <v>163030</v>
      </c>
      <c r="D65" s="156">
        <f>'SFY 23-24 Q4 Share Calculations'!AX5</f>
        <v>11157</v>
      </c>
      <c r="E65" s="156">
        <f>'SFY 23-24 Q4 Share Calculations'!AY5</f>
        <v>113</v>
      </c>
      <c r="F65" s="156">
        <f>'SFY 23-24 Q4 Share Calculations'!AZ5</f>
        <v>1096</v>
      </c>
      <c r="G65" s="156">
        <f>'SFY 23-24 Q4 Share Calculations'!K5</f>
        <v>47549</v>
      </c>
      <c r="H65" s="156">
        <f>'SFY 23-24 Q4 Share Calculations'!O5</f>
        <v>4530389</v>
      </c>
      <c r="I65" s="156">
        <f>'SFY 23-24 Q4 Share Calculations'!P5</f>
        <v>66367</v>
      </c>
      <c r="J65" s="156">
        <f>'SFY 23-24 Q4 Share Calculations'!Q5</f>
        <v>871866</v>
      </c>
      <c r="K65" s="156">
        <f>'SFY 23-24 Q4 Share Calculations'!BC5</f>
        <v>4770577</v>
      </c>
      <c r="L65" s="156">
        <f>'SFY 23-24 Q4 Share Calculations'!BD5</f>
        <v>66480</v>
      </c>
      <c r="M65" s="156">
        <f>'SFY 23-24 Q4 Share Calculations'!BE5</f>
        <v>920511</v>
      </c>
      <c r="N65" s="156">
        <f>'SFY 23-24 Q4 Share Summary'!E63</f>
        <v>5757568</v>
      </c>
      <c r="O65"/>
      <c r="P65" s="30"/>
      <c r="Q65" s="30"/>
    </row>
    <row r="66" spans="1:17" ht="14.4" hidden="1" x14ac:dyDescent="0.3">
      <c r="A66" s="287" t="s">
        <v>91</v>
      </c>
      <c r="B66" s="324">
        <f>B63-B65</f>
        <v>0</v>
      </c>
      <c r="C66" s="324">
        <f t="shared" ref="C66:J66" si="12">C63-C65</f>
        <v>0</v>
      </c>
      <c r="D66" s="324">
        <f t="shared" si="12"/>
        <v>0</v>
      </c>
      <c r="E66" s="324">
        <f t="shared" si="12"/>
        <v>0</v>
      </c>
      <c r="F66" s="324">
        <f t="shared" si="12"/>
        <v>0</v>
      </c>
      <c r="G66" s="324">
        <f t="shared" si="12"/>
        <v>0</v>
      </c>
      <c r="H66" s="324">
        <f t="shared" si="12"/>
        <v>0</v>
      </c>
      <c r="I66" s="324">
        <f t="shared" si="12"/>
        <v>0</v>
      </c>
      <c r="J66" s="324">
        <f t="shared" si="12"/>
        <v>0</v>
      </c>
      <c r="K66" s="324">
        <f t="shared" ref="K66" si="13">K63-K65</f>
        <v>0</v>
      </c>
      <c r="L66" s="324">
        <f t="shared" ref="L66" si="14">L63-L65</f>
        <v>0</v>
      </c>
      <c r="M66" s="324">
        <f t="shared" ref="M66" si="15">M63-M65</f>
        <v>0</v>
      </c>
      <c r="N66" s="324">
        <f t="shared" ref="N66" si="16">N63-N65</f>
        <v>0</v>
      </c>
      <c r="O66"/>
      <c r="P66"/>
    </row>
    <row r="67" spans="1:17" ht="14.4" x14ac:dyDescent="0.3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/>
      <c r="O67"/>
      <c r="P67"/>
    </row>
    <row r="68" spans="1:17" x14ac:dyDescent="0.2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9"/>
      <c r="O68" s="28"/>
    </row>
    <row r="69" spans="1:17" x14ac:dyDescent="0.25">
      <c r="A69" s="28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28"/>
    </row>
    <row r="70" spans="1:17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7" x14ac:dyDescent="0.2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7" x14ac:dyDescent="0.25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7" x14ac:dyDescent="0.25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7" x14ac:dyDescent="0.25">
      <c r="A74" s="36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7" x14ac:dyDescent="0.25">
      <c r="A75" s="35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7" x14ac:dyDescent="0.25">
      <c r="A76" s="39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</sheetData>
  <mergeCells count="4">
    <mergeCell ref="D2:F2"/>
    <mergeCell ref="H2:J2"/>
    <mergeCell ref="K2:M2"/>
    <mergeCell ref="A1:N1"/>
  </mergeCells>
  <phoneticPr fontId="61" type="noConversion"/>
  <printOptions horizontalCentered="1"/>
  <pageMargins left="0.7" right="0.7" top="0.75" bottom="0.75" header="0.3" footer="0.3"/>
  <pageSetup scale="55" orientation="landscape" horizontalDpi="1200" verticalDpi="1200" r:id="rId1"/>
  <headerFooter>
    <oddHeader>&amp;C&amp;F
&amp;A</oddHeader>
    <oddFooter>&amp;L&amp;D&amp;R&amp;P of &amp;N</oddFooter>
  </headerFooter>
  <ignoredErrors>
    <ignoredError sqref="N63 C63:F63 G63 L63 K63 H63:J63" unlockedFormula="1"/>
    <ignoredError sqref="M63 B6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</sheetPr>
  <dimension ref="A1:BG72"/>
  <sheetViews>
    <sheetView zoomScale="75" zoomScaleNormal="75" workbookViewId="0">
      <pane ySplit="5" topLeftCell="A6" activePane="bottomLeft" state="frozen"/>
      <selection pane="bottomLeft" activeCell="A68" sqref="A68:XFD69"/>
    </sheetView>
  </sheetViews>
  <sheetFormatPr defaultColWidth="9.109375" defaultRowHeight="14.4" x14ac:dyDescent="0.3"/>
  <cols>
    <col min="1" max="1" width="17.5546875" style="35" customWidth="1"/>
    <col min="2" max="2" width="14.88671875" style="35" customWidth="1"/>
    <col min="3" max="3" width="14.109375" style="35" customWidth="1"/>
    <col min="4" max="4" width="4.109375" style="6" customWidth="1"/>
    <col min="5" max="6" width="14.109375" style="35" customWidth="1"/>
    <col min="7" max="7" width="15.6640625" style="35" customWidth="1"/>
    <col min="8" max="8" width="4.109375" style="6" customWidth="1"/>
    <col min="9" max="9" width="15.44140625" style="6" customWidth="1"/>
    <col min="10" max="10" width="15.33203125" style="6" customWidth="1"/>
    <col min="11" max="11" width="14.109375" style="6" customWidth="1"/>
    <col min="12" max="12" width="4.109375" style="6" customWidth="1"/>
    <col min="13" max="13" width="15.44140625" style="6" customWidth="1"/>
    <col min="14" max="14" width="15.109375" style="6" customWidth="1"/>
    <col min="15" max="16" width="14.44140625" style="6" customWidth="1"/>
    <col min="17" max="18" width="14.109375" style="6" customWidth="1"/>
    <col min="19" max="19" width="4.109375" style="6" customWidth="1"/>
    <col min="20" max="20" width="15.44140625" style="6" hidden="1" customWidth="1"/>
    <col min="21" max="21" width="14.88671875" style="6" hidden="1" customWidth="1"/>
    <col min="22" max="22" width="14.109375" style="6" hidden="1" customWidth="1"/>
    <col min="23" max="23" width="4.109375" style="6" hidden="1" customWidth="1"/>
    <col min="24" max="24" width="17.109375" style="6" customWidth="1"/>
    <col min="25" max="28" width="14.109375" style="6" customWidth="1"/>
    <col min="29" max="29" width="3.6640625" style="35" customWidth="1"/>
    <col min="30" max="30" width="18.6640625" style="35" customWidth="1"/>
    <col min="31" max="31" width="11.44140625" style="35" customWidth="1"/>
    <col min="32" max="33" width="14.109375" style="35" customWidth="1"/>
    <col min="34" max="34" width="13.44140625" style="35" customWidth="1"/>
    <col min="35" max="35" width="12.6640625" style="35" customWidth="1"/>
    <col min="36" max="36" width="3.6640625" style="35" customWidth="1"/>
    <col min="37" max="37" width="18.6640625" style="35" customWidth="1"/>
    <col min="38" max="39" width="14.109375" style="35" customWidth="1"/>
    <col min="40" max="40" width="13.44140625" style="35" customWidth="1"/>
    <col min="41" max="41" width="12.33203125" style="35" customWidth="1"/>
    <col min="42" max="42" width="3.88671875" style="40" customWidth="1"/>
    <col min="43" max="43" width="18.6640625" style="35" hidden="1" customWidth="1"/>
    <col min="44" max="45" width="14.109375" style="35" hidden="1" customWidth="1"/>
    <col min="46" max="46" width="13.44140625" style="35" hidden="1" customWidth="1"/>
    <col min="47" max="47" width="12.33203125" style="35" hidden="1" customWidth="1"/>
    <col min="48" max="48" width="3.88671875" style="40" hidden="1" customWidth="1"/>
    <col min="49" max="49" width="18.6640625" style="40" customWidth="1"/>
    <col min="50" max="50" width="15" style="40" customWidth="1"/>
    <col min="51" max="51" width="14" style="40" customWidth="1"/>
    <col min="52" max="52" width="13.109375" style="40" customWidth="1"/>
    <col min="53" max="53" width="12.6640625" style="40" customWidth="1"/>
    <col min="54" max="54" width="3.6640625" style="35" customWidth="1"/>
    <col min="55" max="57" width="14" style="6" customWidth="1"/>
    <col min="58" max="58" width="16.88671875" style="6" customWidth="1"/>
    <col min="59" max="59" width="11.5546875" style="45" customWidth="1"/>
    <col min="60" max="60" width="9.109375" style="6" customWidth="1"/>
    <col min="61" max="16384" width="9.109375" style="6"/>
  </cols>
  <sheetData>
    <row r="1" spans="1:59" s="320" customFormat="1" ht="15.6" x14ac:dyDescent="0.3">
      <c r="A1" s="354" t="s">
        <v>260</v>
      </c>
      <c r="B1" s="354"/>
      <c r="C1" s="354"/>
      <c r="D1" s="316"/>
      <c r="E1" s="355" t="s">
        <v>260</v>
      </c>
      <c r="F1" s="355"/>
      <c r="G1" s="355"/>
      <c r="H1" s="316"/>
      <c r="I1" s="355" t="s">
        <v>260</v>
      </c>
      <c r="J1" s="355"/>
      <c r="K1" s="355"/>
      <c r="L1" s="316"/>
      <c r="M1" s="355" t="s">
        <v>260</v>
      </c>
      <c r="N1" s="355"/>
      <c r="O1" s="355"/>
      <c r="P1" s="355"/>
      <c r="Q1" s="355"/>
      <c r="R1" s="355"/>
      <c r="S1" s="316"/>
      <c r="T1" s="355" t="s">
        <v>242</v>
      </c>
      <c r="U1" s="355"/>
      <c r="V1" s="355"/>
      <c r="W1" s="316"/>
      <c r="X1" s="355" t="s">
        <v>260</v>
      </c>
      <c r="Y1" s="355"/>
      <c r="Z1" s="355"/>
      <c r="AA1" s="355"/>
      <c r="AB1" s="355"/>
      <c r="AC1" s="316"/>
      <c r="AD1" s="355" t="s">
        <v>260</v>
      </c>
      <c r="AE1" s="355"/>
      <c r="AF1" s="355"/>
      <c r="AG1" s="355"/>
      <c r="AH1" s="355"/>
      <c r="AI1" s="355"/>
      <c r="AJ1" s="317"/>
      <c r="AK1" s="355" t="s">
        <v>260</v>
      </c>
      <c r="AL1" s="355"/>
      <c r="AM1" s="355"/>
      <c r="AN1" s="355"/>
      <c r="AO1" s="355"/>
      <c r="AP1" s="318"/>
      <c r="AQ1" s="355" t="s">
        <v>96</v>
      </c>
      <c r="AR1" s="355"/>
      <c r="AS1" s="355"/>
      <c r="AT1" s="355"/>
      <c r="AU1" s="355"/>
      <c r="AV1" s="318"/>
      <c r="AW1" s="355" t="s">
        <v>260</v>
      </c>
      <c r="AX1" s="355"/>
      <c r="AY1" s="355"/>
      <c r="AZ1" s="355"/>
      <c r="BA1" s="355"/>
      <c r="BB1" s="318"/>
      <c r="BC1" s="359" t="s">
        <v>260</v>
      </c>
      <c r="BD1" s="359"/>
      <c r="BE1" s="359"/>
      <c r="BF1" s="359"/>
      <c r="BG1" s="319"/>
    </row>
    <row r="2" spans="1:59" x14ac:dyDescent="0.3">
      <c r="A2" s="350" t="s">
        <v>221</v>
      </c>
      <c r="B2" s="351"/>
      <c r="C2" s="352"/>
      <c r="D2" s="43"/>
      <c r="E2" s="350" t="s">
        <v>213</v>
      </c>
      <c r="F2" s="351"/>
      <c r="G2" s="352"/>
      <c r="H2" s="43"/>
      <c r="I2" s="338" t="s">
        <v>97</v>
      </c>
      <c r="J2" s="339"/>
      <c r="K2" s="340"/>
      <c r="L2" s="43"/>
      <c r="M2" s="338" t="s">
        <v>228</v>
      </c>
      <c r="N2" s="339"/>
      <c r="O2" s="339"/>
      <c r="P2" s="339"/>
      <c r="Q2" s="339"/>
      <c r="R2" s="340"/>
      <c r="S2" s="43"/>
      <c r="T2" s="338" t="s">
        <v>97</v>
      </c>
      <c r="U2" s="339"/>
      <c r="V2" s="340"/>
      <c r="W2" s="43"/>
      <c r="X2" s="338" t="s">
        <v>98</v>
      </c>
      <c r="Y2" s="339"/>
      <c r="Z2" s="339"/>
      <c r="AA2" s="339"/>
      <c r="AB2" s="340"/>
      <c r="AC2" s="43"/>
      <c r="AD2" s="338" t="s">
        <v>99</v>
      </c>
      <c r="AE2" s="339"/>
      <c r="AF2" s="339"/>
      <c r="AG2" s="339"/>
      <c r="AH2" s="339"/>
      <c r="AI2" s="340"/>
      <c r="AJ2" s="42"/>
      <c r="AK2" s="338" t="s">
        <v>100</v>
      </c>
      <c r="AL2" s="339"/>
      <c r="AM2" s="339"/>
      <c r="AN2" s="339"/>
      <c r="AO2" s="340"/>
      <c r="AQ2" s="338" t="s">
        <v>100</v>
      </c>
      <c r="AR2" s="339"/>
      <c r="AS2" s="339"/>
      <c r="AT2" s="339"/>
      <c r="AU2" s="340"/>
      <c r="AW2" s="350" t="s">
        <v>101</v>
      </c>
      <c r="AX2" s="351"/>
      <c r="AY2" s="351"/>
      <c r="AZ2" s="351"/>
      <c r="BA2" s="352"/>
      <c r="BB2" s="42"/>
      <c r="BC2" s="360" t="s">
        <v>268</v>
      </c>
      <c r="BD2" s="361"/>
      <c r="BE2" s="361"/>
      <c r="BF2" s="362"/>
    </row>
    <row r="3" spans="1:59" ht="26.25" customHeight="1" x14ac:dyDescent="0.3">
      <c r="A3" s="341" t="s">
        <v>214</v>
      </c>
      <c r="B3" s="347" t="s">
        <v>102</v>
      </c>
      <c r="C3" s="47" t="s">
        <v>26</v>
      </c>
      <c r="D3" s="48"/>
      <c r="E3" s="353" t="s">
        <v>214</v>
      </c>
      <c r="F3" s="347" t="s">
        <v>102</v>
      </c>
      <c r="G3" s="47" t="s">
        <v>26</v>
      </c>
      <c r="H3" s="48"/>
      <c r="I3" s="341" t="s">
        <v>103</v>
      </c>
      <c r="J3" s="347" t="s">
        <v>104</v>
      </c>
      <c r="K3" s="47" t="s">
        <v>95</v>
      </c>
      <c r="L3" s="48"/>
      <c r="M3" s="341" t="s">
        <v>103</v>
      </c>
      <c r="N3" s="347" t="s">
        <v>104</v>
      </c>
      <c r="O3" s="46" t="s">
        <v>26</v>
      </c>
      <c r="P3" s="47" t="s">
        <v>27</v>
      </c>
      <c r="Q3" s="47" t="s">
        <v>95</v>
      </c>
      <c r="R3" s="47" t="s">
        <v>105</v>
      </c>
      <c r="S3" s="48"/>
      <c r="T3" s="341" t="s">
        <v>103</v>
      </c>
      <c r="U3" s="344" t="s">
        <v>106</v>
      </c>
      <c r="V3" s="47" t="s">
        <v>95</v>
      </c>
      <c r="W3" s="48"/>
      <c r="X3" s="347" t="s">
        <v>103</v>
      </c>
      <c r="Y3" s="47" t="s">
        <v>26</v>
      </c>
      <c r="Z3" s="47" t="s">
        <v>27</v>
      </c>
      <c r="AA3" s="47" t="s">
        <v>95</v>
      </c>
      <c r="AB3" s="47" t="s">
        <v>105</v>
      </c>
      <c r="AC3" s="48"/>
      <c r="AD3" s="356" t="s">
        <v>223</v>
      </c>
      <c r="AE3" s="347" t="s">
        <v>107</v>
      </c>
      <c r="AF3" s="254" t="s">
        <v>26</v>
      </c>
      <c r="AG3" s="254" t="s">
        <v>27</v>
      </c>
      <c r="AH3" s="254" t="s">
        <v>95</v>
      </c>
      <c r="AI3" s="108" t="s">
        <v>105</v>
      </c>
      <c r="AJ3" s="48"/>
      <c r="AK3" s="356" t="s">
        <v>223</v>
      </c>
      <c r="AL3" s="254" t="s">
        <v>26</v>
      </c>
      <c r="AM3" s="254" t="s">
        <v>27</v>
      </c>
      <c r="AN3" s="254" t="s">
        <v>95</v>
      </c>
      <c r="AO3" s="108" t="s">
        <v>105</v>
      </c>
      <c r="AQ3" s="356" t="s">
        <v>223</v>
      </c>
      <c r="AR3" s="254" t="s">
        <v>26</v>
      </c>
      <c r="AS3" s="254" t="s">
        <v>27</v>
      </c>
      <c r="AT3" s="254" t="s">
        <v>95</v>
      </c>
      <c r="AU3" s="108" t="s">
        <v>105</v>
      </c>
      <c r="AW3" s="356" t="s">
        <v>223</v>
      </c>
      <c r="AX3" s="254" t="s">
        <v>26</v>
      </c>
      <c r="AY3" s="254" t="s">
        <v>27</v>
      </c>
      <c r="AZ3" s="254" t="s">
        <v>95</v>
      </c>
      <c r="BA3" s="108" t="s">
        <v>105</v>
      </c>
      <c r="BB3" s="48"/>
      <c r="BC3" s="49" t="s">
        <v>26</v>
      </c>
      <c r="BD3" s="253" t="s">
        <v>27</v>
      </c>
      <c r="BE3" s="253" t="s">
        <v>95</v>
      </c>
      <c r="BF3" s="47" t="s">
        <v>105</v>
      </c>
      <c r="BG3" s="154" t="s">
        <v>90</v>
      </c>
    </row>
    <row r="4" spans="1:59" x14ac:dyDescent="0.3">
      <c r="A4" s="342"/>
      <c r="B4" s="348"/>
      <c r="C4" s="50">
        <v>1</v>
      </c>
      <c r="D4" s="52"/>
      <c r="E4" s="353"/>
      <c r="F4" s="348"/>
      <c r="G4" s="50">
        <v>1</v>
      </c>
      <c r="H4" s="52"/>
      <c r="I4" s="342"/>
      <c r="J4" s="348"/>
      <c r="K4" s="50">
        <v>1</v>
      </c>
      <c r="L4" s="52"/>
      <c r="M4" s="342"/>
      <c r="N4" s="348"/>
      <c r="O4" s="50">
        <f>O5/R5</f>
        <v>0.82843337864639388</v>
      </c>
      <c r="P4" s="50">
        <f>P5/R5</f>
        <v>1.2135964050907158E-2</v>
      </c>
      <c r="Q4" s="50">
        <f>Q5/R5</f>
        <v>0.15943065730269892</v>
      </c>
      <c r="R4" s="50">
        <f>SUM(O4:Q4)</f>
        <v>0.99999999999999989</v>
      </c>
      <c r="S4" s="52"/>
      <c r="T4" s="342"/>
      <c r="U4" s="345"/>
      <c r="V4" s="50">
        <v>1</v>
      </c>
      <c r="W4" s="52"/>
      <c r="X4" s="348"/>
      <c r="Y4" s="50">
        <f>Y5/AB5</f>
        <v>0.82129234209744406</v>
      </c>
      <c r="Z4" s="50">
        <f>Z5/AB5</f>
        <v>1.2031352907660041E-2</v>
      </c>
      <c r="AA4" s="50">
        <f>AA5/AB5</f>
        <v>0.16667630499489591</v>
      </c>
      <c r="AB4" s="50">
        <f>SUM(Y4:AA4)</f>
        <v>1</v>
      </c>
      <c r="AC4" s="68"/>
      <c r="AD4" s="357"/>
      <c r="AE4" s="348"/>
      <c r="AF4" s="50">
        <v>0</v>
      </c>
      <c r="AG4" s="50">
        <v>0</v>
      </c>
      <c r="AH4" s="50">
        <v>0</v>
      </c>
      <c r="AI4" s="51">
        <f>SUM(AF4:AH4)</f>
        <v>0</v>
      </c>
      <c r="AJ4" s="42"/>
      <c r="AK4" s="357"/>
      <c r="AL4" s="50">
        <f>AL5/AO5</f>
        <v>0.90223192624939352</v>
      </c>
      <c r="AM4" s="50">
        <f>AM5/AO5</f>
        <v>9.1379589196183084E-3</v>
      </c>
      <c r="AN4" s="50">
        <f>AN5/AO5</f>
        <v>8.8630114830988191E-2</v>
      </c>
      <c r="AO4" s="51">
        <f>SUM(AL4:AN4)</f>
        <v>1</v>
      </c>
      <c r="AQ4" s="357"/>
      <c r="AR4" s="50" t="e">
        <f>AR5/AU5</f>
        <v>#DIV/0!</v>
      </c>
      <c r="AS4" s="50" t="e">
        <f>AS5/AU5</f>
        <v>#DIV/0!</v>
      </c>
      <c r="AT4" s="50" t="e">
        <f>AT5/AU5</f>
        <v>#DIV/0!</v>
      </c>
      <c r="AU4" s="51" t="e">
        <f>SUM(AR4:AT4)</f>
        <v>#DIV/0!</v>
      </c>
      <c r="AW4" s="357"/>
      <c r="AX4" s="50">
        <f>AX5/BA5</f>
        <v>0.90223192624939352</v>
      </c>
      <c r="AY4" s="50">
        <f>AY5/BA5</f>
        <v>9.1379589196183084E-3</v>
      </c>
      <c r="AZ4" s="50">
        <f>AZ5/BA5</f>
        <v>8.8630114830988191E-2</v>
      </c>
      <c r="BA4" s="51">
        <f>SUM(AX4:AZ4)</f>
        <v>1</v>
      </c>
      <c r="BB4" s="42"/>
      <c r="BC4" s="50">
        <f>BC5/$BF5</f>
        <v>0.82857501639581155</v>
      </c>
      <c r="BD4" s="50">
        <f>BD5/$BF5</f>
        <v>1.1546541873235366E-2</v>
      </c>
      <c r="BE4" s="50">
        <f>BE5/$BF5</f>
        <v>0.15987844173095306</v>
      </c>
      <c r="BF4" s="50">
        <f t="shared" ref="BF4:BF35" si="0">SUM(BC4:BE4)</f>
        <v>1</v>
      </c>
      <c r="BG4" s="106"/>
    </row>
    <row r="5" spans="1:59" ht="28.35" customHeight="1" x14ac:dyDescent="0.3">
      <c r="A5" s="343"/>
      <c r="B5" s="349"/>
      <c r="C5" s="266">
        <f>SUM('1a SFY 23-24 Q4 ABAWD'!L4:L6)</f>
        <v>66001</v>
      </c>
      <c r="D5" s="56"/>
      <c r="E5" s="353"/>
      <c r="F5" s="349"/>
      <c r="G5" s="266">
        <f>SUM('1b SFY 23-24 Q4 Reim Food Ben.'!L4:L6)</f>
        <v>163030</v>
      </c>
      <c r="H5" s="56"/>
      <c r="I5" s="343"/>
      <c r="J5" s="349"/>
      <c r="K5" s="266">
        <f>SUM('2a SFY 23-24 Q4 CalSAWS '!AE4:AE22)+SUM('2a SFY 23-24 Q4 CalSAWS '!Z23:Z119)-SUM('2b SFY 23-24 Q4 CalSAWS MO'!AE4:AE16)-SUM('2b SFY 23-24 Q4 CalSAWS MO'!Z17:Z107)</f>
        <v>47549</v>
      </c>
      <c r="L5" s="56"/>
      <c r="M5" s="343"/>
      <c r="N5" s="349"/>
      <c r="O5" s="55">
        <f>SUM('2b SFY 23-24 Q4 CalSAWS MO'!AC4:AC16)+SUM('2b SFY 23-24 Q4 CalSAWS MO'!X17:X107)</f>
        <v>4530389</v>
      </c>
      <c r="P5" s="55">
        <f>SUM('2b SFY 23-24 Q4 CalSAWS MO'!AD4:AD16)+SUM('2b SFY 23-24 Q4 CalSAWS MO'!Y17:Y107)</f>
        <v>66367</v>
      </c>
      <c r="Q5" s="55">
        <f>SUM('2b SFY 23-24 Q4 CalSAWS MO'!AE4:AE16)+SUM('2b SFY 23-24 Q4 CalSAWS MO'!Z17:Z107)</f>
        <v>871866</v>
      </c>
      <c r="R5" s="55">
        <f>SUM(O5:Q5)</f>
        <v>5468622</v>
      </c>
      <c r="S5" s="56"/>
      <c r="T5" s="343"/>
      <c r="U5" s="346"/>
      <c r="V5" s="55">
        <v>0</v>
      </c>
      <c r="W5" s="56"/>
      <c r="X5" s="349"/>
      <c r="Y5" s="55">
        <f t="shared" ref="Y5:Y36" si="1">SUM(O5)</f>
        <v>4530389</v>
      </c>
      <c r="Z5" s="55">
        <f t="shared" ref="Z5:Z36" si="2">SUM(P5)</f>
        <v>66367</v>
      </c>
      <c r="AA5" s="55">
        <f t="shared" ref="AA5:AA36" si="3">SUM(K5,Q5,V5)</f>
        <v>919415</v>
      </c>
      <c r="AB5" s="55">
        <f t="shared" ref="AB5:AB36" si="4">SUM(Y5:AA5)</f>
        <v>5516171</v>
      </c>
      <c r="AC5" s="54"/>
      <c r="AD5" s="358"/>
      <c r="AE5" s="349"/>
      <c r="AF5" s="259">
        <f>SUMIF('3a SFY 23-24 Q4 CalWIN MO'!$A:$A,"San Bernardino",'3a SFY 23-24 Q4 CalWIN MO'!X:X)</f>
        <v>0</v>
      </c>
      <c r="AG5" s="259">
        <f>SUMIF('3a SFY 23-24 Q4 CalWIN MO'!$A:$A,"San Bernardino",'3a SFY 23-24 Q4 CalWIN MO'!Y:Y)</f>
        <v>0</v>
      </c>
      <c r="AH5" s="259">
        <f>SUMIF('3a SFY 23-24 Q4 CalWIN MO'!$A:$A,"San Bernardino",'3a SFY 23-24 Q4 CalWIN MO'!Z:Z)</f>
        <v>0</v>
      </c>
      <c r="AI5" s="53">
        <f>SUM(AF5:AH5)</f>
        <v>0</v>
      </c>
      <c r="AJ5" s="48"/>
      <c r="AK5" s="358"/>
      <c r="AL5" s="315">
        <f>SUM('3a SFY 23-24 Q4 CalWIN MO'!X4:X7)</f>
        <v>11157</v>
      </c>
      <c r="AM5" s="315">
        <f>SUM('3a SFY 23-24 Q4 CalWIN MO'!Y4:Y7)</f>
        <v>113</v>
      </c>
      <c r="AN5" s="315">
        <f>SUM('3a SFY 23-24 Q4 CalWIN MO'!Z4:Z7)</f>
        <v>1096</v>
      </c>
      <c r="AO5" s="315">
        <f>SUM(AL5:AN5)</f>
        <v>12366</v>
      </c>
      <c r="AQ5" s="358"/>
      <c r="AR5" s="53">
        <f>SUM(AR6:AR63)</f>
        <v>0</v>
      </c>
      <c r="AS5" s="53">
        <f>SUM(AS6:AS63)</f>
        <v>0</v>
      </c>
      <c r="AT5" s="53">
        <f>SUM(AT6:AT63)</f>
        <v>0</v>
      </c>
      <c r="AU5" s="53">
        <f>SUM(AR5:AT5)</f>
        <v>0</v>
      </c>
      <c r="AW5" s="358"/>
      <c r="AX5" s="53">
        <f t="shared" ref="AX5:AZ6" si="5">SUM(AF5,AL5,AR5)</f>
        <v>11157</v>
      </c>
      <c r="AY5" s="53">
        <f t="shared" si="5"/>
        <v>113</v>
      </c>
      <c r="AZ5" s="53">
        <f t="shared" si="5"/>
        <v>1096</v>
      </c>
      <c r="BA5" s="53">
        <f>SUM(AX5:AZ5)</f>
        <v>12366</v>
      </c>
      <c r="BB5" s="48"/>
      <c r="BC5" s="53">
        <f t="shared" ref="BC5:BC36" si="6">SUM(C5,G5,Y5,AX5)</f>
        <v>4770577</v>
      </c>
      <c r="BD5" s="53">
        <f t="shared" ref="BD5:BD36" si="7">SUM(Z5,AY5)</f>
        <v>66480</v>
      </c>
      <c r="BE5" s="53">
        <f t="shared" ref="BE5:BE36" si="8">SUM(AA5,AZ5)</f>
        <v>920511</v>
      </c>
      <c r="BF5" s="58">
        <f t="shared" si="0"/>
        <v>5757568</v>
      </c>
      <c r="BG5" s="88">
        <f t="shared" ref="BG5:BG36" si="9">SUM(C5+G5+AB5+BA5)-BF5</f>
        <v>0</v>
      </c>
    </row>
    <row r="6" spans="1:59" x14ac:dyDescent="0.3">
      <c r="A6" s="41" t="s">
        <v>30</v>
      </c>
      <c r="B6" s="61">
        <f>'4a 58C 21-22 Persons Count'!AK3</f>
        <v>3.1600000000000003E-2</v>
      </c>
      <c r="C6" s="62">
        <f t="shared" ref="C6:C63" si="10">ROUND(B6*C$5,0)</f>
        <v>2086</v>
      </c>
      <c r="D6" s="44"/>
      <c r="E6" s="267" t="s">
        <v>30</v>
      </c>
      <c r="F6" s="268">
        <f>'4a 58C 21-22 Persons Count'!AI3</f>
        <v>3.1600000000000003E-2</v>
      </c>
      <c r="G6" s="270">
        <f t="shared" ref="G6:G63" si="11">ROUND(F6*G$5,0)</f>
        <v>5152</v>
      </c>
      <c r="H6" s="44"/>
      <c r="I6" s="41" t="s">
        <v>30</v>
      </c>
      <c r="J6" s="61">
        <f>'4a 58C 21-22 Persons Count'!AB3</f>
        <v>3.1600000000000003E-2</v>
      </c>
      <c r="K6" s="72">
        <f>ROUNDDOWN(K$5*$J6,0)</f>
        <v>1502</v>
      </c>
      <c r="L6" s="44"/>
      <c r="M6" s="41" t="s">
        <v>30</v>
      </c>
      <c r="N6" s="283">
        <f>'4a 58C 21-22 Persons Count'!AN3</f>
        <v>3.1600000000000003E-2</v>
      </c>
      <c r="O6" s="62">
        <f>ROUND($O$5*N6,0)</f>
        <v>143160</v>
      </c>
      <c r="P6" s="62">
        <f t="shared" ref="P6" si="12">ROUND($P$5*N6,0)</f>
        <v>2097</v>
      </c>
      <c r="Q6" s="62">
        <f>ROUND($Q$5*N6,0)</f>
        <v>27551</v>
      </c>
      <c r="R6" s="16">
        <f t="shared" ref="R6:R63" si="13">SUM(O6:Q6)</f>
        <v>172808</v>
      </c>
      <c r="S6" s="44"/>
      <c r="T6" s="41" t="s">
        <v>30</v>
      </c>
      <c r="U6" s="61">
        <f>'4a 58C 20-21 Persons Count'!AS3</f>
        <v>3.15E-2</v>
      </c>
      <c r="V6" s="62">
        <f>ROUND(V$5*$U6,0)</f>
        <v>0</v>
      </c>
      <c r="W6" s="44"/>
      <c r="X6" s="62" t="s">
        <v>30</v>
      </c>
      <c r="Y6" s="16">
        <f t="shared" si="1"/>
        <v>143160</v>
      </c>
      <c r="Z6" s="16">
        <f t="shared" si="2"/>
        <v>2097</v>
      </c>
      <c r="AA6" s="16">
        <f t="shared" si="3"/>
        <v>29053</v>
      </c>
      <c r="AB6" s="55">
        <f t="shared" si="4"/>
        <v>174310</v>
      </c>
      <c r="AC6" s="64"/>
      <c r="AD6" s="16" t="s">
        <v>30</v>
      </c>
      <c r="AE6" s="65">
        <f>'5a SFY 2324 CalWIN MO Share Tbl'!J7</f>
        <v>9.2799999999999994E-2</v>
      </c>
      <c r="AF6" s="62">
        <f>ROUNDUP(AE6*AF$5,0)</f>
        <v>0</v>
      </c>
      <c r="AG6" s="62">
        <f>ROUND(AE6*AG$5,0)</f>
        <v>0</v>
      </c>
      <c r="AH6" s="62">
        <f>ROUND(AE6*AH$5,0)</f>
        <v>0</v>
      </c>
      <c r="AI6" s="67">
        <f>SUM(AF6:AH6)</f>
        <v>0</v>
      </c>
      <c r="AJ6" s="42"/>
      <c r="AK6" s="66" t="s">
        <v>30</v>
      </c>
      <c r="AL6" s="322">
        <f>SUMIF('3a SFY 23-24 Q4 CalWIN MO'!$A:$A,'SFY 23-24 Q4 Share Calculations'!$AK6,'3a SFY 23-24 Q4 CalWIN MO'!X:X)</f>
        <v>0</v>
      </c>
      <c r="AM6" s="322">
        <f>SUMIF('3a SFY 23-24 Q4 CalWIN MO'!$A:$A,'SFY 23-24 Q4 Share Calculations'!$AK6,'3a SFY 23-24 Q4 CalWIN MO'!Y:Y)</f>
        <v>0</v>
      </c>
      <c r="AN6" s="322">
        <f>SUMIF('3a SFY 23-24 Q4 CalWIN MO'!$A:$A,'SFY 23-24 Q4 Share Calculations'!$AK6,'3a SFY 23-24 Q4 CalWIN MO'!Z:Z)</f>
        <v>0</v>
      </c>
      <c r="AO6" s="74">
        <f>SUM(AL6:AN6)</f>
        <v>0</v>
      </c>
      <c r="AQ6" s="66" t="s">
        <v>30</v>
      </c>
      <c r="AR6" s="66">
        <f>SUMIF('3b SFY 22-23 Q4 Adj-Late MO'!$A:$A,'SFY 23-24 Q4 Share Calculations'!$AQ6,'3b SFY 22-23 Q4 Adj-Late MO'!X:X)</f>
        <v>0</v>
      </c>
      <c r="AS6" s="66">
        <f>SUMIF('3b SFY 22-23 Q4 Adj-Late MO'!$A:$A,'SFY 23-24 Q4 Share Calculations'!$AQ6,'3b SFY 22-23 Q4 Adj-Late MO'!Y:Y)</f>
        <v>0</v>
      </c>
      <c r="AT6" s="66">
        <f>SUMIF('3b SFY 22-23 Q4 Adj-Late MO'!$A:$A,'SFY 23-24 Q4 Share Calculations'!$AQ6,'3b SFY 22-23 Q4 Adj-Late MO'!Z:Z)</f>
        <v>0</v>
      </c>
      <c r="AU6" s="74">
        <f>SUM(AR6:AT6)</f>
        <v>0</v>
      </c>
      <c r="AW6" s="66" t="s">
        <v>30</v>
      </c>
      <c r="AX6" s="67">
        <f t="shared" si="5"/>
        <v>0</v>
      </c>
      <c r="AY6" s="67">
        <f t="shared" si="5"/>
        <v>0</v>
      </c>
      <c r="AZ6" s="67">
        <f t="shared" si="5"/>
        <v>0</v>
      </c>
      <c r="BA6" s="74">
        <f>SUM(AX6:AZ6)</f>
        <v>0</v>
      </c>
      <c r="BB6" s="42"/>
      <c r="BC6" s="53">
        <f t="shared" si="6"/>
        <v>150398</v>
      </c>
      <c r="BD6" s="53">
        <f t="shared" si="7"/>
        <v>2097</v>
      </c>
      <c r="BE6" s="53">
        <f t="shared" si="8"/>
        <v>29053</v>
      </c>
      <c r="BF6" s="58">
        <f t="shared" si="0"/>
        <v>181548</v>
      </c>
      <c r="BG6" s="88">
        <f t="shared" si="9"/>
        <v>0</v>
      </c>
    </row>
    <row r="7" spans="1:59" x14ac:dyDescent="0.3">
      <c r="A7" s="41" t="s">
        <v>31</v>
      </c>
      <c r="B7" s="61">
        <f>'4a 58C 21-22 Persons Count'!AK4</f>
        <v>0</v>
      </c>
      <c r="C7" s="62">
        <f t="shared" si="10"/>
        <v>0</v>
      </c>
      <c r="D7" s="44"/>
      <c r="E7" s="269" t="s">
        <v>31</v>
      </c>
      <c r="F7" s="268">
        <f>'4a 58C 21-22 Persons Count'!AI4</f>
        <v>0</v>
      </c>
      <c r="G7" s="270">
        <f t="shared" si="11"/>
        <v>0</v>
      </c>
      <c r="H7" s="44"/>
      <c r="I7" s="41" t="s">
        <v>31</v>
      </c>
      <c r="J7" s="61">
        <f>'4a 58C 21-22 Persons Count'!AB4</f>
        <v>0</v>
      </c>
      <c r="K7" s="62">
        <f t="shared" ref="K7:K63" si="14">ROUND(K$5*$J7,0)</f>
        <v>0</v>
      </c>
      <c r="L7" s="44"/>
      <c r="M7" s="41" t="s">
        <v>31</v>
      </c>
      <c r="N7" s="283">
        <f>'4a 58C 21-22 Persons Count'!AN4</f>
        <v>0</v>
      </c>
      <c r="O7" s="62">
        <f t="shared" ref="O7:O63" si="15">ROUND($O$5*N7,0)</f>
        <v>0</v>
      </c>
      <c r="P7" s="62">
        <f t="shared" ref="P7:P17" si="16">ROUND($P$5*N7,0)</f>
        <v>0</v>
      </c>
      <c r="Q7" s="62">
        <f t="shared" ref="Q7:Q17" si="17">ROUND($Q$5*N7,0)</f>
        <v>0</v>
      </c>
      <c r="R7" s="16">
        <f t="shared" si="13"/>
        <v>0</v>
      </c>
      <c r="S7" s="44"/>
      <c r="T7" s="41" t="s">
        <v>31</v>
      </c>
      <c r="U7" s="61">
        <f>'4a 58C 20-21 Persons Count'!AS4</f>
        <v>0</v>
      </c>
      <c r="V7" s="62">
        <f t="shared" ref="V7:V63" si="18">ROUND(V$5*$U7,0)</f>
        <v>0</v>
      </c>
      <c r="W7" s="44"/>
      <c r="X7" s="62" t="s">
        <v>31</v>
      </c>
      <c r="Y7" s="16">
        <f t="shared" si="1"/>
        <v>0</v>
      </c>
      <c r="Z7" s="16">
        <f t="shared" si="2"/>
        <v>0</v>
      </c>
      <c r="AA7" s="16">
        <f t="shared" si="3"/>
        <v>0</v>
      </c>
      <c r="AB7" s="55">
        <f t="shared" si="4"/>
        <v>0</v>
      </c>
      <c r="AC7" s="68"/>
      <c r="AD7" s="20" t="s">
        <v>31</v>
      </c>
      <c r="AE7" s="69"/>
      <c r="AF7" s="20"/>
      <c r="AG7" s="20"/>
      <c r="AH7" s="20"/>
      <c r="AI7" s="20"/>
      <c r="AJ7" s="54"/>
      <c r="AK7" s="70" t="s">
        <v>31</v>
      </c>
      <c r="AL7" s="70"/>
      <c r="AM7" s="70"/>
      <c r="AN7" s="70"/>
      <c r="AO7" s="70"/>
      <c r="AQ7" s="70" t="s">
        <v>31</v>
      </c>
      <c r="AR7" s="70"/>
      <c r="AS7" s="70"/>
      <c r="AT7" s="70"/>
      <c r="AU7" s="70"/>
      <c r="AW7" s="70" t="s">
        <v>31</v>
      </c>
      <c r="AX7" s="215"/>
      <c r="AY7" s="215"/>
      <c r="AZ7" s="215"/>
      <c r="BA7" s="216"/>
      <c r="BB7" s="54"/>
      <c r="BC7" s="53">
        <f t="shared" si="6"/>
        <v>0</v>
      </c>
      <c r="BD7" s="53">
        <f t="shared" si="7"/>
        <v>0</v>
      </c>
      <c r="BE7" s="53">
        <f t="shared" si="8"/>
        <v>0</v>
      </c>
      <c r="BF7" s="58">
        <f t="shared" si="0"/>
        <v>0</v>
      </c>
      <c r="BG7" s="88">
        <f t="shared" si="9"/>
        <v>0</v>
      </c>
    </row>
    <row r="8" spans="1:59" x14ac:dyDescent="0.3">
      <c r="A8" s="41" t="s">
        <v>32</v>
      </c>
      <c r="B8" s="61">
        <f>'4a 58C 21-22 Persons Count'!AK5</f>
        <v>5.9999999999999995E-4</v>
      </c>
      <c r="C8" s="62">
        <f t="shared" si="10"/>
        <v>40</v>
      </c>
      <c r="D8" s="44"/>
      <c r="E8" s="269" t="s">
        <v>32</v>
      </c>
      <c r="F8" s="268">
        <f>'4a 58C 21-22 Persons Count'!AI5</f>
        <v>5.9999999999999995E-4</v>
      </c>
      <c r="G8" s="270">
        <f t="shared" si="11"/>
        <v>98</v>
      </c>
      <c r="H8" s="44"/>
      <c r="I8" s="41" t="s">
        <v>32</v>
      </c>
      <c r="J8" s="61">
        <f>'4a 58C 21-22 Persons Count'!AB5</f>
        <v>5.9999999999999995E-4</v>
      </c>
      <c r="K8" s="62">
        <f t="shared" si="14"/>
        <v>29</v>
      </c>
      <c r="L8" s="44"/>
      <c r="M8" s="41" t="s">
        <v>32</v>
      </c>
      <c r="N8" s="283">
        <f>'4a 58C 21-22 Persons Count'!AN5</f>
        <v>5.9999999999999995E-4</v>
      </c>
      <c r="O8" s="62">
        <f t="shared" si="15"/>
        <v>2718</v>
      </c>
      <c r="P8" s="62">
        <f t="shared" si="16"/>
        <v>40</v>
      </c>
      <c r="Q8" s="62">
        <f t="shared" si="17"/>
        <v>523</v>
      </c>
      <c r="R8" s="66">
        <f t="shared" si="13"/>
        <v>3281</v>
      </c>
      <c r="S8" s="44"/>
      <c r="T8" s="41" t="s">
        <v>32</v>
      </c>
      <c r="U8" s="61">
        <f>'4a 58C 20-21 Persons Count'!AS5</f>
        <v>5.9999999999999995E-4</v>
      </c>
      <c r="V8" s="62">
        <f t="shared" si="18"/>
        <v>0</v>
      </c>
      <c r="W8" s="44"/>
      <c r="X8" s="62" t="s">
        <v>32</v>
      </c>
      <c r="Y8" s="16">
        <f t="shared" si="1"/>
        <v>2718</v>
      </c>
      <c r="Z8" s="16">
        <f t="shared" si="2"/>
        <v>40</v>
      </c>
      <c r="AA8" s="16">
        <f t="shared" si="3"/>
        <v>552</v>
      </c>
      <c r="AB8" s="55">
        <f t="shared" si="4"/>
        <v>3310</v>
      </c>
      <c r="AC8" s="68"/>
      <c r="AD8" s="20" t="s">
        <v>32</v>
      </c>
      <c r="AE8" s="71"/>
      <c r="AF8" s="20"/>
      <c r="AG8" s="70"/>
      <c r="AH8" s="70"/>
      <c r="AI8" s="20"/>
      <c r="AJ8" s="54"/>
      <c r="AK8" s="70" t="s">
        <v>32</v>
      </c>
      <c r="AL8" s="70"/>
      <c r="AM8" s="70"/>
      <c r="AN8" s="70"/>
      <c r="AO8" s="70"/>
      <c r="AQ8" s="70" t="s">
        <v>32</v>
      </c>
      <c r="AR8" s="70"/>
      <c r="AS8" s="70"/>
      <c r="AT8" s="70"/>
      <c r="AU8" s="70"/>
      <c r="AW8" s="70" t="s">
        <v>32</v>
      </c>
      <c r="AX8" s="215"/>
      <c r="AY8" s="215"/>
      <c r="AZ8" s="215"/>
      <c r="BA8" s="216"/>
      <c r="BB8" s="54"/>
      <c r="BC8" s="53">
        <f t="shared" si="6"/>
        <v>2856</v>
      </c>
      <c r="BD8" s="53">
        <f t="shared" si="7"/>
        <v>40</v>
      </c>
      <c r="BE8" s="53">
        <f t="shared" si="8"/>
        <v>552</v>
      </c>
      <c r="BF8" s="58">
        <f t="shared" si="0"/>
        <v>3448</v>
      </c>
      <c r="BG8" s="88">
        <f t="shared" si="9"/>
        <v>0</v>
      </c>
    </row>
    <row r="9" spans="1:59" x14ac:dyDescent="0.3">
      <c r="A9" s="41" t="s">
        <v>33</v>
      </c>
      <c r="B9" s="61">
        <f>'4a 58C 21-22 Persons Count'!AK6</f>
        <v>6.7000000000000002E-3</v>
      </c>
      <c r="C9" s="62">
        <f t="shared" si="10"/>
        <v>442</v>
      </c>
      <c r="D9" s="44"/>
      <c r="E9" s="269" t="s">
        <v>33</v>
      </c>
      <c r="F9" s="268">
        <f>'4a 58C 21-22 Persons Count'!AI6</f>
        <v>6.7000000000000002E-3</v>
      </c>
      <c r="G9" s="270">
        <f t="shared" si="11"/>
        <v>1092</v>
      </c>
      <c r="H9" s="44"/>
      <c r="I9" s="41" t="s">
        <v>33</v>
      </c>
      <c r="J9" s="61">
        <f>'4a 58C 21-22 Persons Count'!AB6</f>
        <v>5.8999999999999999E-3</v>
      </c>
      <c r="K9" s="62">
        <f t="shared" si="14"/>
        <v>281</v>
      </c>
      <c r="L9" s="44"/>
      <c r="M9" s="41" t="s">
        <v>33</v>
      </c>
      <c r="N9" s="283">
        <f>'4a 58C 21-22 Persons Count'!AN6</f>
        <v>5.8999999999999999E-3</v>
      </c>
      <c r="O9" s="72">
        <f>ROUNDUP($O$5*N9,0)</f>
        <v>26730</v>
      </c>
      <c r="P9" s="62">
        <f t="shared" si="16"/>
        <v>392</v>
      </c>
      <c r="Q9" s="62">
        <f t="shared" si="17"/>
        <v>5144</v>
      </c>
      <c r="R9" s="66">
        <f>SUM(O9:Q9)</f>
        <v>32266</v>
      </c>
      <c r="S9" s="44"/>
      <c r="T9" s="41" t="s">
        <v>33</v>
      </c>
      <c r="U9" s="61">
        <f>'4a 58C 20-21 Persons Count'!AS6</f>
        <v>5.8999999999999999E-3</v>
      </c>
      <c r="V9" s="62">
        <f t="shared" si="18"/>
        <v>0</v>
      </c>
      <c r="W9" s="44"/>
      <c r="X9" s="62" t="s">
        <v>33</v>
      </c>
      <c r="Y9" s="16">
        <f t="shared" si="1"/>
        <v>26730</v>
      </c>
      <c r="Z9" s="16">
        <f t="shared" si="2"/>
        <v>392</v>
      </c>
      <c r="AA9" s="16">
        <f t="shared" si="3"/>
        <v>5425</v>
      </c>
      <c r="AB9" s="55">
        <f t="shared" si="4"/>
        <v>32547</v>
      </c>
      <c r="AC9" s="68"/>
      <c r="AD9" s="20" t="s">
        <v>33</v>
      </c>
      <c r="AE9" s="71"/>
      <c r="AF9" s="20"/>
      <c r="AG9" s="70"/>
      <c r="AH9" s="70"/>
      <c r="AI9" s="20"/>
      <c r="AJ9" s="54"/>
      <c r="AK9" s="70" t="s">
        <v>33</v>
      </c>
      <c r="AL9" s="70"/>
      <c r="AM9" s="70"/>
      <c r="AN9" s="70"/>
      <c r="AO9" s="70"/>
      <c r="AQ9" s="70" t="s">
        <v>33</v>
      </c>
      <c r="AR9" s="70"/>
      <c r="AS9" s="70"/>
      <c r="AT9" s="70"/>
      <c r="AU9" s="70"/>
      <c r="AW9" s="70" t="s">
        <v>33</v>
      </c>
      <c r="AX9" s="215"/>
      <c r="AY9" s="215"/>
      <c r="AZ9" s="215"/>
      <c r="BA9" s="216"/>
      <c r="BB9" s="54"/>
      <c r="BC9" s="53">
        <f t="shared" si="6"/>
        <v>28264</v>
      </c>
      <c r="BD9" s="53">
        <f t="shared" si="7"/>
        <v>392</v>
      </c>
      <c r="BE9" s="53">
        <f t="shared" si="8"/>
        <v>5425</v>
      </c>
      <c r="BF9" s="58">
        <f t="shared" si="0"/>
        <v>34081</v>
      </c>
      <c r="BG9" s="88">
        <f t="shared" si="9"/>
        <v>0</v>
      </c>
    </row>
    <row r="10" spans="1:59" x14ac:dyDescent="0.3">
      <c r="A10" s="41" t="s">
        <v>35</v>
      </c>
      <c r="B10" s="61">
        <f>'4a 58C 21-22 Persons Count'!AK7</f>
        <v>1.1000000000000001E-3</v>
      </c>
      <c r="C10" s="62">
        <f t="shared" si="10"/>
        <v>73</v>
      </c>
      <c r="D10" s="44"/>
      <c r="E10" s="269" t="s">
        <v>35</v>
      </c>
      <c r="F10" s="268">
        <f>'4a 58C 21-22 Persons Count'!AI7</f>
        <v>1.1000000000000001E-3</v>
      </c>
      <c r="G10" s="270">
        <f t="shared" si="11"/>
        <v>179</v>
      </c>
      <c r="H10" s="44"/>
      <c r="I10" s="41" t="s">
        <v>35</v>
      </c>
      <c r="J10" s="61">
        <f>'4a 58C 21-22 Persons Count'!AB7</f>
        <v>1E-3</v>
      </c>
      <c r="K10" s="62">
        <f t="shared" si="14"/>
        <v>48</v>
      </c>
      <c r="L10" s="44"/>
      <c r="M10" s="41" t="s">
        <v>35</v>
      </c>
      <c r="N10" s="283">
        <f>'4a 58C 21-22 Persons Count'!AN7</f>
        <v>1E-3</v>
      </c>
      <c r="O10" s="62">
        <f t="shared" si="15"/>
        <v>4530</v>
      </c>
      <c r="P10" s="62">
        <f t="shared" si="16"/>
        <v>66</v>
      </c>
      <c r="Q10" s="62">
        <f t="shared" si="17"/>
        <v>872</v>
      </c>
      <c r="R10" s="66">
        <f t="shared" si="13"/>
        <v>5468</v>
      </c>
      <c r="S10" s="44"/>
      <c r="T10" s="41" t="s">
        <v>35</v>
      </c>
      <c r="U10" s="61">
        <f>'4a 58C 20-21 Persons Count'!AS7</f>
        <v>1E-3</v>
      </c>
      <c r="V10" s="62">
        <f t="shared" si="18"/>
        <v>0</v>
      </c>
      <c r="W10" s="44"/>
      <c r="X10" s="62" t="s">
        <v>35</v>
      </c>
      <c r="Y10" s="16">
        <f t="shared" si="1"/>
        <v>4530</v>
      </c>
      <c r="Z10" s="16">
        <f t="shared" si="2"/>
        <v>66</v>
      </c>
      <c r="AA10" s="16">
        <f t="shared" si="3"/>
        <v>920</v>
      </c>
      <c r="AB10" s="55">
        <f t="shared" si="4"/>
        <v>5516</v>
      </c>
      <c r="AC10" s="68"/>
      <c r="AD10" s="20" t="s">
        <v>35</v>
      </c>
      <c r="AE10" s="71"/>
      <c r="AF10" s="20"/>
      <c r="AG10" s="70"/>
      <c r="AH10" s="70"/>
      <c r="AI10" s="20"/>
      <c r="AJ10" s="54"/>
      <c r="AK10" s="70" t="s">
        <v>35</v>
      </c>
      <c r="AL10" s="70"/>
      <c r="AM10" s="70"/>
      <c r="AN10" s="70"/>
      <c r="AO10" s="70"/>
      <c r="AQ10" s="70" t="s">
        <v>35</v>
      </c>
      <c r="AR10" s="70"/>
      <c r="AS10" s="70"/>
      <c r="AT10" s="70"/>
      <c r="AU10" s="70"/>
      <c r="AW10" s="70" t="s">
        <v>35</v>
      </c>
      <c r="AX10" s="215"/>
      <c r="AY10" s="215"/>
      <c r="AZ10" s="215"/>
      <c r="BA10" s="216"/>
      <c r="BB10" s="54"/>
      <c r="BC10" s="53">
        <f t="shared" si="6"/>
        <v>4782</v>
      </c>
      <c r="BD10" s="53">
        <f t="shared" si="7"/>
        <v>66</v>
      </c>
      <c r="BE10" s="53">
        <f t="shared" si="8"/>
        <v>920</v>
      </c>
      <c r="BF10" s="58">
        <f t="shared" si="0"/>
        <v>5768</v>
      </c>
      <c r="BG10" s="88">
        <f t="shared" si="9"/>
        <v>0</v>
      </c>
    </row>
    <row r="11" spans="1:59" x14ac:dyDescent="0.3">
      <c r="A11" s="41" t="s">
        <v>36</v>
      </c>
      <c r="B11" s="61">
        <f>'4a 58C 21-22 Persons Count'!AK8</f>
        <v>5.0000000000000001E-4</v>
      </c>
      <c r="C11" s="62">
        <f t="shared" si="10"/>
        <v>33</v>
      </c>
      <c r="D11" s="44"/>
      <c r="E11" s="269" t="s">
        <v>36</v>
      </c>
      <c r="F11" s="268">
        <f>'4a 58C 21-22 Persons Count'!AI8</f>
        <v>5.0000000000000001E-4</v>
      </c>
      <c r="G11" s="270">
        <f t="shared" si="11"/>
        <v>82</v>
      </c>
      <c r="H11" s="44"/>
      <c r="I11" s="41" t="s">
        <v>36</v>
      </c>
      <c r="J11" s="61">
        <f>'4a 58C 21-22 Persons Count'!AB8</f>
        <v>6.9999999999999999E-4</v>
      </c>
      <c r="K11" s="62">
        <f t="shared" si="14"/>
        <v>33</v>
      </c>
      <c r="L11" s="44"/>
      <c r="M11" s="41" t="s">
        <v>36</v>
      </c>
      <c r="N11" s="283">
        <f>'4a 58C 21-22 Persons Count'!AN8</f>
        <v>6.9999999999999999E-4</v>
      </c>
      <c r="O11" s="62">
        <f t="shared" si="15"/>
        <v>3171</v>
      </c>
      <c r="P11" s="62">
        <f t="shared" si="16"/>
        <v>46</v>
      </c>
      <c r="Q11" s="62">
        <f t="shared" si="17"/>
        <v>610</v>
      </c>
      <c r="R11" s="66">
        <f t="shared" si="13"/>
        <v>3827</v>
      </c>
      <c r="S11" s="44"/>
      <c r="T11" s="41" t="s">
        <v>36</v>
      </c>
      <c r="U11" s="61">
        <f>'4a 58C 20-21 Persons Count'!AS8</f>
        <v>6.9999999999999999E-4</v>
      </c>
      <c r="V11" s="62">
        <f t="shared" si="18"/>
        <v>0</v>
      </c>
      <c r="W11" s="44"/>
      <c r="X11" s="62" t="s">
        <v>36</v>
      </c>
      <c r="Y11" s="16">
        <f t="shared" si="1"/>
        <v>3171</v>
      </c>
      <c r="Z11" s="16">
        <f t="shared" si="2"/>
        <v>46</v>
      </c>
      <c r="AA11" s="16">
        <f t="shared" si="3"/>
        <v>643</v>
      </c>
      <c r="AB11" s="55">
        <f t="shared" si="4"/>
        <v>3860</v>
      </c>
      <c r="AC11" s="68"/>
      <c r="AD11" s="20" t="s">
        <v>36</v>
      </c>
      <c r="AE11" s="71"/>
      <c r="AF11" s="20"/>
      <c r="AG11" s="70"/>
      <c r="AH11" s="70"/>
      <c r="AI11" s="20"/>
      <c r="AJ11" s="54"/>
      <c r="AK11" s="70" t="s">
        <v>36</v>
      </c>
      <c r="AL11" s="70"/>
      <c r="AM11" s="70"/>
      <c r="AN11" s="70"/>
      <c r="AO11" s="70"/>
      <c r="AQ11" s="70" t="s">
        <v>36</v>
      </c>
      <c r="AR11" s="70"/>
      <c r="AS11" s="70"/>
      <c r="AT11" s="70"/>
      <c r="AU11" s="70"/>
      <c r="AW11" s="70" t="s">
        <v>36</v>
      </c>
      <c r="AX11" s="215"/>
      <c r="AY11" s="215"/>
      <c r="AZ11" s="215"/>
      <c r="BA11" s="216"/>
      <c r="BB11" s="54"/>
      <c r="BC11" s="53">
        <f t="shared" si="6"/>
        <v>3286</v>
      </c>
      <c r="BD11" s="53">
        <f t="shared" si="7"/>
        <v>46</v>
      </c>
      <c r="BE11" s="53">
        <f t="shared" si="8"/>
        <v>643</v>
      </c>
      <c r="BF11" s="58">
        <f t="shared" si="0"/>
        <v>3975</v>
      </c>
      <c r="BG11" s="88">
        <f t="shared" si="9"/>
        <v>0</v>
      </c>
    </row>
    <row r="12" spans="1:59" x14ac:dyDescent="0.3">
      <c r="A12" s="41" t="s">
        <v>37</v>
      </c>
      <c r="B12" s="61">
        <f>'4a 58C 21-22 Persons Count'!AK9</f>
        <v>1.8599999999999998E-2</v>
      </c>
      <c r="C12" s="62">
        <f t="shared" si="10"/>
        <v>1228</v>
      </c>
      <c r="D12" s="44"/>
      <c r="E12" s="267" t="s">
        <v>37</v>
      </c>
      <c r="F12" s="268">
        <f>'4a 58C 21-22 Persons Count'!AI9</f>
        <v>1.8599999999999998E-2</v>
      </c>
      <c r="G12" s="270">
        <f t="shared" si="11"/>
        <v>3032</v>
      </c>
      <c r="H12" s="44"/>
      <c r="I12" s="41" t="s">
        <v>37</v>
      </c>
      <c r="J12" s="61">
        <f>'4a 58C 21-22 Persons Count'!AB9</f>
        <v>2.0199999999999999E-2</v>
      </c>
      <c r="K12" s="62">
        <f t="shared" si="14"/>
        <v>960</v>
      </c>
      <c r="L12" s="44"/>
      <c r="M12" s="41" t="s">
        <v>37</v>
      </c>
      <c r="N12" s="283">
        <f>'4a 58C 21-22 Persons Count'!AN9</f>
        <v>2.0199999999999999E-2</v>
      </c>
      <c r="O12" s="62">
        <f t="shared" si="15"/>
        <v>91514</v>
      </c>
      <c r="P12" s="72">
        <f>ROUNDUP($P$5*N12,0)</f>
        <v>1341</v>
      </c>
      <c r="Q12" s="62">
        <f t="shared" si="17"/>
        <v>17612</v>
      </c>
      <c r="R12" s="66">
        <f t="shared" si="13"/>
        <v>110467</v>
      </c>
      <c r="S12" s="44"/>
      <c r="T12" s="41" t="s">
        <v>37</v>
      </c>
      <c r="U12" s="61">
        <f>'4a 58C 20-21 Persons Count'!AS9</f>
        <v>1.9800000000000002E-2</v>
      </c>
      <c r="V12" s="62">
        <f t="shared" si="18"/>
        <v>0</v>
      </c>
      <c r="W12" s="44"/>
      <c r="X12" s="62" t="s">
        <v>37</v>
      </c>
      <c r="Y12" s="16">
        <f t="shared" si="1"/>
        <v>91514</v>
      </c>
      <c r="Z12" s="16">
        <f t="shared" si="2"/>
        <v>1341</v>
      </c>
      <c r="AA12" s="16">
        <f t="shared" si="3"/>
        <v>18572</v>
      </c>
      <c r="AB12" s="55">
        <f t="shared" si="4"/>
        <v>111427</v>
      </c>
      <c r="AC12" s="68"/>
      <c r="AD12" s="16" t="s">
        <v>37</v>
      </c>
      <c r="AE12" s="65">
        <f>'5a SFY 2324 CalWIN MO Share Tbl'!J8</f>
        <v>4.5999999999999999E-2</v>
      </c>
      <c r="AF12" s="62">
        <f t="shared" ref="AF12" si="19">ROUND(AE12*AF$5,0)</f>
        <v>0</v>
      </c>
      <c r="AG12" s="62">
        <f>ROUND(AE12*AG$5,0)</f>
        <v>0</v>
      </c>
      <c r="AH12" s="62">
        <f>ROUND(AE12*AH$5,0)</f>
        <v>0</v>
      </c>
      <c r="AI12" s="67">
        <f>SUM(AF12:AH12)</f>
        <v>0</v>
      </c>
      <c r="AJ12" s="54"/>
      <c r="AK12" s="66" t="s">
        <v>37</v>
      </c>
      <c r="AL12" s="322">
        <f>SUMIF('3a SFY 23-24 Q4 CalWIN MO'!$A:$A,'SFY 23-24 Q4 Share Calculations'!$AK12,'3a SFY 23-24 Q4 CalWIN MO'!X:X)</f>
        <v>0</v>
      </c>
      <c r="AM12" s="322">
        <f>SUMIF('3a SFY 23-24 Q4 CalWIN MO'!$A:$A,'SFY 23-24 Q4 Share Calculations'!$AK12,'3a SFY 23-24 Q4 CalWIN MO'!Y:Y)</f>
        <v>0</v>
      </c>
      <c r="AN12" s="322">
        <f>SUMIF('3a SFY 23-24 Q4 CalWIN MO'!$A:$A,'SFY 23-24 Q4 Share Calculations'!$AK12,'3a SFY 23-24 Q4 CalWIN MO'!Z:Z)</f>
        <v>0</v>
      </c>
      <c r="AO12" s="74">
        <f>SUM(AL12:AN12)</f>
        <v>0</v>
      </c>
      <c r="AQ12" s="66" t="s">
        <v>37</v>
      </c>
      <c r="AR12" s="66">
        <f>SUMIF('3b SFY 22-23 Q4 Adj-Late MO'!$A:$A,'SFY 23-24 Q4 Share Calculations'!$AQ12,'3b SFY 22-23 Q4 Adj-Late MO'!X:X)</f>
        <v>0</v>
      </c>
      <c r="AS12" s="66">
        <f>SUMIF('3b SFY 22-23 Q4 Adj-Late MO'!$A:$A,'SFY 23-24 Q4 Share Calculations'!$AQ12,'3b SFY 22-23 Q4 Adj-Late MO'!Y:Y)</f>
        <v>0</v>
      </c>
      <c r="AT12" s="66">
        <f>SUMIF('3b SFY 22-23 Q4 Adj-Late MO'!$A:$A,'SFY 23-24 Q4 Share Calculations'!$AQ12,'3b SFY 22-23 Q4 Adj-Late MO'!Z:Z)</f>
        <v>0</v>
      </c>
      <c r="AU12" s="74">
        <f>SUM(AR12:AT12)</f>
        <v>0</v>
      </c>
      <c r="AW12" s="66" t="s">
        <v>37</v>
      </c>
      <c r="AX12" s="67">
        <f>SUM(AF12,AL12,AR12)</f>
        <v>0</v>
      </c>
      <c r="AY12" s="67">
        <f>SUM(AG12,AM12,AS12)</f>
        <v>0</v>
      </c>
      <c r="AZ12" s="67">
        <f>SUM(AH12,AN12,AT12)</f>
        <v>0</v>
      </c>
      <c r="BA12" s="74">
        <f t="shared" ref="BA12:BA62" si="20">SUM(AX12:AZ12)</f>
        <v>0</v>
      </c>
      <c r="BB12" s="54"/>
      <c r="BC12" s="53">
        <f t="shared" si="6"/>
        <v>95774</v>
      </c>
      <c r="BD12" s="53">
        <f t="shared" si="7"/>
        <v>1341</v>
      </c>
      <c r="BE12" s="53">
        <f t="shared" si="8"/>
        <v>18572</v>
      </c>
      <c r="BF12" s="58">
        <f t="shared" si="0"/>
        <v>115687</v>
      </c>
      <c r="BG12" s="88">
        <f t="shared" si="9"/>
        <v>0</v>
      </c>
    </row>
    <row r="13" spans="1:59" x14ac:dyDescent="0.3">
      <c r="A13" s="41" t="s">
        <v>38</v>
      </c>
      <c r="B13" s="61">
        <f>'4a 58C 21-22 Persons Count'!AK10</f>
        <v>1.1999999999999999E-3</v>
      </c>
      <c r="C13" s="62">
        <f t="shared" si="10"/>
        <v>79</v>
      </c>
      <c r="D13" s="44"/>
      <c r="E13" s="269" t="s">
        <v>38</v>
      </c>
      <c r="F13" s="268">
        <f>'4a 58C 21-22 Persons Count'!AI10</f>
        <v>1.1999999999999999E-3</v>
      </c>
      <c r="G13" s="270">
        <f t="shared" si="11"/>
        <v>196</v>
      </c>
      <c r="H13" s="44"/>
      <c r="I13" s="41" t="s">
        <v>38</v>
      </c>
      <c r="J13" s="61">
        <f>'4a 58C 21-22 Persons Count'!AB10</f>
        <v>1E-3</v>
      </c>
      <c r="K13" s="62">
        <f t="shared" si="14"/>
        <v>48</v>
      </c>
      <c r="L13" s="44"/>
      <c r="M13" s="41" t="s">
        <v>38</v>
      </c>
      <c r="N13" s="283">
        <f>'4a 58C 21-22 Persons Count'!AN10</f>
        <v>1E-3</v>
      </c>
      <c r="O13" s="62">
        <f t="shared" si="15"/>
        <v>4530</v>
      </c>
      <c r="P13" s="62">
        <f t="shared" si="16"/>
        <v>66</v>
      </c>
      <c r="Q13" s="62">
        <f t="shared" si="17"/>
        <v>872</v>
      </c>
      <c r="R13" s="66">
        <f t="shared" si="13"/>
        <v>5468</v>
      </c>
      <c r="S13" s="44"/>
      <c r="T13" s="41" t="s">
        <v>38</v>
      </c>
      <c r="U13" s="61">
        <f>'4a 58C 20-21 Persons Count'!AS10</f>
        <v>1E-3</v>
      </c>
      <c r="V13" s="62">
        <f t="shared" si="18"/>
        <v>0</v>
      </c>
      <c r="W13" s="44"/>
      <c r="X13" s="62" t="s">
        <v>38</v>
      </c>
      <c r="Y13" s="16">
        <f t="shared" si="1"/>
        <v>4530</v>
      </c>
      <c r="Z13" s="16">
        <f t="shared" si="2"/>
        <v>66</v>
      </c>
      <c r="AA13" s="16">
        <f t="shared" si="3"/>
        <v>920</v>
      </c>
      <c r="AB13" s="55">
        <f t="shared" si="4"/>
        <v>5516</v>
      </c>
      <c r="AC13" s="68"/>
      <c r="AD13" s="20" t="s">
        <v>38</v>
      </c>
      <c r="AE13" s="71"/>
      <c r="AF13" s="20"/>
      <c r="AG13" s="70"/>
      <c r="AH13" s="70"/>
      <c r="AI13" s="20"/>
      <c r="AJ13" s="54"/>
      <c r="AK13" s="70" t="s">
        <v>38</v>
      </c>
      <c r="AL13" s="70"/>
      <c r="AM13" s="70"/>
      <c r="AN13" s="70"/>
      <c r="AO13" s="70"/>
      <c r="AQ13" s="70" t="s">
        <v>38</v>
      </c>
      <c r="AR13" s="70"/>
      <c r="AS13" s="70"/>
      <c r="AT13" s="70"/>
      <c r="AU13" s="70"/>
      <c r="AW13" s="70" t="s">
        <v>38</v>
      </c>
      <c r="AX13" s="215"/>
      <c r="AY13" s="215"/>
      <c r="AZ13" s="215"/>
      <c r="BA13" s="216"/>
      <c r="BB13" s="54"/>
      <c r="BC13" s="53">
        <f t="shared" si="6"/>
        <v>4805</v>
      </c>
      <c r="BD13" s="53">
        <f t="shared" si="7"/>
        <v>66</v>
      </c>
      <c r="BE13" s="53">
        <f t="shared" si="8"/>
        <v>920</v>
      </c>
      <c r="BF13" s="58">
        <f t="shared" si="0"/>
        <v>5791</v>
      </c>
      <c r="BG13" s="88">
        <f t="shared" si="9"/>
        <v>0</v>
      </c>
    </row>
    <row r="14" spans="1:59" x14ac:dyDescent="0.3">
      <c r="A14" s="41" t="s">
        <v>39</v>
      </c>
      <c r="B14" s="61">
        <f>'4a 58C 21-22 Persons Count'!AK11</f>
        <v>2.5000000000000001E-3</v>
      </c>
      <c r="C14" s="62">
        <f t="shared" si="10"/>
        <v>165</v>
      </c>
      <c r="D14" s="44"/>
      <c r="E14" s="269" t="s">
        <v>39</v>
      </c>
      <c r="F14" s="268">
        <f>'4a 58C 21-22 Persons Count'!AI11</f>
        <v>2.5000000000000001E-3</v>
      </c>
      <c r="G14" s="270">
        <f t="shared" si="11"/>
        <v>408</v>
      </c>
      <c r="H14" s="44"/>
      <c r="I14" s="41" t="s">
        <v>39</v>
      </c>
      <c r="J14" s="61">
        <f>'4a 58C 21-22 Persons Count'!AB11</f>
        <v>2.8E-3</v>
      </c>
      <c r="K14" s="62">
        <f t="shared" si="14"/>
        <v>133</v>
      </c>
      <c r="L14" s="44"/>
      <c r="M14" s="41" t="s">
        <v>39</v>
      </c>
      <c r="N14" s="283">
        <f>'4a 58C 21-22 Persons Count'!AN11</f>
        <v>2.8E-3</v>
      </c>
      <c r="O14" s="62">
        <f t="shared" si="15"/>
        <v>12685</v>
      </c>
      <c r="P14" s="62">
        <f t="shared" si="16"/>
        <v>186</v>
      </c>
      <c r="Q14" s="62">
        <f t="shared" si="17"/>
        <v>2441</v>
      </c>
      <c r="R14" s="66">
        <f t="shared" si="13"/>
        <v>15312</v>
      </c>
      <c r="S14" s="44"/>
      <c r="T14" s="41" t="s">
        <v>39</v>
      </c>
      <c r="U14" s="61">
        <f>'4a 58C 20-21 Persons Count'!AS11</f>
        <v>2.8E-3</v>
      </c>
      <c r="V14" s="62">
        <f t="shared" si="18"/>
        <v>0</v>
      </c>
      <c r="W14" s="44"/>
      <c r="X14" s="62" t="s">
        <v>39</v>
      </c>
      <c r="Y14" s="16">
        <f t="shared" si="1"/>
        <v>12685</v>
      </c>
      <c r="Z14" s="16">
        <f t="shared" si="2"/>
        <v>186</v>
      </c>
      <c r="AA14" s="16">
        <f t="shared" si="3"/>
        <v>2574</v>
      </c>
      <c r="AB14" s="55">
        <f t="shared" si="4"/>
        <v>15445</v>
      </c>
      <c r="AC14" s="68"/>
      <c r="AD14" s="20" t="s">
        <v>39</v>
      </c>
      <c r="AE14" s="71"/>
      <c r="AF14" s="20"/>
      <c r="AG14" s="70"/>
      <c r="AH14" s="70"/>
      <c r="AI14" s="20"/>
      <c r="AJ14" s="54"/>
      <c r="AK14" s="70" t="s">
        <v>39</v>
      </c>
      <c r="AL14" s="70"/>
      <c r="AM14" s="70"/>
      <c r="AN14" s="70"/>
      <c r="AO14" s="70"/>
      <c r="AQ14" s="70" t="s">
        <v>39</v>
      </c>
      <c r="AR14" s="70"/>
      <c r="AS14" s="70"/>
      <c r="AT14" s="70"/>
      <c r="AU14" s="70"/>
      <c r="AW14" s="70" t="s">
        <v>39</v>
      </c>
      <c r="AX14" s="215"/>
      <c r="AY14" s="215"/>
      <c r="AZ14" s="215"/>
      <c r="BA14" s="216"/>
      <c r="BB14" s="54"/>
      <c r="BC14" s="53">
        <f t="shared" si="6"/>
        <v>13258</v>
      </c>
      <c r="BD14" s="53">
        <f t="shared" si="7"/>
        <v>186</v>
      </c>
      <c r="BE14" s="53">
        <f t="shared" si="8"/>
        <v>2574</v>
      </c>
      <c r="BF14" s="58">
        <f t="shared" si="0"/>
        <v>16018</v>
      </c>
      <c r="BG14" s="88">
        <f t="shared" si="9"/>
        <v>0</v>
      </c>
    </row>
    <row r="15" spans="1:59" x14ac:dyDescent="0.3">
      <c r="A15" s="41" t="s">
        <v>40</v>
      </c>
      <c r="B15" s="61">
        <f>'4a 58C 21-22 Persons Count'!AK12</f>
        <v>4.6699999999999998E-2</v>
      </c>
      <c r="C15" s="62">
        <f t="shared" si="10"/>
        <v>3082</v>
      </c>
      <c r="D15" s="44"/>
      <c r="E15" s="267" t="s">
        <v>40</v>
      </c>
      <c r="F15" s="268">
        <f>'4a 58C 21-22 Persons Count'!AI12</f>
        <v>4.6699999999999998E-2</v>
      </c>
      <c r="G15" s="270">
        <f t="shared" si="11"/>
        <v>7614</v>
      </c>
      <c r="H15" s="44"/>
      <c r="I15" s="41" t="s">
        <v>40</v>
      </c>
      <c r="J15" s="61">
        <f>'4a 58C 21-22 Persons Count'!AB12</f>
        <v>3.8800000000000001E-2</v>
      </c>
      <c r="K15" s="72">
        <f>ROUNDDOWN(K$5*$J15,0)</f>
        <v>1844</v>
      </c>
      <c r="L15" s="44"/>
      <c r="M15" s="41" t="s">
        <v>40</v>
      </c>
      <c r="N15" s="283">
        <f>'4a 58C 21-22 Persons Count'!AN12</f>
        <v>3.8800000000000001E-2</v>
      </c>
      <c r="O15" s="62">
        <f t="shared" si="15"/>
        <v>175779</v>
      </c>
      <c r="P15" s="62">
        <f t="shared" si="16"/>
        <v>2575</v>
      </c>
      <c r="Q15" s="72">
        <f>ROUNDDOWN($Q$5*N15,0)</f>
        <v>33828</v>
      </c>
      <c r="R15" s="66">
        <f t="shared" si="13"/>
        <v>212182</v>
      </c>
      <c r="S15" s="44"/>
      <c r="T15" s="41" t="s">
        <v>40</v>
      </c>
      <c r="U15" s="61">
        <f>'4a 58C 20-21 Persons Count'!AS12</f>
        <v>3.9300000000000002E-2</v>
      </c>
      <c r="V15" s="62">
        <f t="shared" si="18"/>
        <v>0</v>
      </c>
      <c r="W15" s="44"/>
      <c r="X15" s="62" t="s">
        <v>40</v>
      </c>
      <c r="Y15" s="16">
        <f t="shared" si="1"/>
        <v>175779</v>
      </c>
      <c r="Z15" s="16">
        <f t="shared" si="2"/>
        <v>2575</v>
      </c>
      <c r="AA15" s="16">
        <f t="shared" si="3"/>
        <v>35672</v>
      </c>
      <c r="AB15" s="55">
        <f t="shared" si="4"/>
        <v>214026</v>
      </c>
      <c r="AC15" s="68"/>
      <c r="AD15" s="16" t="s">
        <v>40</v>
      </c>
      <c r="AE15" s="65">
        <f>'5a SFY 2324 CalWIN MO Share Tbl'!J9</f>
        <v>8.8499999999999995E-2</v>
      </c>
      <c r="AF15" s="62">
        <f t="shared" ref="AF15" si="21">ROUND(AE15*AF$5,0)</f>
        <v>0</v>
      </c>
      <c r="AG15" s="62">
        <f>ROUND(AE15*AG$5,0)</f>
        <v>0</v>
      </c>
      <c r="AH15" s="63">
        <f>ROUND(AE15*AH$5,0)</f>
        <v>0</v>
      </c>
      <c r="AI15" s="67">
        <f>SUM(AF15:AH15)</f>
        <v>0</v>
      </c>
      <c r="AJ15" s="54"/>
      <c r="AK15" s="66" t="s">
        <v>40</v>
      </c>
      <c r="AL15" s="322">
        <f>SUMIF('3a SFY 23-24 Q4 CalWIN MO'!$A:$A,'SFY 23-24 Q4 Share Calculations'!$AK15,'3a SFY 23-24 Q4 CalWIN MO'!X:X)</f>
        <v>0</v>
      </c>
      <c r="AM15" s="322">
        <f>SUMIF('3a SFY 23-24 Q4 CalWIN MO'!$A:$A,'SFY 23-24 Q4 Share Calculations'!$AK15,'3a SFY 23-24 Q4 CalWIN MO'!Y:Y)</f>
        <v>0</v>
      </c>
      <c r="AN15" s="322">
        <f>SUMIF('3a SFY 23-24 Q4 CalWIN MO'!$A:$A,'SFY 23-24 Q4 Share Calculations'!$AK15,'3a SFY 23-24 Q4 CalWIN MO'!Z:Z)</f>
        <v>0</v>
      </c>
      <c r="AO15" s="74">
        <f>SUM(AL15:AN15)</f>
        <v>0</v>
      </c>
      <c r="AQ15" s="66" t="s">
        <v>40</v>
      </c>
      <c r="AR15" s="66">
        <f>SUMIF('3b SFY 22-23 Q4 Adj-Late MO'!$A:$A,'SFY 23-24 Q4 Share Calculations'!$AQ15,'3b SFY 22-23 Q4 Adj-Late MO'!X:X)</f>
        <v>0</v>
      </c>
      <c r="AS15" s="66">
        <f>SUMIF('3b SFY 22-23 Q4 Adj-Late MO'!$A:$A,'SFY 23-24 Q4 Share Calculations'!$AQ15,'3b SFY 22-23 Q4 Adj-Late MO'!Y:Y)</f>
        <v>0</v>
      </c>
      <c r="AT15" s="66">
        <f>SUMIF('3b SFY 22-23 Q4 Adj-Late MO'!$A:$A,'SFY 23-24 Q4 Share Calculations'!$AQ15,'3b SFY 22-23 Q4 Adj-Late MO'!Z:Z)</f>
        <v>0</v>
      </c>
      <c r="AU15" s="74">
        <f>SUM(AR15:AT15)</f>
        <v>0</v>
      </c>
      <c r="AW15" s="66" t="s">
        <v>40</v>
      </c>
      <c r="AX15" s="67">
        <f>SUM(AF15,AL15,AR15)</f>
        <v>0</v>
      </c>
      <c r="AY15" s="67">
        <f>SUM(AG15,AM15,AS15)</f>
        <v>0</v>
      </c>
      <c r="AZ15" s="67">
        <f>SUM(AH15,AN15,AT15)</f>
        <v>0</v>
      </c>
      <c r="BA15" s="74">
        <f t="shared" si="20"/>
        <v>0</v>
      </c>
      <c r="BB15" s="54"/>
      <c r="BC15" s="53">
        <f t="shared" si="6"/>
        <v>186475</v>
      </c>
      <c r="BD15" s="53">
        <f t="shared" si="7"/>
        <v>2575</v>
      </c>
      <c r="BE15" s="53">
        <f t="shared" si="8"/>
        <v>35672</v>
      </c>
      <c r="BF15" s="58">
        <f t="shared" si="0"/>
        <v>224722</v>
      </c>
      <c r="BG15" s="88">
        <f t="shared" si="9"/>
        <v>0</v>
      </c>
    </row>
    <row r="16" spans="1:59" x14ac:dyDescent="0.3">
      <c r="A16" s="41" t="s">
        <v>41</v>
      </c>
      <c r="B16" s="61">
        <f>'4a 58C 21-22 Persons Count'!AK13</f>
        <v>8.0000000000000004E-4</v>
      </c>
      <c r="C16" s="62">
        <f t="shared" si="10"/>
        <v>53</v>
      </c>
      <c r="D16" s="44"/>
      <c r="E16" s="269" t="s">
        <v>41</v>
      </c>
      <c r="F16" s="268">
        <f>'4a 58C 21-22 Persons Count'!AI13</f>
        <v>8.0000000000000004E-4</v>
      </c>
      <c r="G16" s="270">
        <f t="shared" si="11"/>
        <v>130</v>
      </c>
      <c r="H16" s="44"/>
      <c r="I16" s="41" t="s">
        <v>41</v>
      </c>
      <c r="J16" s="61">
        <f>'4a 58C 21-22 Persons Count'!AB13</f>
        <v>8.9999999999999998E-4</v>
      </c>
      <c r="K16" s="62">
        <f t="shared" si="14"/>
        <v>43</v>
      </c>
      <c r="L16" s="44"/>
      <c r="M16" s="41" t="s">
        <v>41</v>
      </c>
      <c r="N16" s="283">
        <f>'4a 58C 21-22 Persons Count'!AN13</f>
        <v>8.9999999999999998E-4</v>
      </c>
      <c r="O16" s="62">
        <f t="shared" si="15"/>
        <v>4077</v>
      </c>
      <c r="P16" s="62">
        <f t="shared" si="16"/>
        <v>60</v>
      </c>
      <c r="Q16" s="62">
        <f t="shared" si="17"/>
        <v>785</v>
      </c>
      <c r="R16" s="66">
        <f t="shared" si="13"/>
        <v>4922</v>
      </c>
      <c r="S16" s="44"/>
      <c r="T16" s="41" t="s">
        <v>41</v>
      </c>
      <c r="U16" s="61">
        <f>'4a 58C 20-21 Persons Count'!AS13</f>
        <v>8.9999999999999998E-4</v>
      </c>
      <c r="V16" s="62">
        <f t="shared" si="18"/>
        <v>0</v>
      </c>
      <c r="W16" s="44"/>
      <c r="X16" s="62" t="s">
        <v>41</v>
      </c>
      <c r="Y16" s="16">
        <f t="shared" si="1"/>
        <v>4077</v>
      </c>
      <c r="Z16" s="16">
        <f t="shared" si="2"/>
        <v>60</v>
      </c>
      <c r="AA16" s="16">
        <f t="shared" si="3"/>
        <v>828</v>
      </c>
      <c r="AB16" s="55">
        <f t="shared" si="4"/>
        <v>4965</v>
      </c>
      <c r="AC16" s="68"/>
      <c r="AD16" s="20" t="s">
        <v>41</v>
      </c>
      <c r="AE16" s="71"/>
      <c r="AF16" s="20"/>
      <c r="AG16" s="70"/>
      <c r="AH16" s="70"/>
      <c r="AI16" s="20"/>
      <c r="AJ16" s="54"/>
      <c r="AK16" s="70" t="s">
        <v>41</v>
      </c>
      <c r="AL16" s="70"/>
      <c r="AM16" s="70"/>
      <c r="AN16" s="70"/>
      <c r="AO16" s="70"/>
      <c r="AQ16" s="70" t="s">
        <v>41</v>
      </c>
      <c r="AR16" s="70"/>
      <c r="AS16" s="70"/>
      <c r="AT16" s="70"/>
      <c r="AU16" s="70"/>
      <c r="AW16" s="70" t="s">
        <v>41</v>
      </c>
      <c r="AX16" s="215"/>
      <c r="AY16" s="215"/>
      <c r="AZ16" s="215"/>
      <c r="BA16" s="216"/>
      <c r="BB16" s="54"/>
      <c r="BC16" s="53">
        <f t="shared" si="6"/>
        <v>4260</v>
      </c>
      <c r="BD16" s="53">
        <f t="shared" si="7"/>
        <v>60</v>
      </c>
      <c r="BE16" s="53">
        <f t="shared" si="8"/>
        <v>828</v>
      </c>
      <c r="BF16" s="58">
        <f t="shared" si="0"/>
        <v>5148</v>
      </c>
      <c r="BG16" s="88">
        <f t="shared" si="9"/>
        <v>0</v>
      </c>
    </row>
    <row r="17" spans="1:59" x14ac:dyDescent="0.3">
      <c r="A17" s="41" t="s">
        <v>42</v>
      </c>
      <c r="B17" s="61">
        <f>'4a 58C 21-22 Persons Count'!AK14</f>
        <v>5.0000000000000001E-3</v>
      </c>
      <c r="C17" s="62">
        <f t="shared" si="10"/>
        <v>330</v>
      </c>
      <c r="D17" s="44"/>
      <c r="E17" s="269" t="s">
        <v>42</v>
      </c>
      <c r="F17" s="268">
        <f>'4a 58C 21-22 Persons Count'!AI14</f>
        <v>5.0000000000000001E-3</v>
      </c>
      <c r="G17" s="270">
        <f t="shared" si="11"/>
        <v>815</v>
      </c>
      <c r="H17" s="44"/>
      <c r="I17" s="41" t="s">
        <v>42</v>
      </c>
      <c r="J17" s="61">
        <f>'4a 58C 21-22 Persons Count'!AB14</f>
        <v>4.4000000000000003E-3</v>
      </c>
      <c r="K17" s="62">
        <f t="shared" si="14"/>
        <v>209</v>
      </c>
      <c r="L17" s="44"/>
      <c r="M17" s="41" t="s">
        <v>42</v>
      </c>
      <c r="N17" s="283">
        <f>'4a 58C 21-22 Persons Count'!AN14</f>
        <v>4.4000000000000003E-3</v>
      </c>
      <c r="O17" s="62">
        <f t="shared" si="15"/>
        <v>19934</v>
      </c>
      <c r="P17" s="62">
        <f t="shared" si="16"/>
        <v>292</v>
      </c>
      <c r="Q17" s="62">
        <f t="shared" si="17"/>
        <v>3836</v>
      </c>
      <c r="R17" s="66">
        <f t="shared" si="13"/>
        <v>24062</v>
      </c>
      <c r="S17" s="44"/>
      <c r="T17" s="41" t="s">
        <v>42</v>
      </c>
      <c r="U17" s="61">
        <f>'4a 58C 20-21 Persons Count'!AS14</f>
        <v>4.4000000000000003E-3</v>
      </c>
      <c r="V17" s="62">
        <f t="shared" si="18"/>
        <v>0</v>
      </c>
      <c r="W17" s="44"/>
      <c r="X17" s="62" t="s">
        <v>42</v>
      </c>
      <c r="Y17" s="16">
        <f t="shared" si="1"/>
        <v>19934</v>
      </c>
      <c r="Z17" s="16">
        <f t="shared" si="2"/>
        <v>292</v>
      </c>
      <c r="AA17" s="16">
        <f t="shared" si="3"/>
        <v>4045</v>
      </c>
      <c r="AB17" s="55">
        <f t="shared" si="4"/>
        <v>24271</v>
      </c>
      <c r="AC17" s="68"/>
      <c r="AD17" s="20" t="s">
        <v>42</v>
      </c>
      <c r="AE17" s="71"/>
      <c r="AF17" s="20"/>
      <c r="AG17" s="70"/>
      <c r="AH17" s="70"/>
      <c r="AI17" s="20"/>
      <c r="AJ17" s="54"/>
      <c r="AK17" s="70" t="s">
        <v>42</v>
      </c>
      <c r="AL17" s="70"/>
      <c r="AM17" s="70"/>
      <c r="AN17" s="70"/>
      <c r="AO17" s="70"/>
      <c r="AQ17" s="70" t="s">
        <v>42</v>
      </c>
      <c r="AR17" s="70"/>
      <c r="AS17" s="70"/>
      <c r="AT17" s="70"/>
      <c r="AU17" s="70"/>
      <c r="AW17" s="70" t="s">
        <v>42</v>
      </c>
      <c r="AX17" s="215"/>
      <c r="AY17" s="215"/>
      <c r="AZ17" s="215"/>
      <c r="BA17" s="216"/>
      <c r="BB17" s="54"/>
      <c r="BC17" s="53">
        <f t="shared" si="6"/>
        <v>21079</v>
      </c>
      <c r="BD17" s="53">
        <f t="shared" si="7"/>
        <v>292</v>
      </c>
      <c r="BE17" s="53">
        <f t="shared" si="8"/>
        <v>4045</v>
      </c>
      <c r="BF17" s="58">
        <f t="shared" si="0"/>
        <v>25416</v>
      </c>
      <c r="BG17" s="88">
        <f t="shared" si="9"/>
        <v>0</v>
      </c>
    </row>
    <row r="18" spans="1:59" x14ac:dyDescent="0.3">
      <c r="A18" s="41" t="s">
        <v>43</v>
      </c>
      <c r="B18" s="61">
        <f>'4a 58C 21-22 Persons Count'!AK15</f>
        <v>8.6999999999999994E-3</v>
      </c>
      <c r="C18" s="62">
        <f t="shared" si="10"/>
        <v>574</v>
      </c>
      <c r="D18" s="44"/>
      <c r="E18" s="269" t="s">
        <v>43</v>
      </c>
      <c r="F18" s="268">
        <f>'4a 58C 21-22 Persons Count'!AI15</f>
        <v>8.6999999999999994E-3</v>
      </c>
      <c r="G18" s="270">
        <f t="shared" si="11"/>
        <v>1418</v>
      </c>
      <c r="H18" s="44"/>
      <c r="I18" s="41" t="s">
        <v>43</v>
      </c>
      <c r="J18" s="61">
        <f>'4a 58C 21-22 Persons Count'!AB15</f>
        <v>7.4999999999999997E-3</v>
      </c>
      <c r="K18" s="62">
        <f t="shared" si="14"/>
        <v>357</v>
      </c>
      <c r="L18" s="44"/>
      <c r="M18" s="41" t="s">
        <v>43</v>
      </c>
      <c r="N18" s="283">
        <f>'4a 58C 21-22 Persons Count'!AN15</f>
        <v>7.4999999999999997E-3</v>
      </c>
      <c r="O18" s="62">
        <f t="shared" si="15"/>
        <v>33978</v>
      </c>
      <c r="P18" s="62">
        <f t="shared" ref="P18:P41" si="22">ROUND($P$5*N18,0)</f>
        <v>498</v>
      </c>
      <c r="Q18" s="62">
        <f t="shared" ref="Q18:Q30" si="23">ROUND($Q$5*N18,0)</f>
        <v>6539</v>
      </c>
      <c r="R18" s="66">
        <f t="shared" si="13"/>
        <v>41015</v>
      </c>
      <c r="S18" s="44"/>
      <c r="T18" s="41" t="s">
        <v>43</v>
      </c>
      <c r="U18" s="61">
        <f>'4a 58C 20-21 Persons Count'!AS15</f>
        <v>7.4999999999999997E-3</v>
      </c>
      <c r="V18" s="62">
        <f t="shared" si="18"/>
        <v>0</v>
      </c>
      <c r="W18" s="44"/>
      <c r="X18" s="62" t="s">
        <v>43</v>
      </c>
      <c r="Y18" s="16">
        <f t="shared" si="1"/>
        <v>33978</v>
      </c>
      <c r="Z18" s="16">
        <f t="shared" si="2"/>
        <v>498</v>
      </c>
      <c r="AA18" s="16">
        <f t="shared" si="3"/>
        <v>6896</v>
      </c>
      <c r="AB18" s="55">
        <f t="shared" si="4"/>
        <v>41372</v>
      </c>
      <c r="AC18" s="68"/>
      <c r="AD18" s="20" t="s">
        <v>43</v>
      </c>
      <c r="AE18" s="71"/>
      <c r="AF18" s="20"/>
      <c r="AG18" s="70"/>
      <c r="AH18" s="70"/>
      <c r="AI18" s="20"/>
      <c r="AJ18" s="54"/>
      <c r="AK18" s="70" t="s">
        <v>43</v>
      </c>
      <c r="AL18" s="70"/>
      <c r="AM18" s="70"/>
      <c r="AN18" s="70"/>
      <c r="AO18" s="70"/>
      <c r="AQ18" s="70" t="s">
        <v>43</v>
      </c>
      <c r="AR18" s="70"/>
      <c r="AS18" s="70"/>
      <c r="AT18" s="70"/>
      <c r="AU18" s="70"/>
      <c r="AW18" s="70" t="s">
        <v>43</v>
      </c>
      <c r="AX18" s="215"/>
      <c r="AY18" s="215"/>
      <c r="AZ18" s="215"/>
      <c r="BA18" s="216"/>
      <c r="BB18" s="54"/>
      <c r="BC18" s="53">
        <f t="shared" si="6"/>
        <v>35970</v>
      </c>
      <c r="BD18" s="53">
        <f t="shared" si="7"/>
        <v>498</v>
      </c>
      <c r="BE18" s="53">
        <f t="shared" si="8"/>
        <v>6896</v>
      </c>
      <c r="BF18" s="58">
        <f t="shared" si="0"/>
        <v>43364</v>
      </c>
      <c r="BG18" s="88">
        <f t="shared" si="9"/>
        <v>0</v>
      </c>
    </row>
    <row r="19" spans="1:59" x14ac:dyDescent="0.3">
      <c r="A19" s="41" t="s">
        <v>44</v>
      </c>
      <c r="B19" s="61">
        <f>'4a 58C 21-22 Persons Count'!AK16</f>
        <v>4.0000000000000002E-4</v>
      </c>
      <c r="C19" s="62">
        <f t="shared" si="10"/>
        <v>26</v>
      </c>
      <c r="D19" s="44"/>
      <c r="E19" s="269" t="s">
        <v>44</v>
      </c>
      <c r="F19" s="268">
        <f>'4a 58C 21-22 Persons Count'!AI16</f>
        <v>4.0000000000000002E-4</v>
      </c>
      <c r="G19" s="270">
        <f t="shared" si="11"/>
        <v>65</v>
      </c>
      <c r="H19" s="44"/>
      <c r="I19" s="41" t="s">
        <v>44</v>
      </c>
      <c r="J19" s="61">
        <f>'4a 58C 21-22 Persons Count'!AB16</f>
        <v>4.0000000000000002E-4</v>
      </c>
      <c r="K19" s="62">
        <f t="shared" si="14"/>
        <v>19</v>
      </c>
      <c r="L19" s="44"/>
      <c r="M19" s="41" t="s">
        <v>44</v>
      </c>
      <c r="N19" s="283">
        <f>'4a 58C 21-22 Persons Count'!AN16</f>
        <v>4.0000000000000002E-4</v>
      </c>
      <c r="O19" s="62">
        <f t="shared" si="15"/>
        <v>1812</v>
      </c>
      <c r="P19" s="62">
        <f t="shared" si="22"/>
        <v>27</v>
      </c>
      <c r="Q19" s="62">
        <f t="shared" si="23"/>
        <v>349</v>
      </c>
      <c r="R19" s="66">
        <f t="shared" si="13"/>
        <v>2188</v>
      </c>
      <c r="S19" s="44"/>
      <c r="T19" s="41" t="s">
        <v>44</v>
      </c>
      <c r="U19" s="61">
        <f>'4a 58C 20-21 Persons Count'!AS16</f>
        <v>4.0000000000000002E-4</v>
      </c>
      <c r="V19" s="62">
        <f t="shared" si="18"/>
        <v>0</v>
      </c>
      <c r="W19" s="44"/>
      <c r="X19" s="62" t="s">
        <v>44</v>
      </c>
      <c r="Y19" s="16">
        <f t="shared" si="1"/>
        <v>1812</v>
      </c>
      <c r="Z19" s="16">
        <f t="shared" si="2"/>
        <v>27</v>
      </c>
      <c r="AA19" s="16">
        <f t="shared" si="3"/>
        <v>368</v>
      </c>
      <c r="AB19" s="55">
        <f t="shared" si="4"/>
        <v>2207</v>
      </c>
      <c r="AC19" s="68"/>
      <c r="AD19" s="20" t="s">
        <v>44</v>
      </c>
      <c r="AE19" s="71"/>
      <c r="AF19" s="20"/>
      <c r="AG19" s="70"/>
      <c r="AH19" s="70"/>
      <c r="AI19" s="20"/>
      <c r="AJ19" s="54"/>
      <c r="AK19" s="70" t="s">
        <v>44</v>
      </c>
      <c r="AL19" s="70"/>
      <c r="AM19" s="70"/>
      <c r="AN19" s="70"/>
      <c r="AO19" s="70"/>
      <c r="AQ19" s="70" t="s">
        <v>44</v>
      </c>
      <c r="AR19" s="70"/>
      <c r="AS19" s="70"/>
      <c r="AT19" s="70"/>
      <c r="AU19" s="70"/>
      <c r="AW19" s="70" t="s">
        <v>44</v>
      </c>
      <c r="AX19" s="215"/>
      <c r="AY19" s="215"/>
      <c r="AZ19" s="215"/>
      <c r="BA19" s="216"/>
      <c r="BB19" s="54"/>
      <c r="BC19" s="53">
        <f t="shared" si="6"/>
        <v>1903</v>
      </c>
      <c r="BD19" s="53">
        <f t="shared" si="7"/>
        <v>27</v>
      </c>
      <c r="BE19" s="53">
        <f t="shared" si="8"/>
        <v>368</v>
      </c>
      <c r="BF19" s="58">
        <f t="shared" si="0"/>
        <v>2298</v>
      </c>
      <c r="BG19" s="88">
        <f t="shared" si="9"/>
        <v>0</v>
      </c>
    </row>
    <row r="20" spans="1:59" x14ac:dyDescent="0.3">
      <c r="A20" s="41" t="s">
        <v>45</v>
      </c>
      <c r="B20" s="61">
        <f>'4a 58C 21-22 Persons Count'!AK17</f>
        <v>3.4599999999999999E-2</v>
      </c>
      <c r="C20" s="62">
        <f t="shared" si="10"/>
        <v>2284</v>
      </c>
      <c r="D20" s="44"/>
      <c r="E20" s="269" t="s">
        <v>45</v>
      </c>
      <c r="F20" s="268">
        <f>'4a 58C 21-22 Persons Count'!AI17</f>
        <v>3.4599999999999999E-2</v>
      </c>
      <c r="G20" s="270">
        <f t="shared" si="11"/>
        <v>5641</v>
      </c>
      <c r="H20" s="44"/>
      <c r="I20" s="41" t="s">
        <v>45</v>
      </c>
      <c r="J20" s="61">
        <f>'4a 58C 21-22 Persons Count'!AB17</f>
        <v>3.3500000000000002E-2</v>
      </c>
      <c r="K20" s="62">
        <f t="shared" si="14"/>
        <v>1593</v>
      </c>
      <c r="L20" s="44"/>
      <c r="M20" s="41" t="s">
        <v>45</v>
      </c>
      <c r="N20" s="283">
        <f>'4a 58C 21-22 Persons Count'!AN17</f>
        <v>3.3500000000000002E-2</v>
      </c>
      <c r="O20" s="72">
        <f>ROUNDUP($O$5*N20,0)</f>
        <v>151769</v>
      </c>
      <c r="P20" s="62">
        <f t="shared" si="22"/>
        <v>2223</v>
      </c>
      <c r="Q20" s="62">
        <f t="shared" si="23"/>
        <v>29208</v>
      </c>
      <c r="R20" s="66">
        <f t="shared" si="13"/>
        <v>183200</v>
      </c>
      <c r="S20" s="44"/>
      <c r="T20" s="41" t="s">
        <v>45</v>
      </c>
      <c r="U20" s="61">
        <f>'4a 58C 20-21 Persons Count'!AS17</f>
        <v>3.3700000000000001E-2</v>
      </c>
      <c r="V20" s="62">
        <f t="shared" si="18"/>
        <v>0</v>
      </c>
      <c r="W20" s="44"/>
      <c r="X20" s="62" t="s">
        <v>45</v>
      </c>
      <c r="Y20" s="16">
        <f t="shared" si="1"/>
        <v>151769</v>
      </c>
      <c r="Z20" s="16">
        <f t="shared" si="2"/>
        <v>2223</v>
      </c>
      <c r="AA20" s="16">
        <f t="shared" si="3"/>
        <v>30801</v>
      </c>
      <c r="AB20" s="55">
        <f t="shared" si="4"/>
        <v>184793</v>
      </c>
      <c r="AC20" s="68"/>
      <c r="AD20" s="20" t="s">
        <v>45</v>
      </c>
      <c r="AE20" s="71"/>
      <c r="AF20" s="20"/>
      <c r="AG20" s="70"/>
      <c r="AH20" s="70"/>
      <c r="AI20" s="20"/>
      <c r="AJ20" s="54"/>
      <c r="AK20" s="70" t="s">
        <v>45</v>
      </c>
      <c r="AL20" s="70"/>
      <c r="AM20" s="70"/>
      <c r="AN20" s="70"/>
      <c r="AO20" s="70"/>
      <c r="AQ20" s="70" t="s">
        <v>45</v>
      </c>
      <c r="AR20" s="70"/>
      <c r="AS20" s="70"/>
      <c r="AT20" s="70"/>
      <c r="AU20" s="70"/>
      <c r="AW20" s="70" t="s">
        <v>45</v>
      </c>
      <c r="AX20" s="215"/>
      <c r="AY20" s="215"/>
      <c r="AZ20" s="215"/>
      <c r="BA20" s="216"/>
      <c r="BB20" s="54"/>
      <c r="BC20" s="53">
        <f t="shared" si="6"/>
        <v>159694</v>
      </c>
      <c r="BD20" s="53">
        <f t="shared" si="7"/>
        <v>2223</v>
      </c>
      <c r="BE20" s="53">
        <f t="shared" si="8"/>
        <v>30801</v>
      </c>
      <c r="BF20" s="58">
        <f t="shared" si="0"/>
        <v>192718</v>
      </c>
      <c r="BG20" s="88">
        <f t="shared" si="9"/>
        <v>0</v>
      </c>
    </row>
    <row r="21" spans="1:59" x14ac:dyDescent="0.3">
      <c r="A21" s="41" t="s">
        <v>46</v>
      </c>
      <c r="B21" s="61">
        <f>'4a 58C 21-22 Persons Count'!AK18</f>
        <v>5.4000000000000003E-3</v>
      </c>
      <c r="C21" s="62">
        <f t="shared" si="10"/>
        <v>356</v>
      </c>
      <c r="D21" s="44"/>
      <c r="E21" s="269" t="s">
        <v>46</v>
      </c>
      <c r="F21" s="268">
        <f>'4a 58C 21-22 Persons Count'!AI18</f>
        <v>5.4000000000000003E-3</v>
      </c>
      <c r="G21" s="270">
        <f t="shared" si="11"/>
        <v>880</v>
      </c>
      <c r="H21" s="44"/>
      <c r="I21" s="41" t="s">
        <v>46</v>
      </c>
      <c r="J21" s="61">
        <f>'4a 58C 21-22 Persons Count'!AB18</f>
        <v>4.7999999999999996E-3</v>
      </c>
      <c r="K21" s="62">
        <f t="shared" si="14"/>
        <v>228</v>
      </c>
      <c r="L21" s="44"/>
      <c r="M21" s="41" t="s">
        <v>46</v>
      </c>
      <c r="N21" s="283">
        <f>'4a 58C 21-22 Persons Count'!AN18</f>
        <v>4.7999999999999996E-3</v>
      </c>
      <c r="O21" s="62">
        <f t="shared" si="15"/>
        <v>21746</v>
      </c>
      <c r="P21" s="62">
        <f t="shared" si="22"/>
        <v>319</v>
      </c>
      <c r="Q21" s="62">
        <f t="shared" si="23"/>
        <v>4185</v>
      </c>
      <c r="R21" s="66">
        <f t="shared" si="13"/>
        <v>26250</v>
      </c>
      <c r="S21" s="44"/>
      <c r="T21" s="41" t="s">
        <v>46</v>
      </c>
      <c r="U21" s="61">
        <f>'4a 58C 20-21 Persons Count'!AS18</f>
        <v>4.8999999999999998E-3</v>
      </c>
      <c r="V21" s="62">
        <f t="shared" si="18"/>
        <v>0</v>
      </c>
      <c r="W21" s="44"/>
      <c r="X21" s="62" t="s">
        <v>46</v>
      </c>
      <c r="Y21" s="16">
        <f t="shared" si="1"/>
        <v>21746</v>
      </c>
      <c r="Z21" s="16">
        <f t="shared" si="2"/>
        <v>319</v>
      </c>
      <c r="AA21" s="16">
        <f t="shared" si="3"/>
        <v>4413</v>
      </c>
      <c r="AB21" s="55">
        <f t="shared" si="4"/>
        <v>26478</v>
      </c>
      <c r="AC21" s="68"/>
      <c r="AD21" s="20" t="s">
        <v>46</v>
      </c>
      <c r="AE21" s="71"/>
      <c r="AF21" s="20"/>
      <c r="AG21" s="70"/>
      <c r="AH21" s="70"/>
      <c r="AI21" s="20"/>
      <c r="AJ21" s="54"/>
      <c r="AK21" s="70" t="s">
        <v>46</v>
      </c>
      <c r="AL21" s="70"/>
      <c r="AM21" s="70"/>
      <c r="AN21" s="70"/>
      <c r="AO21" s="70"/>
      <c r="AQ21" s="70" t="s">
        <v>46</v>
      </c>
      <c r="AR21" s="70"/>
      <c r="AS21" s="70"/>
      <c r="AT21" s="70"/>
      <c r="AU21" s="70"/>
      <c r="AW21" s="70" t="s">
        <v>46</v>
      </c>
      <c r="AX21" s="215"/>
      <c r="AY21" s="215"/>
      <c r="AZ21" s="215"/>
      <c r="BA21" s="216"/>
      <c r="BB21" s="54"/>
      <c r="BC21" s="53">
        <f t="shared" si="6"/>
        <v>22982</v>
      </c>
      <c r="BD21" s="53">
        <f t="shared" si="7"/>
        <v>319</v>
      </c>
      <c r="BE21" s="53">
        <f t="shared" si="8"/>
        <v>4413</v>
      </c>
      <c r="BF21" s="58">
        <f t="shared" si="0"/>
        <v>27714</v>
      </c>
      <c r="BG21" s="88">
        <f t="shared" si="9"/>
        <v>0</v>
      </c>
    </row>
    <row r="22" spans="1:59" x14ac:dyDescent="0.3">
      <c r="A22" s="41" t="s">
        <v>47</v>
      </c>
      <c r="B22" s="61">
        <f>'4a 58C 21-22 Persons Count'!AK19</f>
        <v>2.8999999999999998E-3</v>
      </c>
      <c r="C22" s="62">
        <f t="shared" si="10"/>
        <v>191</v>
      </c>
      <c r="D22" s="44"/>
      <c r="E22" s="269" t="s">
        <v>47</v>
      </c>
      <c r="F22" s="268">
        <f>'4a 58C 21-22 Persons Count'!AI19</f>
        <v>2.8999999999999998E-3</v>
      </c>
      <c r="G22" s="270">
        <f t="shared" si="11"/>
        <v>473</v>
      </c>
      <c r="H22" s="44"/>
      <c r="I22" s="41" t="s">
        <v>47</v>
      </c>
      <c r="J22" s="61">
        <f>'4a 58C 21-22 Persons Count'!AB19</f>
        <v>2.5000000000000001E-3</v>
      </c>
      <c r="K22" s="62">
        <f t="shared" si="14"/>
        <v>119</v>
      </c>
      <c r="L22" s="44"/>
      <c r="M22" s="41" t="s">
        <v>47</v>
      </c>
      <c r="N22" s="283">
        <f>'4a 58C 21-22 Persons Count'!AN19</f>
        <v>2.5000000000000001E-3</v>
      </c>
      <c r="O22" s="62">
        <f t="shared" si="15"/>
        <v>11326</v>
      </c>
      <c r="P22" s="62">
        <f t="shared" si="22"/>
        <v>166</v>
      </c>
      <c r="Q22" s="271">
        <f>ROUNDDOWN($Q$5*N22,0)</f>
        <v>2179</v>
      </c>
      <c r="R22" s="66">
        <f t="shared" si="13"/>
        <v>13671</v>
      </c>
      <c r="S22" s="44"/>
      <c r="T22" s="41" t="s">
        <v>47</v>
      </c>
      <c r="U22" s="61">
        <f>'4a 58C 20-21 Persons Count'!AS19</f>
        <v>2.5000000000000001E-3</v>
      </c>
      <c r="V22" s="62">
        <f t="shared" si="18"/>
        <v>0</v>
      </c>
      <c r="W22" s="44"/>
      <c r="X22" s="62" t="s">
        <v>47</v>
      </c>
      <c r="Y22" s="16">
        <f t="shared" si="1"/>
        <v>11326</v>
      </c>
      <c r="Z22" s="16">
        <f t="shared" si="2"/>
        <v>166</v>
      </c>
      <c r="AA22" s="16">
        <f t="shared" si="3"/>
        <v>2298</v>
      </c>
      <c r="AB22" s="55">
        <f t="shared" si="4"/>
        <v>13790</v>
      </c>
      <c r="AC22" s="68"/>
      <c r="AD22" s="20" t="s">
        <v>47</v>
      </c>
      <c r="AE22" s="71"/>
      <c r="AF22" s="20"/>
      <c r="AG22" s="70"/>
      <c r="AH22" s="70"/>
      <c r="AI22" s="20"/>
      <c r="AJ22" s="54"/>
      <c r="AK22" s="70" t="s">
        <v>47</v>
      </c>
      <c r="AL22" s="70"/>
      <c r="AM22" s="70"/>
      <c r="AN22" s="70"/>
      <c r="AO22" s="70"/>
      <c r="AQ22" s="70" t="s">
        <v>47</v>
      </c>
      <c r="AR22" s="70"/>
      <c r="AS22" s="70"/>
      <c r="AT22" s="70"/>
      <c r="AU22" s="70"/>
      <c r="AW22" s="70" t="s">
        <v>47</v>
      </c>
      <c r="AX22" s="215"/>
      <c r="AY22" s="215"/>
      <c r="AZ22" s="215"/>
      <c r="BA22" s="216"/>
      <c r="BB22" s="54"/>
      <c r="BC22" s="53">
        <f t="shared" si="6"/>
        <v>11990</v>
      </c>
      <c r="BD22" s="53">
        <f t="shared" si="7"/>
        <v>166</v>
      </c>
      <c r="BE22" s="53">
        <f t="shared" si="8"/>
        <v>2298</v>
      </c>
      <c r="BF22" s="58">
        <f t="shared" si="0"/>
        <v>14454</v>
      </c>
      <c r="BG22" s="88">
        <f t="shared" si="9"/>
        <v>0</v>
      </c>
    </row>
    <row r="23" spans="1:59" x14ac:dyDescent="0.3">
      <c r="A23" s="41" t="s">
        <v>48</v>
      </c>
      <c r="B23" s="61">
        <f>'4a 58C 21-22 Persons Count'!AK20</f>
        <v>6.9999999999999999E-4</v>
      </c>
      <c r="C23" s="62">
        <f t="shared" si="10"/>
        <v>46</v>
      </c>
      <c r="D23" s="44"/>
      <c r="E23" s="269" t="s">
        <v>48</v>
      </c>
      <c r="F23" s="268">
        <f>'4a 58C 21-22 Persons Count'!AI20</f>
        <v>6.9999999999999999E-4</v>
      </c>
      <c r="G23" s="270">
        <f t="shared" si="11"/>
        <v>114</v>
      </c>
      <c r="H23" s="44"/>
      <c r="I23" s="41" t="s">
        <v>48</v>
      </c>
      <c r="J23" s="61">
        <f>'4a 58C 21-22 Persons Count'!AB20</f>
        <v>6.9999999999999999E-4</v>
      </c>
      <c r="K23" s="62">
        <f t="shared" si="14"/>
        <v>33</v>
      </c>
      <c r="L23" s="44"/>
      <c r="M23" s="41" t="s">
        <v>48</v>
      </c>
      <c r="N23" s="283">
        <f>'4a 58C 21-22 Persons Count'!AN20</f>
        <v>6.9999999999999999E-4</v>
      </c>
      <c r="O23" s="62">
        <f t="shared" si="15"/>
        <v>3171</v>
      </c>
      <c r="P23" s="62">
        <f t="shared" si="22"/>
        <v>46</v>
      </c>
      <c r="Q23" s="62">
        <f t="shared" si="23"/>
        <v>610</v>
      </c>
      <c r="R23" s="66">
        <f t="shared" si="13"/>
        <v>3827</v>
      </c>
      <c r="S23" s="44"/>
      <c r="T23" s="41" t="s">
        <v>48</v>
      </c>
      <c r="U23" s="61">
        <f>'4a 58C 20-21 Persons Count'!AS20</f>
        <v>6.9999999999999999E-4</v>
      </c>
      <c r="V23" s="62">
        <f t="shared" si="18"/>
        <v>0</v>
      </c>
      <c r="W23" s="44"/>
      <c r="X23" s="62" t="s">
        <v>48</v>
      </c>
      <c r="Y23" s="16">
        <f t="shared" si="1"/>
        <v>3171</v>
      </c>
      <c r="Z23" s="16">
        <f t="shared" si="2"/>
        <v>46</v>
      </c>
      <c r="AA23" s="16">
        <f t="shared" si="3"/>
        <v>643</v>
      </c>
      <c r="AB23" s="55">
        <f t="shared" si="4"/>
        <v>3860</v>
      </c>
      <c r="AC23" s="68"/>
      <c r="AD23" s="20" t="s">
        <v>48</v>
      </c>
      <c r="AE23" s="71"/>
      <c r="AF23" s="20"/>
      <c r="AG23" s="70"/>
      <c r="AH23" s="70"/>
      <c r="AI23" s="20"/>
      <c r="AJ23" s="54"/>
      <c r="AK23" s="70" t="s">
        <v>48</v>
      </c>
      <c r="AL23" s="70"/>
      <c r="AM23" s="70"/>
      <c r="AN23" s="70"/>
      <c r="AO23" s="70"/>
      <c r="AQ23" s="70" t="s">
        <v>48</v>
      </c>
      <c r="AR23" s="70"/>
      <c r="AS23" s="70"/>
      <c r="AT23" s="70"/>
      <c r="AU23" s="70"/>
      <c r="AW23" s="70" t="s">
        <v>48</v>
      </c>
      <c r="AX23" s="215"/>
      <c r="AY23" s="215"/>
      <c r="AZ23" s="215"/>
      <c r="BA23" s="216"/>
      <c r="BB23" s="54"/>
      <c r="BC23" s="53">
        <f t="shared" si="6"/>
        <v>3331</v>
      </c>
      <c r="BD23" s="53">
        <f t="shared" si="7"/>
        <v>46</v>
      </c>
      <c r="BE23" s="53">
        <f t="shared" si="8"/>
        <v>643</v>
      </c>
      <c r="BF23" s="58">
        <f t="shared" si="0"/>
        <v>4020</v>
      </c>
      <c r="BG23" s="88">
        <f t="shared" si="9"/>
        <v>0</v>
      </c>
    </row>
    <row r="24" spans="1:59" x14ac:dyDescent="0.3">
      <c r="A24" s="41" t="s">
        <v>49</v>
      </c>
      <c r="B24" s="61">
        <f>'4a 58C 21-22 Persons Count'!AK21</f>
        <v>0.29459999999999997</v>
      </c>
      <c r="C24" s="72">
        <f>ROUNDDOWN(B24*C$5,0)</f>
        <v>19443</v>
      </c>
      <c r="D24" s="44"/>
      <c r="E24" s="269" t="s">
        <v>49</v>
      </c>
      <c r="F24" s="268">
        <f>'4a 58C 21-22 Persons Count'!AI21</f>
        <v>0.29459999999999997</v>
      </c>
      <c r="G24" s="270">
        <f t="shared" si="11"/>
        <v>48029</v>
      </c>
      <c r="H24" s="44"/>
      <c r="I24" s="41" t="s">
        <v>49</v>
      </c>
      <c r="J24" s="61">
        <f>'4a 58C 21-22 Persons Count'!AB21</f>
        <v>0.29809999999999998</v>
      </c>
      <c r="K24" s="62">
        <f t="shared" si="14"/>
        <v>14174</v>
      </c>
      <c r="L24" s="44"/>
      <c r="M24" s="41" t="s">
        <v>49</v>
      </c>
      <c r="N24" s="283">
        <f>'4a 58C 21-22 Persons Count'!AN21</f>
        <v>0.29809999999999998</v>
      </c>
      <c r="O24" s="62">
        <f t="shared" si="15"/>
        <v>1350509</v>
      </c>
      <c r="P24" s="62">
        <f t="shared" si="22"/>
        <v>19784</v>
      </c>
      <c r="Q24" s="271">
        <f>ROUNDDOWN($Q$5*N24,0)</f>
        <v>259903</v>
      </c>
      <c r="R24" s="66">
        <f t="shared" si="13"/>
        <v>1630196</v>
      </c>
      <c r="S24" s="44"/>
      <c r="T24" s="41" t="s">
        <v>49</v>
      </c>
      <c r="U24" s="61">
        <f>'4a 58C 20-21 Persons Count'!AS21</f>
        <v>0.2999</v>
      </c>
      <c r="V24" s="62">
        <f t="shared" si="18"/>
        <v>0</v>
      </c>
      <c r="W24" s="44"/>
      <c r="X24" s="16" t="s">
        <v>49</v>
      </c>
      <c r="Y24" s="16">
        <f t="shared" si="1"/>
        <v>1350509</v>
      </c>
      <c r="Z24" s="16">
        <f t="shared" si="2"/>
        <v>19784</v>
      </c>
      <c r="AA24" s="16">
        <f t="shared" si="3"/>
        <v>274077</v>
      </c>
      <c r="AB24" s="55">
        <f t="shared" si="4"/>
        <v>1644370</v>
      </c>
      <c r="AC24" s="68"/>
      <c r="AD24" s="20" t="s">
        <v>49</v>
      </c>
      <c r="AE24" s="71"/>
      <c r="AF24" s="20"/>
      <c r="AG24" s="70"/>
      <c r="AH24" s="70"/>
      <c r="AI24" s="20"/>
      <c r="AJ24" s="54"/>
      <c r="AK24" s="70" t="s">
        <v>49</v>
      </c>
      <c r="AL24" s="70"/>
      <c r="AM24" s="70"/>
      <c r="AN24" s="70"/>
      <c r="AO24" s="70"/>
      <c r="AQ24" s="70" t="s">
        <v>49</v>
      </c>
      <c r="AR24" s="70"/>
      <c r="AS24" s="70"/>
      <c r="AT24" s="70"/>
      <c r="AU24" s="70"/>
      <c r="AW24" s="70" t="s">
        <v>49</v>
      </c>
      <c r="AX24" s="215"/>
      <c r="AY24" s="215"/>
      <c r="AZ24" s="215"/>
      <c r="BA24" s="216"/>
      <c r="BB24" s="54"/>
      <c r="BC24" s="53">
        <f t="shared" si="6"/>
        <v>1417981</v>
      </c>
      <c r="BD24" s="53">
        <f t="shared" si="7"/>
        <v>19784</v>
      </c>
      <c r="BE24" s="53">
        <f t="shared" si="8"/>
        <v>274077</v>
      </c>
      <c r="BF24" s="58">
        <f t="shared" si="0"/>
        <v>1711842</v>
      </c>
      <c r="BG24" s="88">
        <f t="shared" si="9"/>
        <v>0</v>
      </c>
    </row>
    <row r="25" spans="1:59" x14ac:dyDescent="0.3">
      <c r="A25" s="41" t="s">
        <v>50</v>
      </c>
      <c r="B25" s="61">
        <f>'4a 58C 21-22 Persons Count'!AK22</f>
        <v>6.1999999999999998E-3</v>
      </c>
      <c r="C25" s="62">
        <f t="shared" si="10"/>
        <v>409</v>
      </c>
      <c r="D25" s="44"/>
      <c r="E25" s="269" t="s">
        <v>50</v>
      </c>
      <c r="F25" s="268">
        <f>'4a 58C 21-22 Persons Count'!AI22</f>
        <v>6.1999999999999998E-3</v>
      </c>
      <c r="G25" s="270">
        <f t="shared" si="11"/>
        <v>1011</v>
      </c>
      <c r="H25" s="44"/>
      <c r="I25" s="41" t="s">
        <v>50</v>
      </c>
      <c r="J25" s="61">
        <f>'4a 58C 21-22 Persons Count'!AB22</f>
        <v>5.7999999999999996E-3</v>
      </c>
      <c r="K25" s="62">
        <f>ROUND(K$5*$J25,0)</f>
        <v>276</v>
      </c>
      <c r="L25" s="44"/>
      <c r="M25" s="41" t="s">
        <v>50</v>
      </c>
      <c r="N25" s="283">
        <f>'4a 58C 21-22 Persons Count'!AN22</f>
        <v>5.7999999999999996E-3</v>
      </c>
      <c r="O25" s="62">
        <f t="shared" si="15"/>
        <v>26276</v>
      </c>
      <c r="P25" s="62">
        <f t="shared" si="22"/>
        <v>385</v>
      </c>
      <c r="Q25" s="62">
        <f t="shared" si="23"/>
        <v>5057</v>
      </c>
      <c r="R25" s="66">
        <f t="shared" si="13"/>
        <v>31718</v>
      </c>
      <c r="S25" s="44"/>
      <c r="T25" s="41" t="s">
        <v>50</v>
      </c>
      <c r="U25" s="61">
        <f>'4a 58C 20-21 Persons Count'!AS22</f>
        <v>5.7999999999999996E-3</v>
      </c>
      <c r="V25" s="62">
        <f t="shared" si="18"/>
        <v>0</v>
      </c>
      <c r="W25" s="44"/>
      <c r="X25" s="62" t="s">
        <v>50</v>
      </c>
      <c r="Y25" s="16">
        <f t="shared" si="1"/>
        <v>26276</v>
      </c>
      <c r="Z25" s="16">
        <f t="shared" si="2"/>
        <v>385</v>
      </c>
      <c r="AA25" s="16">
        <f t="shared" si="3"/>
        <v>5333</v>
      </c>
      <c r="AB25" s="55">
        <f t="shared" si="4"/>
        <v>31994</v>
      </c>
      <c r="AC25" s="68"/>
      <c r="AD25" s="20" t="s">
        <v>50</v>
      </c>
      <c r="AE25" s="71"/>
      <c r="AF25" s="20"/>
      <c r="AG25" s="70"/>
      <c r="AH25" s="70"/>
      <c r="AI25" s="20"/>
      <c r="AJ25" s="54"/>
      <c r="AK25" s="70" t="s">
        <v>50</v>
      </c>
      <c r="AL25" s="70"/>
      <c r="AM25" s="70"/>
      <c r="AN25" s="70"/>
      <c r="AO25" s="70"/>
      <c r="AQ25" s="70" t="s">
        <v>50</v>
      </c>
      <c r="AR25" s="70"/>
      <c r="AS25" s="70"/>
      <c r="AT25" s="70"/>
      <c r="AU25" s="70"/>
      <c r="AW25" s="70" t="s">
        <v>50</v>
      </c>
      <c r="AX25" s="215"/>
      <c r="AY25" s="215"/>
      <c r="AZ25" s="215"/>
      <c r="BA25" s="216"/>
      <c r="BB25" s="54"/>
      <c r="BC25" s="53">
        <f t="shared" si="6"/>
        <v>27696</v>
      </c>
      <c r="BD25" s="53">
        <f t="shared" si="7"/>
        <v>385</v>
      </c>
      <c r="BE25" s="53">
        <f t="shared" si="8"/>
        <v>5333</v>
      </c>
      <c r="BF25" s="58">
        <f t="shared" si="0"/>
        <v>33414</v>
      </c>
      <c r="BG25" s="88">
        <f t="shared" si="9"/>
        <v>0</v>
      </c>
    </row>
    <row r="26" spans="1:59" x14ac:dyDescent="0.3">
      <c r="A26" s="41" t="s">
        <v>51</v>
      </c>
      <c r="B26" s="61">
        <f>'4a 58C 21-22 Persons Count'!AK23</f>
        <v>2.8E-3</v>
      </c>
      <c r="C26" s="62">
        <f t="shared" si="10"/>
        <v>185</v>
      </c>
      <c r="D26" s="44"/>
      <c r="E26" s="269" t="s">
        <v>51</v>
      </c>
      <c r="F26" s="268">
        <f>'4a 58C 21-22 Persons Count'!AI23</f>
        <v>2.8E-3</v>
      </c>
      <c r="G26" s="270">
        <f t="shared" si="11"/>
        <v>456</v>
      </c>
      <c r="H26" s="44"/>
      <c r="I26" s="41" t="s">
        <v>51</v>
      </c>
      <c r="J26" s="61">
        <f>'4a 58C 21-22 Persons Count'!AB23</f>
        <v>3.5000000000000001E-3</v>
      </c>
      <c r="K26" s="62">
        <f t="shared" si="14"/>
        <v>166</v>
      </c>
      <c r="L26" s="44"/>
      <c r="M26" s="41" t="s">
        <v>51</v>
      </c>
      <c r="N26" s="283">
        <f>'4a 58C 21-22 Persons Count'!AN23</f>
        <v>3.5000000000000001E-3</v>
      </c>
      <c r="O26" s="62">
        <f t="shared" si="15"/>
        <v>15856</v>
      </c>
      <c r="P26" s="62">
        <f t="shared" si="22"/>
        <v>232</v>
      </c>
      <c r="Q26" s="62">
        <f t="shared" si="23"/>
        <v>3052</v>
      </c>
      <c r="R26" s="66">
        <f t="shared" si="13"/>
        <v>19140</v>
      </c>
      <c r="S26" s="44"/>
      <c r="T26" s="41" t="s">
        <v>51</v>
      </c>
      <c r="U26" s="61">
        <f>'4a 58C 20-21 Persons Count'!AS23</f>
        <v>3.3999999999999998E-3</v>
      </c>
      <c r="V26" s="62">
        <f t="shared" si="18"/>
        <v>0</v>
      </c>
      <c r="W26" s="44"/>
      <c r="X26" s="62" t="s">
        <v>51</v>
      </c>
      <c r="Y26" s="16">
        <f t="shared" si="1"/>
        <v>15856</v>
      </c>
      <c r="Z26" s="16">
        <f t="shared" si="2"/>
        <v>232</v>
      </c>
      <c r="AA26" s="16">
        <f t="shared" si="3"/>
        <v>3218</v>
      </c>
      <c r="AB26" s="55">
        <f t="shared" si="4"/>
        <v>19306</v>
      </c>
      <c r="AC26" s="68"/>
      <c r="AD26" s="20" t="s">
        <v>51</v>
      </c>
      <c r="AE26" s="71"/>
      <c r="AF26" s="20"/>
      <c r="AG26" s="70"/>
      <c r="AH26" s="70"/>
      <c r="AI26" s="20"/>
      <c r="AJ26" s="54"/>
      <c r="AK26" s="70" t="s">
        <v>51</v>
      </c>
      <c r="AL26" s="70"/>
      <c r="AM26" s="70"/>
      <c r="AN26" s="70"/>
      <c r="AO26" s="70"/>
      <c r="AQ26" s="70" t="s">
        <v>51</v>
      </c>
      <c r="AR26" s="70"/>
      <c r="AS26" s="70"/>
      <c r="AT26" s="70"/>
      <c r="AU26" s="70"/>
      <c r="AW26" s="70" t="s">
        <v>51</v>
      </c>
      <c r="AX26" s="215"/>
      <c r="AY26" s="215"/>
      <c r="AZ26" s="215"/>
      <c r="BA26" s="216"/>
      <c r="BB26" s="54"/>
      <c r="BC26" s="53">
        <f t="shared" si="6"/>
        <v>16497</v>
      </c>
      <c r="BD26" s="53">
        <f t="shared" si="7"/>
        <v>232</v>
      </c>
      <c r="BE26" s="53">
        <f t="shared" si="8"/>
        <v>3218</v>
      </c>
      <c r="BF26" s="58">
        <f t="shared" si="0"/>
        <v>19947</v>
      </c>
      <c r="BG26" s="88">
        <f t="shared" si="9"/>
        <v>0</v>
      </c>
    </row>
    <row r="27" spans="1:59" x14ac:dyDescent="0.3">
      <c r="A27" s="41" t="s">
        <v>52</v>
      </c>
      <c r="B27" s="61">
        <f>'4a 58C 21-22 Persons Count'!AK24</f>
        <v>5.9999999999999995E-4</v>
      </c>
      <c r="C27" s="62">
        <f t="shared" si="10"/>
        <v>40</v>
      </c>
      <c r="D27" s="44"/>
      <c r="E27" s="269" t="s">
        <v>52</v>
      </c>
      <c r="F27" s="268">
        <f>'4a 58C 21-22 Persons Count'!AI24</f>
        <v>5.9999999999999995E-4</v>
      </c>
      <c r="G27" s="270">
        <f t="shared" si="11"/>
        <v>98</v>
      </c>
      <c r="H27" s="44"/>
      <c r="I27" s="41" t="s">
        <v>52</v>
      </c>
      <c r="J27" s="61">
        <f>'4a 58C 21-22 Persons Count'!AB24</f>
        <v>4.0000000000000002E-4</v>
      </c>
      <c r="K27" s="62">
        <f t="shared" si="14"/>
        <v>19</v>
      </c>
      <c r="L27" s="44"/>
      <c r="M27" s="41" t="s">
        <v>52</v>
      </c>
      <c r="N27" s="283">
        <f>'4a 58C 21-22 Persons Count'!AN24</f>
        <v>4.0000000000000002E-4</v>
      </c>
      <c r="O27" s="62">
        <f t="shared" si="15"/>
        <v>1812</v>
      </c>
      <c r="P27" s="62">
        <f t="shared" si="22"/>
        <v>27</v>
      </c>
      <c r="Q27" s="62">
        <f t="shared" si="23"/>
        <v>349</v>
      </c>
      <c r="R27" s="66">
        <f t="shared" si="13"/>
        <v>2188</v>
      </c>
      <c r="S27" s="44"/>
      <c r="T27" s="41" t="s">
        <v>52</v>
      </c>
      <c r="U27" s="61">
        <f>'4a 58C 20-21 Persons Count'!AS24</f>
        <v>4.0000000000000002E-4</v>
      </c>
      <c r="V27" s="62">
        <f t="shared" si="18"/>
        <v>0</v>
      </c>
      <c r="W27" s="44"/>
      <c r="X27" s="62" t="s">
        <v>52</v>
      </c>
      <c r="Y27" s="16">
        <f t="shared" si="1"/>
        <v>1812</v>
      </c>
      <c r="Z27" s="16">
        <f t="shared" si="2"/>
        <v>27</v>
      </c>
      <c r="AA27" s="16">
        <f t="shared" si="3"/>
        <v>368</v>
      </c>
      <c r="AB27" s="55">
        <f t="shared" si="4"/>
        <v>2207</v>
      </c>
      <c r="AC27" s="68"/>
      <c r="AD27" s="20" t="s">
        <v>52</v>
      </c>
      <c r="AE27" s="71"/>
      <c r="AF27" s="20"/>
      <c r="AG27" s="70"/>
      <c r="AH27" s="70"/>
      <c r="AI27" s="20"/>
      <c r="AJ27" s="54"/>
      <c r="AK27" s="70" t="s">
        <v>52</v>
      </c>
      <c r="AL27" s="70"/>
      <c r="AM27" s="70"/>
      <c r="AN27" s="70"/>
      <c r="AO27" s="70"/>
      <c r="AQ27" s="70" t="s">
        <v>52</v>
      </c>
      <c r="AR27" s="70"/>
      <c r="AS27" s="70"/>
      <c r="AT27" s="70"/>
      <c r="AU27" s="70"/>
      <c r="AW27" s="70" t="s">
        <v>52</v>
      </c>
      <c r="AX27" s="215"/>
      <c r="AY27" s="215"/>
      <c r="AZ27" s="215"/>
      <c r="BA27" s="216"/>
      <c r="BB27" s="54"/>
      <c r="BC27" s="53">
        <f t="shared" si="6"/>
        <v>1950</v>
      </c>
      <c r="BD27" s="53">
        <f t="shared" si="7"/>
        <v>27</v>
      </c>
      <c r="BE27" s="53">
        <f t="shared" si="8"/>
        <v>368</v>
      </c>
      <c r="BF27" s="58">
        <f t="shared" si="0"/>
        <v>2345</v>
      </c>
      <c r="BG27" s="88">
        <f t="shared" si="9"/>
        <v>0</v>
      </c>
    </row>
    <row r="28" spans="1:59" x14ac:dyDescent="0.3">
      <c r="A28" s="41" t="s">
        <v>53</v>
      </c>
      <c r="B28" s="61">
        <f>'4a 58C 21-22 Persons Count'!AK25</f>
        <v>3.0000000000000001E-3</v>
      </c>
      <c r="C28" s="62">
        <f t="shared" si="10"/>
        <v>198</v>
      </c>
      <c r="D28" s="44"/>
      <c r="E28" s="269" t="s">
        <v>53</v>
      </c>
      <c r="F28" s="268">
        <f>'4a 58C 21-22 Persons Count'!AI25</f>
        <v>3.0000000000000001E-3</v>
      </c>
      <c r="G28" s="270">
        <f t="shared" si="11"/>
        <v>489</v>
      </c>
      <c r="H28" s="44"/>
      <c r="I28" s="41" t="s">
        <v>53</v>
      </c>
      <c r="J28" s="61">
        <f>'4a 58C 21-22 Persons Count'!AB25</f>
        <v>2.8999999999999998E-3</v>
      </c>
      <c r="K28" s="62">
        <f t="shared" si="14"/>
        <v>138</v>
      </c>
      <c r="L28" s="44"/>
      <c r="M28" s="41" t="s">
        <v>53</v>
      </c>
      <c r="N28" s="283">
        <f>'4a 58C 21-22 Persons Count'!AN25</f>
        <v>2.8999999999999998E-3</v>
      </c>
      <c r="O28" s="62">
        <f t="shared" si="15"/>
        <v>13138</v>
      </c>
      <c r="P28" s="62">
        <f t="shared" si="22"/>
        <v>192</v>
      </c>
      <c r="Q28" s="62">
        <f t="shared" si="23"/>
        <v>2528</v>
      </c>
      <c r="R28" s="66">
        <f t="shared" si="13"/>
        <v>15858</v>
      </c>
      <c r="S28" s="44"/>
      <c r="T28" s="41" t="s">
        <v>53</v>
      </c>
      <c r="U28" s="61">
        <f>'4a 58C 20-21 Persons Count'!AS25</f>
        <v>2.8999999999999998E-3</v>
      </c>
      <c r="V28" s="62">
        <f t="shared" si="18"/>
        <v>0</v>
      </c>
      <c r="W28" s="44"/>
      <c r="X28" s="62" t="s">
        <v>53</v>
      </c>
      <c r="Y28" s="16">
        <f t="shared" si="1"/>
        <v>13138</v>
      </c>
      <c r="Z28" s="16">
        <f t="shared" si="2"/>
        <v>192</v>
      </c>
      <c r="AA28" s="16">
        <f t="shared" si="3"/>
        <v>2666</v>
      </c>
      <c r="AB28" s="55">
        <f t="shared" si="4"/>
        <v>15996</v>
      </c>
      <c r="AC28" s="68"/>
      <c r="AD28" s="20" t="s">
        <v>53</v>
      </c>
      <c r="AE28" s="71"/>
      <c r="AF28" s="20"/>
      <c r="AG28" s="70"/>
      <c r="AH28" s="70"/>
      <c r="AI28" s="20"/>
      <c r="AJ28" s="54"/>
      <c r="AK28" s="70" t="s">
        <v>53</v>
      </c>
      <c r="AL28" s="70"/>
      <c r="AM28" s="70"/>
      <c r="AN28" s="70"/>
      <c r="AO28" s="70"/>
      <c r="AQ28" s="70" t="s">
        <v>53</v>
      </c>
      <c r="AR28" s="70"/>
      <c r="AS28" s="70"/>
      <c r="AT28" s="70"/>
      <c r="AU28" s="70"/>
      <c r="AW28" s="70" t="s">
        <v>53</v>
      </c>
      <c r="AX28" s="215"/>
      <c r="AY28" s="215"/>
      <c r="AZ28" s="215"/>
      <c r="BA28" s="216"/>
      <c r="BB28" s="54"/>
      <c r="BC28" s="53">
        <f t="shared" si="6"/>
        <v>13825</v>
      </c>
      <c r="BD28" s="53">
        <f t="shared" si="7"/>
        <v>192</v>
      </c>
      <c r="BE28" s="53">
        <f t="shared" si="8"/>
        <v>2666</v>
      </c>
      <c r="BF28" s="58">
        <f t="shared" si="0"/>
        <v>16683</v>
      </c>
      <c r="BG28" s="88">
        <f t="shared" si="9"/>
        <v>0</v>
      </c>
    </row>
    <row r="29" spans="1:59" x14ac:dyDescent="0.3">
      <c r="A29" s="41" t="s">
        <v>54</v>
      </c>
      <c r="B29" s="61">
        <f>'4a 58C 21-22 Persons Count'!AK26</f>
        <v>1.1599999999999999E-2</v>
      </c>
      <c r="C29" s="62">
        <f t="shared" si="10"/>
        <v>766</v>
      </c>
      <c r="D29" s="44"/>
      <c r="E29" s="269" t="s">
        <v>54</v>
      </c>
      <c r="F29" s="268">
        <f>'4a 58C 21-22 Persons Count'!AI26</f>
        <v>1.1599999999999999E-2</v>
      </c>
      <c r="G29" s="270">
        <f t="shared" si="11"/>
        <v>1891</v>
      </c>
      <c r="H29" s="44"/>
      <c r="I29" s="41" t="s">
        <v>54</v>
      </c>
      <c r="J29" s="61">
        <f>'4a 58C 21-22 Persons Count'!AB26</f>
        <v>1.0699999999999999E-2</v>
      </c>
      <c r="K29" s="62">
        <f t="shared" si="14"/>
        <v>509</v>
      </c>
      <c r="L29" s="44"/>
      <c r="M29" s="41" t="s">
        <v>54</v>
      </c>
      <c r="N29" s="283">
        <f>'4a 58C 21-22 Persons Count'!AN26</f>
        <v>1.0699999999999999E-2</v>
      </c>
      <c r="O29" s="62">
        <f t="shared" si="15"/>
        <v>48475</v>
      </c>
      <c r="P29" s="62">
        <f t="shared" si="22"/>
        <v>710</v>
      </c>
      <c r="Q29" s="62">
        <f t="shared" si="23"/>
        <v>9329</v>
      </c>
      <c r="R29" s="66">
        <f t="shared" si="13"/>
        <v>58514</v>
      </c>
      <c r="S29" s="44"/>
      <c r="T29" s="41" t="s">
        <v>54</v>
      </c>
      <c r="U29" s="61">
        <f>'4a 58C 20-21 Persons Count'!AS26</f>
        <v>1.0799999999999999E-2</v>
      </c>
      <c r="V29" s="62">
        <f t="shared" si="18"/>
        <v>0</v>
      </c>
      <c r="W29" s="44"/>
      <c r="X29" s="62" t="s">
        <v>54</v>
      </c>
      <c r="Y29" s="16">
        <f t="shared" si="1"/>
        <v>48475</v>
      </c>
      <c r="Z29" s="16">
        <f t="shared" si="2"/>
        <v>710</v>
      </c>
      <c r="AA29" s="16">
        <f t="shared" si="3"/>
        <v>9838</v>
      </c>
      <c r="AB29" s="55">
        <f t="shared" si="4"/>
        <v>59023</v>
      </c>
      <c r="AC29" s="68"/>
      <c r="AD29" s="20" t="s">
        <v>54</v>
      </c>
      <c r="AE29" s="71"/>
      <c r="AF29" s="20"/>
      <c r="AG29" s="70"/>
      <c r="AH29" s="70"/>
      <c r="AI29" s="20"/>
      <c r="AJ29" s="54"/>
      <c r="AK29" s="70" t="s">
        <v>54</v>
      </c>
      <c r="AL29" s="70"/>
      <c r="AM29" s="70"/>
      <c r="AN29" s="70"/>
      <c r="AO29" s="70"/>
      <c r="AQ29" s="70" t="s">
        <v>54</v>
      </c>
      <c r="AR29" s="70"/>
      <c r="AS29" s="70"/>
      <c r="AT29" s="70"/>
      <c r="AU29" s="70"/>
      <c r="AW29" s="70" t="s">
        <v>54</v>
      </c>
      <c r="AX29" s="215"/>
      <c r="AY29" s="215"/>
      <c r="AZ29" s="215"/>
      <c r="BA29" s="216"/>
      <c r="BB29" s="54"/>
      <c r="BC29" s="53">
        <f t="shared" si="6"/>
        <v>51132</v>
      </c>
      <c r="BD29" s="53">
        <f t="shared" si="7"/>
        <v>710</v>
      </c>
      <c r="BE29" s="53">
        <f t="shared" si="8"/>
        <v>9838</v>
      </c>
      <c r="BF29" s="58">
        <f t="shared" si="0"/>
        <v>61680</v>
      </c>
      <c r="BG29" s="88">
        <f t="shared" si="9"/>
        <v>0</v>
      </c>
    </row>
    <row r="30" spans="1:59" x14ac:dyDescent="0.3">
      <c r="A30" s="41" t="s">
        <v>55</v>
      </c>
      <c r="B30" s="61">
        <f>'4a 58C 21-22 Persons Count'!AK27</f>
        <v>4.0000000000000002E-4</v>
      </c>
      <c r="C30" s="62">
        <f t="shared" si="10"/>
        <v>26</v>
      </c>
      <c r="D30" s="44"/>
      <c r="E30" s="269" t="s">
        <v>55</v>
      </c>
      <c r="F30" s="268">
        <f>'4a 58C 21-22 Persons Count'!AI27</f>
        <v>4.0000000000000002E-4</v>
      </c>
      <c r="G30" s="270">
        <f t="shared" si="11"/>
        <v>65</v>
      </c>
      <c r="H30" s="44"/>
      <c r="I30" s="41" t="s">
        <v>55</v>
      </c>
      <c r="J30" s="61">
        <f>'4a 58C 21-22 Persons Count'!AB27</f>
        <v>2.9999999999999997E-4</v>
      </c>
      <c r="K30" s="62">
        <f t="shared" si="14"/>
        <v>14</v>
      </c>
      <c r="L30" s="44"/>
      <c r="M30" s="41" t="s">
        <v>55</v>
      </c>
      <c r="N30" s="283">
        <f>'4a 58C 21-22 Persons Count'!AN27</f>
        <v>2.9999999999999997E-4</v>
      </c>
      <c r="O30" s="62">
        <f t="shared" si="15"/>
        <v>1359</v>
      </c>
      <c r="P30" s="62">
        <f t="shared" si="22"/>
        <v>20</v>
      </c>
      <c r="Q30" s="62">
        <f t="shared" si="23"/>
        <v>262</v>
      </c>
      <c r="R30" s="66">
        <f t="shared" si="13"/>
        <v>1641</v>
      </c>
      <c r="S30" s="44"/>
      <c r="T30" s="41" t="s">
        <v>55</v>
      </c>
      <c r="U30" s="61">
        <f>'4a 58C 20-21 Persons Count'!AS27</f>
        <v>2.9999999999999997E-4</v>
      </c>
      <c r="V30" s="62">
        <f t="shared" si="18"/>
        <v>0</v>
      </c>
      <c r="W30" s="44"/>
      <c r="X30" s="62" t="s">
        <v>55</v>
      </c>
      <c r="Y30" s="16">
        <f t="shared" si="1"/>
        <v>1359</v>
      </c>
      <c r="Z30" s="16">
        <f t="shared" si="2"/>
        <v>20</v>
      </c>
      <c r="AA30" s="16">
        <f t="shared" si="3"/>
        <v>276</v>
      </c>
      <c r="AB30" s="55">
        <f t="shared" si="4"/>
        <v>1655</v>
      </c>
      <c r="AC30" s="68"/>
      <c r="AD30" s="20" t="s">
        <v>55</v>
      </c>
      <c r="AE30" s="71"/>
      <c r="AF30" s="20"/>
      <c r="AG30" s="70"/>
      <c r="AH30" s="70"/>
      <c r="AI30" s="20"/>
      <c r="AJ30" s="54"/>
      <c r="AK30" s="70" t="s">
        <v>55</v>
      </c>
      <c r="AL30" s="70"/>
      <c r="AM30" s="70"/>
      <c r="AN30" s="70"/>
      <c r="AO30" s="70"/>
      <c r="AQ30" s="70" t="s">
        <v>55</v>
      </c>
      <c r="AR30" s="70"/>
      <c r="AS30" s="70"/>
      <c r="AT30" s="70"/>
      <c r="AU30" s="70"/>
      <c r="AW30" s="70" t="s">
        <v>55</v>
      </c>
      <c r="AX30" s="215"/>
      <c r="AY30" s="215"/>
      <c r="AZ30" s="215"/>
      <c r="BA30" s="216"/>
      <c r="BB30" s="54"/>
      <c r="BC30" s="53">
        <f t="shared" si="6"/>
        <v>1450</v>
      </c>
      <c r="BD30" s="53">
        <f t="shared" si="7"/>
        <v>20</v>
      </c>
      <c r="BE30" s="53">
        <f t="shared" si="8"/>
        <v>276</v>
      </c>
      <c r="BF30" s="58">
        <f t="shared" si="0"/>
        <v>1746</v>
      </c>
      <c r="BG30" s="88">
        <f t="shared" si="9"/>
        <v>0</v>
      </c>
    </row>
    <row r="31" spans="1:59" x14ac:dyDescent="0.3">
      <c r="A31" s="41" t="s">
        <v>56</v>
      </c>
      <c r="B31" s="61">
        <f>'4a 58C 21-22 Persons Count'!AK28</f>
        <v>1E-4</v>
      </c>
      <c r="C31" s="62">
        <f t="shared" si="10"/>
        <v>7</v>
      </c>
      <c r="D31" s="44"/>
      <c r="E31" s="269" t="s">
        <v>56</v>
      </c>
      <c r="F31" s="268">
        <f>'4a 58C 21-22 Persons Count'!AI28</f>
        <v>1E-4</v>
      </c>
      <c r="G31" s="270">
        <f t="shared" si="11"/>
        <v>16</v>
      </c>
      <c r="H31" s="44"/>
      <c r="I31" s="41" t="s">
        <v>56</v>
      </c>
      <c r="J31" s="61">
        <f>'4a 58C 21-22 Persons Count'!AB28</f>
        <v>2.0000000000000001E-4</v>
      </c>
      <c r="K31" s="62">
        <f t="shared" si="14"/>
        <v>10</v>
      </c>
      <c r="L31" s="44"/>
      <c r="M31" s="41" t="s">
        <v>56</v>
      </c>
      <c r="N31" s="283">
        <f>'4a 58C 21-22 Persons Count'!AN28</f>
        <v>2.0000000000000001E-4</v>
      </c>
      <c r="O31" s="62">
        <f>ROUND($O$5*N31,0)</f>
        <v>906</v>
      </c>
      <c r="P31" s="62">
        <f t="shared" si="22"/>
        <v>13</v>
      </c>
      <c r="Q31" s="62">
        <f>ROUND($Q$5*N31,0)</f>
        <v>174</v>
      </c>
      <c r="R31" s="66">
        <f t="shared" si="13"/>
        <v>1093</v>
      </c>
      <c r="S31" s="44"/>
      <c r="T31" s="41" t="s">
        <v>56</v>
      </c>
      <c r="U31" s="61">
        <f>'4a 58C 20-21 Persons Count'!AS28</f>
        <v>2.0000000000000001E-4</v>
      </c>
      <c r="V31" s="62">
        <f t="shared" si="18"/>
        <v>0</v>
      </c>
      <c r="W31" s="44"/>
      <c r="X31" s="62" t="s">
        <v>56</v>
      </c>
      <c r="Y31" s="16">
        <f t="shared" si="1"/>
        <v>906</v>
      </c>
      <c r="Z31" s="16">
        <f t="shared" si="2"/>
        <v>13</v>
      </c>
      <c r="AA31" s="16">
        <f t="shared" si="3"/>
        <v>184</v>
      </c>
      <c r="AB31" s="55">
        <f t="shared" si="4"/>
        <v>1103</v>
      </c>
      <c r="AC31" s="68"/>
      <c r="AD31" s="20" t="s">
        <v>56</v>
      </c>
      <c r="AE31" s="71"/>
      <c r="AF31" s="20"/>
      <c r="AG31" s="70"/>
      <c r="AH31" s="70"/>
      <c r="AI31" s="20"/>
      <c r="AJ31" s="54"/>
      <c r="AK31" s="70" t="s">
        <v>56</v>
      </c>
      <c r="AL31" s="70"/>
      <c r="AM31" s="70"/>
      <c r="AN31" s="70"/>
      <c r="AO31" s="70"/>
      <c r="AQ31" s="70" t="s">
        <v>56</v>
      </c>
      <c r="AR31" s="70"/>
      <c r="AS31" s="70"/>
      <c r="AT31" s="70"/>
      <c r="AU31" s="70"/>
      <c r="AW31" s="70" t="s">
        <v>56</v>
      </c>
      <c r="AX31" s="215"/>
      <c r="AY31" s="215"/>
      <c r="AZ31" s="215"/>
      <c r="BA31" s="216"/>
      <c r="BB31" s="54"/>
      <c r="BC31" s="53">
        <f t="shared" si="6"/>
        <v>929</v>
      </c>
      <c r="BD31" s="53">
        <f t="shared" si="7"/>
        <v>13</v>
      </c>
      <c r="BE31" s="53">
        <f t="shared" si="8"/>
        <v>184</v>
      </c>
      <c r="BF31" s="58">
        <f t="shared" si="0"/>
        <v>1126</v>
      </c>
      <c r="BG31" s="88">
        <f t="shared" si="9"/>
        <v>0</v>
      </c>
    </row>
    <row r="32" spans="1:59" x14ac:dyDescent="0.3">
      <c r="A32" s="41" t="s">
        <v>57</v>
      </c>
      <c r="B32" s="61">
        <f>'4a 58C 21-22 Persons Count'!AK29</f>
        <v>9.1000000000000004E-3</v>
      </c>
      <c r="C32" s="62">
        <f t="shared" si="10"/>
        <v>601</v>
      </c>
      <c r="D32" s="44"/>
      <c r="E32" s="269" t="s">
        <v>57</v>
      </c>
      <c r="F32" s="268">
        <f>'4a 58C 21-22 Persons Count'!AI29</f>
        <v>9.1000000000000004E-3</v>
      </c>
      <c r="G32" s="270">
        <f t="shared" si="11"/>
        <v>1484</v>
      </c>
      <c r="H32" s="44"/>
      <c r="I32" s="41" t="s">
        <v>57</v>
      </c>
      <c r="J32" s="61">
        <f>'4a 58C 21-22 Persons Count'!AB29</f>
        <v>1.3100000000000001E-2</v>
      </c>
      <c r="K32" s="62">
        <f t="shared" si="14"/>
        <v>623</v>
      </c>
      <c r="L32" s="44"/>
      <c r="M32" s="41" t="s">
        <v>57</v>
      </c>
      <c r="N32" s="283">
        <f>'4a 58C 21-22 Persons Count'!AN29</f>
        <v>1.3100000000000001E-2</v>
      </c>
      <c r="O32" s="62">
        <f t="shared" si="15"/>
        <v>59348</v>
      </c>
      <c r="P32" s="62">
        <f t="shared" si="22"/>
        <v>869</v>
      </c>
      <c r="Q32" s="62">
        <f t="shared" ref="Q32:Q46" si="24">ROUND($Q$5*N32,0)</f>
        <v>11421</v>
      </c>
      <c r="R32" s="66">
        <f t="shared" si="13"/>
        <v>71638</v>
      </c>
      <c r="S32" s="44"/>
      <c r="T32" s="41" t="s">
        <v>57</v>
      </c>
      <c r="U32" s="61">
        <f>'4a 58C 20-21 Persons Count'!AS29</f>
        <v>1.29E-2</v>
      </c>
      <c r="V32" s="62">
        <f t="shared" si="18"/>
        <v>0</v>
      </c>
      <c r="W32" s="44"/>
      <c r="X32" s="62" t="s">
        <v>57</v>
      </c>
      <c r="Y32" s="16">
        <f t="shared" si="1"/>
        <v>59348</v>
      </c>
      <c r="Z32" s="16">
        <f t="shared" si="2"/>
        <v>869</v>
      </c>
      <c r="AA32" s="16">
        <f t="shared" si="3"/>
        <v>12044</v>
      </c>
      <c r="AB32" s="55">
        <f t="shared" si="4"/>
        <v>72261</v>
      </c>
      <c r="AC32" s="68"/>
      <c r="AD32" s="20" t="s">
        <v>57</v>
      </c>
      <c r="AE32" s="71"/>
      <c r="AF32" s="20"/>
      <c r="AG32" s="70"/>
      <c r="AH32" s="70"/>
      <c r="AI32" s="20"/>
      <c r="AJ32" s="54"/>
      <c r="AK32" s="70" t="s">
        <v>57</v>
      </c>
      <c r="AL32" s="70"/>
      <c r="AM32" s="70"/>
      <c r="AN32" s="70"/>
      <c r="AO32" s="70"/>
      <c r="AQ32" s="70" t="s">
        <v>57</v>
      </c>
      <c r="AR32" s="70"/>
      <c r="AS32" s="70"/>
      <c r="AT32" s="70"/>
      <c r="AU32" s="70"/>
      <c r="AW32" s="70" t="s">
        <v>57</v>
      </c>
      <c r="AX32" s="215"/>
      <c r="AY32" s="215"/>
      <c r="AZ32" s="215"/>
      <c r="BA32" s="216"/>
      <c r="BB32" s="54"/>
      <c r="BC32" s="53">
        <f t="shared" si="6"/>
        <v>61433</v>
      </c>
      <c r="BD32" s="53">
        <f t="shared" si="7"/>
        <v>869</v>
      </c>
      <c r="BE32" s="53">
        <f t="shared" si="8"/>
        <v>12044</v>
      </c>
      <c r="BF32" s="58">
        <f t="shared" si="0"/>
        <v>74346</v>
      </c>
      <c r="BG32" s="88">
        <f t="shared" si="9"/>
        <v>0</v>
      </c>
    </row>
    <row r="33" spans="1:59" x14ac:dyDescent="0.3">
      <c r="A33" s="41" t="s">
        <v>58</v>
      </c>
      <c r="B33" s="61">
        <f>'4a 58C 21-22 Persons Count'!AK30</f>
        <v>1.6000000000000001E-3</v>
      </c>
      <c r="C33" s="62">
        <f t="shared" si="10"/>
        <v>106</v>
      </c>
      <c r="D33" s="44"/>
      <c r="E33" s="269" t="s">
        <v>58</v>
      </c>
      <c r="F33" s="268">
        <f>'4a 58C 21-22 Persons Count'!AI30</f>
        <v>1.6000000000000001E-3</v>
      </c>
      <c r="G33" s="270">
        <f t="shared" si="11"/>
        <v>261</v>
      </c>
      <c r="H33" s="44"/>
      <c r="I33" s="41" t="s">
        <v>58</v>
      </c>
      <c r="J33" s="61">
        <f>'4a 58C 21-22 Persons Count'!AB30</f>
        <v>2.2000000000000001E-3</v>
      </c>
      <c r="K33" s="62">
        <f t="shared" si="14"/>
        <v>105</v>
      </c>
      <c r="L33" s="44"/>
      <c r="M33" s="41" t="s">
        <v>58</v>
      </c>
      <c r="N33" s="283">
        <f>'4a 58C 21-22 Persons Count'!AN30</f>
        <v>2.2000000000000001E-3</v>
      </c>
      <c r="O33" s="62">
        <f t="shared" si="15"/>
        <v>9967</v>
      </c>
      <c r="P33" s="62">
        <f t="shared" si="22"/>
        <v>146</v>
      </c>
      <c r="Q33" s="62">
        <f t="shared" si="24"/>
        <v>1918</v>
      </c>
      <c r="R33" s="66">
        <f t="shared" si="13"/>
        <v>12031</v>
      </c>
      <c r="S33" s="44"/>
      <c r="T33" s="41" t="s">
        <v>58</v>
      </c>
      <c r="U33" s="61">
        <f>'4a 58C 20-21 Persons Count'!AS30</f>
        <v>2.2000000000000001E-3</v>
      </c>
      <c r="V33" s="62">
        <f t="shared" si="18"/>
        <v>0</v>
      </c>
      <c r="W33" s="44"/>
      <c r="X33" s="62" t="s">
        <v>58</v>
      </c>
      <c r="Y33" s="16">
        <f t="shared" si="1"/>
        <v>9967</v>
      </c>
      <c r="Z33" s="16">
        <f t="shared" si="2"/>
        <v>146</v>
      </c>
      <c r="AA33" s="16">
        <f t="shared" si="3"/>
        <v>2023</v>
      </c>
      <c r="AB33" s="55">
        <f t="shared" si="4"/>
        <v>12136</v>
      </c>
      <c r="AC33" s="68"/>
      <c r="AD33" s="20" t="s">
        <v>58</v>
      </c>
      <c r="AE33" s="71"/>
      <c r="AF33" s="20"/>
      <c r="AG33" s="70"/>
      <c r="AH33" s="70"/>
      <c r="AI33" s="20"/>
      <c r="AJ33" s="54"/>
      <c r="AK33" s="70" t="s">
        <v>58</v>
      </c>
      <c r="AL33" s="70"/>
      <c r="AM33" s="70"/>
      <c r="AN33" s="70"/>
      <c r="AO33" s="70"/>
      <c r="AQ33" s="70" t="s">
        <v>58</v>
      </c>
      <c r="AR33" s="70"/>
      <c r="AS33" s="70"/>
      <c r="AT33" s="70"/>
      <c r="AU33" s="70"/>
      <c r="AW33" s="70" t="s">
        <v>58</v>
      </c>
      <c r="AX33" s="215"/>
      <c r="AY33" s="215"/>
      <c r="AZ33" s="215"/>
      <c r="BA33" s="216"/>
      <c r="BB33" s="54"/>
      <c r="BC33" s="53">
        <f t="shared" si="6"/>
        <v>10334</v>
      </c>
      <c r="BD33" s="53">
        <f t="shared" si="7"/>
        <v>146</v>
      </c>
      <c r="BE33" s="53">
        <f t="shared" si="8"/>
        <v>2023</v>
      </c>
      <c r="BF33" s="58">
        <f t="shared" si="0"/>
        <v>12503</v>
      </c>
      <c r="BG33" s="88">
        <f t="shared" si="9"/>
        <v>0</v>
      </c>
    </row>
    <row r="34" spans="1:59" x14ac:dyDescent="0.3">
      <c r="A34" s="41" t="s">
        <v>59</v>
      </c>
      <c r="B34" s="61">
        <f>'4a 58C 21-22 Persons Count'!AK31</f>
        <v>1.8E-3</v>
      </c>
      <c r="C34" s="62">
        <f t="shared" si="10"/>
        <v>119</v>
      </c>
      <c r="D34" s="44"/>
      <c r="E34" s="269" t="s">
        <v>59</v>
      </c>
      <c r="F34" s="268">
        <f>'4a 58C 21-22 Persons Count'!AI31</f>
        <v>1.8E-3</v>
      </c>
      <c r="G34" s="270">
        <f t="shared" si="11"/>
        <v>293</v>
      </c>
      <c r="H34" s="44"/>
      <c r="I34" s="41" t="s">
        <v>59</v>
      </c>
      <c r="J34" s="61">
        <f>'4a 58C 21-22 Persons Count'!AB31</f>
        <v>1.9E-3</v>
      </c>
      <c r="K34" s="62">
        <f t="shared" si="14"/>
        <v>90</v>
      </c>
      <c r="L34" s="44"/>
      <c r="M34" s="41" t="s">
        <v>59</v>
      </c>
      <c r="N34" s="283">
        <f>'4a 58C 21-22 Persons Count'!AN31</f>
        <v>1.9E-3</v>
      </c>
      <c r="O34" s="62">
        <f t="shared" si="15"/>
        <v>8608</v>
      </c>
      <c r="P34" s="62">
        <f t="shared" si="22"/>
        <v>126</v>
      </c>
      <c r="Q34" s="62">
        <f t="shared" si="24"/>
        <v>1657</v>
      </c>
      <c r="R34" s="66">
        <f t="shared" si="13"/>
        <v>10391</v>
      </c>
      <c r="S34" s="44"/>
      <c r="T34" s="41" t="s">
        <v>59</v>
      </c>
      <c r="U34" s="61">
        <f>'4a 58C 20-21 Persons Count'!AS31</f>
        <v>1.9E-3</v>
      </c>
      <c r="V34" s="62">
        <f t="shared" si="18"/>
        <v>0</v>
      </c>
      <c r="W34" s="44"/>
      <c r="X34" s="62" t="s">
        <v>59</v>
      </c>
      <c r="Y34" s="16">
        <f t="shared" si="1"/>
        <v>8608</v>
      </c>
      <c r="Z34" s="16">
        <f t="shared" si="2"/>
        <v>126</v>
      </c>
      <c r="AA34" s="16">
        <f t="shared" si="3"/>
        <v>1747</v>
      </c>
      <c r="AB34" s="55">
        <f t="shared" si="4"/>
        <v>10481</v>
      </c>
      <c r="AC34" s="68"/>
      <c r="AD34" s="20" t="s">
        <v>59</v>
      </c>
      <c r="AE34" s="71"/>
      <c r="AF34" s="20"/>
      <c r="AG34" s="70"/>
      <c r="AH34" s="70"/>
      <c r="AI34" s="20"/>
      <c r="AJ34" s="54"/>
      <c r="AK34" s="70" t="s">
        <v>59</v>
      </c>
      <c r="AL34" s="70"/>
      <c r="AM34" s="70"/>
      <c r="AN34" s="70"/>
      <c r="AO34" s="70"/>
      <c r="AQ34" s="70" t="s">
        <v>59</v>
      </c>
      <c r="AR34" s="70"/>
      <c r="AS34" s="70"/>
      <c r="AT34" s="70"/>
      <c r="AU34" s="70"/>
      <c r="AW34" s="70" t="s">
        <v>59</v>
      </c>
      <c r="AX34" s="215"/>
      <c r="AY34" s="215"/>
      <c r="AZ34" s="215"/>
      <c r="BA34" s="216"/>
      <c r="BB34" s="54"/>
      <c r="BC34" s="53">
        <f t="shared" si="6"/>
        <v>9020</v>
      </c>
      <c r="BD34" s="53">
        <f t="shared" si="7"/>
        <v>126</v>
      </c>
      <c r="BE34" s="53">
        <f t="shared" si="8"/>
        <v>1747</v>
      </c>
      <c r="BF34" s="58">
        <f t="shared" si="0"/>
        <v>10893</v>
      </c>
      <c r="BG34" s="88">
        <f t="shared" si="9"/>
        <v>0</v>
      </c>
    </row>
    <row r="35" spans="1:59" x14ac:dyDescent="0.3">
      <c r="A35" s="41" t="s">
        <v>60</v>
      </c>
      <c r="B35" s="61">
        <f>'4a 58C 21-22 Persons Count'!AK32</f>
        <v>5.7000000000000002E-2</v>
      </c>
      <c r="C35" s="62">
        <f t="shared" si="10"/>
        <v>3762</v>
      </c>
      <c r="D35" s="44"/>
      <c r="E35" s="267" t="s">
        <v>60</v>
      </c>
      <c r="F35" s="268">
        <f>'4a 58C 21-22 Persons Count'!AI32</f>
        <v>5.7000000000000002E-2</v>
      </c>
      <c r="G35" s="270">
        <f t="shared" si="11"/>
        <v>9293</v>
      </c>
      <c r="H35" s="44"/>
      <c r="I35" s="41" t="s">
        <v>60</v>
      </c>
      <c r="J35" s="61">
        <f>'4a 58C 21-22 Persons Count'!AB32</f>
        <v>6.4199999999999993E-2</v>
      </c>
      <c r="K35" s="72">
        <f>ROUNDDOWN(K$5*$J35,0)</f>
        <v>3052</v>
      </c>
      <c r="L35" s="44"/>
      <c r="M35" s="41" t="s">
        <v>60</v>
      </c>
      <c r="N35" s="283">
        <f>'4a 58C 21-22 Persons Count'!AN32</f>
        <v>6.4199999999999993E-2</v>
      </c>
      <c r="O35" s="62">
        <f t="shared" si="15"/>
        <v>290851</v>
      </c>
      <c r="P35" s="62">
        <f t="shared" si="22"/>
        <v>4261</v>
      </c>
      <c r="Q35" s="72">
        <f>ROUNDDOWN($Q$5*N35,0)</f>
        <v>55973</v>
      </c>
      <c r="R35" s="66">
        <f t="shared" si="13"/>
        <v>351085</v>
      </c>
      <c r="S35" s="44"/>
      <c r="T35" s="41" t="s">
        <v>60</v>
      </c>
      <c r="U35" s="61">
        <f>'4a 58C 20-21 Persons Count'!AS32</f>
        <v>6.2799999999999995E-2</v>
      </c>
      <c r="V35" s="62">
        <f t="shared" si="18"/>
        <v>0</v>
      </c>
      <c r="W35" s="44"/>
      <c r="X35" s="62" t="s">
        <v>60</v>
      </c>
      <c r="Y35" s="16">
        <f t="shared" si="1"/>
        <v>290851</v>
      </c>
      <c r="Z35" s="16">
        <f t="shared" si="2"/>
        <v>4261</v>
      </c>
      <c r="AA35" s="16">
        <f t="shared" si="3"/>
        <v>59025</v>
      </c>
      <c r="AB35" s="55">
        <f t="shared" si="4"/>
        <v>354137</v>
      </c>
      <c r="AC35" s="68"/>
      <c r="AD35" s="16" t="s">
        <v>60</v>
      </c>
      <c r="AE35" s="65">
        <f>'5a SFY 2324 CalWIN MO Share Tbl'!J10</f>
        <v>0.12609999999999999</v>
      </c>
      <c r="AF35" s="260">
        <f t="shared" ref="AF35:AF36" si="25">ROUND(AE35*AF$5,0)</f>
        <v>0</v>
      </c>
      <c r="AG35" s="62">
        <f t="shared" ref="AG35:AG36" si="26">ROUND(AE35*AG$5,0)</f>
        <v>0</v>
      </c>
      <c r="AH35" s="62">
        <f>ROUND(AE35*AH$5,0)</f>
        <v>0</v>
      </c>
      <c r="AI35" s="67">
        <f t="shared" ref="AI35:AI36" si="27">SUM(AF35:AH35)</f>
        <v>0</v>
      </c>
      <c r="AJ35" s="54"/>
      <c r="AK35" s="66" t="s">
        <v>60</v>
      </c>
      <c r="AL35" s="322">
        <f>SUMIF('3a SFY 23-24 Q4 CalWIN MO'!$A:$A,'SFY 23-24 Q4 Share Calculations'!$AK35,'3a SFY 23-24 Q4 CalWIN MO'!X:X)</f>
        <v>0</v>
      </c>
      <c r="AM35" s="322">
        <f>SUMIF('3a SFY 23-24 Q4 CalWIN MO'!$A:$A,'SFY 23-24 Q4 Share Calculations'!$AK35,'3a SFY 23-24 Q4 CalWIN MO'!Y:Y)</f>
        <v>0</v>
      </c>
      <c r="AN35" s="322">
        <f>SUMIF('3a SFY 23-24 Q4 CalWIN MO'!$A:$A,'SFY 23-24 Q4 Share Calculations'!$AK35,'3a SFY 23-24 Q4 CalWIN MO'!Z:Z)</f>
        <v>0</v>
      </c>
      <c r="AO35" s="74">
        <f t="shared" ref="AO35" si="28">SUM(AL35:AN35)</f>
        <v>0</v>
      </c>
      <c r="AQ35" s="66" t="s">
        <v>60</v>
      </c>
      <c r="AR35" s="66">
        <f>SUMIF('3b SFY 22-23 Q4 Adj-Late MO'!$A:$A,'SFY 23-24 Q4 Share Calculations'!$AQ35,'3b SFY 22-23 Q4 Adj-Late MO'!X:X)</f>
        <v>0</v>
      </c>
      <c r="AS35" s="66">
        <f>SUMIF('3b SFY 22-23 Q4 Adj-Late MO'!$A:$A,'SFY 23-24 Q4 Share Calculations'!$AQ35,'3b SFY 22-23 Q4 Adj-Late MO'!Y:Y)</f>
        <v>0</v>
      </c>
      <c r="AT35" s="66">
        <f>SUMIF('3b SFY 22-23 Q4 Adj-Late MO'!$A:$A,'SFY 23-24 Q4 Share Calculations'!$AQ35,'3b SFY 22-23 Q4 Adj-Late MO'!Z:Z)</f>
        <v>0</v>
      </c>
      <c r="AU35" s="74">
        <f t="shared" ref="AU35:AU36" si="29">SUM(AR35:AT35)</f>
        <v>0</v>
      </c>
      <c r="AW35" s="66" t="s">
        <v>60</v>
      </c>
      <c r="AX35" s="67">
        <f t="shared" ref="AX35:AZ36" si="30">SUM(AF35,AL35,AR35)</f>
        <v>0</v>
      </c>
      <c r="AY35" s="67">
        <f t="shared" si="30"/>
        <v>0</v>
      </c>
      <c r="AZ35" s="67">
        <f t="shared" si="30"/>
        <v>0</v>
      </c>
      <c r="BA35" s="74">
        <f>SUM(AX35:AZ35)</f>
        <v>0</v>
      </c>
      <c r="BB35" s="54"/>
      <c r="BC35" s="53">
        <f t="shared" si="6"/>
        <v>303906</v>
      </c>
      <c r="BD35" s="53">
        <f t="shared" si="7"/>
        <v>4261</v>
      </c>
      <c r="BE35" s="53">
        <f t="shared" si="8"/>
        <v>59025</v>
      </c>
      <c r="BF35" s="58">
        <f t="shared" si="0"/>
        <v>367192</v>
      </c>
      <c r="BG35" s="88">
        <f t="shared" si="9"/>
        <v>0</v>
      </c>
    </row>
    <row r="36" spans="1:59" x14ac:dyDescent="0.3">
      <c r="A36" s="41" t="s">
        <v>61</v>
      </c>
      <c r="B36" s="61">
        <f>'4a 58C 21-22 Persons Count'!AK33</f>
        <v>3.8999999999999998E-3</v>
      </c>
      <c r="C36" s="62">
        <f t="shared" si="10"/>
        <v>257</v>
      </c>
      <c r="D36" s="44"/>
      <c r="E36" s="267" t="s">
        <v>61</v>
      </c>
      <c r="F36" s="268">
        <f>'4a 58C 21-22 Persons Count'!AI33</f>
        <v>3.8999999999999998E-3</v>
      </c>
      <c r="G36" s="270">
        <f t="shared" si="11"/>
        <v>636</v>
      </c>
      <c r="H36" s="44"/>
      <c r="I36" s="41" t="s">
        <v>61</v>
      </c>
      <c r="J36" s="61">
        <f>'4a 58C 21-22 Persons Count'!AB33</f>
        <v>4.5999999999999999E-3</v>
      </c>
      <c r="K36" s="62">
        <f t="shared" si="14"/>
        <v>219</v>
      </c>
      <c r="L36" s="44"/>
      <c r="M36" s="41" t="s">
        <v>61</v>
      </c>
      <c r="N36" s="283">
        <f>'4a 58C 21-22 Persons Count'!AN33</f>
        <v>4.5999999999999999E-3</v>
      </c>
      <c r="O36" s="62">
        <f t="shared" si="15"/>
        <v>20840</v>
      </c>
      <c r="P36" s="62">
        <f t="shared" si="22"/>
        <v>305</v>
      </c>
      <c r="Q36" s="62">
        <f t="shared" si="24"/>
        <v>4011</v>
      </c>
      <c r="R36" s="66">
        <f t="shared" si="13"/>
        <v>25156</v>
      </c>
      <c r="S36" s="44"/>
      <c r="T36" s="41" t="s">
        <v>61</v>
      </c>
      <c r="U36" s="61">
        <f>'4a 58C 20-21 Persons Count'!AS33</f>
        <v>4.4000000000000003E-3</v>
      </c>
      <c r="V36" s="62">
        <f t="shared" si="18"/>
        <v>0</v>
      </c>
      <c r="W36" s="44"/>
      <c r="X36" s="62" t="s">
        <v>61</v>
      </c>
      <c r="Y36" s="16">
        <f t="shared" si="1"/>
        <v>20840</v>
      </c>
      <c r="Z36" s="16">
        <f t="shared" si="2"/>
        <v>305</v>
      </c>
      <c r="AA36" s="16">
        <f t="shared" si="3"/>
        <v>4230</v>
      </c>
      <c r="AB36" s="55">
        <f t="shared" si="4"/>
        <v>25375</v>
      </c>
      <c r="AC36" s="68"/>
      <c r="AD36" s="16" t="s">
        <v>61</v>
      </c>
      <c r="AE36" s="65">
        <f>'5a SFY 2324 CalWIN MO Share Tbl'!J11</f>
        <v>9.1000000000000004E-3</v>
      </c>
      <c r="AF36" s="260">
        <f t="shared" si="25"/>
        <v>0</v>
      </c>
      <c r="AG36" s="260">
        <f t="shared" si="26"/>
        <v>0</v>
      </c>
      <c r="AH36" s="260">
        <f t="shared" ref="AH36" si="31">ROUND(AE36*AH$5,0)</f>
        <v>0</v>
      </c>
      <c r="AI36" s="67">
        <f t="shared" si="27"/>
        <v>0</v>
      </c>
      <c r="AJ36" s="54"/>
      <c r="AK36" s="66" t="s">
        <v>61</v>
      </c>
      <c r="AL36" s="322">
        <f>SUMIF('3a SFY 23-24 Q4 CalWIN MO'!$A:$A,'SFY 23-24 Q4 Share Calculations'!$AK36,'3a SFY 23-24 Q4 CalWIN MO'!X:X)</f>
        <v>0</v>
      </c>
      <c r="AM36" s="322">
        <f>SUMIF('3a SFY 23-24 Q4 CalWIN MO'!$A:$A,'SFY 23-24 Q4 Share Calculations'!$AK36,'3a SFY 23-24 Q4 CalWIN MO'!Y:Y)</f>
        <v>0</v>
      </c>
      <c r="AN36" s="322">
        <f>SUMIF('3a SFY 23-24 Q4 CalWIN MO'!$A:$A,'SFY 23-24 Q4 Share Calculations'!$AK36,'3a SFY 23-24 Q4 CalWIN MO'!Z:Z)</f>
        <v>0</v>
      </c>
      <c r="AO36" s="74">
        <f t="shared" ref="AO36" si="32">SUM(AL36:AN36)</f>
        <v>0</v>
      </c>
      <c r="AQ36" s="66" t="s">
        <v>61</v>
      </c>
      <c r="AR36" s="66">
        <f>SUMIF('3b SFY 22-23 Q4 Adj-Late MO'!$A:$A,'SFY 23-24 Q4 Share Calculations'!$AQ36,'3b SFY 22-23 Q4 Adj-Late MO'!X:X)</f>
        <v>0</v>
      </c>
      <c r="AS36" s="66">
        <f>SUMIF('3b SFY 22-23 Q4 Adj-Late MO'!$A:$A,'SFY 23-24 Q4 Share Calculations'!$AQ36,'3b SFY 22-23 Q4 Adj-Late MO'!Y:Y)</f>
        <v>0</v>
      </c>
      <c r="AT36" s="66">
        <f>SUMIF('3b SFY 22-23 Q4 Adj-Late MO'!$A:$A,'SFY 23-24 Q4 Share Calculations'!$AQ36,'3b SFY 22-23 Q4 Adj-Late MO'!Z:Z)</f>
        <v>0</v>
      </c>
      <c r="AU36" s="74">
        <f t="shared" si="29"/>
        <v>0</v>
      </c>
      <c r="AW36" s="66" t="s">
        <v>61</v>
      </c>
      <c r="AX36" s="67">
        <f t="shared" si="30"/>
        <v>0</v>
      </c>
      <c r="AY36" s="67">
        <f t="shared" si="30"/>
        <v>0</v>
      </c>
      <c r="AZ36" s="67">
        <f t="shared" si="30"/>
        <v>0</v>
      </c>
      <c r="BA36" s="74">
        <f t="shared" si="20"/>
        <v>0</v>
      </c>
      <c r="BB36" s="54"/>
      <c r="BC36" s="53">
        <f t="shared" si="6"/>
        <v>21733</v>
      </c>
      <c r="BD36" s="53">
        <f t="shared" si="7"/>
        <v>305</v>
      </c>
      <c r="BE36" s="53">
        <f t="shared" si="8"/>
        <v>4230</v>
      </c>
      <c r="BF36" s="58">
        <f t="shared" ref="BF36:BF63" si="33">SUM(BC36:BE36)</f>
        <v>26268</v>
      </c>
      <c r="BG36" s="88">
        <f t="shared" si="9"/>
        <v>0</v>
      </c>
    </row>
    <row r="37" spans="1:59" x14ac:dyDescent="0.3">
      <c r="A37" s="41" t="s">
        <v>62</v>
      </c>
      <c r="B37" s="61">
        <f>'4a 58C 21-22 Persons Count'!AK34</f>
        <v>5.0000000000000001E-4</v>
      </c>
      <c r="C37" s="62">
        <f t="shared" si="10"/>
        <v>33</v>
      </c>
      <c r="D37" s="44"/>
      <c r="E37" s="269" t="s">
        <v>62</v>
      </c>
      <c r="F37" s="268">
        <f>'4a 58C 21-22 Persons Count'!AI34</f>
        <v>5.0000000000000001E-4</v>
      </c>
      <c r="G37" s="270">
        <f t="shared" si="11"/>
        <v>82</v>
      </c>
      <c r="H37" s="44"/>
      <c r="I37" s="41" t="s">
        <v>62</v>
      </c>
      <c r="J37" s="61">
        <f>'4a 58C 21-22 Persons Count'!AB34</f>
        <v>5.0000000000000001E-4</v>
      </c>
      <c r="K37" s="62">
        <f t="shared" si="14"/>
        <v>24</v>
      </c>
      <c r="L37" s="44"/>
      <c r="M37" s="41" t="s">
        <v>62</v>
      </c>
      <c r="N37" s="283">
        <f>'4a 58C 21-22 Persons Count'!AN34</f>
        <v>5.0000000000000001E-4</v>
      </c>
      <c r="O37" s="62">
        <f t="shared" si="15"/>
        <v>2265</v>
      </c>
      <c r="P37" s="62">
        <f t="shared" si="22"/>
        <v>33</v>
      </c>
      <c r="Q37" s="62">
        <f t="shared" si="24"/>
        <v>436</v>
      </c>
      <c r="R37" s="66">
        <f t="shared" si="13"/>
        <v>2734</v>
      </c>
      <c r="S37" s="44"/>
      <c r="T37" s="41" t="s">
        <v>62</v>
      </c>
      <c r="U37" s="61">
        <f>'4a 58C 20-21 Persons Count'!AS34</f>
        <v>5.0000000000000001E-4</v>
      </c>
      <c r="V37" s="62">
        <f t="shared" si="18"/>
        <v>0</v>
      </c>
      <c r="W37" s="44"/>
      <c r="X37" s="62" t="s">
        <v>62</v>
      </c>
      <c r="Y37" s="16">
        <f t="shared" ref="Y37:Y63" si="34">SUM(O37)</f>
        <v>2265</v>
      </c>
      <c r="Z37" s="16">
        <f t="shared" ref="Z37:Z63" si="35">SUM(P37)</f>
        <v>33</v>
      </c>
      <c r="AA37" s="16">
        <f t="shared" ref="AA37:AA63" si="36">SUM(K37,Q37,V37)</f>
        <v>460</v>
      </c>
      <c r="AB37" s="55">
        <f t="shared" ref="AB37:AB64" si="37">SUM(Y37:AA37)</f>
        <v>2758</v>
      </c>
      <c r="AC37" s="68"/>
      <c r="AD37" s="20" t="s">
        <v>62</v>
      </c>
      <c r="AE37" s="71"/>
      <c r="AF37" s="20"/>
      <c r="AG37" s="70"/>
      <c r="AH37" s="70"/>
      <c r="AI37" s="20"/>
      <c r="AJ37" s="54"/>
      <c r="AK37" s="70" t="s">
        <v>62</v>
      </c>
      <c r="AL37" s="70"/>
      <c r="AM37" s="70"/>
      <c r="AN37" s="70"/>
      <c r="AO37" s="70"/>
      <c r="AQ37" s="70" t="s">
        <v>62</v>
      </c>
      <c r="AR37" s="70"/>
      <c r="AS37" s="70"/>
      <c r="AT37" s="70"/>
      <c r="AU37" s="70"/>
      <c r="AW37" s="70" t="s">
        <v>62</v>
      </c>
      <c r="AX37" s="215"/>
      <c r="AY37" s="215"/>
      <c r="AZ37" s="215"/>
      <c r="BA37" s="216"/>
      <c r="BB37" s="54"/>
      <c r="BC37" s="53">
        <f t="shared" ref="BC37:BC64" si="38">SUM(C37,G37,Y37,AX37)</f>
        <v>2380</v>
      </c>
      <c r="BD37" s="53">
        <f t="shared" ref="BD37:BD63" si="39">SUM(Z37,AY37)</f>
        <v>33</v>
      </c>
      <c r="BE37" s="53">
        <f t="shared" ref="BE37:BE63" si="40">SUM(AA37,AZ37)</f>
        <v>460</v>
      </c>
      <c r="BF37" s="58">
        <f t="shared" si="33"/>
        <v>2873</v>
      </c>
      <c r="BG37" s="88">
        <f t="shared" ref="BG37:BG64" si="41">SUM(C37+G37+AB37+BA37)-BF37</f>
        <v>0</v>
      </c>
    </row>
    <row r="38" spans="1:59" x14ac:dyDescent="0.3">
      <c r="A38" s="41" t="s">
        <v>63</v>
      </c>
      <c r="B38" s="61">
        <f>'4a 58C 21-22 Persons Count'!AK35</f>
        <v>5.5300000000000002E-2</v>
      </c>
      <c r="C38" s="72">
        <f>ROUNDDOWN(B38*C$5,0)</f>
        <v>3649</v>
      </c>
      <c r="D38" s="44"/>
      <c r="E38" s="269" t="s">
        <v>63</v>
      </c>
      <c r="F38" s="268">
        <f>'4a 58C 21-22 Persons Count'!AI35</f>
        <v>5.5300000000000002E-2</v>
      </c>
      <c r="G38" s="271">
        <f>ROUNDDOWN(F38*G$5,0)</f>
        <v>9015</v>
      </c>
      <c r="H38" s="44"/>
      <c r="I38" s="41" t="s">
        <v>63</v>
      </c>
      <c r="J38" s="61">
        <f>'4a 58C 21-22 Persons Count'!AB35</f>
        <v>6.2899999999999998E-2</v>
      </c>
      <c r="K38" s="62">
        <f>ROUND(K$5*$J38,0)</f>
        <v>2991</v>
      </c>
      <c r="L38" s="44"/>
      <c r="M38" s="41" t="s">
        <v>63</v>
      </c>
      <c r="N38" s="283">
        <f>'4a 58C 21-22 Persons Count'!AN35</f>
        <v>6.2899999999999998E-2</v>
      </c>
      <c r="O38" s="62">
        <f t="shared" si="15"/>
        <v>284961</v>
      </c>
      <c r="P38" s="72">
        <f>ROUNDUP($P$5*N38,0)</f>
        <v>4175</v>
      </c>
      <c r="Q38" s="62">
        <f t="shared" si="24"/>
        <v>54840</v>
      </c>
      <c r="R38" s="66">
        <f t="shared" si="13"/>
        <v>343976</v>
      </c>
      <c r="S38" s="44"/>
      <c r="T38" s="41" t="s">
        <v>63</v>
      </c>
      <c r="U38" s="61">
        <f>'4a 58C 20-21 Persons Count'!AS35</f>
        <v>6.2899999999999998E-2</v>
      </c>
      <c r="V38" s="62">
        <f t="shared" si="18"/>
        <v>0</v>
      </c>
      <c r="W38" s="44"/>
      <c r="X38" s="62" t="s">
        <v>63</v>
      </c>
      <c r="Y38" s="16">
        <f t="shared" si="34"/>
        <v>284961</v>
      </c>
      <c r="Z38" s="16">
        <f t="shared" si="35"/>
        <v>4175</v>
      </c>
      <c r="AA38" s="16">
        <f t="shared" si="36"/>
        <v>57831</v>
      </c>
      <c r="AB38" s="55">
        <f t="shared" si="37"/>
        <v>346967</v>
      </c>
      <c r="AC38" s="68"/>
      <c r="AD38" s="20" t="s">
        <v>63</v>
      </c>
      <c r="AE38" s="71"/>
      <c r="AF38" s="20"/>
      <c r="AG38" s="70"/>
      <c r="AH38" s="70"/>
      <c r="AI38" s="20"/>
      <c r="AJ38" s="54"/>
      <c r="AK38" s="70" t="s">
        <v>63</v>
      </c>
      <c r="AL38" s="70"/>
      <c r="AM38" s="70"/>
      <c r="AN38" s="70"/>
      <c r="AO38" s="70"/>
      <c r="AQ38" s="70" t="s">
        <v>63</v>
      </c>
      <c r="AR38" s="70"/>
      <c r="AS38" s="70"/>
      <c r="AT38" s="70"/>
      <c r="AU38" s="70"/>
      <c r="AW38" s="70" t="s">
        <v>63</v>
      </c>
      <c r="AX38" s="215"/>
      <c r="AY38" s="215"/>
      <c r="AZ38" s="215"/>
      <c r="BA38" s="216"/>
      <c r="BB38" s="54"/>
      <c r="BC38" s="53">
        <f t="shared" si="38"/>
        <v>297625</v>
      </c>
      <c r="BD38" s="53">
        <f t="shared" si="39"/>
        <v>4175</v>
      </c>
      <c r="BE38" s="53">
        <f t="shared" si="40"/>
        <v>57831</v>
      </c>
      <c r="BF38" s="58">
        <f t="shared" si="33"/>
        <v>359631</v>
      </c>
      <c r="BG38" s="88">
        <f t="shared" si="41"/>
        <v>0</v>
      </c>
    </row>
    <row r="39" spans="1:59" x14ac:dyDescent="0.3">
      <c r="A39" s="41" t="s">
        <v>64</v>
      </c>
      <c r="B39" s="61">
        <f>'4a 58C 21-22 Persons Count'!AK36</f>
        <v>4.9399999999999999E-2</v>
      </c>
      <c r="C39" s="62">
        <f t="shared" si="10"/>
        <v>3260</v>
      </c>
      <c r="D39" s="44"/>
      <c r="E39" s="267" t="s">
        <v>64</v>
      </c>
      <c r="F39" s="268">
        <f>'4a 58C 21-22 Persons Count'!AI36</f>
        <v>4.9399999999999999E-2</v>
      </c>
      <c r="G39" s="270">
        <f t="shared" si="11"/>
        <v>8054</v>
      </c>
      <c r="H39" s="44"/>
      <c r="I39" s="41" t="s">
        <v>64</v>
      </c>
      <c r="J39" s="61">
        <f>'4a 58C 21-22 Persons Count'!AB36</f>
        <v>4.41E-2</v>
      </c>
      <c r="K39" s="62">
        <f t="shared" si="14"/>
        <v>2097</v>
      </c>
      <c r="L39" s="44"/>
      <c r="M39" s="41" t="s">
        <v>64</v>
      </c>
      <c r="N39" s="283">
        <f>'4a 58C 21-22 Persons Count'!AN36</f>
        <v>4.41E-2</v>
      </c>
      <c r="O39" s="62">
        <f t="shared" si="15"/>
        <v>199790</v>
      </c>
      <c r="P39" s="62">
        <f t="shared" si="22"/>
        <v>2927</v>
      </c>
      <c r="Q39" s="62">
        <f t="shared" si="24"/>
        <v>38449</v>
      </c>
      <c r="R39" s="66">
        <f t="shared" si="13"/>
        <v>241166</v>
      </c>
      <c r="S39" s="44"/>
      <c r="T39" s="41" t="s">
        <v>64</v>
      </c>
      <c r="U39" s="61">
        <f>'4a 58C 20-21 Persons Count'!AS36</f>
        <v>4.4200000000000003E-2</v>
      </c>
      <c r="V39" s="62">
        <f t="shared" si="18"/>
        <v>0</v>
      </c>
      <c r="W39" s="44"/>
      <c r="X39" s="62" t="s">
        <v>64</v>
      </c>
      <c r="Y39" s="16">
        <f t="shared" si="34"/>
        <v>199790</v>
      </c>
      <c r="Z39" s="16">
        <f t="shared" si="35"/>
        <v>2927</v>
      </c>
      <c r="AA39" s="16">
        <f t="shared" si="36"/>
        <v>40546</v>
      </c>
      <c r="AB39" s="55">
        <f t="shared" si="37"/>
        <v>243263</v>
      </c>
      <c r="AC39" s="68"/>
      <c r="AD39" s="16" t="s">
        <v>64</v>
      </c>
      <c r="AE39" s="65">
        <f>'5a SFY 2324 CalWIN MO Share Tbl'!J12</f>
        <v>0.1096</v>
      </c>
      <c r="AF39" s="62">
        <f t="shared" ref="AF39" si="42">ROUND(AE39*AF$5,0)</f>
        <v>0</v>
      </c>
      <c r="AG39" s="62">
        <f>ROUND(AE39*AG$5,0)</f>
        <v>0</v>
      </c>
      <c r="AH39" s="62">
        <f>ROUND(AE39*AH$5,0)</f>
        <v>0</v>
      </c>
      <c r="AI39" s="67">
        <f>SUM(AF39:AH39)</f>
        <v>0</v>
      </c>
      <c r="AJ39" s="54"/>
      <c r="AK39" s="66" t="s">
        <v>64</v>
      </c>
      <c r="AL39" s="322">
        <f>SUMIF('3a SFY 23-24 Q4 CalWIN MO'!$A:$A,'SFY 23-24 Q4 Share Calculations'!$AK39,'3a SFY 23-24 Q4 CalWIN MO'!X:X)</f>
        <v>0</v>
      </c>
      <c r="AM39" s="322">
        <f>SUMIF('3a SFY 23-24 Q4 CalWIN MO'!$A:$A,'SFY 23-24 Q4 Share Calculations'!$AK39,'3a SFY 23-24 Q4 CalWIN MO'!Y:Y)</f>
        <v>0</v>
      </c>
      <c r="AN39" s="322">
        <f>SUMIF('3a SFY 23-24 Q4 CalWIN MO'!$A:$A,'SFY 23-24 Q4 Share Calculations'!$AK39,'3a SFY 23-24 Q4 CalWIN MO'!Z:Z)</f>
        <v>0</v>
      </c>
      <c r="AO39" s="74">
        <f>SUM(AL39:AN39)</f>
        <v>0</v>
      </c>
      <c r="AQ39" s="66" t="s">
        <v>64</v>
      </c>
      <c r="AR39" s="66">
        <f>SUMIF('3b SFY 22-23 Q4 Adj-Late MO'!$A:$A,'SFY 23-24 Q4 Share Calculations'!$AQ39,'3b SFY 22-23 Q4 Adj-Late MO'!X:X)</f>
        <v>0</v>
      </c>
      <c r="AS39" s="66">
        <f>SUMIF('3b SFY 22-23 Q4 Adj-Late MO'!$A:$A,'SFY 23-24 Q4 Share Calculations'!$AQ39,'3b SFY 22-23 Q4 Adj-Late MO'!Y:Y)</f>
        <v>0</v>
      </c>
      <c r="AT39" s="66">
        <f>SUMIF('3b SFY 22-23 Q4 Adj-Late MO'!$A:$A,'SFY 23-24 Q4 Share Calculations'!$AQ39,'3b SFY 22-23 Q4 Adj-Late MO'!Z:Z)</f>
        <v>0</v>
      </c>
      <c r="AU39" s="74">
        <f>SUM(AR39:AT39)</f>
        <v>0</v>
      </c>
      <c r="AW39" s="66" t="s">
        <v>64</v>
      </c>
      <c r="AX39" s="67">
        <f>SUM(AF39,AL39,AR39)</f>
        <v>0</v>
      </c>
      <c r="AY39" s="67">
        <f>SUM(AG39,AM39,AS39)</f>
        <v>0</v>
      </c>
      <c r="AZ39" s="67">
        <f>SUM(AH39,AN39,AT39)</f>
        <v>0</v>
      </c>
      <c r="BA39" s="74">
        <f t="shared" si="20"/>
        <v>0</v>
      </c>
      <c r="BB39" s="54"/>
      <c r="BC39" s="53">
        <f t="shared" si="38"/>
        <v>211104</v>
      </c>
      <c r="BD39" s="53">
        <f t="shared" si="39"/>
        <v>2927</v>
      </c>
      <c r="BE39" s="53">
        <f t="shared" si="40"/>
        <v>40546</v>
      </c>
      <c r="BF39" s="58">
        <f t="shared" si="33"/>
        <v>254577</v>
      </c>
      <c r="BG39" s="88">
        <f t="shared" si="41"/>
        <v>0</v>
      </c>
    </row>
    <row r="40" spans="1:59" x14ac:dyDescent="0.3">
      <c r="A40" s="41" t="s">
        <v>65</v>
      </c>
      <c r="B40" s="61">
        <f>'4a 58C 21-22 Persons Count'!AK37</f>
        <v>1.1999999999999999E-3</v>
      </c>
      <c r="C40" s="62">
        <f t="shared" si="10"/>
        <v>79</v>
      </c>
      <c r="D40" s="44"/>
      <c r="E40" s="269" t="s">
        <v>65</v>
      </c>
      <c r="F40" s="268">
        <f>'4a 58C 21-22 Persons Count'!AI37</f>
        <v>1.1999999999999999E-3</v>
      </c>
      <c r="G40" s="270">
        <f t="shared" si="11"/>
        <v>196</v>
      </c>
      <c r="H40" s="44"/>
      <c r="I40" s="41" t="s">
        <v>65</v>
      </c>
      <c r="J40" s="61">
        <f>'4a 58C 21-22 Persons Count'!AB37</f>
        <v>1.2999999999999999E-3</v>
      </c>
      <c r="K40" s="62">
        <f t="shared" si="14"/>
        <v>62</v>
      </c>
      <c r="L40" s="44"/>
      <c r="M40" s="41" t="s">
        <v>65</v>
      </c>
      <c r="N40" s="283">
        <f>'4a 58C 21-22 Persons Count'!AN37</f>
        <v>1.2999999999999999E-3</v>
      </c>
      <c r="O40" s="62">
        <f t="shared" si="15"/>
        <v>5890</v>
      </c>
      <c r="P40" s="62">
        <f t="shared" si="22"/>
        <v>86</v>
      </c>
      <c r="Q40" s="62">
        <f t="shared" si="24"/>
        <v>1133</v>
      </c>
      <c r="R40" s="66">
        <f t="shared" si="13"/>
        <v>7109</v>
      </c>
      <c r="S40" s="44"/>
      <c r="T40" s="41" t="s">
        <v>65</v>
      </c>
      <c r="U40" s="61">
        <f>'4a 58C 20-21 Persons Count'!AS37</f>
        <v>1.2999999999999999E-3</v>
      </c>
      <c r="V40" s="62">
        <f t="shared" si="18"/>
        <v>0</v>
      </c>
      <c r="W40" s="44"/>
      <c r="X40" s="62" t="s">
        <v>65</v>
      </c>
      <c r="Y40" s="16">
        <f t="shared" si="34"/>
        <v>5890</v>
      </c>
      <c r="Z40" s="16">
        <f t="shared" si="35"/>
        <v>86</v>
      </c>
      <c r="AA40" s="16">
        <f t="shared" si="36"/>
        <v>1195</v>
      </c>
      <c r="AB40" s="55">
        <f t="shared" si="37"/>
        <v>7171</v>
      </c>
      <c r="AC40" s="68"/>
      <c r="AD40" s="20" t="s">
        <v>65</v>
      </c>
      <c r="AE40" s="71"/>
      <c r="AF40" s="70"/>
      <c r="AG40" s="70"/>
      <c r="AH40" s="70"/>
      <c r="AI40" s="20"/>
      <c r="AJ40" s="54"/>
      <c r="AK40" s="70" t="s">
        <v>65</v>
      </c>
      <c r="AL40" s="70"/>
      <c r="AM40" s="70"/>
      <c r="AN40" s="70"/>
      <c r="AO40" s="70"/>
      <c r="AQ40" s="70" t="s">
        <v>65</v>
      </c>
      <c r="AR40" s="70"/>
      <c r="AS40" s="70"/>
      <c r="AT40" s="70"/>
      <c r="AU40" s="70"/>
      <c r="AW40" s="70" t="s">
        <v>65</v>
      </c>
      <c r="AX40" s="215"/>
      <c r="AY40" s="215"/>
      <c r="AZ40" s="215"/>
      <c r="BA40" s="216"/>
      <c r="BB40" s="54"/>
      <c r="BC40" s="53">
        <f t="shared" si="38"/>
        <v>6165</v>
      </c>
      <c r="BD40" s="53">
        <f t="shared" si="39"/>
        <v>86</v>
      </c>
      <c r="BE40" s="53">
        <f t="shared" si="40"/>
        <v>1195</v>
      </c>
      <c r="BF40" s="58">
        <f t="shared" si="33"/>
        <v>7446</v>
      </c>
      <c r="BG40" s="88">
        <f t="shared" si="41"/>
        <v>0</v>
      </c>
    </row>
    <row r="41" spans="1:59" x14ac:dyDescent="0.3">
      <c r="A41" s="41" t="s">
        <v>66</v>
      </c>
      <c r="B41" s="61">
        <f>'4a 58C 21-22 Persons Count'!AK38</f>
        <v>6.6400000000000001E-2</v>
      </c>
      <c r="C41" s="62">
        <f t="shared" si="10"/>
        <v>4382</v>
      </c>
      <c r="D41" s="44"/>
      <c r="E41" s="269" t="s">
        <v>66</v>
      </c>
      <c r="F41" s="268">
        <f>'4a 58C 21-22 Persons Count'!AI38</f>
        <v>6.6400000000000001E-2</v>
      </c>
      <c r="G41" s="270">
        <f t="shared" si="11"/>
        <v>10825</v>
      </c>
      <c r="H41" s="44"/>
      <c r="I41" s="41" t="s">
        <v>66</v>
      </c>
      <c r="J41" s="61">
        <f>'4a 58C 21-22 Persons Count'!AB38</f>
        <v>6.5600000000000006E-2</v>
      </c>
      <c r="K41" s="62">
        <f t="shared" si="14"/>
        <v>3119</v>
      </c>
      <c r="L41" s="44"/>
      <c r="M41" s="41" t="s">
        <v>66</v>
      </c>
      <c r="N41" s="283">
        <f>'4a 58C 21-22 Persons Count'!AN38</f>
        <v>6.5600000000000006E-2</v>
      </c>
      <c r="O41" s="62">
        <f t="shared" si="15"/>
        <v>297194</v>
      </c>
      <c r="P41" s="62">
        <f t="shared" si="22"/>
        <v>4354</v>
      </c>
      <c r="Q41" s="62">
        <f t="shared" si="24"/>
        <v>57194</v>
      </c>
      <c r="R41" s="66">
        <f t="shared" si="13"/>
        <v>358742</v>
      </c>
      <c r="S41" s="44"/>
      <c r="T41" s="41" t="s">
        <v>66</v>
      </c>
      <c r="U41" s="61">
        <f>'4a 58C 20-21 Persons Count'!AS38</f>
        <v>6.6900000000000001E-2</v>
      </c>
      <c r="V41" s="62">
        <f t="shared" si="18"/>
        <v>0</v>
      </c>
      <c r="W41" s="44"/>
      <c r="X41" s="62" t="s">
        <v>66</v>
      </c>
      <c r="Y41" s="16">
        <f t="shared" si="34"/>
        <v>297194</v>
      </c>
      <c r="Z41" s="16">
        <f t="shared" si="35"/>
        <v>4354</v>
      </c>
      <c r="AA41" s="16">
        <f t="shared" si="36"/>
        <v>60313</v>
      </c>
      <c r="AB41" s="55">
        <f t="shared" si="37"/>
        <v>361861</v>
      </c>
      <c r="AC41" s="68"/>
      <c r="AD41" s="20" t="s">
        <v>66</v>
      </c>
      <c r="AE41" s="71"/>
      <c r="AF41" s="70"/>
      <c r="AG41" s="70"/>
      <c r="AH41" s="70"/>
      <c r="AI41" s="20"/>
      <c r="AJ41" s="54"/>
      <c r="AK41" s="70" t="s">
        <v>66</v>
      </c>
      <c r="AL41" s="70"/>
      <c r="AM41" s="70"/>
      <c r="AN41" s="70"/>
      <c r="AO41" s="70"/>
      <c r="AQ41" s="70" t="s">
        <v>66</v>
      </c>
      <c r="AR41" s="70"/>
      <c r="AS41" s="70"/>
      <c r="AT41" s="70"/>
      <c r="AU41" s="70"/>
      <c r="AW41" s="70" t="s">
        <v>66</v>
      </c>
      <c r="AX41" s="215"/>
      <c r="AY41" s="215"/>
      <c r="AZ41" s="215"/>
      <c r="BA41" s="216"/>
      <c r="BB41" s="54"/>
      <c r="BC41" s="53">
        <f t="shared" si="38"/>
        <v>312401</v>
      </c>
      <c r="BD41" s="53">
        <f t="shared" si="39"/>
        <v>4354</v>
      </c>
      <c r="BE41" s="53">
        <f t="shared" si="40"/>
        <v>60313</v>
      </c>
      <c r="BF41" s="58">
        <f t="shared" si="33"/>
        <v>377068</v>
      </c>
      <c r="BG41" s="88">
        <f t="shared" si="41"/>
        <v>0</v>
      </c>
    </row>
    <row r="42" spans="1:59" x14ac:dyDescent="0.3">
      <c r="A42" s="41" t="s">
        <v>67</v>
      </c>
      <c r="B42" s="61">
        <f>'4a 58C 21-22 Persons Count'!AK39</f>
        <v>7.9600000000000004E-2</v>
      </c>
      <c r="C42" s="72">
        <f>ROUNDDOWN(B42*C$5,0)</f>
        <v>5253</v>
      </c>
      <c r="D42" s="44"/>
      <c r="E42" s="267" t="s">
        <v>67</v>
      </c>
      <c r="F42" s="268">
        <f>'4a 58C 21-22 Persons Count'!AI39</f>
        <v>7.9600000000000004E-2</v>
      </c>
      <c r="G42" s="270">
        <f t="shared" si="11"/>
        <v>12977</v>
      </c>
      <c r="H42" s="44"/>
      <c r="I42" s="41" t="s">
        <v>67</v>
      </c>
      <c r="J42" s="61">
        <f>'4a 58C 21-22 Persons Count'!AB39</f>
        <v>6.9800000000000001E-2</v>
      </c>
      <c r="K42" s="62">
        <f t="shared" si="14"/>
        <v>3319</v>
      </c>
      <c r="L42" s="44"/>
      <c r="M42" s="41" t="s">
        <v>67</v>
      </c>
      <c r="N42" s="283">
        <f>'4a 58C 21-22 Persons Count'!AN39</f>
        <v>6.9800000000000001E-2</v>
      </c>
      <c r="O42" s="62">
        <f t="shared" si="15"/>
        <v>316221</v>
      </c>
      <c r="P42" s="72">
        <f>ROUNDUP($P$5*N42,0)</f>
        <v>4633</v>
      </c>
      <c r="Q42" s="62">
        <f t="shared" si="24"/>
        <v>60856</v>
      </c>
      <c r="R42" s="66">
        <f t="shared" si="13"/>
        <v>381710</v>
      </c>
      <c r="S42" s="44"/>
      <c r="T42" s="41" t="s">
        <v>67</v>
      </c>
      <c r="U42" s="61">
        <f>'4a 58C 20-21 Persons Count'!AS39</f>
        <v>6.8500000000000005E-2</v>
      </c>
      <c r="V42" s="62">
        <f t="shared" si="18"/>
        <v>0</v>
      </c>
      <c r="W42" s="44"/>
      <c r="X42" s="62" t="s">
        <v>67</v>
      </c>
      <c r="Y42" s="16">
        <f t="shared" si="34"/>
        <v>316221</v>
      </c>
      <c r="Z42" s="16">
        <f t="shared" si="35"/>
        <v>4633</v>
      </c>
      <c r="AA42" s="16">
        <f t="shared" si="36"/>
        <v>64175</v>
      </c>
      <c r="AB42" s="55">
        <f t="shared" si="37"/>
        <v>385029</v>
      </c>
      <c r="AC42" s="68"/>
      <c r="AD42" s="16" t="s">
        <v>67</v>
      </c>
      <c r="AE42" s="65">
        <f>'5a SFY 2324 CalWIN MO Share Tbl'!J13</f>
        <v>0.16039999999999999</v>
      </c>
      <c r="AF42" s="63">
        <f t="shared" ref="AF42" si="43">ROUND(AE42*AF$5,0)</f>
        <v>0</v>
      </c>
      <c r="AG42" s="62">
        <f>ROUND(AE42*AG$5,0)</f>
        <v>0</v>
      </c>
      <c r="AH42" s="63">
        <f>ROUND(AE42*AH$5,0)</f>
        <v>0</v>
      </c>
      <c r="AI42" s="67">
        <f t="shared" ref="AI42:AI43" si="44">SUM(AF42:AH42)</f>
        <v>0</v>
      </c>
      <c r="AJ42" s="54"/>
      <c r="AK42" s="66" t="s">
        <v>67</v>
      </c>
      <c r="AL42" s="322">
        <f>SUMIF('3a SFY 23-24 Q4 CalWIN MO'!$A:$A,'SFY 23-24 Q4 Share Calculations'!$AK42,'3a SFY 23-24 Q4 CalWIN MO'!X:X)</f>
        <v>297</v>
      </c>
      <c r="AM42" s="322">
        <f>SUMIF('3a SFY 23-24 Q4 CalWIN MO'!$A:$A,'SFY 23-24 Q4 Share Calculations'!$AK42,'3a SFY 23-24 Q4 CalWIN MO'!Y:Y)</f>
        <v>3</v>
      </c>
      <c r="AN42" s="322">
        <f>SUMIF('3a SFY 23-24 Q4 CalWIN MO'!$A:$A,'SFY 23-24 Q4 Share Calculations'!$AK42,'3a SFY 23-24 Q4 CalWIN MO'!Z:Z)</f>
        <v>29</v>
      </c>
      <c r="AO42" s="74">
        <f t="shared" ref="AO42:AO43" si="45">SUM(AL42:AN42)</f>
        <v>329</v>
      </c>
      <c r="AQ42" s="66" t="s">
        <v>67</v>
      </c>
      <c r="AR42" s="66">
        <f>SUMIF('3b SFY 22-23 Q4 Adj-Late MO'!$A:$A,'SFY 23-24 Q4 Share Calculations'!$AQ42,'3b SFY 22-23 Q4 Adj-Late MO'!X:X)</f>
        <v>0</v>
      </c>
      <c r="AS42" s="66">
        <f>SUMIF('3b SFY 22-23 Q4 Adj-Late MO'!$A:$A,'SFY 23-24 Q4 Share Calculations'!$AQ42,'3b SFY 22-23 Q4 Adj-Late MO'!Y:Y)</f>
        <v>0</v>
      </c>
      <c r="AT42" s="66">
        <f>SUMIF('3b SFY 22-23 Q4 Adj-Late MO'!$A:$A,'SFY 23-24 Q4 Share Calculations'!$AQ42,'3b SFY 22-23 Q4 Adj-Late MO'!Z:Z)</f>
        <v>0</v>
      </c>
      <c r="AU42" s="74">
        <f t="shared" ref="AU42:AU43" si="46">SUM(AR42:AT42)</f>
        <v>0</v>
      </c>
      <c r="AW42" s="66" t="s">
        <v>67</v>
      </c>
      <c r="AX42" s="67">
        <f t="shared" ref="AX42:AZ43" si="47">SUM(AF42,AL42,AR42)</f>
        <v>297</v>
      </c>
      <c r="AY42" s="67">
        <f t="shared" si="47"/>
        <v>3</v>
      </c>
      <c r="AZ42" s="67">
        <f t="shared" si="47"/>
        <v>29</v>
      </c>
      <c r="BA42" s="74">
        <f t="shared" si="20"/>
        <v>329</v>
      </c>
      <c r="BB42" s="54"/>
      <c r="BC42" s="53">
        <f t="shared" si="38"/>
        <v>334748</v>
      </c>
      <c r="BD42" s="53">
        <f t="shared" si="39"/>
        <v>4636</v>
      </c>
      <c r="BE42" s="53">
        <f t="shared" si="40"/>
        <v>64204</v>
      </c>
      <c r="BF42" s="58">
        <f t="shared" si="33"/>
        <v>403588</v>
      </c>
      <c r="BG42" s="88">
        <f t="shared" si="41"/>
        <v>0</v>
      </c>
    </row>
    <row r="43" spans="1:59" x14ac:dyDescent="0.3">
      <c r="A43" s="41" t="s">
        <v>68</v>
      </c>
      <c r="B43" s="61">
        <f>'4a 58C 21-22 Persons Count'!AK40</f>
        <v>1.9599999999999999E-2</v>
      </c>
      <c r="C43" s="62">
        <f t="shared" si="10"/>
        <v>1294</v>
      </c>
      <c r="D43" s="44"/>
      <c r="E43" s="267" t="s">
        <v>68</v>
      </c>
      <c r="F43" s="268">
        <f>'4a 58C 21-22 Persons Count'!AI40</f>
        <v>1.9599999999999999E-2</v>
      </c>
      <c r="G43" s="270">
        <f t="shared" si="11"/>
        <v>3195</v>
      </c>
      <c r="H43" s="44"/>
      <c r="I43" s="41" t="s">
        <v>68</v>
      </c>
      <c r="J43" s="61">
        <f>'4a 58C 21-22 Persons Count'!AB40</f>
        <v>1.7000000000000001E-2</v>
      </c>
      <c r="K43" s="62">
        <f t="shared" si="14"/>
        <v>808</v>
      </c>
      <c r="L43" s="44"/>
      <c r="M43" s="41" t="s">
        <v>68</v>
      </c>
      <c r="N43" s="283">
        <f>'4a 58C 21-22 Persons Count'!AN40</f>
        <v>1.7000000000000001E-2</v>
      </c>
      <c r="O43" s="62">
        <f t="shared" si="15"/>
        <v>77017</v>
      </c>
      <c r="P43" s="62">
        <f t="shared" ref="P43:P63" si="48">ROUND($P$5*N43,0)</f>
        <v>1128</v>
      </c>
      <c r="Q43" s="62">
        <f t="shared" si="24"/>
        <v>14822</v>
      </c>
      <c r="R43" s="66">
        <f t="shared" si="13"/>
        <v>92967</v>
      </c>
      <c r="S43" s="44"/>
      <c r="T43" s="41" t="s">
        <v>68</v>
      </c>
      <c r="U43" s="61">
        <f>'4a 58C 20-21 Persons Count'!AS40</f>
        <v>1.6799999999999999E-2</v>
      </c>
      <c r="V43" s="62">
        <f t="shared" si="18"/>
        <v>0</v>
      </c>
      <c r="W43" s="44"/>
      <c r="X43" s="62" t="s">
        <v>68</v>
      </c>
      <c r="Y43" s="16">
        <f t="shared" si="34"/>
        <v>77017</v>
      </c>
      <c r="Z43" s="16">
        <f t="shared" si="35"/>
        <v>1128</v>
      </c>
      <c r="AA43" s="16">
        <f t="shared" si="36"/>
        <v>15630</v>
      </c>
      <c r="AB43" s="55">
        <f t="shared" si="37"/>
        <v>93775</v>
      </c>
      <c r="AC43" s="68"/>
      <c r="AD43" s="41" t="s">
        <v>68</v>
      </c>
      <c r="AE43" s="65">
        <f>'5a SFY 2324 CalWIN MO Share Tbl'!J14</f>
        <v>5.8299999999999998E-2</v>
      </c>
      <c r="AF43" s="63">
        <f>ROUND(AE43*AF$5,0)</f>
        <v>0</v>
      </c>
      <c r="AG43" s="63">
        <f t="shared" ref="AG43" si="49">ROUND(AE43*AG$5,0)</f>
        <v>0</v>
      </c>
      <c r="AH43" s="63">
        <f t="shared" ref="AH43" si="50">ROUND(AE43*AH$5,0)</f>
        <v>0</v>
      </c>
      <c r="AI43" s="67">
        <f t="shared" si="44"/>
        <v>0</v>
      </c>
      <c r="AJ43" s="54"/>
      <c r="AK43" s="73" t="s">
        <v>68</v>
      </c>
      <c r="AL43" s="322">
        <f>SUMIF('3a SFY 23-24 Q4 CalWIN MO'!$A:$A,'SFY 23-24 Q4 Share Calculations'!$AK43,'3a SFY 23-24 Q4 CalWIN MO'!X:X)</f>
        <v>10860</v>
      </c>
      <c r="AM43" s="322">
        <f>SUMIF('3a SFY 23-24 Q4 CalWIN MO'!$A:$A,'SFY 23-24 Q4 Share Calculations'!$AK43,'3a SFY 23-24 Q4 CalWIN MO'!Y:Y)</f>
        <v>110</v>
      </c>
      <c r="AN43" s="322">
        <f>SUMIF('3a SFY 23-24 Q4 CalWIN MO'!$A:$A,'SFY 23-24 Q4 Share Calculations'!$AK43,'3a SFY 23-24 Q4 CalWIN MO'!Z:Z)</f>
        <v>1067</v>
      </c>
      <c r="AO43" s="74">
        <f t="shared" si="45"/>
        <v>12037</v>
      </c>
      <c r="AQ43" s="73" t="s">
        <v>68</v>
      </c>
      <c r="AR43" s="66">
        <f>SUMIF('3b SFY 22-23 Q4 Adj-Late MO'!$A:$A,'SFY 23-24 Q4 Share Calculations'!$AQ43,'3b SFY 22-23 Q4 Adj-Late MO'!X:X)</f>
        <v>0</v>
      </c>
      <c r="AS43" s="66">
        <f>SUMIF('3b SFY 22-23 Q4 Adj-Late MO'!$A:$A,'SFY 23-24 Q4 Share Calculations'!$AQ43,'3b SFY 22-23 Q4 Adj-Late MO'!Y:Y)</f>
        <v>0</v>
      </c>
      <c r="AT43" s="66">
        <f>SUMIF('3b SFY 22-23 Q4 Adj-Late MO'!$A:$A,'SFY 23-24 Q4 Share Calculations'!$AQ43,'3b SFY 22-23 Q4 Adj-Late MO'!Z:Z)</f>
        <v>0</v>
      </c>
      <c r="AU43" s="74">
        <f t="shared" si="46"/>
        <v>0</v>
      </c>
      <c r="AW43" s="73" t="s">
        <v>68</v>
      </c>
      <c r="AX43" s="67">
        <f t="shared" si="47"/>
        <v>10860</v>
      </c>
      <c r="AY43" s="67">
        <f t="shared" si="47"/>
        <v>110</v>
      </c>
      <c r="AZ43" s="67">
        <f t="shared" si="47"/>
        <v>1067</v>
      </c>
      <c r="BA43" s="74">
        <f t="shared" si="20"/>
        <v>12037</v>
      </c>
      <c r="BB43" s="54"/>
      <c r="BC43" s="53">
        <f t="shared" si="38"/>
        <v>92366</v>
      </c>
      <c r="BD43" s="53">
        <f t="shared" si="39"/>
        <v>1238</v>
      </c>
      <c r="BE43" s="53">
        <f t="shared" si="40"/>
        <v>16697</v>
      </c>
      <c r="BF43" s="58">
        <f t="shared" si="33"/>
        <v>110301</v>
      </c>
      <c r="BG43" s="88">
        <f t="shared" si="41"/>
        <v>0</v>
      </c>
    </row>
    <row r="44" spans="1:59" x14ac:dyDescent="0.3">
      <c r="A44" s="41" t="s">
        <v>69</v>
      </c>
      <c r="B44" s="61">
        <f>'4a 58C 21-22 Persons Count'!AK41</f>
        <v>2.23E-2</v>
      </c>
      <c r="C44" s="62">
        <f t="shared" si="10"/>
        <v>1472</v>
      </c>
      <c r="D44" s="44"/>
      <c r="E44" s="269" t="s">
        <v>69</v>
      </c>
      <c r="F44" s="268">
        <f>'4a 58C 21-22 Persons Count'!AI41</f>
        <v>2.23E-2</v>
      </c>
      <c r="G44" s="270">
        <f t="shared" si="11"/>
        <v>3636</v>
      </c>
      <c r="H44" s="44"/>
      <c r="I44" s="41" t="s">
        <v>69</v>
      </c>
      <c r="J44" s="61">
        <f>'4a 58C 21-22 Persons Count'!AB41</f>
        <v>2.1899999999999999E-2</v>
      </c>
      <c r="K44" s="62">
        <f t="shared" si="14"/>
        <v>1041</v>
      </c>
      <c r="L44" s="44"/>
      <c r="M44" s="41" t="s">
        <v>69</v>
      </c>
      <c r="N44" s="283">
        <f>'4a 58C 21-22 Persons Count'!AN41</f>
        <v>2.1899999999999999E-2</v>
      </c>
      <c r="O44" s="62">
        <f t="shared" si="15"/>
        <v>99216</v>
      </c>
      <c r="P44" s="62">
        <f t="shared" si="48"/>
        <v>1453</v>
      </c>
      <c r="Q44" s="62">
        <f t="shared" si="24"/>
        <v>19094</v>
      </c>
      <c r="R44" s="66">
        <f t="shared" si="13"/>
        <v>119763</v>
      </c>
      <c r="S44" s="44"/>
      <c r="T44" s="41" t="s">
        <v>69</v>
      </c>
      <c r="U44" s="61">
        <f>'4a 58C 20-21 Persons Count'!AS41</f>
        <v>2.1899999999999999E-2</v>
      </c>
      <c r="V44" s="62">
        <f t="shared" si="18"/>
        <v>0</v>
      </c>
      <c r="W44" s="44"/>
      <c r="X44" s="62" t="s">
        <v>69</v>
      </c>
      <c r="Y44" s="16">
        <f t="shared" si="34"/>
        <v>99216</v>
      </c>
      <c r="Z44" s="16">
        <f t="shared" si="35"/>
        <v>1453</v>
      </c>
      <c r="AA44" s="16">
        <f t="shared" si="36"/>
        <v>20135</v>
      </c>
      <c r="AB44" s="55">
        <f t="shared" si="37"/>
        <v>120804</v>
      </c>
      <c r="AC44" s="68"/>
      <c r="AD44" s="20" t="s">
        <v>69</v>
      </c>
      <c r="AE44" s="71"/>
      <c r="AF44" s="70"/>
      <c r="AG44" s="70"/>
      <c r="AH44" s="70"/>
      <c r="AI44" s="20"/>
      <c r="AJ44" s="54"/>
      <c r="AK44" s="70" t="s">
        <v>69</v>
      </c>
      <c r="AL44" s="70"/>
      <c r="AM44" s="70"/>
      <c r="AN44" s="70"/>
      <c r="AO44" s="70"/>
      <c r="AQ44" s="70" t="s">
        <v>69</v>
      </c>
      <c r="AR44" s="70"/>
      <c r="AS44" s="70"/>
      <c r="AT44" s="70"/>
      <c r="AU44" s="70"/>
      <c r="AW44" s="70" t="s">
        <v>69</v>
      </c>
      <c r="AX44" s="215"/>
      <c r="AY44" s="215"/>
      <c r="AZ44" s="215"/>
      <c r="BA44" s="216"/>
      <c r="BB44" s="54"/>
      <c r="BC44" s="53">
        <f t="shared" si="38"/>
        <v>104324</v>
      </c>
      <c r="BD44" s="53">
        <f t="shared" si="39"/>
        <v>1453</v>
      </c>
      <c r="BE44" s="53">
        <f t="shared" si="40"/>
        <v>20135</v>
      </c>
      <c r="BF44" s="58">
        <f t="shared" si="33"/>
        <v>125912</v>
      </c>
      <c r="BG44" s="88">
        <f t="shared" si="41"/>
        <v>0</v>
      </c>
    </row>
    <row r="45" spans="1:59" x14ac:dyDescent="0.3">
      <c r="A45" s="41" t="s">
        <v>70</v>
      </c>
      <c r="B45" s="61">
        <f>'4a 58C 21-22 Persons Count'!AK42</f>
        <v>4.3E-3</v>
      </c>
      <c r="C45" s="62">
        <f t="shared" si="10"/>
        <v>284</v>
      </c>
      <c r="D45" s="44"/>
      <c r="E45" s="267" t="s">
        <v>70</v>
      </c>
      <c r="F45" s="268">
        <f>'4a 58C 21-22 Persons Count'!AI42</f>
        <v>4.3E-3</v>
      </c>
      <c r="G45" s="270">
        <f t="shared" si="11"/>
        <v>701</v>
      </c>
      <c r="H45" s="44"/>
      <c r="I45" s="41" t="s">
        <v>70</v>
      </c>
      <c r="J45" s="61">
        <f>'4a 58C 21-22 Persons Count'!AB42</f>
        <v>4.4999999999999997E-3</v>
      </c>
      <c r="K45" s="62">
        <f t="shared" si="14"/>
        <v>214</v>
      </c>
      <c r="L45" s="44"/>
      <c r="M45" s="41" t="s">
        <v>70</v>
      </c>
      <c r="N45" s="283">
        <f>'4a 58C 21-22 Persons Count'!AN42</f>
        <v>4.4999999999999997E-3</v>
      </c>
      <c r="O45" s="62">
        <f t="shared" si="15"/>
        <v>20387</v>
      </c>
      <c r="P45" s="62">
        <f t="shared" si="48"/>
        <v>299</v>
      </c>
      <c r="Q45" s="62">
        <f t="shared" si="24"/>
        <v>3923</v>
      </c>
      <c r="R45" s="66">
        <f t="shared" si="13"/>
        <v>24609</v>
      </c>
      <c r="S45" s="44"/>
      <c r="T45" s="41" t="s">
        <v>70</v>
      </c>
      <c r="U45" s="61">
        <f>'4a 58C 20-21 Persons Count'!AS42</f>
        <v>4.3E-3</v>
      </c>
      <c r="V45" s="62">
        <f t="shared" si="18"/>
        <v>0</v>
      </c>
      <c r="W45" s="44"/>
      <c r="X45" s="62" t="s">
        <v>70</v>
      </c>
      <c r="Y45" s="16">
        <f t="shared" si="34"/>
        <v>20387</v>
      </c>
      <c r="Z45" s="16">
        <f t="shared" si="35"/>
        <v>299</v>
      </c>
      <c r="AA45" s="16">
        <f t="shared" si="36"/>
        <v>4137</v>
      </c>
      <c r="AB45" s="55">
        <f t="shared" si="37"/>
        <v>24823</v>
      </c>
      <c r="AC45" s="68"/>
      <c r="AD45" s="41" t="s">
        <v>70</v>
      </c>
      <c r="AE45" s="65">
        <f>'5a SFY 2324 CalWIN MO Share Tbl'!J15</f>
        <v>1.34E-2</v>
      </c>
      <c r="AF45" s="63">
        <f t="shared" ref="AF45:AF49" si="51">ROUND(AE45*AF$5,0)</f>
        <v>0</v>
      </c>
      <c r="AG45" s="63">
        <f t="shared" ref="AG45:AG49" si="52">ROUND(AE45*AG$5,0)</f>
        <v>0</v>
      </c>
      <c r="AH45" s="63">
        <f t="shared" ref="AH45:AH49" si="53">ROUND(AE45*AH$5,0)</f>
        <v>0</v>
      </c>
      <c r="AI45" s="67">
        <f>SUM(AF45:AH45)</f>
        <v>0</v>
      </c>
      <c r="AJ45" s="54"/>
      <c r="AK45" s="73" t="s">
        <v>70</v>
      </c>
      <c r="AL45" s="322">
        <f>SUMIF('3a SFY 23-24 Q4 CalWIN MO'!$A:$A,'SFY 23-24 Q4 Share Calculations'!$AK45,'3a SFY 23-24 Q4 CalWIN MO'!X:X)</f>
        <v>0</v>
      </c>
      <c r="AM45" s="322">
        <f>SUMIF('3a SFY 23-24 Q4 CalWIN MO'!$A:$A,'SFY 23-24 Q4 Share Calculations'!$AK45,'3a SFY 23-24 Q4 CalWIN MO'!Y:Y)</f>
        <v>0</v>
      </c>
      <c r="AN45" s="322">
        <f>SUMIF('3a SFY 23-24 Q4 CalWIN MO'!$A:$A,'SFY 23-24 Q4 Share Calculations'!$AK45,'3a SFY 23-24 Q4 CalWIN MO'!Z:Z)</f>
        <v>0</v>
      </c>
      <c r="AO45" s="74">
        <f t="shared" ref="AO45:AO49" si="54">SUM(AL45:AN45)</f>
        <v>0</v>
      </c>
      <c r="AQ45" s="73" t="s">
        <v>70</v>
      </c>
      <c r="AR45" s="66">
        <f>SUMIF('3b SFY 22-23 Q4 Adj-Late MO'!$A:$A,'SFY 23-24 Q4 Share Calculations'!$AQ45,'3b SFY 22-23 Q4 Adj-Late MO'!X:X)</f>
        <v>0</v>
      </c>
      <c r="AS45" s="66">
        <f>SUMIF('3b SFY 22-23 Q4 Adj-Late MO'!$A:$A,'SFY 23-24 Q4 Share Calculations'!$AQ45,'3b SFY 22-23 Q4 Adj-Late MO'!Y:Y)</f>
        <v>0</v>
      </c>
      <c r="AT45" s="66">
        <f>SUMIF('3b SFY 22-23 Q4 Adj-Late MO'!$A:$A,'SFY 23-24 Q4 Share Calculations'!$AQ45,'3b SFY 22-23 Q4 Adj-Late MO'!Z:Z)</f>
        <v>0</v>
      </c>
      <c r="AU45" s="74">
        <f t="shared" ref="AU45:AU49" si="55">SUM(AR45:AT45)</f>
        <v>0</v>
      </c>
      <c r="AW45" s="73" t="s">
        <v>70</v>
      </c>
      <c r="AX45" s="67">
        <f t="shared" ref="AX45:AZ49" si="56">SUM(AF45,AL45,AR45)</f>
        <v>0</v>
      </c>
      <c r="AY45" s="67">
        <f t="shared" si="56"/>
        <v>0</v>
      </c>
      <c r="AZ45" s="67">
        <f t="shared" si="56"/>
        <v>0</v>
      </c>
      <c r="BA45" s="74">
        <f t="shared" si="20"/>
        <v>0</v>
      </c>
      <c r="BB45" s="54"/>
      <c r="BC45" s="53">
        <f t="shared" si="38"/>
        <v>21372</v>
      </c>
      <c r="BD45" s="53">
        <f t="shared" si="39"/>
        <v>299</v>
      </c>
      <c r="BE45" s="53">
        <f t="shared" si="40"/>
        <v>4137</v>
      </c>
      <c r="BF45" s="58">
        <f t="shared" si="33"/>
        <v>25808</v>
      </c>
      <c r="BG45" s="88">
        <f t="shared" si="41"/>
        <v>0</v>
      </c>
    </row>
    <row r="46" spans="1:59" x14ac:dyDescent="0.3">
      <c r="A46" s="41" t="s">
        <v>71</v>
      </c>
      <c r="B46" s="61">
        <f>'4a 58C 21-22 Persons Count'!AK43</f>
        <v>6.4999999999999997E-3</v>
      </c>
      <c r="C46" s="62">
        <f t="shared" si="10"/>
        <v>429</v>
      </c>
      <c r="D46" s="44"/>
      <c r="E46" s="267" t="s">
        <v>71</v>
      </c>
      <c r="F46" s="268">
        <f>'4a 58C 21-22 Persons Count'!AI43</f>
        <v>6.4999999999999997E-3</v>
      </c>
      <c r="G46" s="270">
        <f t="shared" si="11"/>
        <v>1060</v>
      </c>
      <c r="H46" s="44"/>
      <c r="I46" s="67" t="s">
        <v>71</v>
      </c>
      <c r="J46" s="61">
        <f>'4a 58C 21-22 Persons Count'!AB43</f>
        <v>9.5999999999999992E-3</v>
      </c>
      <c r="K46" s="62">
        <f t="shared" si="14"/>
        <v>456</v>
      </c>
      <c r="L46" s="44"/>
      <c r="M46" s="41" t="s">
        <v>71</v>
      </c>
      <c r="N46" s="283">
        <f>'4a 58C 21-22 Persons Count'!AN43</f>
        <v>9.5999999999999992E-3</v>
      </c>
      <c r="O46" s="62">
        <f t="shared" si="15"/>
        <v>43492</v>
      </c>
      <c r="P46" s="62">
        <f t="shared" si="48"/>
        <v>637</v>
      </c>
      <c r="Q46" s="62">
        <f t="shared" si="24"/>
        <v>8370</v>
      </c>
      <c r="R46" s="66">
        <f t="shared" si="13"/>
        <v>52499</v>
      </c>
      <c r="S46" s="44"/>
      <c r="T46" s="67" t="s">
        <v>71</v>
      </c>
      <c r="U46" s="61">
        <f>'4a 58C 20-21 Persons Count'!AS43</f>
        <v>9.5999999999999992E-3</v>
      </c>
      <c r="V46" s="62">
        <f t="shared" si="18"/>
        <v>0</v>
      </c>
      <c r="W46" s="44"/>
      <c r="X46" s="62" t="s">
        <v>71</v>
      </c>
      <c r="Y46" s="16">
        <f t="shared" si="34"/>
        <v>43492</v>
      </c>
      <c r="Z46" s="16">
        <f t="shared" si="35"/>
        <v>637</v>
      </c>
      <c r="AA46" s="16">
        <f t="shared" si="36"/>
        <v>8826</v>
      </c>
      <c r="AB46" s="55">
        <f t="shared" si="37"/>
        <v>52955</v>
      </c>
      <c r="AC46" s="68"/>
      <c r="AD46" s="67" t="s">
        <v>71</v>
      </c>
      <c r="AE46" s="65">
        <f>'5a SFY 2324 CalWIN MO Share Tbl'!J16</f>
        <v>2.3599999999999999E-2</v>
      </c>
      <c r="AF46" s="63">
        <f t="shared" si="51"/>
        <v>0</v>
      </c>
      <c r="AG46" s="63">
        <f t="shared" si="52"/>
        <v>0</v>
      </c>
      <c r="AH46" s="63">
        <f t="shared" si="53"/>
        <v>0</v>
      </c>
      <c r="AI46" s="67">
        <f>SUM(AF46:AH46)</f>
        <v>0</v>
      </c>
      <c r="AJ46" s="54"/>
      <c r="AK46" s="74" t="s">
        <v>71</v>
      </c>
      <c r="AL46" s="322">
        <f>SUMIF('3a SFY 23-24 Q4 CalWIN MO'!$A:$A,'SFY 23-24 Q4 Share Calculations'!$AK46,'3a SFY 23-24 Q4 CalWIN MO'!X:X)</f>
        <v>0</v>
      </c>
      <c r="AM46" s="322">
        <f>SUMIF('3a SFY 23-24 Q4 CalWIN MO'!$A:$A,'SFY 23-24 Q4 Share Calculations'!$AK46,'3a SFY 23-24 Q4 CalWIN MO'!Y:Y)</f>
        <v>0</v>
      </c>
      <c r="AN46" s="322">
        <f>SUMIF('3a SFY 23-24 Q4 CalWIN MO'!$A:$A,'SFY 23-24 Q4 Share Calculations'!$AK46,'3a SFY 23-24 Q4 CalWIN MO'!Z:Z)</f>
        <v>0</v>
      </c>
      <c r="AO46" s="74">
        <f t="shared" si="54"/>
        <v>0</v>
      </c>
      <c r="AQ46" s="74" t="s">
        <v>71</v>
      </c>
      <c r="AR46" s="66">
        <f>SUMIF('3b SFY 22-23 Q4 Adj-Late MO'!$A:$A,'SFY 23-24 Q4 Share Calculations'!$AQ46,'3b SFY 22-23 Q4 Adj-Late MO'!X:X)</f>
        <v>0</v>
      </c>
      <c r="AS46" s="66">
        <f>SUMIF('3b SFY 22-23 Q4 Adj-Late MO'!$A:$A,'SFY 23-24 Q4 Share Calculations'!$AQ46,'3b SFY 22-23 Q4 Adj-Late MO'!Y:Y)</f>
        <v>0</v>
      </c>
      <c r="AT46" s="66">
        <f>SUMIF('3b SFY 22-23 Q4 Adj-Late MO'!$A:$A,'SFY 23-24 Q4 Share Calculations'!$AQ46,'3b SFY 22-23 Q4 Adj-Late MO'!Z:Z)</f>
        <v>0</v>
      </c>
      <c r="AU46" s="74">
        <f t="shared" si="55"/>
        <v>0</v>
      </c>
      <c r="AW46" s="74" t="s">
        <v>71</v>
      </c>
      <c r="AX46" s="67">
        <f t="shared" si="56"/>
        <v>0</v>
      </c>
      <c r="AY46" s="67">
        <f t="shared" si="56"/>
        <v>0</v>
      </c>
      <c r="AZ46" s="67">
        <f t="shared" si="56"/>
        <v>0</v>
      </c>
      <c r="BA46" s="74">
        <f t="shared" si="20"/>
        <v>0</v>
      </c>
      <c r="BB46" s="54"/>
      <c r="BC46" s="53">
        <f t="shared" si="38"/>
        <v>44981</v>
      </c>
      <c r="BD46" s="53">
        <f t="shared" si="39"/>
        <v>637</v>
      </c>
      <c r="BE46" s="53">
        <f t="shared" si="40"/>
        <v>8826</v>
      </c>
      <c r="BF46" s="58">
        <f t="shared" si="33"/>
        <v>54444</v>
      </c>
      <c r="BG46" s="88">
        <f t="shared" si="41"/>
        <v>0</v>
      </c>
    </row>
    <row r="47" spans="1:59" x14ac:dyDescent="0.3">
      <c r="A47" s="41" t="s">
        <v>72</v>
      </c>
      <c r="B47" s="61">
        <f>'4a 58C 21-22 Persons Count'!AK44</f>
        <v>1.03E-2</v>
      </c>
      <c r="C47" s="62">
        <f t="shared" si="10"/>
        <v>680</v>
      </c>
      <c r="D47" s="44"/>
      <c r="E47" s="267" t="s">
        <v>72</v>
      </c>
      <c r="F47" s="268">
        <f>'4a 58C 21-22 Persons Count'!AI44</f>
        <v>1.03E-2</v>
      </c>
      <c r="G47" s="270">
        <f t="shared" si="11"/>
        <v>1679</v>
      </c>
      <c r="H47" s="44"/>
      <c r="I47" s="41" t="s">
        <v>72</v>
      </c>
      <c r="J47" s="61">
        <f>'4a 58C 21-22 Persons Count'!AB44</f>
        <v>1.11E-2</v>
      </c>
      <c r="K47" s="62">
        <f t="shared" si="14"/>
        <v>528</v>
      </c>
      <c r="L47" s="44"/>
      <c r="M47" s="41" t="s">
        <v>72</v>
      </c>
      <c r="N47" s="283">
        <f>'4a 58C 21-22 Persons Count'!AN44</f>
        <v>1.11E-2</v>
      </c>
      <c r="O47" s="62">
        <f>ROUND($O$5*N47,0)</f>
        <v>50287</v>
      </c>
      <c r="P47" s="62">
        <f t="shared" si="48"/>
        <v>737</v>
      </c>
      <c r="Q47" s="62">
        <f>ROUND($Q$5*N47,0)</f>
        <v>9678</v>
      </c>
      <c r="R47" s="66">
        <f t="shared" si="13"/>
        <v>60702</v>
      </c>
      <c r="S47" s="44"/>
      <c r="T47" s="41" t="s">
        <v>72</v>
      </c>
      <c r="U47" s="61">
        <f>'4a 58C 20-21 Persons Count'!AS44</f>
        <v>1.0999999999999999E-2</v>
      </c>
      <c r="V47" s="62">
        <f t="shared" si="18"/>
        <v>0</v>
      </c>
      <c r="W47" s="44"/>
      <c r="X47" s="62" t="s">
        <v>72</v>
      </c>
      <c r="Y47" s="16">
        <f t="shared" si="34"/>
        <v>50287</v>
      </c>
      <c r="Z47" s="16">
        <f t="shared" si="35"/>
        <v>737</v>
      </c>
      <c r="AA47" s="16">
        <f t="shared" si="36"/>
        <v>10206</v>
      </c>
      <c r="AB47" s="55">
        <f t="shared" si="37"/>
        <v>61230</v>
      </c>
      <c r="AC47" s="68"/>
      <c r="AD47" s="41" t="s">
        <v>72</v>
      </c>
      <c r="AE47" s="65">
        <f>'5a SFY 2324 CalWIN MO Share Tbl'!J17</f>
        <v>2.4199999999999999E-2</v>
      </c>
      <c r="AF47" s="63">
        <f t="shared" si="51"/>
        <v>0</v>
      </c>
      <c r="AG47" s="63">
        <f t="shared" si="52"/>
        <v>0</v>
      </c>
      <c r="AH47" s="63">
        <f t="shared" si="53"/>
        <v>0</v>
      </c>
      <c r="AI47" s="67">
        <f>SUM(AF47:AH47)</f>
        <v>0</v>
      </c>
      <c r="AJ47" s="54"/>
      <c r="AK47" s="73" t="s">
        <v>72</v>
      </c>
      <c r="AL47" s="322">
        <f>SUMIF('3a SFY 23-24 Q4 CalWIN MO'!$A:$A,'SFY 23-24 Q4 Share Calculations'!$AK47,'3a SFY 23-24 Q4 CalWIN MO'!X:X)</f>
        <v>0</v>
      </c>
      <c r="AM47" s="322">
        <f>SUMIF('3a SFY 23-24 Q4 CalWIN MO'!$A:$A,'SFY 23-24 Q4 Share Calculations'!$AK47,'3a SFY 23-24 Q4 CalWIN MO'!Y:Y)</f>
        <v>0</v>
      </c>
      <c r="AN47" s="322">
        <f>SUMIF('3a SFY 23-24 Q4 CalWIN MO'!$A:$A,'SFY 23-24 Q4 Share Calculations'!$AK47,'3a SFY 23-24 Q4 CalWIN MO'!Z:Z)</f>
        <v>0</v>
      </c>
      <c r="AO47" s="74">
        <f t="shared" si="54"/>
        <v>0</v>
      </c>
      <c r="AQ47" s="73" t="s">
        <v>72</v>
      </c>
      <c r="AR47" s="66">
        <f>SUMIF('3b SFY 22-23 Q4 Adj-Late MO'!$A:$A,'SFY 23-24 Q4 Share Calculations'!$AQ47,'3b SFY 22-23 Q4 Adj-Late MO'!X:X)</f>
        <v>0</v>
      </c>
      <c r="AS47" s="66">
        <f>SUMIF('3b SFY 22-23 Q4 Adj-Late MO'!$A:$A,'SFY 23-24 Q4 Share Calculations'!$AQ47,'3b SFY 22-23 Q4 Adj-Late MO'!Y:Y)</f>
        <v>0</v>
      </c>
      <c r="AT47" s="66">
        <f>SUMIF('3b SFY 22-23 Q4 Adj-Late MO'!$A:$A,'SFY 23-24 Q4 Share Calculations'!$AQ47,'3b SFY 22-23 Q4 Adj-Late MO'!Z:Z)</f>
        <v>0</v>
      </c>
      <c r="AU47" s="74">
        <f t="shared" si="55"/>
        <v>0</v>
      </c>
      <c r="AW47" s="73" t="s">
        <v>72</v>
      </c>
      <c r="AX47" s="67">
        <f t="shared" si="56"/>
        <v>0</v>
      </c>
      <c r="AY47" s="67">
        <f t="shared" si="56"/>
        <v>0</v>
      </c>
      <c r="AZ47" s="67">
        <f t="shared" si="56"/>
        <v>0</v>
      </c>
      <c r="BA47" s="74">
        <f t="shared" si="20"/>
        <v>0</v>
      </c>
      <c r="BB47" s="54"/>
      <c r="BC47" s="53">
        <f t="shared" si="38"/>
        <v>52646</v>
      </c>
      <c r="BD47" s="53">
        <f t="shared" si="39"/>
        <v>737</v>
      </c>
      <c r="BE47" s="53">
        <f t="shared" si="40"/>
        <v>10206</v>
      </c>
      <c r="BF47" s="58">
        <f t="shared" si="33"/>
        <v>63589</v>
      </c>
      <c r="BG47" s="88">
        <f t="shared" si="41"/>
        <v>0</v>
      </c>
    </row>
    <row r="48" spans="1:59" x14ac:dyDescent="0.3">
      <c r="A48" s="41" t="s">
        <v>73</v>
      </c>
      <c r="B48" s="61">
        <f>'4a 58C 21-22 Persons Count'!AK45</f>
        <v>2.41E-2</v>
      </c>
      <c r="C48" s="62">
        <f t="shared" si="10"/>
        <v>1591</v>
      </c>
      <c r="D48" s="44"/>
      <c r="E48" s="267" t="s">
        <v>73</v>
      </c>
      <c r="F48" s="268">
        <f>'4a 58C 21-22 Persons Count'!AI45</f>
        <v>2.41E-2</v>
      </c>
      <c r="G48" s="270">
        <f t="shared" si="11"/>
        <v>3929</v>
      </c>
      <c r="H48" s="44"/>
      <c r="I48" s="41" t="s">
        <v>73</v>
      </c>
      <c r="J48" s="61">
        <f>'4a 58C 21-22 Persons Count'!AB45</f>
        <v>2.87E-2</v>
      </c>
      <c r="K48" s="62">
        <f>ROUND(K$5*$J48,0)</f>
        <v>1365</v>
      </c>
      <c r="L48" s="44"/>
      <c r="M48" s="41" t="s">
        <v>73</v>
      </c>
      <c r="N48" s="283">
        <f>'4a 58C 21-22 Persons Count'!AN45</f>
        <v>2.87E-2</v>
      </c>
      <c r="O48" s="62">
        <f t="shared" si="15"/>
        <v>130022</v>
      </c>
      <c r="P48" s="72">
        <f>ROUNDUP($P$5*N48,0)</f>
        <v>1905</v>
      </c>
      <c r="Q48" s="72">
        <f>ROUNDDOWN($Q$5*N48,0)</f>
        <v>25022</v>
      </c>
      <c r="R48" s="66">
        <f t="shared" si="13"/>
        <v>156949</v>
      </c>
      <c r="S48" s="44"/>
      <c r="T48" s="41" t="s">
        <v>73</v>
      </c>
      <c r="U48" s="61">
        <f>'4a 58C 20-21 Persons Count'!AS45</f>
        <v>2.8299999999999999E-2</v>
      </c>
      <c r="V48" s="62">
        <f t="shared" si="18"/>
        <v>0</v>
      </c>
      <c r="W48" s="44"/>
      <c r="X48" s="62" t="s">
        <v>73</v>
      </c>
      <c r="Y48" s="16">
        <f t="shared" si="34"/>
        <v>130022</v>
      </c>
      <c r="Z48" s="16">
        <f t="shared" si="35"/>
        <v>1905</v>
      </c>
      <c r="AA48" s="16">
        <f t="shared" si="36"/>
        <v>26387</v>
      </c>
      <c r="AB48" s="55">
        <f t="shared" si="37"/>
        <v>158314</v>
      </c>
      <c r="AC48" s="68"/>
      <c r="AD48" s="41" t="s">
        <v>73</v>
      </c>
      <c r="AE48" s="65">
        <f>'5a SFY 2324 CalWIN MO Share Tbl'!J18</f>
        <v>8.0600000000000005E-2</v>
      </c>
      <c r="AF48" s="63">
        <f t="shared" si="51"/>
        <v>0</v>
      </c>
      <c r="AG48" s="63">
        <f t="shared" si="52"/>
        <v>0</v>
      </c>
      <c r="AH48" s="63">
        <f>ROUND(AE48*AH$5,0)</f>
        <v>0</v>
      </c>
      <c r="AI48" s="67">
        <f>SUM(AF48:AH48)</f>
        <v>0</v>
      </c>
      <c r="AJ48" s="54"/>
      <c r="AK48" s="73" t="s">
        <v>73</v>
      </c>
      <c r="AL48" s="322">
        <f>SUMIF('3a SFY 23-24 Q4 CalWIN MO'!$A:$A,'SFY 23-24 Q4 Share Calculations'!$AK48,'3a SFY 23-24 Q4 CalWIN MO'!X:X)</f>
        <v>0</v>
      </c>
      <c r="AM48" s="322">
        <f>SUMIF('3a SFY 23-24 Q4 CalWIN MO'!$A:$A,'SFY 23-24 Q4 Share Calculations'!$AK48,'3a SFY 23-24 Q4 CalWIN MO'!Y:Y)</f>
        <v>0</v>
      </c>
      <c r="AN48" s="322">
        <f>SUMIF('3a SFY 23-24 Q4 CalWIN MO'!$A:$A,'SFY 23-24 Q4 Share Calculations'!$AK48,'3a SFY 23-24 Q4 CalWIN MO'!Z:Z)</f>
        <v>0</v>
      </c>
      <c r="AO48" s="74">
        <f t="shared" si="54"/>
        <v>0</v>
      </c>
      <c r="AQ48" s="73" t="s">
        <v>73</v>
      </c>
      <c r="AR48" s="66">
        <f>SUMIF('3b SFY 22-23 Q4 Adj-Late MO'!$A:$A,'SFY 23-24 Q4 Share Calculations'!$AQ48,'3b SFY 22-23 Q4 Adj-Late MO'!X:X)</f>
        <v>0</v>
      </c>
      <c r="AS48" s="66">
        <f>SUMIF('3b SFY 22-23 Q4 Adj-Late MO'!$A:$A,'SFY 23-24 Q4 Share Calculations'!$AQ48,'3b SFY 22-23 Q4 Adj-Late MO'!Y:Y)</f>
        <v>0</v>
      </c>
      <c r="AT48" s="66">
        <f>SUMIF('3b SFY 22-23 Q4 Adj-Late MO'!$A:$A,'SFY 23-24 Q4 Share Calculations'!$AQ48,'3b SFY 22-23 Q4 Adj-Late MO'!Z:Z)</f>
        <v>0</v>
      </c>
      <c r="AU48" s="74">
        <f t="shared" si="55"/>
        <v>0</v>
      </c>
      <c r="AW48" s="73" t="s">
        <v>73</v>
      </c>
      <c r="AX48" s="67">
        <f t="shared" si="56"/>
        <v>0</v>
      </c>
      <c r="AY48" s="67">
        <f t="shared" si="56"/>
        <v>0</v>
      </c>
      <c r="AZ48" s="67">
        <f t="shared" si="56"/>
        <v>0</v>
      </c>
      <c r="BA48" s="74">
        <f>SUM(AX48:AZ48)</f>
        <v>0</v>
      </c>
      <c r="BB48" s="54"/>
      <c r="BC48" s="53">
        <f t="shared" si="38"/>
        <v>135542</v>
      </c>
      <c r="BD48" s="53">
        <f t="shared" si="39"/>
        <v>1905</v>
      </c>
      <c r="BE48" s="53">
        <f t="shared" si="40"/>
        <v>26387</v>
      </c>
      <c r="BF48" s="58">
        <f t="shared" si="33"/>
        <v>163834</v>
      </c>
      <c r="BG48" s="88">
        <f t="shared" si="41"/>
        <v>0</v>
      </c>
    </row>
    <row r="49" spans="1:59" x14ac:dyDescent="0.3">
      <c r="A49" s="41" t="s">
        <v>74</v>
      </c>
      <c r="B49" s="61">
        <f>'4a 58C 21-22 Persons Count'!AK46</f>
        <v>6.1000000000000004E-3</v>
      </c>
      <c r="C49" s="62">
        <f t="shared" si="10"/>
        <v>403</v>
      </c>
      <c r="D49" s="44"/>
      <c r="E49" s="267" t="s">
        <v>74</v>
      </c>
      <c r="F49" s="268">
        <f>'4a 58C 21-22 Persons Count'!AI46</f>
        <v>6.1000000000000004E-3</v>
      </c>
      <c r="G49" s="270">
        <f t="shared" si="11"/>
        <v>994</v>
      </c>
      <c r="H49" s="44"/>
      <c r="I49" s="41" t="s">
        <v>74</v>
      </c>
      <c r="J49" s="61">
        <f>'4a 58C 21-22 Persons Count'!AB46</f>
        <v>5.7000000000000002E-3</v>
      </c>
      <c r="K49" s="62">
        <f t="shared" si="14"/>
        <v>271</v>
      </c>
      <c r="L49" s="44"/>
      <c r="M49" s="41" t="s">
        <v>74</v>
      </c>
      <c r="N49" s="283">
        <f>'4a 58C 21-22 Persons Count'!AN46</f>
        <v>5.7000000000000002E-3</v>
      </c>
      <c r="O49" s="62">
        <f t="shared" si="15"/>
        <v>25823</v>
      </c>
      <c r="P49" s="62">
        <f t="shared" si="48"/>
        <v>378</v>
      </c>
      <c r="Q49" s="62">
        <f t="shared" ref="Q49:Q63" si="57">ROUND($Q$5*N49,0)</f>
        <v>4970</v>
      </c>
      <c r="R49" s="66">
        <f t="shared" si="13"/>
        <v>31171</v>
      </c>
      <c r="S49" s="44"/>
      <c r="T49" s="41" t="s">
        <v>74</v>
      </c>
      <c r="U49" s="61">
        <f>'4a 58C 20-21 Persons Count'!AS46</f>
        <v>5.7999999999999996E-3</v>
      </c>
      <c r="V49" s="62">
        <f t="shared" si="18"/>
        <v>0</v>
      </c>
      <c r="W49" s="44"/>
      <c r="X49" s="62" t="s">
        <v>74</v>
      </c>
      <c r="Y49" s="16">
        <f t="shared" si="34"/>
        <v>25823</v>
      </c>
      <c r="Z49" s="16">
        <f t="shared" si="35"/>
        <v>378</v>
      </c>
      <c r="AA49" s="16">
        <f t="shared" si="36"/>
        <v>5241</v>
      </c>
      <c r="AB49" s="55">
        <f t="shared" si="37"/>
        <v>31442</v>
      </c>
      <c r="AC49" s="68"/>
      <c r="AD49" s="41" t="s">
        <v>74</v>
      </c>
      <c r="AE49" s="65">
        <f>'5a SFY 2324 CalWIN MO Share Tbl'!J19</f>
        <v>1.3599999999999999E-2</v>
      </c>
      <c r="AF49" s="63">
        <f t="shared" si="51"/>
        <v>0</v>
      </c>
      <c r="AG49" s="63">
        <f t="shared" si="52"/>
        <v>0</v>
      </c>
      <c r="AH49" s="63">
        <f t="shared" si="53"/>
        <v>0</v>
      </c>
      <c r="AI49" s="67">
        <f>SUM(AF49:AH49)</f>
        <v>0</v>
      </c>
      <c r="AJ49" s="54"/>
      <c r="AK49" s="73" t="s">
        <v>74</v>
      </c>
      <c r="AL49" s="322">
        <f>SUMIF('3a SFY 23-24 Q4 CalWIN MO'!$A:$A,'SFY 23-24 Q4 Share Calculations'!$AK49,'3a SFY 23-24 Q4 CalWIN MO'!X:X)</f>
        <v>0</v>
      </c>
      <c r="AM49" s="322">
        <f>SUMIF('3a SFY 23-24 Q4 CalWIN MO'!$A:$A,'SFY 23-24 Q4 Share Calculations'!$AK49,'3a SFY 23-24 Q4 CalWIN MO'!Y:Y)</f>
        <v>0</v>
      </c>
      <c r="AN49" s="322">
        <f>SUMIF('3a SFY 23-24 Q4 CalWIN MO'!$A:$A,'SFY 23-24 Q4 Share Calculations'!$AK49,'3a SFY 23-24 Q4 CalWIN MO'!Z:Z)</f>
        <v>0</v>
      </c>
      <c r="AO49" s="74">
        <f t="shared" si="54"/>
        <v>0</v>
      </c>
      <c r="AQ49" s="73" t="s">
        <v>74</v>
      </c>
      <c r="AR49" s="66">
        <f>SUMIF('3b SFY 22-23 Q4 Adj-Late MO'!$A:$A,'SFY 23-24 Q4 Share Calculations'!$AQ49,'3b SFY 22-23 Q4 Adj-Late MO'!X:X)</f>
        <v>0</v>
      </c>
      <c r="AS49" s="66">
        <f>SUMIF('3b SFY 22-23 Q4 Adj-Late MO'!$A:$A,'SFY 23-24 Q4 Share Calculations'!$AQ49,'3b SFY 22-23 Q4 Adj-Late MO'!Y:Y)</f>
        <v>0</v>
      </c>
      <c r="AT49" s="66">
        <f>SUMIF('3b SFY 22-23 Q4 Adj-Late MO'!$A:$A,'SFY 23-24 Q4 Share Calculations'!$AQ49,'3b SFY 22-23 Q4 Adj-Late MO'!Z:Z)</f>
        <v>0</v>
      </c>
      <c r="AU49" s="74">
        <f t="shared" si="55"/>
        <v>0</v>
      </c>
      <c r="AW49" s="73" t="s">
        <v>74</v>
      </c>
      <c r="AX49" s="67">
        <f t="shared" si="56"/>
        <v>0</v>
      </c>
      <c r="AY49" s="67">
        <f t="shared" si="56"/>
        <v>0</v>
      </c>
      <c r="AZ49" s="67">
        <f t="shared" si="56"/>
        <v>0</v>
      </c>
      <c r="BA49" s="74">
        <f t="shared" si="20"/>
        <v>0</v>
      </c>
      <c r="BB49" s="54"/>
      <c r="BC49" s="53">
        <f t="shared" si="38"/>
        <v>27220</v>
      </c>
      <c r="BD49" s="53">
        <f t="shared" si="39"/>
        <v>378</v>
      </c>
      <c r="BE49" s="53">
        <f t="shared" si="40"/>
        <v>5241</v>
      </c>
      <c r="BF49" s="58">
        <f t="shared" si="33"/>
        <v>32839</v>
      </c>
      <c r="BG49" s="88">
        <f t="shared" si="41"/>
        <v>0</v>
      </c>
    </row>
    <row r="50" spans="1:59" x14ac:dyDescent="0.3">
      <c r="A50" s="41" t="s">
        <v>75</v>
      </c>
      <c r="B50" s="61">
        <f>'4a 58C 21-22 Persons Count'!AK47</f>
        <v>5.3E-3</v>
      </c>
      <c r="C50" s="62">
        <f t="shared" si="10"/>
        <v>350</v>
      </c>
      <c r="D50" s="44"/>
      <c r="E50" s="269" t="s">
        <v>75</v>
      </c>
      <c r="F50" s="268">
        <f>'4a 58C 21-22 Persons Count'!AI47</f>
        <v>5.3E-3</v>
      </c>
      <c r="G50" s="270">
        <f t="shared" si="11"/>
        <v>864</v>
      </c>
      <c r="H50" s="44"/>
      <c r="I50" s="41" t="s">
        <v>75</v>
      </c>
      <c r="J50" s="61">
        <f>'4a 58C 21-22 Persons Count'!AB47</f>
        <v>4.8999999999999998E-3</v>
      </c>
      <c r="K50" s="62">
        <f t="shared" si="14"/>
        <v>233</v>
      </c>
      <c r="L50" s="44"/>
      <c r="M50" s="41" t="s">
        <v>75</v>
      </c>
      <c r="N50" s="283">
        <f>'4a 58C 21-22 Persons Count'!AN47</f>
        <v>4.8999999999999998E-3</v>
      </c>
      <c r="O50" s="62">
        <f t="shared" si="15"/>
        <v>22199</v>
      </c>
      <c r="P50" s="62">
        <f t="shared" si="48"/>
        <v>325</v>
      </c>
      <c r="Q50" s="62">
        <f t="shared" si="57"/>
        <v>4272</v>
      </c>
      <c r="R50" s="66">
        <f t="shared" si="13"/>
        <v>26796</v>
      </c>
      <c r="S50" s="44"/>
      <c r="T50" s="41" t="s">
        <v>75</v>
      </c>
      <c r="U50" s="61">
        <f>'4a 58C 20-21 Persons Count'!AS47</f>
        <v>4.8999999999999998E-3</v>
      </c>
      <c r="V50" s="62">
        <f t="shared" si="18"/>
        <v>0</v>
      </c>
      <c r="W50" s="44"/>
      <c r="X50" s="62" t="s">
        <v>75</v>
      </c>
      <c r="Y50" s="16">
        <f t="shared" si="34"/>
        <v>22199</v>
      </c>
      <c r="Z50" s="16">
        <f t="shared" si="35"/>
        <v>325</v>
      </c>
      <c r="AA50" s="16">
        <f t="shared" si="36"/>
        <v>4505</v>
      </c>
      <c r="AB50" s="55">
        <f t="shared" si="37"/>
        <v>27029</v>
      </c>
      <c r="AC50" s="68"/>
      <c r="AD50" s="20" t="s">
        <v>75</v>
      </c>
      <c r="AE50" s="71"/>
      <c r="AF50" s="70"/>
      <c r="AG50" s="70"/>
      <c r="AH50" s="70"/>
      <c r="AI50" s="20"/>
      <c r="AJ50" s="54"/>
      <c r="AK50" s="70" t="s">
        <v>75</v>
      </c>
      <c r="AL50" s="70"/>
      <c r="AM50" s="70"/>
      <c r="AN50" s="70"/>
      <c r="AO50" s="70"/>
      <c r="AQ50" s="70" t="s">
        <v>75</v>
      </c>
      <c r="AR50" s="70"/>
      <c r="AS50" s="70"/>
      <c r="AT50" s="70"/>
      <c r="AU50" s="70"/>
      <c r="AW50" s="70" t="s">
        <v>75</v>
      </c>
      <c r="AX50" s="215"/>
      <c r="AY50" s="215"/>
      <c r="AZ50" s="215"/>
      <c r="BA50" s="216"/>
      <c r="BB50" s="54"/>
      <c r="BC50" s="53">
        <f t="shared" si="38"/>
        <v>23413</v>
      </c>
      <c r="BD50" s="53">
        <f t="shared" si="39"/>
        <v>325</v>
      </c>
      <c r="BE50" s="53">
        <f t="shared" si="40"/>
        <v>4505</v>
      </c>
      <c r="BF50" s="58">
        <f t="shared" si="33"/>
        <v>28243</v>
      </c>
      <c r="BG50" s="88">
        <f t="shared" si="41"/>
        <v>0</v>
      </c>
    </row>
    <row r="51" spans="1:59" x14ac:dyDescent="0.3">
      <c r="A51" s="41" t="s">
        <v>76</v>
      </c>
      <c r="B51" s="61">
        <f>'4a 58C 21-22 Persons Count'!AK48</f>
        <v>1E-4</v>
      </c>
      <c r="C51" s="62">
        <f t="shared" si="10"/>
        <v>7</v>
      </c>
      <c r="D51" s="44"/>
      <c r="E51" s="269" t="s">
        <v>76</v>
      </c>
      <c r="F51" s="268">
        <f>'4a 58C 21-22 Persons Count'!AI48</f>
        <v>1E-4</v>
      </c>
      <c r="G51" s="270">
        <f t="shared" si="11"/>
        <v>16</v>
      </c>
      <c r="H51" s="44"/>
      <c r="I51" s="41" t="s">
        <v>76</v>
      </c>
      <c r="J51" s="61">
        <f>'4a 58C 21-22 Persons Count'!AB48</f>
        <v>1E-4</v>
      </c>
      <c r="K51" s="62">
        <f t="shared" si="14"/>
        <v>5</v>
      </c>
      <c r="L51" s="44"/>
      <c r="M51" s="41" t="s">
        <v>76</v>
      </c>
      <c r="N51" s="283">
        <f>'4a 58C 21-22 Persons Count'!AN48</f>
        <v>1E-4</v>
      </c>
      <c r="O51" s="62">
        <f t="shared" si="15"/>
        <v>453</v>
      </c>
      <c r="P51" s="62">
        <f t="shared" si="48"/>
        <v>7</v>
      </c>
      <c r="Q51" s="62">
        <f t="shared" si="57"/>
        <v>87</v>
      </c>
      <c r="R51" s="66">
        <f t="shared" si="13"/>
        <v>547</v>
      </c>
      <c r="S51" s="44"/>
      <c r="T51" s="41" t="s">
        <v>76</v>
      </c>
      <c r="U51" s="61">
        <f>'4a 58C 20-21 Persons Count'!AS48</f>
        <v>1E-4</v>
      </c>
      <c r="V51" s="62">
        <f t="shared" si="18"/>
        <v>0</v>
      </c>
      <c r="W51" s="44"/>
      <c r="X51" s="62" t="s">
        <v>76</v>
      </c>
      <c r="Y51" s="16">
        <f t="shared" si="34"/>
        <v>453</v>
      </c>
      <c r="Z51" s="16">
        <f t="shared" si="35"/>
        <v>7</v>
      </c>
      <c r="AA51" s="16">
        <f t="shared" si="36"/>
        <v>92</v>
      </c>
      <c r="AB51" s="55">
        <f t="shared" si="37"/>
        <v>552</v>
      </c>
      <c r="AC51" s="68"/>
      <c r="AD51" s="20" t="s">
        <v>76</v>
      </c>
      <c r="AE51" s="71"/>
      <c r="AF51" s="70"/>
      <c r="AG51" s="70"/>
      <c r="AH51" s="70"/>
      <c r="AI51" s="20"/>
      <c r="AJ51" s="54"/>
      <c r="AK51" s="70" t="s">
        <v>76</v>
      </c>
      <c r="AL51" s="70"/>
      <c r="AM51" s="70"/>
      <c r="AN51" s="70"/>
      <c r="AO51" s="70"/>
      <c r="AQ51" s="70" t="s">
        <v>76</v>
      </c>
      <c r="AR51" s="70"/>
      <c r="AS51" s="70"/>
      <c r="AT51" s="70"/>
      <c r="AU51" s="70"/>
      <c r="AW51" s="70" t="s">
        <v>76</v>
      </c>
      <c r="AX51" s="215"/>
      <c r="AY51" s="215"/>
      <c r="AZ51" s="215"/>
      <c r="BA51" s="216"/>
      <c r="BB51" s="54"/>
      <c r="BC51" s="53">
        <f t="shared" si="38"/>
        <v>476</v>
      </c>
      <c r="BD51" s="53">
        <f t="shared" si="39"/>
        <v>7</v>
      </c>
      <c r="BE51" s="53">
        <f t="shared" si="40"/>
        <v>92</v>
      </c>
      <c r="BF51" s="58">
        <f t="shared" si="33"/>
        <v>575</v>
      </c>
      <c r="BG51" s="88">
        <f t="shared" si="41"/>
        <v>0</v>
      </c>
    </row>
    <row r="52" spans="1:59" x14ac:dyDescent="0.3">
      <c r="A52" s="41" t="s">
        <v>77</v>
      </c>
      <c r="B52" s="61">
        <f>'4a 58C 21-22 Persons Count'!AK49</f>
        <v>1.6999999999999999E-3</v>
      </c>
      <c r="C52" s="62">
        <f t="shared" si="10"/>
        <v>112</v>
      </c>
      <c r="D52" s="44"/>
      <c r="E52" s="269" t="s">
        <v>77</v>
      </c>
      <c r="F52" s="268">
        <f>'4a 58C 21-22 Persons Count'!AI49</f>
        <v>1.6999999999999999E-3</v>
      </c>
      <c r="G52" s="270">
        <f t="shared" si="11"/>
        <v>277</v>
      </c>
      <c r="H52" s="44"/>
      <c r="I52" s="41" t="s">
        <v>77</v>
      </c>
      <c r="J52" s="61">
        <f>'4a 58C 21-22 Persons Count'!AB49</f>
        <v>1.4E-3</v>
      </c>
      <c r="K52" s="62">
        <f>ROUND(K$5*$J52,0)</f>
        <v>67</v>
      </c>
      <c r="L52" s="44"/>
      <c r="M52" s="41" t="s">
        <v>77</v>
      </c>
      <c r="N52" s="283">
        <f>'4a 58C 21-22 Persons Count'!AN49</f>
        <v>1.4E-3</v>
      </c>
      <c r="O52" s="62">
        <f t="shared" si="15"/>
        <v>6343</v>
      </c>
      <c r="P52" s="62">
        <f t="shared" si="48"/>
        <v>93</v>
      </c>
      <c r="Q52" s="62">
        <f t="shared" si="57"/>
        <v>1221</v>
      </c>
      <c r="R52" s="66">
        <f t="shared" si="13"/>
        <v>7657</v>
      </c>
      <c r="S52" s="44"/>
      <c r="T52" s="41" t="s">
        <v>77</v>
      </c>
      <c r="U52" s="61">
        <f>'4a 58C 20-21 Persons Count'!AS49</f>
        <v>1.5E-3</v>
      </c>
      <c r="V52" s="62">
        <f t="shared" si="18"/>
        <v>0</v>
      </c>
      <c r="W52" s="44"/>
      <c r="X52" s="62" t="s">
        <v>77</v>
      </c>
      <c r="Y52" s="16">
        <f t="shared" si="34"/>
        <v>6343</v>
      </c>
      <c r="Z52" s="16">
        <f t="shared" si="35"/>
        <v>93</v>
      </c>
      <c r="AA52" s="16">
        <f t="shared" si="36"/>
        <v>1288</v>
      </c>
      <c r="AB52" s="55">
        <f t="shared" si="37"/>
        <v>7724</v>
      </c>
      <c r="AC52" s="68"/>
      <c r="AD52" s="20" t="s">
        <v>77</v>
      </c>
      <c r="AE52" s="71"/>
      <c r="AF52" s="70"/>
      <c r="AG52" s="70"/>
      <c r="AH52" s="70"/>
      <c r="AI52" s="20"/>
      <c r="AJ52" s="54"/>
      <c r="AK52" s="70" t="s">
        <v>77</v>
      </c>
      <c r="AL52" s="70"/>
      <c r="AM52" s="70"/>
      <c r="AN52" s="70"/>
      <c r="AO52" s="70"/>
      <c r="AQ52" s="70" t="s">
        <v>77</v>
      </c>
      <c r="AR52" s="70"/>
      <c r="AS52" s="70"/>
      <c r="AT52" s="70"/>
      <c r="AU52" s="70"/>
      <c r="AW52" s="70" t="s">
        <v>77</v>
      </c>
      <c r="AX52" s="215"/>
      <c r="AY52" s="215"/>
      <c r="AZ52" s="215"/>
      <c r="BA52" s="216"/>
      <c r="BB52" s="54"/>
      <c r="BC52" s="53">
        <f t="shared" si="38"/>
        <v>6732</v>
      </c>
      <c r="BD52" s="53">
        <f t="shared" si="39"/>
        <v>93</v>
      </c>
      <c r="BE52" s="53">
        <f t="shared" si="40"/>
        <v>1288</v>
      </c>
      <c r="BF52" s="58">
        <f t="shared" si="33"/>
        <v>8113</v>
      </c>
      <c r="BG52" s="88">
        <f t="shared" si="41"/>
        <v>0</v>
      </c>
    </row>
    <row r="53" spans="1:59" x14ac:dyDescent="0.3">
      <c r="A53" s="41" t="s">
        <v>78</v>
      </c>
      <c r="B53" s="61">
        <f>'4a 58C 21-22 Persons Count'!AK50</f>
        <v>1.0200000000000001E-2</v>
      </c>
      <c r="C53" s="62">
        <f t="shared" si="10"/>
        <v>673</v>
      </c>
      <c r="D53" s="44"/>
      <c r="E53" s="267" t="s">
        <v>78</v>
      </c>
      <c r="F53" s="268">
        <f>'4a 58C 21-22 Persons Count'!AI50</f>
        <v>1.0200000000000001E-2</v>
      </c>
      <c r="G53" s="270">
        <f t="shared" si="11"/>
        <v>1663</v>
      </c>
      <c r="H53" s="44"/>
      <c r="I53" s="41" t="s">
        <v>78</v>
      </c>
      <c r="J53" s="61">
        <f>'4a 58C 21-22 Persons Count'!AB50</f>
        <v>9.4999999999999998E-3</v>
      </c>
      <c r="K53" s="62">
        <f t="shared" si="14"/>
        <v>452</v>
      </c>
      <c r="L53" s="44"/>
      <c r="M53" s="41" t="s">
        <v>78</v>
      </c>
      <c r="N53" s="283">
        <f>'4a 58C 21-22 Persons Count'!AN50</f>
        <v>9.4999999999999998E-3</v>
      </c>
      <c r="O53" s="62">
        <f t="shared" si="15"/>
        <v>43039</v>
      </c>
      <c r="P53" s="62">
        <f t="shared" si="48"/>
        <v>630</v>
      </c>
      <c r="Q53" s="62">
        <f t="shared" si="57"/>
        <v>8283</v>
      </c>
      <c r="R53" s="66">
        <f t="shared" si="13"/>
        <v>51952</v>
      </c>
      <c r="S53" s="44"/>
      <c r="T53" s="41" t="s">
        <v>78</v>
      </c>
      <c r="U53" s="61">
        <f>'4a 58C 20-21 Persons Count'!AS50</f>
        <v>9.2999999999999992E-3</v>
      </c>
      <c r="V53" s="62">
        <f t="shared" si="18"/>
        <v>0</v>
      </c>
      <c r="W53" s="44"/>
      <c r="X53" s="62" t="s">
        <v>78</v>
      </c>
      <c r="Y53" s="16">
        <f t="shared" si="34"/>
        <v>43039</v>
      </c>
      <c r="Z53" s="16">
        <f t="shared" si="35"/>
        <v>630</v>
      </c>
      <c r="AA53" s="16">
        <f t="shared" si="36"/>
        <v>8735</v>
      </c>
      <c r="AB53" s="55">
        <f t="shared" si="37"/>
        <v>52404</v>
      </c>
      <c r="AC53" s="68"/>
      <c r="AD53" s="41" t="s">
        <v>78</v>
      </c>
      <c r="AE53" s="65">
        <f>'5a SFY 2324 CalWIN MO Share Tbl'!J20</f>
        <v>2.5700000000000001E-2</v>
      </c>
      <c r="AF53" s="63">
        <f t="shared" ref="AF53" si="58">ROUND(AE53*AF$5,0)</f>
        <v>0</v>
      </c>
      <c r="AG53" s="63">
        <f t="shared" ref="AG53" si="59">ROUND(AE53*AG$5,0)</f>
        <v>0</v>
      </c>
      <c r="AH53" s="63">
        <f t="shared" ref="AH53:AH54" si="60">ROUND(AE53*AH$5,0)</f>
        <v>0</v>
      </c>
      <c r="AI53" s="67">
        <f>SUM(AF53:AH53)</f>
        <v>0</v>
      </c>
      <c r="AJ53" s="54"/>
      <c r="AK53" s="73" t="s">
        <v>78</v>
      </c>
      <c r="AL53" s="322">
        <f>SUMIF('3a SFY 23-24 Q4 CalWIN MO'!$A:$A,'SFY 23-24 Q4 Share Calculations'!$AK53,'3a SFY 23-24 Q4 CalWIN MO'!X:X)</f>
        <v>0</v>
      </c>
      <c r="AM53" s="322">
        <f>SUMIF('3a SFY 23-24 Q4 CalWIN MO'!$A:$A,'SFY 23-24 Q4 Share Calculations'!$AK53,'3a SFY 23-24 Q4 CalWIN MO'!Y:Y)</f>
        <v>0</v>
      </c>
      <c r="AN53" s="322">
        <f>SUMIF('3a SFY 23-24 Q4 CalWIN MO'!$A:$A,'SFY 23-24 Q4 Share Calculations'!$AK53,'3a SFY 23-24 Q4 CalWIN MO'!Z:Z)</f>
        <v>0</v>
      </c>
      <c r="AO53" s="74">
        <f t="shared" ref="AO53:AO54" si="61">SUM(AL53:AN53)</f>
        <v>0</v>
      </c>
      <c r="AQ53" s="73" t="s">
        <v>78</v>
      </c>
      <c r="AR53" s="66">
        <f>SUMIF('3b SFY 22-23 Q4 Adj-Late MO'!$A:$A,'SFY 23-24 Q4 Share Calculations'!$AQ53,'3b SFY 22-23 Q4 Adj-Late MO'!X:X)</f>
        <v>0</v>
      </c>
      <c r="AS53" s="66">
        <f>SUMIF('3b SFY 22-23 Q4 Adj-Late MO'!$A:$A,'SFY 23-24 Q4 Share Calculations'!$AQ53,'3b SFY 22-23 Q4 Adj-Late MO'!Y:Y)</f>
        <v>0</v>
      </c>
      <c r="AT53" s="66">
        <f>SUMIF('3b SFY 22-23 Q4 Adj-Late MO'!$A:$A,'SFY 23-24 Q4 Share Calculations'!$AQ53,'3b SFY 22-23 Q4 Adj-Late MO'!Z:Z)</f>
        <v>0</v>
      </c>
      <c r="AU53" s="74">
        <f t="shared" ref="AU53:AU54" si="62">SUM(AR53:AT53)</f>
        <v>0</v>
      </c>
      <c r="AW53" s="73" t="s">
        <v>78</v>
      </c>
      <c r="AX53" s="67">
        <f t="shared" ref="AX53:AZ54" si="63">SUM(AF53,AL53,AR53)</f>
        <v>0</v>
      </c>
      <c r="AY53" s="67">
        <f t="shared" si="63"/>
        <v>0</v>
      </c>
      <c r="AZ53" s="67">
        <f t="shared" si="63"/>
        <v>0</v>
      </c>
      <c r="BA53" s="74">
        <f t="shared" si="20"/>
        <v>0</v>
      </c>
      <c r="BB53" s="54"/>
      <c r="BC53" s="53">
        <f t="shared" si="38"/>
        <v>45375</v>
      </c>
      <c r="BD53" s="53">
        <f t="shared" si="39"/>
        <v>630</v>
      </c>
      <c r="BE53" s="53">
        <f t="shared" si="40"/>
        <v>8735</v>
      </c>
      <c r="BF53" s="58">
        <f t="shared" si="33"/>
        <v>54740</v>
      </c>
      <c r="BG53" s="88">
        <f t="shared" si="41"/>
        <v>0</v>
      </c>
    </row>
    <row r="54" spans="1:59" x14ac:dyDescent="0.3">
      <c r="A54" s="41" t="s">
        <v>79</v>
      </c>
      <c r="B54" s="61">
        <f>'4a 58C 21-22 Persons Count'!AK51</f>
        <v>7.0000000000000001E-3</v>
      </c>
      <c r="C54" s="62">
        <f t="shared" si="10"/>
        <v>462</v>
      </c>
      <c r="D54" s="44"/>
      <c r="E54" s="267" t="s">
        <v>79</v>
      </c>
      <c r="F54" s="268">
        <f>'4a 58C 21-22 Persons Count'!AI51</f>
        <v>7.0000000000000001E-3</v>
      </c>
      <c r="G54" s="270">
        <f t="shared" si="11"/>
        <v>1141</v>
      </c>
      <c r="H54" s="44"/>
      <c r="I54" s="41" t="s">
        <v>79</v>
      </c>
      <c r="J54" s="61">
        <f>'4a 58C 21-22 Persons Count'!AB51</f>
        <v>8.5000000000000006E-3</v>
      </c>
      <c r="K54" s="62">
        <f t="shared" si="14"/>
        <v>404</v>
      </c>
      <c r="L54" s="44"/>
      <c r="M54" s="41" t="s">
        <v>79</v>
      </c>
      <c r="N54" s="283">
        <f>'4a 58C 21-22 Persons Count'!AN51</f>
        <v>8.5000000000000006E-3</v>
      </c>
      <c r="O54" s="62">
        <f t="shared" si="15"/>
        <v>38508</v>
      </c>
      <c r="P54" s="62">
        <f t="shared" si="48"/>
        <v>564</v>
      </c>
      <c r="Q54" s="62">
        <f t="shared" si="57"/>
        <v>7411</v>
      </c>
      <c r="R54" s="66">
        <f t="shared" si="13"/>
        <v>46483</v>
      </c>
      <c r="S54" s="44"/>
      <c r="T54" s="41" t="s">
        <v>79</v>
      </c>
      <c r="U54" s="61">
        <f>'4a 58C 20-21 Persons Count'!AS51</f>
        <v>8.3999999999999995E-3</v>
      </c>
      <c r="V54" s="62">
        <f t="shared" si="18"/>
        <v>0</v>
      </c>
      <c r="W54" s="44"/>
      <c r="X54" s="62" t="s">
        <v>79</v>
      </c>
      <c r="Y54" s="16">
        <f t="shared" si="34"/>
        <v>38508</v>
      </c>
      <c r="Z54" s="16">
        <f t="shared" si="35"/>
        <v>564</v>
      </c>
      <c r="AA54" s="16">
        <f t="shared" si="36"/>
        <v>7815</v>
      </c>
      <c r="AB54" s="55">
        <f t="shared" si="37"/>
        <v>46887</v>
      </c>
      <c r="AC54" s="68"/>
      <c r="AD54" s="41" t="s">
        <v>79</v>
      </c>
      <c r="AE54" s="65">
        <f>'5a SFY 2324 CalWIN MO Share Tbl'!J21</f>
        <v>2.12E-2</v>
      </c>
      <c r="AF54" s="63">
        <f>ROUND(AE54*AF$5,0)</f>
        <v>0</v>
      </c>
      <c r="AG54" s="63">
        <f>ROUND(AE54*AG$5,0)</f>
        <v>0</v>
      </c>
      <c r="AH54" s="63">
        <f t="shared" si="60"/>
        <v>0</v>
      </c>
      <c r="AI54" s="67">
        <f>SUM(AF54:AH54)</f>
        <v>0</v>
      </c>
      <c r="AJ54" s="54"/>
      <c r="AK54" s="73" t="s">
        <v>79</v>
      </c>
      <c r="AL54" s="322">
        <f>SUMIF('3a SFY 23-24 Q4 CalWIN MO'!$A:$A,'SFY 23-24 Q4 Share Calculations'!$AK54,'3a SFY 23-24 Q4 CalWIN MO'!X:X)</f>
        <v>0</v>
      </c>
      <c r="AM54" s="322">
        <f>SUMIF('3a SFY 23-24 Q4 CalWIN MO'!$A:$A,'SFY 23-24 Q4 Share Calculations'!$AK54,'3a SFY 23-24 Q4 CalWIN MO'!Y:Y)</f>
        <v>0</v>
      </c>
      <c r="AN54" s="322">
        <f>SUMIF('3a SFY 23-24 Q4 CalWIN MO'!$A:$A,'SFY 23-24 Q4 Share Calculations'!$AK54,'3a SFY 23-24 Q4 CalWIN MO'!Z:Z)</f>
        <v>0</v>
      </c>
      <c r="AO54" s="74">
        <f t="shared" si="61"/>
        <v>0</v>
      </c>
      <c r="AQ54" s="73" t="s">
        <v>79</v>
      </c>
      <c r="AR54" s="66">
        <f>SUMIF('3b SFY 22-23 Q4 Adj-Late MO'!$A:$A,'SFY 23-24 Q4 Share Calculations'!$AQ54,'3b SFY 22-23 Q4 Adj-Late MO'!X:X)</f>
        <v>0</v>
      </c>
      <c r="AS54" s="66">
        <f>SUMIF('3b SFY 22-23 Q4 Adj-Late MO'!$A:$A,'SFY 23-24 Q4 Share Calculations'!$AQ54,'3b SFY 22-23 Q4 Adj-Late MO'!Y:Y)</f>
        <v>0</v>
      </c>
      <c r="AT54" s="66">
        <f>SUMIF('3b SFY 22-23 Q4 Adj-Late MO'!$A:$A,'SFY 23-24 Q4 Share Calculations'!$AQ54,'3b SFY 22-23 Q4 Adj-Late MO'!Z:Z)</f>
        <v>0</v>
      </c>
      <c r="AU54" s="74">
        <f t="shared" si="62"/>
        <v>0</v>
      </c>
      <c r="AW54" s="73" t="s">
        <v>79</v>
      </c>
      <c r="AX54" s="67">
        <f t="shared" si="63"/>
        <v>0</v>
      </c>
      <c r="AY54" s="67">
        <f t="shared" si="63"/>
        <v>0</v>
      </c>
      <c r="AZ54" s="67">
        <f t="shared" si="63"/>
        <v>0</v>
      </c>
      <c r="BA54" s="74">
        <f t="shared" si="20"/>
        <v>0</v>
      </c>
      <c r="BB54" s="54"/>
      <c r="BC54" s="53">
        <f t="shared" si="38"/>
        <v>40111</v>
      </c>
      <c r="BD54" s="53">
        <f t="shared" si="39"/>
        <v>564</v>
      </c>
      <c r="BE54" s="53">
        <f t="shared" si="40"/>
        <v>7815</v>
      </c>
      <c r="BF54" s="58">
        <f t="shared" si="33"/>
        <v>48490</v>
      </c>
      <c r="BG54" s="88">
        <f t="shared" si="41"/>
        <v>0</v>
      </c>
    </row>
    <row r="55" spans="1:59" x14ac:dyDescent="0.3">
      <c r="A55" s="41" t="s">
        <v>80</v>
      </c>
      <c r="B55" s="61">
        <f>'4a 58C 21-22 Persons Count'!AK52</f>
        <v>1.5599999999999999E-2</v>
      </c>
      <c r="C55" s="62">
        <f t="shared" si="10"/>
        <v>1030</v>
      </c>
      <c r="D55" s="44"/>
      <c r="E55" s="269" t="s">
        <v>80</v>
      </c>
      <c r="F55" s="268">
        <f>'4a 58C 21-22 Persons Count'!AI52</f>
        <v>1.5599999999999999E-2</v>
      </c>
      <c r="G55" s="270">
        <f t="shared" si="11"/>
        <v>2543</v>
      </c>
      <c r="H55" s="44"/>
      <c r="I55" s="41" t="s">
        <v>80</v>
      </c>
      <c r="J55" s="61">
        <f>'4a 58C 21-22 Persons Count'!AB52</f>
        <v>1.7100000000000001E-2</v>
      </c>
      <c r="K55" s="62">
        <f t="shared" si="14"/>
        <v>813</v>
      </c>
      <c r="L55" s="44"/>
      <c r="M55" s="41" t="s">
        <v>80</v>
      </c>
      <c r="N55" s="283">
        <f>'4a 58C 21-22 Persons Count'!AN52</f>
        <v>1.7100000000000001E-2</v>
      </c>
      <c r="O55" s="62">
        <f t="shared" si="15"/>
        <v>77470</v>
      </c>
      <c r="P55" s="72">
        <f>ROUNDUP($P$5*N55,0)</f>
        <v>1135</v>
      </c>
      <c r="Q55" s="62">
        <f t="shared" si="57"/>
        <v>14909</v>
      </c>
      <c r="R55" s="66">
        <f t="shared" si="13"/>
        <v>93514</v>
      </c>
      <c r="S55" s="44"/>
      <c r="T55" s="41" t="s">
        <v>80</v>
      </c>
      <c r="U55" s="61">
        <f>'4a 58C 20-21 Persons Count'!AS52</f>
        <v>1.7500000000000002E-2</v>
      </c>
      <c r="V55" s="62">
        <f t="shared" si="18"/>
        <v>0</v>
      </c>
      <c r="W55" s="44"/>
      <c r="X55" s="62" t="s">
        <v>80</v>
      </c>
      <c r="Y55" s="16">
        <f t="shared" si="34"/>
        <v>77470</v>
      </c>
      <c r="Z55" s="16">
        <f t="shared" si="35"/>
        <v>1135</v>
      </c>
      <c r="AA55" s="16">
        <f t="shared" si="36"/>
        <v>15722</v>
      </c>
      <c r="AB55" s="55">
        <f t="shared" si="37"/>
        <v>94327</v>
      </c>
      <c r="AC55" s="68"/>
      <c r="AD55" s="20" t="s">
        <v>80</v>
      </c>
      <c r="AE55" s="71"/>
      <c r="AF55" s="70"/>
      <c r="AG55" s="70"/>
      <c r="AH55" s="70"/>
      <c r="AI55" s="20"/>
      <c r="AJ55" s="54"/>
      <c r="AK55" s="70" t="s">
        <v>80</v>
      </c>
      <c r="AL55" s="70"/>
      <c r="AM55" s="70"/>
      <c r="AN55" s="70"/>
      <c r="AO55" s="70"/>
      <c r="AQ55" s="70" t="s">
        <v>80</v>
      </c>
      <c r="AR55" s="70"/>
      <c r="AS55" s="70"/>
      <c r="AT55" s="70"/>
      <c r="AU55" s="70"/>
      <c r="AW55" s="70" t="s">
        <v>80</v>
      </c>
      <c r="AX55" s="215"/>
      <c r="AY55" s="215"/>
      <c r="AZ55" s="215"/>
      <c r="BA55" s="216"/>
      <c r="BB55" s="54"/>
      <c r="BC55" s="53">
        <f t="shared" si="38"/>
        <v>81043</v>
      </c>
      <c r="BD55" s="53">
        <f t="shared" si="39"/>
        <v>1135</v>
      </c>
      <c r="BE55" s="53">
        <f t="shared" si="40"/>
        <v>15722</v>
      </c>
      <c r="BF55" s="58">
        <f t="shared" si="33"/>
        <v>97900</v>
      </c>
      <c r="BG55" s="88">
        <f t="shared" si="41"/>
        <v>0</v>
      </c>
    </row>
    <row r="56" spans="1:59" x14ac:dyDescent="0.3">
      <c r="A56" s="41" t="s">
        <v>81</v>
      </c>
      <c r="B56" s="61">
        <f>'4a 58C 21-22 Persons Count'!AK53</f>
        <v>2.5999999999999999E-3</v>
      </c>
      <c r="C56" s="62">
        <f t="shared" si="10"/>
        <v>172</v>
      </c>
      <c r="D56" s="44"/>
      <c r="E56" s="269" t="s">
        <v>81</v>
      </c>
      <c r="F56" s="268">
        <f>'4a 58C 21-22 Persons Count'!AI53</f>
        <v>2.5999999999999999E-3</v>
      </c>
      <c r="G56" s="270">
        <f t="shared" si="11"/>
        <v>424</v>
      </c>
      <c r="H56" s="44"/>
      <c r="I56" s="41" t="s">
        <v>81</v>
      </c>
      <c r="J56" s="61">
        <f>'4a 58C 21-22 Persons Count'!AB53</f>
        <v>3.0000000000000001E-3</v>
      </c>
      <c r="K56" s="62">
        <f t="shared" si="14"/>
        <v>143</v>
      </c>
      <c r="L56" s="44"/>
      <c r="M56" s="41" t="s">
        <v>81</v>
      </c>
      <c r="N56" s="283">
        <f>'4a 58C 21-22 Persons Count'!AN53</f>
        <v>3.0000000000000001E-3</v>
      </c>
      <c r="O56" s="62">
        <f t="shared" si="15"/>
        <v>13591</v>
      </c>
      <c r="P56" s="62">
        <f t="shared" si="48"/>
        <v>199</v>
      </c>
      <c r="Q56" s="62">
        <f t="shared" si="57"/>
        <v>2616</v>
      </c>
      <c r="R56" s="66">
        <f t="shared" si="13"/>
        <v>16406</v>
      </c>
      <c r="S56" s="44"/>
      <c r="T56" s="41" t="s">
        <v>81</v>
      </c>
      <c r="U56" s="61">
        <f>'4a 58C 20-21 Persons Count'!AS53</f>
        <v>3.0000000000000001E-3</v>
      </c>
      <c r="V56" s="62">
        <f t="shared" si="18"/>
        <v>0</v>
      </c>
      <c r="W56" s="44"/>
      <c r="X56" s="62" t="s">
        <v>81</v>
      </c>
      <c r="Y56" s="16">
        <f t="shared" si="34"/>
        <v>13591</v>
      </c>
      <c r="Z56" s="16">
        <f t="shared" si="35"/>
        <v>199</v>
      </c>
      <c r="AA56" s="16">
        <f t="shared" si="36"/>
        <v>2759</v>
      </c>
      <c r="AB56" s="55">
        <f t="shared" si="37"/>
        <v>16549</v>
      </c>
      <c r="AC56" s="68"/>
      <c r="AD56" s="20" t="s">
        <v>81</v>
      </c>
      <c r="AE56" s="71"/>
      <c r="AF56" s="70"/>
      <c r="AG56" s="70"/>
      <c r="AH56" s="70"/>
      <c r="AI56" s="20"/>
      <c r="AJ56" s="54"/>
      <c r="AK56" s="70" t="s">
        <v>81</v>
      </c>
      <c r="AL56" s="70"/>
      <c r="AM56" s="70"/>
      <c r="AN56" s="70"/>
      <c r="AO56" s="70"/>
      <c r="AQ56" s="70" t="s">
        <v>81</v>
      </c>
      <c r="AR56" s="70"/>
      <c r="AS56" s="70"/>
      <c r="AT56" s="70"/>
      <c r="AU56" s="70"/>
      <c r="AW56" s="70" t="s">
        <v>81</v>
      </c>
      <c r="AX56" s="215"/>
      <c r="AY56" s="215"/>
      <c r="AZ56" s="215"/>
      <c r="BA56" s="216"/>
      <c r="BB56" s="54"/>
      <c r="BC56" s="53">
        <f t="shared" si="38"/>
        <v>14187</v>
      </c>
      <c r="BD56" s="53">
        <f t="shared" si="39"/>
        <v>199</v>
      </c>
      <c r="BE56" s="53">
        <f t="shared" si="40"/>
        <v>2759</v>
      </c>
      <c r="BF56" s="58">
        <f t="shared" si="33"/>
        <v>17145</v>
      </c>
      <c r="BG56" s="88">
        <f t="shared" si="41"/>
        <v>0</v>
      </c>
    </row>
    <row r="57" spans="1:59" x14ac:dyDescent="0.3">
      <c r="A57" s="41" t="s">
        <v>82</v>
      </c>
      <c r="B57" s="61">
        <f>'4a 58C 21-22 Persons Count'!AK54</f>
        <v>2.2000000000000001E-3</v>
      </c>
      <c r="C57" s="62">
        <f t="shared" si="10"/>
        <v>145</v>
      </c>
      <c r="D57" s="44"/>
      <c r="E57" s="269" t="s">
        <v>82</v>
      </c>
      <c r="F57" s="268">
        <f>'4a 58C 21-22 Persons Count'!AI54</f>
        <v>2.2000000000000001E-3</v>
      </c>
      <c r="G57" s="270">
        <f t="shared" si="11"/>
        <v>359</v>
      </c>
      <c r="H57" s="44"/>
      <c r="I57" s="41" t="s">
        <v>82</v>
      </c>
      <c r="J57" s="61">
        <f>'4a 58C 21-22 Persons Count'!AB54</f>
        <v>2.0999999999999999E-3</v>
      </c>
      <c r="K57" s="62">
        <f t="shared" si="14"/>
        <v>100</v>
      </c>
      <c r="L57" s="44"/>
      <c r="M57" s="41" t="s">
        <v>82</v>
      </c>
      <c r="N57" s="283">
        <f>'4a 58C 21-22 Persons Count'!AN54</f>
        <v>2.0999999999999999E-3</v>
      </c>
      <c r="O57" s="62">
        <f t="shared" si="15"/>
        <v>9514</v>
      </c>
      <c r="P57" s="62">
        <f t="shared" si="48"/>
        <v>139</v>
      </c>
      <c r="Q57" s="62">
        <f t="shared" si="57"/>
        <v>1831</v>
      </c>
      <c r="R57" s="66">
        <f t="shared" si="13"/>
        <v>11484</v>
      </c>
      <c r="S57" s="44"/>
      <c r="T57" s="41" t="s">
        <v>82</v>
      </c>
      <c r="U57" s="61">
        <f>'4a 58C 20-21 Persons Count'!AS54</f>
        <v>2.0999999999999999E-3</v>
      </c>
      <c r="V57" s="62">
        <f t="shared" si="18"/>
        <v>0</v>
      </c>
      <c r="W57" s="44"/>
      <c r="X57" s="62" t="s">
        <v>82</v>
      </c>
      <c r="Y57" s="16">
        <f t="shared" si="34"/>
        <v>9514</v>
      </c>
      <c r="Z57" s="16">
        <f t="shared" si="35"/>
        <v>139</v>
      </c>
      <c r="AA57" s="16">
        <f t="shared" si="36"/>
        <v>1931</v>
      </c>
      <c r="AB57" s="55">
        <f t="shared" si="37"/>
        <v>11584</v>
      </c>
      <c r="AC57" s="68"/>
      <c r="AD57" s="20" t="s">
        <v>82</v>
      </c>
      <c r="AE57" s="71"/>
      <c r="AF57" s="70"/>
      <c r="AG57" s="70"/>
      <c r="AH57" s="70"/>
      <c r="AI57" s="20"/>
      <c r="AJ57" s="54"/>
      <c r="AK57" s="70" t="s">
        <v>82</v>
      </c>
      <c r="AL57" s="70"/>
      <c r="AM57" s="70"/>
      <c r="AN57" s="70"/>
      <c r="AO57" s="70"/>
      <c r="AQ57" s="70" t="s">
        <v>82</v>
      </c>
      <c r="AR57" s="70"/>
      <c r="AS57" s="70"/>
      <c r="AT57" s="70"/>
      <c r="AU57" s="70"/>
      <c r="AW57" s="70" t="s">
        <v>82</v>
      </c>
      <c r="AX57" s="215"/>
      <c r="AY57" s="215"/>
      <c r="AZ57" s="215"/>
      <c r="BA57" s="216"/>
      <c r="BB57" s="54"/>
      <c r="BC57" s="53">
        <f t="shared" si="38"/>
        <v>10018</v>
      </c>
      <c r="BD57" s="53">
        <f t="shared" si="39"/>
        <v>139</v>
      </c>
      <c r="BE57" s="53">
        <f t="shared" si="40"/>
        <v>1931</v>
      </c>
      <c r="BF57" s="58">
        <f t="shared" si="33"/>
        <v>12088</v>
      </c>
      <c r="BG57" s="88">
        <f t="shared" si="41"/>
        <v>0</v>
      </c>
    </row>
    <row r="58" spans="1:59" x14ac:dyDescent="0.3">
      <c r="A58" s="41" t="s">
        <v>83</v>
      </c>
      <c r="B58" s="61">
        <f>'4a 58C 21-22 Persons Count'!AK55</f>
        <v>5.0000000000000001E-4</v>
      </c>
      <c r="C58" s="62">
        <f t="shared" si="10"/>
        <v>33</v>
      </c>
      <c r="D58" s="44"/>
      <c r="E58" s="269" t="s">
        <v>83</v>
      </c>
      <c r="F58" s="268">
        <f>'4a 58C 21-22 Persons Count'!AI55</f>
        <v>5.0000000000000001E-4</v>
      </c>
      <c r="G58" s="270">
        <f t="shared" si="11"/>
        <v>82</v>
      </c>
      <c r="H58" s="44"/>
      <c r="I58" s="41" t="s">
        <v>83</v>
      </c>
      <c r="J58" s="61">
        <f>'4a 58C 21-22 Persons Count'!AB55</f>
        <v>4.0000000000000002E-4</v>
      </c>
      <c r="K58" s="62">
        <f t="shared" si="14"/>
        <v>19</v>
      </c>
      <c r="L58" s="44"/>
      <c r="M58" s="41" t="s">
        <v>83</v>
      </c>
      <c r="N58" s="283">
        <f>'4a 58C 21-22 Persons Count'!AN55</f>
        <v>4.0000000000000002E-4</v>
      </c>
      <c r="O58" s="62">
        <f t="shared" si="15"/>
        <v>1812</v>
      </c>
      <c r="P58" s="62">
        <f t="shared" si="48"/>
        <v>27</v>
      </c>
      <c r="Q58" s="62">
        <f t="shared" si="57"/>
        <v>349</v>
      </c>
      <c r="R58" s="66">
        <f t="shared" si="13"/>
        <v>2188</v>
      </c>
      <c r="S58" s="44"/>
      <c r="T58" s="41" t="s">
        <v>83</v>
      </c>
      <c r="U58" s="61">
        <f>'4a 58C 20-21 Persons Count'!AS55</f>
        <v>4.0000000000000002E-4</v>
      </c>
      <c r="V58" s="62">
        <f t="shared" si="18"/>
        <v>0</v>
      </c>
      <c r="W58" s="44"/>
      <c r="X58" s="62" t="s">
        <v>83</v>
      </c>
      <c r="Y58" s="16">
        <f t="shared" si="34"/>
        <v>1812</v>
      </c>
      <c r="Z58" s="16">
        <f t="shared" si="35"/>
        <v>27</v>
      </c>
      <c r="AA58" s="16">
        <f t="shared" si="36"/>
        <v>368</v>
      </c>
      <c r="AB58" s="55">
        <f t="shared" si="37"/>
        <v>2207</v>
      </c>
      <c r="AC58" s="68"/>
      <c r="AD58" s="20" t="s">
        <v>83</v>
      </c>
      <c r="AE58" s="71"/>
      <c r="AF58" s="70"/>
      <c r="AG58" s="70"/>
      <c r="AH58" s="70"/>
      <c r="AI58" s="20"/>
      <c r="AJ58" s="54"/>
      <c r="AK58" s="70" t="s">
        <v>83</v>
      </c>
      <c r="AL58" s="70"/>
      <c r="AM58" s="70"/>
      <c r="AN58" s="70"/>
      <c r="AO58" s="70"/>
      <c r="AQ58" s="70" t="s">
        <v>83</v>
      </c>
      <c r="AR58" s="70"/>
      <c r="AS58" s="70"/>
      <c r="AT58" s="70"/>
      <c r="AU58" s="70"/>
      <c r="AW58" s="70" t="s">
        <v>83</v>
      </c>
      <c r="AX58" s="215"/>
      <c r="AY58" s="215"/>
      <c r="AZ58" s="215"/>
      <c r="BA58" s="216"/>
      <c r="BB58" s="54"/>
      <c r="BC58" s="53">
        <f t="shared" si="38"/>
        <v>1927</v>
      </c>
      <c r="BD58" s="53">
        <f t="shared" si="39"/>
        <v>27</v>
      </c>
      <c r="BE58" s="53">
        <f t="shared" si="40"/>
        <v>368</v>
      </c>
      <c r="BF58" s="58">
        <f t="shared" si="33"/>
        <v>2322</v>
      </c>
      <c r="BG58" s="88">
        <f t="shared" si="41"/>
        <v>0</v>
      </c>
    </row>
    <row r="59" spans="1:59" x14ac:dyDescent="0.3">
      <c r="A59" s="41" t="s">
        <v>84</v>
      </c>
      <c r="B59" s="61">
        <f>'4a 58C 21-22 Persons Count'!AK56</f>
        <v>2.4799999999999999E-2</v>
      </c>
      <c r="C59" s="62">
        <f t="shared" si="10"/>
        <v>1637</v>
      </c>
      <c r="D59" s="44"/>
      <c r="E59" s="267" t="s">
        <v>84</v>
      </c>
      <c r="F59" s="268">
        <f>'4a 58C 21-22 Persons Count'!AI56</f>
        <v>2.4799999999999999E-2</v>
      </c>
      <c r="G59" s="270">
        <f t="shared" si="11"/>
        <v>4043</v>
      </c>
      <c r="H59" s="44"/>
      <c r="I59" s="41" t="s">
        <v>84</v>
      </c>
      <c r="J59" s="61">
        <f>'4a 58C 21-22 Persons Count'!AB56</f>
        <v>2.07E-2</v>
      </c>
      <c r="K59" s="62">
        <f t="shared" si="14"/>
        <v>984</v>
      </c>
      <c r="L59" s="44"/>
      <c r="M59" s="41" t="s">
        <v>84</v>
      </c>
      <c r="N59" s="283">
        <f>'4a 58C 21-22 Persons Count'!AN56</f>
        <v>2.07E-2</v>
      </c>
      <c r="O59" s="62">
        <f t="shared" si="15"/>
        <v>93779</v>
      </c>
      <c r="P59" s="62">
        <f t="shared" si="48"/>
        <v>1374</v>
      </c>
      <c r="Q59" s="62">
        <f t="shared" si="57"/>
        <v>18048</v>
      </c>
      <c r="R59" s="66">
        <f t="shared" si="13"/>
        <v>113201</v>
      </c>
      <c r="S59" s="44"/>
      <c r="T59" s="41" t="s">
        <v>84</v>
      </c>
      <c r="U59" s="61">
        <f>'4a 58C 20-21 Persons Count'!AS56</f>
        <v>2.07E-2</v>
      </c>
      <c r="V59" s="62">
        <f t="shared" si="18"/>
        <v>0</v>
      </c>
      <c r="W59" s="44"/>
      <c r="X59" s="62" t="s">
        <v>84</v>
      </c>
      <c r="Y59" s="16">
        <f t="shared" si="34"/>
        <v>93779</v>
      </c>
      <c r="Z59" s="16">
        <f t="shared" si="35"/>
        <v>1374</v>
      </c>
      <c r="AA59" s="16">
        <f t="shared" si="36"/>
        <v>19032</v>
      </c>
      <c r="AB59" s="55">
        <f t="shared" si="37"/>
        <v>114185</v>
      </c>
      <c r="AC59" s="68"/>
      <c r="AD59" s="41" t="s">
        <v>84</v>
      </c>
      <c r="AE59" s="65">
        <f>'5a SFY 2324 CalWIN MO Share Tbl'!J22</f>
        <v>5.3800000000000001E-2</v>
      </c>
      <c r="AF59" s="63">
        <f t="shared" ref="AF59" si="64">ROUND(AE59*AF$5,0)</f>
        <v>0</v>
      </c>
      <c r="AG59" s="63">
        <f>ROUND(AE59*AG$5,0)</f>
        <v>0</v>
      </c>
      <c r="AH59" s="62">
        <f>ROUND(AE59*AH$5,0)</f>
        <v>0</v>
      </c>
      <c r="AI59" s="67">
        <f>SUM(AF59:AH59)</f>
        <v>0</v>
      </c>
      <c r="AJ59" s="54"/>
      <c r="AK59" s="73" t="s">
        <v>84</v>
      </c>
      <c r="AL59" s="322">
        <f>SUMIF('3a SFY 23-24 Q4 CalWIN MO'!$A:$A,'SFY 23-24 Q4 Share Calculations'!$AK59,'3a SFY 23-24 Q4 CalWIN MO'!X:X)</f>
        <v>0</v>
      </c>
      <c r="AM59" s="322">
        <f>SUMIF('3a SFY 23-24 Q4 CalWIN MO'!$A:$A,'SFY 23-24 Q4 Share Calculations'!$AK59,'3a SFY 23-24 Q4 CalWIN MO'!Y:Y)</f>
        <v>0</v>
      </c>
      <c r="AN59" s="322">
        <f>SUMIF('3a SFY 23-24 Q4 CalWIN MO'!$A:$A,'SFY 23-24 Q4 Share Calculations'!$AK59,'3a SFY 23-24 Q4 CalWIN MO'!Z:Z)</f>
        <v>0</v>
      </c>
      <c r="AO59" s="74">
        <f>SUM(AL59:AN59)</f>
        <v>0</v>
      </c>
      <c r="AQ59" s="73" t="s">
        <v>84</v>
      </c>
      <c r="AR59" s="66">
        <f>SUMIF('3b SFY 22-23 Q4 Adj-Late MO'!$A:$A,'SFY 23-24 Q4 Share Calculations'!$AQ59,'3b SFY 22-23 Q4 Adj-Late MO'!X:X)</f>
        <v>0</v>
      </c>
      <c r="AS59" s="66">
        <f>SUMIF('3b SFY 22-23 Q4 Adj-Late MO'!$A:$A,'SFY 23-24 Q4 Share Calculations'!$AQ59,'3b SFY 22-23 Q4 Adj-Late MO'!Y:Y)</f>
        <v>0</v>
      </c>
      <c r="AT59" s="66">
        <f>SUMIF('3b SFY 22-23 Q4 Adj-Late MO'!$A:$A,'SFY 23-24 Q4 Share Calculations'!$AQ59,'3b SFY 22-23 Q4 Adj-Late MO'!Z:Z)</f>
        <v>0</v>
      </c>
      <c r="AU59" s="74">
        <f>SUM(AR59:AT59)</f>
        <v>0</v>
      </c>
      <c r="AW59" s="73" t="s">
        <v>84</v>
      </c>
      <c r="AX59" s="67">
        <f>SUM(AF59,AL59,AR59)</f>
        <v>0</v>
      </c>
      <c r="AY59" s="67">
        <f>SUM(AG59,AM59,AS59)</f>
        <v>0</v>
      </c>
      <c r="AZ59" s="67">
        <f>SUM(AH59,AN59,AT59)</f>
        <v>0</v>
      </c>
      <c r="BA59" s="74">
        <f t="shared" si="20"/>
        <v>0</v>
      </c>
      <c r="BB59" s="54"/>
      <c r="BC59" s="53">
        <f t="shared" si="38"/>
        <v>99459</v>
      </c>
      <c r="BD59" s="53">
        <f t="shared" si="39"/>
        <v>1374</v>
      </c>
      <c r="BE59" s="53">
        <f t="shared" si="40"/>
        <v>19032</v>
      </c>
      <c r="BF59" s="58">
        <f t="shared" si="33"/>
        <v>119865</v>
      </c>
      <c r="BG59" s="88">
        <f t="shared" si="41"/>
        <v>0</v>
      </c>
    </row>
    <row r="60" spans="1:59" x14ac:dyDescent="0.3">
      <c r="A60" s="41" t="s">
        <v>85</v>
      </c>
      <c r="B60" s="61">
        <f>'4a 58C 21-22 Persons Count'!AK57</f>
        <v>1.1999999999999999E-3</v>
      </c>
      <c r="C60" s="62">
        <f t="shared" si="10"/>
        <v>79</v>
      </c>
      <c r="D60" s="44"/>
      <c r="E60" s="269" t="s">
        <v>85</v>
      </c>
      <c r="F60" s="268">
        <f>'4a 58C 21-22 Persons Count'!AI57</f>
        <v>1.1999999999999999E-3</v>
      </c>
      <c r="G60" s="270">
        <f t="shared" si="11"/>
        <v>196</v>
      </c>
      <c r="H60" s="44"/>
      <c r="I60" s="41" t="s">
        <v>85</v>
      </c>
      <c r="J60" s="61">
        <f>'4a 58C 21-22 Persons Count'!AB57</f>
        <v>1E-3</v>
      </c>
      <c r="K60" s="62">
        <f t="shared" si="14"/>
        <v>48</v>
      </c>
      <c r="L60" s="44"/>
      <c r="M60" s="41" t="s">
        <v>85</v>
      </c>
      <c r="N60" s="283">
        <f>'4a 58C 21-22 Persons Count'!AN57</f>
        <v>1E-3</v>
      </c>
      <c r="O60" s="62">
        <f t="shared" si="15"/>
        <v>4530</v>
      </c>
      <c r="P60" s="62">
        <f t="shared" si="48"/>
        <v>66</v>
      </c>
      <c r="Q60" s="62">
        <f t="shared" si="57"/>
        <v>872</v>
      </c>
      <c r="R60" s="66">
        <f t="shared" si="13"/>
        <v>5468</v>
      </c>
      <c r="S60" s="44"/>
      <c r="T60" s="41" t="s">
        <v>85</v>
      </c>
      <c r="U60" s="61">
        <f>'4a 58C 20-21 Persons Count'!AS57</f>
        <v>1E-3</v>
      </c>
      <c r="V60" s="62">
        <f t="shared" si="18"/>
        <v>0</v>
      </c>
      <c r="W60" s="44"/>
      <c r="X60" s="62" t="s">
        <v>85</v>
      </c>
      <c r="Y60" s="16">
        <f t="shared" si="34"/>
        <v>4530</v>
      </c>
      <c r="Z60" s="16">
        <f t="shared" si="35"/>
        <v>66</v>
      </c>
      <c r="AA60" s="16">
        <f t="shared" si="36"/>
        <v>920</v>
      </c>
      <c r="AB60" s="55">
        <f t="shared" si="37"/>
        <v>5516</v>
      </c>
      <c r="AC60" s="68"/>
      <c r="AD60" s="20" t="s">
        <v>85</v>
      </c>
      <c r="AE60" s="71"/>
      <c r="AF60" s="70"/>
      <c r="AG60" s="70"/>
      <c r="AH60" s="70"/>
      <c r="AI60" s="20"/>
      <c r="AJ60" s="54"/>
      <c r="AK60" s="70" t="s">
        <v>85</v>
      </c>
      <c r="AL60" s="70"/>
      <c r="AM60" s="70"/>
      <c r="AN60" s="70"/>
      <c r="AO60" s="70"/>
      <c r="AQ60" s="70" t="s">
        <v>85</v>
      </c>
      <c r="AR60" s="70"/>
      <c r="AS60" s="70"/>
      <c r="AT60" s="70"/>
      <c r="AU60" s="70"/>
      <c r="AW60" s="70" t="s">
        <v>85</v>
      </c>
      <c r="AX60" s="215"/>
      <c r="AY60" s="215"/>
      <c r="AZ60" s="215"/>
      <c r="BA60" s="217"/>
      <c r="BB60" s="54"/>
      <c r="BC60" s="53">
        <f t="shared" si="38"/>
        <v>4805</v>
      </c>
      <c r="BD60" s="53">
        <f t="shared" si="39"/>
        <v>66</v>
      </c>
      <c r="BE60" s="53">
        <f t="shared" si="40"/>
        <v>920</v>
      </c>
      <c r="BF60" s="58">
        <f t="shared" si="33"/>
        <v>5791</v>
      </c>
      <c r="BG60" s="88">
        <f t="shared" si="41"/>
        <v>0</v>
      </c>
    </row>
    <row r="61" spans="1:59" x14ac:dyDescent="0.3">
      <c r="A61" s="41" t="s">
        <v>86</v>
      </c>
      <c r="B61" s="61">
        <f>'4a 58C 21-22 Persons Count'!AK58</f>
        <v>1.43E-2</v>
      </c>
      <c r="C61" s="62">
        <f t="shared" si="10"/>
        <v>944</v>
      </c>
      <c r="D61" s="44"/>
      <c r="E61" s="267" t="s">
        <v>86</v>
      </c>
      <c r="F61" s="268">
        <f>'4a 58C 21-22 Persons Count'!AI58</f>
        <v>1.43E-2</v>
      </c>
      <c r="G61" s="270">
        <f t="shared" si="11"/>
        <v>2331</v>
      </c>
      <c r="H61" s="44"/>
      <c r="I61" s="41" t="s">
        <v>86</v>
      </c>
      <c r="J61" s="61">
        <f>'4a 58C 21-22 Persons Count'!AB58</f>
        <v>1.6400000000000001E-2</v>
      </c>
      <c r="K61" s="62">
        <f t="shared" si="14"/>
        <v>780</v>
      </c>
      <c r="L61" s="44"/>
      <c r="M61" s="41" t="s">
        <v>86</v>
      </c>
      <c r="N61" s="283">
        <f>'4a 58C 21-22 Persons Count'!AN58</f>
        <v>1.6400000000000001E-2</v>
      </c>
      <c r="O61" s="62">
        <f t="shared" si="15"/>
        <v>74298</v>
      </c>
      <c r="P61" s="72">
        <f>ROUNDUP($P$5*N61,0)</f>
        <v>1089</v>
      </c>
      <c r="Q61" s="62">
        <f t="shared" si="57"/>
        <v>14299</v>
      </c>
      <c r="R61" s="66">
        <f t="shared" si="13"/>
        <v>89686</v>
      </c>
      <c r="S61" s="44"/>
      <c r="T61" s="41" t="s">
        <v>86</v>
      </c>
      <c r="U61" s="61">
        <f>'4a 58C 20-21 Persons Count'!AS58</f>
        <v>1.66E-2</v>
      </c>
      <c r="V61" s="62">
        <f t="shared" si="18"/>
        <v>0</v>
      </c>
      <c r="W61" s="44"/>
      <c r="X61" s="62" t="s">
        <v>86</v>
      </c>
      <c r="Y61" s="16">
        <f t="shared" si="34"/>
        <v>74298</v>
      </c>
      <c r="Z61" s="16">
        <f t="shared" si="35"/>
        <v>1089</v>
      </c>
      <c r="AA61" s="16">
        <f t="shared" si="36"/>
        <v>15079</v>
      </c>
      <c r="AB61" s="55">
        <f t="shared" si="37"/>
        <v>90466</v>
      </c>
      <c r="AC61" s="68"/>
      <c r="AD61" s="41" t="s">
        <v>86</v>
      </c>
      <c r="AE61" s="65">
        <f>'5a SFY 2324 CalWIN MO Share Tbl'!J23</f>
        <v>4.1300000000000003E-2</v>
      </c>
      <c r="AF61" s="62">
        <f t="shared" ref="AF61:AF62" si="65">ROUND(AE61*AF$5,0)</f>
        <v>0</v>
      </c>
      <c r="AG61" s="62">
        <f>ROUND(AE61*AG$5,0)</f>
        <v>0</v>
      </c>
      <c r="AH61" s="62">
        <f>ROUND(AE61*AH$5,0)</f>
        <v>0</v>
      </c>
      <c r="AI61" s="67">
        <f>SUM(AF61:AH61)</f>
        <v>0</v>
      </c>
      <c r="AJ61" s="54"/>
      <c r="AK61" s="73" t="s">
        <v>86</v>
      </c>
      <c r="AL61" s="322">
        <f>SUMIF('3a SFY 23-24 Q4 CalWIN MO'!$A:$A,'SFY 23-24 Q4 Share Calculations'!$AK61,'3a SFY 23-24 Q4 CalWIN MO'!X:X)</f>
        <v>0</v>
      </c>
      <c r="AM61" s="322">
        <f>SUMIF('3a SFY 23-24 Q4 CalWIN MO'!$A:$A,'SFY 23-24 Q4 Share Calculations'!$AK61,'3a SFY 23-24 Q4 CalWIN MO'!Y:Y)</f>
        <v>0</v>
      </c>
      <c r="AN61" s="322">
        <f>SUMIF('3a SFY 23-24 Q4 CalWIN MO'!$A:$A,'SFY 23-24 Q4 Share Calculations'!$AK61,'3a SFY 23-24 Q4 CalWIN MO'!Z:Z)</f>
        <v>0</v>
      </c>
      <c r="AO61" s="74">
        <f t="shared" ref="AO61" si="66">SUM(AL61:AN61)</f>
        <v>0</v>
      </c>
      <c r="AQ61" s="73" t="s">
        <v>86</v>
      </c>
      <c r="AR61" s="66">
        <f>SUMIF('3b SFY 22-23 Q4 Adj-Late MO'!$A:$A,'SFY 23-24 Q4 Share Calculations'!$AQ61,'3b SFY 22-23 Q4 Adj-Late MO'!X:X)</f>
        <v>0</v>
      </c>
      <c r="AS61" s="66">
        <f>SUMIF('3b SFY 22-23 Q4 Adj-Late MO'!$A:$A,'SFY 23-24 Q4 Share Calculations'!$AQ61,'3b SFY 22-23 Q4 Adj-Late MO'!Y:Y)</f>
        <v>0</v>
      </c>
      <c r="AT61" s="66">
        <f>SUMIF('3b SFY 22-23 Q4 Adj-Late MO'!$A:$A,'SFY 23-24 Q4 Share Calculations'!$AQ61,'3b SFY 22-23 Q4 Adj-Late MO'!Z:Z)</f>
        <v>0</v>
      </c>
      <c r="AU61" s="74">
        <f t="shared" ref="AU61:AU62" si="67">SUM(AR61:AT61)</f>
        <v>0</v>
      </c>
      <c r="AW61" s="73" t="s">
        <v>86</v>
      </c>
      <c r="AX61" s="67">
        <f t="shared" ref="AX61:AZ62" si="68">SUM(AF61,AL61,AR61)</f>
        <v>0</v>
      </c>
      <c r="AY61" s="67">
        <f t="shared" si="68"/>
        <v>0</v>
      </c>
      <c r="AZ61" s="67">
        <f t="shared" si="68"/>
        <v>0</v>
      </c>
      <c r="BA61" s="74">
        <f t="shared" si="20"/>
        <v>0</v>
      </c>
      <c r="BB61" s="54"/>
      <c r="BC61" s="53">
        <f t="shared" si="38"/>
        <v>77573</v>
      </c>
      <c r="BD61" s="53">
        <f t="shared" si="39"/>
        <v>1089</v>
      </c>
      <c r="BE61" s="53">
        <f t="shared" si="40"/>
        <v>15079</v>
      </c>
      <c r="BF61" s="58">
        <f t="shared" si="33"/>
        <v>93741</v>
      </c>
      <c r="BG61" s="88">
        <f t="shared" si="41"/>
        <v>0</v>
      </c>
    </row>
    <row r="62" spans="1:59" x14ac:dyDescent="0.3">
      <c r="A62" s="41" t="s">
        <v>87</v>
      </c>
      <c r="B62" s="61">
        <f>'4a 58C 21-22 Persons Count'!AK59</f>
        <v>4.7999999999999996E-3</v>
      </c>
      <c r="C62" s="62">
        <f t="shared" si="10"/>
        <v>317</v>
      </c>
      <c r="D62" s="44"/>
      <c r="E62" s="267" t="s">
        <v>87</v>
      </c>
      <c r="F62" s="268">
        <f>'4a 58C 21-22 Persons Count'!AI59</f>
        <v>4.7999999999999996E-3</v>
      </c>
      <c r="G62" s="270">
        <f t="shared" si="11"/>
        <v>783</v>
      </c>
      <c r="H62" s="44"/>
      <c r="I62" s="41" t="s">
        <v>87</v>
      </c>
      <c r="J62" s="61">
        <f>'4a 58C 21-22 Persons Count'!AB59</f>
        <v>4.3E-3</v>
      </c>
      <c r="K62" s="62">
        <f t="shared" si="14"/>
        <v>204</v>
      </c>
      <c r="L62" s="44"/>
      <c r="M62" s="41" t="s">
        <v>87</v>
      </c>
      <c r="N62" s="283">
        <f>'4a 58C 21-22 Persons Count'!AN59</f>
        <v>4.3E-3</v>
      </c>
      <c r="O62" s="62">
        <f t="shared" si="15"/>
        <v>19481</v>
      </c>
      <c r="P62" s="62">
        <f t="shared" si="48"/>
        <v>285</v>
      </c>
      <c r="Q62" s="62">
        <f t="shared" si="57"/>
        <v>3749</v>
      </c>
      <c r="R62" s="66">
        <f t="shared" si="13"/>
        <v>23515</v>
      </c>
      <c r="S62" s="44"/>
      <c r="T62" s="41" t="s">
        <v>87</v>
      </c>
      <c r="U62" s="61">
        <f>'4a 58C 20-21 Persons Count'!AS59</f>
        <v>4.3E-3</v>
      </c>
      <c r="V62" s="62">
        <f t="shared" si="18"/>
        <v>0</v>
      </c>
      <c r="W62" s="44"/>
      <c r="X62" s="62" t="s">
        <v>87</v>
      </c>
      <c r="Y62" s="16">
        <f t="shared" si="34"/>
        <v>19481</v>
      </c>
      <c r="Z62" s="16">
        <f t="shared" si="35"/>
        <v>285</v>
      </c>
      <c r="AA62" s="16">
        <f t="shared" si="36"/>
        <v>3953</v>
      </c>
      <c r="AB62" s="55">
        <f t="shared" si="37"/>
        <v>23719</v>
      </c>
      <c r="AC62" s="68"/>
      <c r="AD62" s="41" t="s">
        <v>87</v>
      </c>
      <c r="AE62" s="65">
        <f>'5a SFY 2324 CalWIN MO Share Tbl'!J24</f>
        <v>1.18E-2</v>
      </c>
      <c r="AF62" s="260">
        <f t="shared" si="65"/>
        <v>0</v>
      </c>
      <c r="AG62" s="260">
        <f>ROUND(AE62*AG$5,0)</f>
        <v>0</v>
      </c>
      <c r="AH62" s="276">
        <f>ROUND(AE62*AH$5,0)</f>
        <v>0</v>
      </c>
      <c r="AI62" s="67">
        <f>SUM(AF62:AH62)</f>
        <v>0</v>
      </c>
      <c r="AJ62" s="54"/>
      <c r="AK62" s="73" t="s">
        <v>87</v>
      </c>
      <c r="AL62" s="322">
        <f>SUMIF('3a SFY 23-24 Q4 CalWIN MO'!$A:$A,'SFY 23-24 Q4 Share Calculations'!$AK62,'3a SFY 23-24 Q4 CalWIN MO'!X:X)</f>
        <v>0</v>
      </c>
      <c r="AM62" s="322">
        <f>SUMIF('3a SFY 23-24 Q4 CalWIN MO'!$A:$A,'SFY 23-24 Q4 Share Calculations'!$AK62,'3a SFY 23-24 Q4 CalWIN MO'!Y:Y)</f>
        <v>0</v>
      </c>
      <c r="AN62" s="322">
        <f>SUMIF('3a SFY 23-24 Q4 CalWIN MO'!$A:$A,'SFY 23-24 Q4 Share Calculations'!$AK62,'3a SFY 23-24 Q4 CalWIN MO'!Z:Z)</f>
        <v>0</v>
      </c>
      <c r="AO62" s="74">
        <f t="shared" ref="AO62" si="69">SUM(AL62:AN62)</f>
        <v>0</v>
      </c>
      <c r="AQ62" s="73" t="s">
        <v>87</v>
      </c>
      <c r="AR62" s="66">
        <f>SUMIF('3b SFY 22-23 Q4 Adj-Late MO'!$A:$A,'SFY 23-24 Q4 Share Calculations'!$AQ62,'3b SFY 22-23 Q4 Adj-Late MO'!X:X)</f>
        <v>0</v>
      </c>
      <c r="AS62" s="66">
        <f>SUMIF('3b SFY 22-23 Q4 Adj-Late MO'!$A:$A,'SFY 23-24 Q4 Share Calculations'!$AQ62,'3b SFY 22-23 Q4 Adj-Late MO'!Y:Y)</f>
        <v>0</v>
      </c>
      <c r="AT62" s="66">
        <f>SUMIF('3b SFY 22-23 Q4 Adj-Late MO'!$A:$A,'SFY 23-24 Q4 Share Calculations'!$AQ62,'3b SFY 22-23 Q4 Adj-Late MO'!Z:Z)</f>
        <v>0</v>
      </c>
      <c r="AU62" s="74">
        <f t="shared" si="67"/>
        <v>0</v>
      </c>
      <c r="AW62" s="73" t="s">
        <v>87</v>
      </c>
      <c r="AX62" s="67">
        <f t="shared" si="68"/>
        <v>0</v>
      </c>
      <c r="AY62" s="67">
        <f t="shared" si="68"/>
        <v>0</v>
      </c>
      <c r="AZ62" s="67">
        <f t="shared" si="68"/>
        <v>0</v>
      </c>
      <c r="BA62" s="74">
        <f t="shared" si="20"/>
        <v>0</v>
      </c>
      <c r="BB62" s="54"/>
      <c r="BC62" s="53">
        <f t="shared" si="38"/>
        <v>20581</v>
      </c>
      <c r="BD62" s="53">
        <f t="shared" si="39"/>
        <v>285</v>
      </c>
      <c r="BE62" s="53">
        <f t="shared" si="40"/>
        <v>3953</v>
      </c>
      <c r="BF62" s="58">
        <f t="shared" si="33"/>
        <v>24819</v>
      </c>
      <c r="BG62" s="88">
        <f t="shared" si="41"/>
        <v>0</v>
      </c>
    </row>
    <row r="63" spans="1:59" x14ac:dyDescent="0.3">
      <c r="A63" s="41" t="s">
        <v>88</v>
      </c>
      <c r="B63" s="61">
        <f>'4a 58C 21-22 Persons Count'!AK60</f>
        <v>3.3999999999999998E-3</v>
      </c>
      <c r="C63" s="62">
        <f t="shared" si="10"/>
        <v>224</v>
      </c>
      <c r="D63" s="44"/>
      <c r="E63" s="269" t="s">
        <v>88</v>
      </c>
      <c r="F63" s="268">
        <f>'4a 58C 21-22 Persons Count'!AI60</f>
        <v>3.3999999999999998E-3</v>
      </c>
      <c r="G63" s="270">
        <f t="shared" si="11"/>
        <v>554</v>
      </c>
      <c r="H63" s="44"/>
      <c r="I63" s="41" t="s">
        <v>88</v>
      </c>
      <c r="J63" s="61">
        <f>'4a 58C 21-22 Persons Count'!AB60</f>
        <v>2.7000000000000001E-3</v>
      </c>
      <c r="K63" s="62">
        <f t="shared" si="14"/>
        <v>128</v>
      </c>
      <c r="L63" s="44"/>
      <c r="M63" s="41" t="s">
        <v>88</v>
      </c>
      <c r="N63" s="283">
        <f>'4a 58C 21-22 Persons Count'!AN60</f>
        <v>2.7000000000000001E-3</v>
      </c>
      <c r="O63" s="62">
        <f t="shared" si="15"/>
        <v>12232</v>
      </c>
      <c r="P63" s="62">
        <f t="shared" si="48"/>
        <v>179</v>
      </c>
      <c r="Q63" s="62">
        <f t="shared" si="57"/>
        <v>2354</v>
      </c>
      <c r="R63" s="66">
        <f t="shared" si="13"/>
        <v>14765</v>
      </c>
      <c r="S63" s="44"/>
      <c r="T63" s="41" t="s">
        <v>88</v>
      </c>
      <c r="U63" s="61">
        <f>'4a 58C 20-21 Persons Count'!AS60</f>
        <v>2.7000000000000001E-3</v>
      </c>
      <c r="V63" s="62">
        <f t="shared" si="18"/>
        <v>0</v>
      </c>
      <c r="W63" s="44"/>
      <c r="X63" s="62" t="s">
        <v>88</v>
      </c>
      <c r="Y63" s="16">
        <f t="shared" si="34"/>
        <v>12232</v>
      </c>
      <c r="Z63" s="16">
        <f t="shared" si="35"/>
        <v>179</v>
      </c>
      <c r="AA63" s="16">
        <f t="shared" si="36"/>
        <v>2482</v>
      </c>
      <c r="AB63" s="55">
        <f t="shared" si="37"/>
        <v>14893</v>
      </c>
      <c r="AC63" s="68"/>
      <c r="AD63" s="20" t="s">
        <v>88</v>
      </c>
      <c r="AE63" s="69"/>
      <c r="AF63" s="20"/>
      <c r="AG63" s="20"/>
      <c r="AH63" s="20"/>
      <c r="AI63" s="20"/>
      <c r="AJ63" s="54"/>
      <c r="AK63" s="70" t="s">
        <v>88</v>
      </c>
      <c r="AL63" s="70"/>
      <c r="AM63" s="70"/>
      <c r="AN63" s="70"/>
      <c r="AO63" s="70"/>
      <c r="AQ63" s="70" t="s">
        <v>88</v>
      </c>
      <c r="AR63" s="70"/>
      <c r="AS63" s="70"/>
      <c r="AT63" s="70"/>
      <c r="AU63" s="70"/>
      <c r="AW63" s="70" t="s">
        <v>88</v>
      </c>
      <c r="AX63" s="208"/>
      <c r="AY63" s="208"/>
      <c r="AZ63" s="208"/>
      <c r="BA63" s="207"/>
      <c r="BB63" s="54"/>
      <c r="BC63" s="53">
        <f t="shared" si="38"/>
        <v>13010</v>
      </c>
      <c r="BD63" s="53">
        <f t="shared" si="39"/>
        <v>179</v>
      </c>
      <c r="BE63" s="53">
        <f t="shared" si="40"/>
        <v>2482</v>
      </c>
      <c r="BF63" s="58">
        <f t="shared" si="33"/>
        <v>15671</v>
      </c>
      <c r="BG63" s="88">
        <f t="shared" si="41"/>
        <v>0</v>
      </c>
    </row>
    <row r="64" spans="1:59" x14ac:dyDescent="0.25">
      <c r="A64" s="26" t="s">
        <v>89</v>
      </c>
      <c r="B64" s="75">
        <f>SUM(B6:B63)</f>
        <v>0.99999999999999967</v>
      </c>
      <c r="C64" s="55">
        <f>SUM(C6:C63)</f>
        <v>66001</v>
      </c>
      <c r="D64" s="56"/>
      <c r="E64" s="272" t="s">
        <v>89</v>
      </c>
      <c r="F64" s="273">
        <f>SUM(F6:F63)</f>
        <v>0.99999999999999967</v>
      </c>
      <c r="G64" s="266">
        <f>SUM(G6:G63)</f>
        <v>163030</v>
      </c>
      <c r="H64" s="56"/>
      <c r="I64" s="26" t="s">
        <v>89</v>
      </c>
      <c r="J64" s="76">
        <f>SUM(J6:J63)</f>
        <v>0.99999999999999978</v>
      </c>
      <c r="K64" s="55">
        <f>SUM(K6:K63)</f>
        <v>47549</v>
      </c>
      <c r="L64" s="56"/>
      <c r="M64" s="26" t="s">
        <v>89</v>
      </c>
      <c r="N64" s="76">
        <f>SUM(N6:N63)</f>
        <v>0.99999999999999978</v>
      </c>
      <c r="O64" s="55">
        <f t="shared" ref="O64" si="70">SUM(O6:O63)</f>
        <v>4530389</v>
      </c>
      <c r="P64" s="55">
        <f>SUM(P6:P63)</f>
        <v>66367</v>
      </c>
      <c r="Q64" s="55">
        <f>SUM(Q6:Q63)</f>
        <v>871866</v>
      </c>
      <c r="R64" s="55">
        <f>SUM(R6:R63)</f>
        <v>5468622</v>
      </c>
      <c r="S64" s="56"/>
      <c r="T64" s="26" t="s">
        <v>89</v>
      </c>
      <c r="U64" s="76">
        <f>SUM(U6:U63)</f>
        <v>0.99999999999999978</v>
      </c>
      <c r="V64" s="55">
        <f>SUM(V6:V63)</f>
        <v>0</v>
      </c>
      <c r="W64" s="56"/>
      <c r="X64" s="55" t="s">
        <v>89</v>
      </c>
      <c r="Y64" s="55">
        <f t="shared" ref="Y64:AA64" si="71">SUM(Y6:Y63)</f>
        <v>4530389</v>
      </c>
      <c r="Z64" s="55">
        <f t="shared" si="71"/>
        <v>66367</v>
      </c>
      <c r="AA64" s="55">
        <f t="shared" si="71"/>
        <v>919415</v>
      </c>
      <c r="AB64" s="55">
        <f t="shared" si="37"/>
        <v>5516171</v>
      </c>
      <c r="AC64" s="68"/>
      <c r="AD64" s="77" t="s">
        <v>108</v>
      </c>
      <c r="AE64" s="76">
        <f>SUM(AE6:AE63)</f>
        <v>0.99999999999999989</v>
      </c>
      <c r="AF64" s="77">
        <f>SUM(AF6:AF62)</f>
        <v>0</v>
      </c>
      <c r="AG64" s="77">
        <f t="shared" ref="AG64:AI64" si="72">SUM(AG6:AG62)</f>
        <v>0</v>
      </c>
      <c r="AH64" s="77">
        <f t="shared" si="72"/>
        <v>0</v>
      </c>
      <c r="AI64" s="77">
        <f t="shared" si="72"/>
        <v>0</v>
      </c>
      <c r="AJ64" s="78"/>
      <c r="AK64" s="77" t="s">
        <v>108</v>
      </c>
      <c r="AL64" s="79">
        <f>SUM(AL6:AL63)</f>
        <v>11157</v>
      </c>
      <c r="AM64" s="79">
        <f t="shared" ref="AM64:AO64" si="73">SUM(AM6:AM63)</f>
        <v>113</v>
      </c>
      <c r="AN64" s="79">
        <f t="shared" si="73"/>
        <v>1096</v>
      </c>
      <c r="AO64" s="79">
        <f t="shared" si="73"/>
        <v>12366</v>
      </c>
      <c r="AP64" s="80"/>
      <c r="AQ64" s="77" t="s">
        <v>108</v>
      </c>
      <c r="AR64" s="79">
        <f>SUM(AR6:AR63)</f>
        <v>0</v>
      </c>
      <c r="AS64" s="79">
        <f t="shared" ref="AS64:AU64" si="74">SUM(AS6:AS63)</f>
        <v>0</v>
      </c>
      <c r="AT64" s="79">
        <f t="shared" si="74"/>
        <v>0</v>
      </c>
      <c r="AU64" s="79">
        <f t="shared" si="74"/>
        <v>0</v>
      </c>
      <c r="AV64" s="80"/>
      <c r="AW64" s="77" t="s">
        <v>108</v>
      </c>
      <c r="AX64" s="79">
        <f>SUM(AX6:AX63)</f>
        <v>11157</v>
      </c>
      <c r="AY64" s="79">
        <f t="shared" ref="AY64:BA64" si="75">SUM(AY6:AY63)</f>
        <v>113</v>
      </c>
      <c r="AZ64" s="79">
        <f t="shared" si="75"/>
        <v>1096</v>
      </c>
      <c r="BA64" s="79">
        <f t="shared" si="75"/>
        <v>12366</v>
      </c>
      <c r="BB64" s="54"/>
      <c r="BC64" s="53">
        <f t="shared" si="38"/>
        <v>4770577</v>
      </c>
      <c r="BD64" s="53">
        <f t="shared" ref="BD64:BF64" si="76">SUM(BD6:BD63)</f>
        <v>66480</v>
      </c>
      <c r="BE64" s="53">
        <f t="shared" si="76"/>
        <v>920511</v>
      </c>
      <c r="BF64" s="53">
        <f t="shared" si="76"/>
        <v>5757568</v>
      </c>
      <c r="BG64" s="88">
        <f t="shared" si="41"/>
        <v>0</v>
      </c>
    </row>
    <row r="65" spans="1:59" s="57" customFormat="1" ht="12" customHeight="1" x14ac:dyDescent="0.3">
      <c r="A65" s="45"/>
      <c r="B65" s="45"/>
      <c r="C65" s="59"/>
      <c r="D65" s="59"/>
      <c r="E65" s="45"/>
      <c r="F65" s="45"/>
      <c r="G65" s="59"/>
      <c r="H65" s="59"/>
      <c r="I65" s="45"/>
      <c r="J65" s="45"/>
      <c r="K65" s="59"/>
      <c r="L65" s="59"/>
      <c r="M65" s="45"/>
      <c r="N65" s="45"/>
      <c r="O65" s="59"/>
      <c r="P65" s="59"/>
      <c r="Q65" s="59"/>
      <c r="R65" s="59"/>
      <c r="S65" s="59"/>
      <c r="T65" s="45"/>
      <c r="U65" s="45"/>
      <c r="V65" s="59"/>
      <c r="W65" s="59"/>
      <c r="X65" s="59"/>
      <c r="Y65" s="59"/>
      <c r="Z65" s="59"/>
      <c r="AA65" s="59"/>
      <c r="AB65" s="59"/>
      <c r="AC65" s="59"/>
      <c r="AD65" s="82"/>
      <c r="AE65" s="83"/>
      <c r="AF65" s="59"/>
      <c r="AG65" s="59"/>
      <c r="AH65" s="59"/>
      <c r="AI65" s="59"/>
      <c r="AJ65" s="81"/>
      <c r="AK65" s="81"/>
      <c r="AL65" s="59"/>
      <c r="AM65" s="59"/>
      <c r="AN65" s="59"/>
      <c r="AO65" s="59"/>
      <c r="AP65" s="84"/>
      <c r="AQ65" s="81"/>
      <c r="AR65" s="59"/>
      <c r="AS65" s="59"/>
      <c r="AT65" s="59"/>
      <c r="AU65" s="59"/>
      <c r="AV65" s="84"/>
      <c r="AW65" s="84"/>
      <c r="AX65" s="59"/>
      <c r="AY65" s="59"/>
      <c r="AZ65" s="59"/>
      <c r="BA65" s="59"/>
      <c r="BB65" s="81"/>
      <c r="BC65" s="85"/>
      <c r="BD65" s="59"/>
      <c r="BE65" s="59"/>
      <c r="BF65" s="85"/>
      <c r="BG65" s="107"/>
    </row>
    <row r="66" spans="1:59" s="5" customFormat="1" ht="12.75" customHeight="1" x14ac:dyDescent="0.3">
      <c r="A66" s="288" t="s">
        <v>243</v>
      </c>
      <c r="C66" s="88"/>
      <c r="G66" s="88"/>
      <c r="K66" s="88"/>
      <c r="O66" s="88"/>
      <c r="P66" s="88"/>
      <c r="Q66" s="88"/>
      <c r="R66" s="88"/>
      <c r="V66" s="88"/>
      <c r="Y66" s="88"/>
      <c r="Z66" s="88"/>
      <c r="AA66" s="88"/>
      <c r="AB66" s="88"/>
      <c r="AC66" s="18"/>
      <c r="AD66" s="86"/>
      <c r="AE66" s="86"/>
      <c r="AF66" s="88"/>
      <c r="AG66" s="88"/>
      <c r="AH66" s="88"/>
      <c r="AI66" s="88"/>
      <c r="AJ66" s="86"/>
      <c r="AK66" s="86"/>
      <c r="AL66" s="88"/>
      <c r="AM66" s="88"/>
      <c r="AN66" s="88"/>
      <c r="AO66" s="88"/>
      <c r="AP66" s="40"/>
      <c r="AQ66" s="86"/>
      <c r="AR66" s="88"/>
      <c r="AS66" s="88"/>
      <c r="AT66" s="88"/>
      <c r="AU66" s="88"/>
      <c r="AV66" s="40"/>
      <c r="AW66" s="40"/>
      <c r="AX66" s="88"/>
      <c r="AY66" s="88"/>
      <c r="AZ66" s="88"/>
      <c r="BA66" s="88"/>
      <c r="BB66" s="86"/>
      <c r="BC66" s="88"/>
      <c r="BD66" s="88"/>
      <c r="BE66" s="88"/>
      <c r="BF66" s="88"/>
      <c r="BG66" s="88"/>
    </row>
    <row r="67" spans="1:59" ht="15" customHeight="1" x14ac:dyDescent="0.3">
      <c r="A67" s="87"/>
      <c r="B67" s="87"/>
      <c r="C67" s="87"/>
      <c r="E67" s="87"/>
      <c r="F67" s="87"/>
      <c r="G67" s="87"/>
      <c r="AC67" s="87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9"/>
      <c r="AQ67" s="88"/>
      <c r="AR67" s="88"/>
      <c r="AS67" s="88"/>
      <c r="AT67" s="88"/>
      <c r="AU67" s="88"/>
      <c r="AV67" s="89"/>
      <c r="AW67" s="89"/>
      <c r="AX67" s="90"/>
      <c r="AY67" s="89"/>
      <c r="AZ67" s="89"/>
      <c r="BA67" s="89"/>
      <c r="BB67" s="87"/>
      <c r="BC67" s="91"/>
      <c r="BD67" s="91"/>
      <c r="BE67" s="91"/>
      <c r="BF67" s="92"/>
    </row>
    <row r="68" spans="1:59" ht="15" hidden="1" customHeight="1" x14ac:dyDescent="0.3">
      <c r="A68" s="155" t="s">
        <v>109</v>
      </c>
      <c r="B68" s="93"/>
      <c r="C68" s="156">
        <f>'SFY 23-24 Q4 Share by Project'!B63</f>
        <v>66001</v>
      </c>
      <c r="D68"/>
      <c r="E68" s="156"/>
      <c r="F68" s="156"/>
      <c r="G68" s="156">
        <f>'SFY 23-24 Q4 Share by Project'!C63</f>
        <v>163030</v>
      </c>
      <c r="H68"/>
      <c r="K68" s="156"/>
      <c r="L68"/>
      <c r="M68"/>
      <c r="N68"/>
      <c r="O68" s="156">
        <f>'SFY 23-24 Q4 Share by Project'!H63</f>
        <v>4530389</v>
      </c>
      <c r="P68" s="156">
        <f>'SFY 23-24 Q4 Share by Project'!I63</f>
        <v>66367</v>
      </c>
      <c r="Q68" s="156">
        <f>'SFY 23-24 Q4 Share by Project'!J63</f>
        <v>871866</v>
      </c>
      <c r="R68" s="156">
        <f>SUM(O68:Q68)</f>
        <v>5468622</v>
      </c>
      <c r="S68"/>
      <c r="V68" s="156"/>
      <c r="W68"/>
      <c r="Y68" s="156">
        <f>'SFY 23-24 Q4 Share by Project'!H63</f>
        <v>4530389</v>
      </c>
      <c r="Z68" s="156">
        <f>'SFY 23-24 Q4 Share by Project'!I63</f>
        <v>66367</v>
      </c>
      <c r="AA68" s="156">
        <f>'SFY 23-24 Q4 Share by Project'!G63+'SFY 23-24 Q4 Share by Project'!J63</f>
        <v>919415</v>
      </c>
      <c r="AB68" s="155">
        <f>SUM(Y68:AA68)</f>
        <v>5516171</v>
      </c>
      <c r="AC68" s="93"/>
      <c r="AD68" s="60"/>
      <c r="AE68" s="257"/>
      <c r="AF68" s="274">
        <v>0</v>
      </c>
      <c r="AG68" s="274">
        <v>0</v>
      </c>
      <c r="AH68" s="274">
        <v>0</v>
      </c>
      <c r="AI68" s="155"/>
      <c r="AJ68" s="60"/>
      <c r="AK68" s="257"/>
      <c r="AL68" s="274">
        <f>SUM('3a SFY 23-24 Q4 CalWIN MO'!X4:X7)</f>
        <v>11157</v>
      </c>
      <c r="AM68" s="274">
        <f>SUM('3a SFY 23-24 Q4 CalWIN MO'!Y4:Y7)</f>
        <v>113</v>
      </c>
      <c r="AN68" s="274">
        <f>SUM('3a SFY 23-24 Q4 CalWIN MO'!Z4:Z7)</f>
        <v>1096</v>
      </c>
      <c r="AO68" s="60"/>
      <c r="AQ68" s="257"/>
      <c r="AR68" s="155">
        <f>SUM('3b SFY 22-23 Q4 Adj-Late MO'!X4:X5)</f>
        <v>0</v>
      </c>
      <c r="AS68" s="155">
        <f>SUM('3b SFY 22-23 Q4 Adj-Late MO'!Y4:Y5)</f>
        <v>0</v>
      </c>
      <c r="AT68" s="155">
        <f>SUM('3b SFY 22-23 Q4 Adj-Late MO'!Z4:Z5)</f>
        <v>0</v>
      </c>
      <c r="AU68" s="155">
        <f>SUM(AR68:AT68)</f>
        <v>0</v>
      </c>
      <c r="AX68" s="156">
        <f>'SFY 23-24 Q4 Share by Project'!D63</f>
        <v>11157</v>
      </c>
      <c r="AY68" s="156">
        <f>'SFY 23-24 Q4 Share by Project'!E63</f>
        <v>113</v>
      </c>
      <c r="AZ68" s="156">
        <f>'SFY 23-24 Q4 Share by Project'!F63</f>
        <v>1096</v>
      </c>
      <c r="BA68" s="156">
        <f>SUM('SFY 23-24 Q4 Share by Project'!D63:F63)</f>
        <v>12366</v>
      </c>
      <c r="BB68" s="93"/>
      <c r="BC68" s="156">
        <f>'SFY 23-24 Q4 Share by Project'!K63</f>
        <v>4770577</v>
      </c>
      <c r="BD68" s="156">
        <f>'SFY 23-24 Q4 Share by Project'!L63</f>
        <v>66480</v>
      </c>
      <c r="BE68" s="156">
        <f>'SFY 23-24 Q4 Share by Project'!M63</f>
        <v>920511</v>
      </c>
      <c r="BF68" s="160">
        <f>SUM(BC68:BE68)</f>
        <v>5757568</v>
      </c>
      <c r="BG68"/>
    </row>
    <row r="69" spans="1:59" ht="15" hidden="1" customHeight="1" x14ac:dyDescent="0.3">
      <c r="A69" s="156"/>
      <c r="B69" s="156"/>
      <c r="C69" s="159">
        <f>C64-C68</f>
        <v>0</v>
      </c>
      <c r="D69" s="157"/>
      <c r="E69" s="274"/>
      <c r="F69" s="274"/>
      <c r="G69" s="159">
        <f>G64-G68</f>
        <v>0</v>
      </c>
      <c r="H69" s="157"/>
      <c r="I69" s="157"/>
      <c r="J69" s="157"/>
      <c r="K69" s="156"/>
      <c r="L69" s="157"/>
      <c r="M69" s="157"/>
      <c r="N69" s="157"/>
      <c r="O69" s="159">
        <f>O64-O68</f>
        <v>0</v>
      </c>
      <c r="P69" s="159">
        <f t="shared" ref="P69:R69" si="77">P64-P68</f>
        <v>0</v>
      </c>
      <c r="Q69" s="159">
        <f t="shared" si="77"/>
        <v>0</v>
      </c>
      <c r="R69" s="159">
        <f t="shared" si="77"/>
        <v>0</v>
      </c>
      <c r="S69" s="157"/>
      <c r="T69" s="157"/>
      <c r="U69" s="157"/>
      <c r="V69" s="159">
        <f>V64-V5</f>
        <v>0</v>
      </c>
      <c r="W69" s="157"/>
      <c r="Y69" s="159">
        <f t="shared" ref="Y69:AB69" si="78">Y64-Y68</f>
        <v>0</v>
      </c>
      <c r="Z69" s="159">
        <f t="shared" si="78"/>
        <v>0</v>
      </c>
      <c r="AA69" s="159">
        <f t="shared" si="78"/>
        <v>0</v>
      </c>
      <c r="AB69" s="159">
        <f t="shared" si="78"/>
        <v>0</v>
      </c>
      <c r="AC69" s="60"/>
      <c r="AD69" s="156"/>
      <c r="AE69" s="156"/>
      <c r="AF69" s="159">
        <f>AF64-AF68</f>
        <v>0</v>
      </c>
      <c r="AG69" s="159">
        <f t="shared" ref="AG69:AH69" si="79">AG64-AG68</f>
        <v>0</v>
      </c>
      <c r="AH69" s="159">
        <f t="shared" si="79"/>
        <v>0</v>
      </c>
      <c r="AI69"/>
      <c r="AJ69"/>
      <c r="AK69"/>
      <c r="AL69" s="159">
        <f>AL64-AL68</f>
        <v>0</v>
      </c>
      <c r="AM69" s="159">
        <f t="shared" ref="AM69:AN69" si="80">AM64-AM68</f>
        <v>0</v>
      </c>
      <c r="AN69" s="159">
        <f t="shared" si="80"/>
        <v>0</v>
      </c>
      <c r="AO69" s="156"/>
      <c r="AP69" s="158"/>
      <c r="AQ69"/>
      <c r="AR69" s="159">
        <f t="shared" ref="AR69:AU69" si="81">AR64-AR68</f>
        <v>0</v>
      </c>
      <c r="AS69" s="159">
        <f t="shared" si="81"/>
        <v>0</v>
      </c>
      <c r="AT69" s="159">
        <f t="shared" si="81"/>
        <v>0</v>
      </c>
      <c r="AU69" s="159">
        <f t="shared" si="81"/>
        <v>0</v>
      </c>
      <c r="AV69" s="158"/>
      <c r="AW69" s="158"/>
      <c r="AX69" s="159">
        <f>SUM(AX64)-AX68</f>
        <v>0</v>
      </c>
      <c r="AY69" s="159">
        <f>SUM(AY64-AY68)</f>
        <v>0</v>
      </c>
      <c r="AZ69" s="159">
        <f>SUM(AZ64-AZ68)</f>
        <v>0</v>
      </c>
      <c r="BA69" s="159">
        <f>SUM(BA64-BA68)</f>
        <v>0</v>
      </c>
      <c r="BB69" s="156"/>
      <c r="BC69" s="159">
        <f t="shared" ref="BC69:BE69" si="82">BC64-BC68</f>
        <v>0</v>
      </c>
      <c r="BD69" s="159">
        <f t="shared" si="82"/>
        <v>0</v>
      </c>
      <c r="BE69" s="159">
        <f t="shared" si="82"/>
        <v>0</v>
      </c>
      <c r="BF69" s="161">
        <f>SUM(BC69:BE69)</f>
        <v>0</v>
      </c>
      <c r="BG69"/>
    </row>
    <row r="70" spans="1:59" x14ac:dyDescent="0.3">
      <c r="A70" s="60"/>
      <c r="B70" s="60"/>
      <c r="C70" s="60"/>
      <c r="E70" s="60"/>
      <c r="F70" s="60"/>
      <c r="G70" s="60"/>
      <c r="AC70" s="60"/>
      <c r="AD70" s="60"/>
      <c r="AE70" s="60"/>
      <c r="AF70"/>
      <c r="AG70"/>
      <c r="AH70"/>
      <c r="AI70"/>
      <c r="AJ70"/>
      <c r="AK70"/>
      <c r="AL70" s="195"/>
      <c r="AM70" s="195"/>
      <c r="AN70" s="195"/>
      <c r="AO70" s="60"/>
      <c r="AQ70"/>
      <c r="AR70"/>
      <c r="AS70"/>
      <c r="AT70"/>
      <c r="AU70" s="60"/>
      <c r="AW70" s="209"/>
      <c r="BB70" s="60"/>
      <c r="BC70" s="44"/>
      <c r="BD70" s="44"/>
      <c r="BE70" s="44"/>
      <c r="BF70" s="96"/>
    </row>
    <row r="71" spans="1:59" x14ac:dyDescent="0.3">
      <c r="AW71" s="209"/>
      <c r="AX71" s="210"/>
      <c r="AY71" s="210"/>
      <c r="AZ71" s="210"/>
      <c r="BA71" s="210"/>
    </row>
    <row r="72" spans="1:59" x14ac:dyDescent="0.3">
      <c r="AI72" s="214"/>
      <c r="AL72" s="56"/>
      <c r="AM72" s="56"/>
      <c r="AN72" s="56"/>
      <c r="AO72" s="56"/>
    </row>
  </sheetData>
  <mergeCells count="38">
    <mergeCell ref="AW3:AW5"/>
    <mergeCell ref="BC1:BF1"/>
    <mergeCell ref="BC2:BF2"/>
    <mergeCell ref="X1:AB1"/>
    <mergeCell ref="X2:AB2"/>
    <mergeCell ref="AD2:AI2"/>
    <mergeCell ref="AK2:AO2"/>
    <mergeCell ref="AW2:BA2"/>
    <mergeCell ref="AW1:BA1"/>
    <mergeCell ref="AQ2:AU2"/>
    <mergeCell ref="AQ3:AQ5"/>
    <mergeCell ref="AK3:AK5"/>
    <mergeCell ref="X3:X5"/>
    <mergeCell ref="AD3:AD5"/>
    <mergeCell ref="AE3:AE5"/>
    <mergeCell ref="A1:C1"/>
    <mergeCell ref="M1:R1"/>
    <mergeCell ref="I1:K1"/>
    <mergeCell ref="AQ1:AU1"/>
    <mergeCell ref="AD1:AI1"/>
    <mergeCell ref="AK1:AO1"/>
    <mergeCell ref="T1:V1"/>
    <mergeCell ref="E1:G1"/>
    <mergeCell ref="A2:C2"/>
    <mergeCell ref="I3:I5"/>
    <mergeCell ref="A3:A5"/>
    <mergeCell ref="B3:B5"/>
    <mergeCell ref="J3:J5"/>
    <mergeCell ref="E2:G2"/>
    <mergeCell ref="E3:E5"/>
    <mergeCell ref="F3:F5"/>
    <mergeCell ref="I2:K2"/>
    <mergeCell ref="T2:V2"/>
    <mergeCell ref="T3:T5"/>
    <mergeCell ref="U3:U5"/>
    <mergeCell ref="M2:R2"/>
    <mergeCell ref="M3:M5"/>
    <mergeCell ref="N3:N5"/>
  </mergeCells>
  <phoneticPr fontId="61" type="noConversion"/>
  <conditionalFormatting sqref="A65:H65 K65:S65 W65:X65 V65:V66 Y65:AB66 BC65:BF66 K66">
    <cfRule type="cellIs" dxfId="24" priority="39" operator="lessThan">
      <formula>0</formula>
    </cfRule>
    <cfRule type="cellIs" dxfId="23" priority="40" operator="greaterThan">
      <formula>0</formula>
    </cfRule>
  </conditionalFormatting>
  <conditionalFormatting sqref="C66 G66">
    <cfRule type="cellIs" dxfId="22" priority="37" operator="lessThan">
      <formula>0</formula>
    </cfRule>
    <cfRule type="cellIs" dxfId="21" priority="38" operator="greaterThan">
      <formula>0</formula>
    </cfRule>
  </conditionalFormatting>
  <conditionalFormatting sqref="O66:R66">
    <cfRule type="cellIs" dxfId="20" priority="13" operator="lessThan">
      <formula>0</formula>
    </cfRule>
    <cfRule type="cellIs" dxfId="19" priority="14" operator="greaterThan">
      <formula>0</formula>
    </cfRule>
  </conditionalFormatting>
  <conditionalFormatting sqref="AC4:AC66">
    <cfRule type="cellIs" dxfId="18" priority="31" operator="lessThan">
      <formula>0</formula>
    </cfRule>
    <cfRule type="cellIs" dxfId="17" priority="32" operator="greaterThan">
      <formula>0</formula>
    </cfRule>
  </conditionalFormatting>
  <conditionalFormatting sqref="AF65:AI66">
    <cfRule type="cellIs" dxfId="16" priority="49" operator="lessThan">
      <formula>0</formula>
    </cfRule>
    <cfRule type="cellIs" dxfId="15" priority="50" operator="greaterThan">
      <formula>0</formula>
    </cfRule>
  </conditionalFormatting>
  <conditionalFormatting sqref="AJ7:AJ64">
    <cfRule type="cellIs" dxfId="14" priority="85" operator="lessThan">
      <formula>0</formula>
    </cfRule>
    <cfRule type="cellIs" dxfId="13" priority="86" operator="greaterThan">
      <formula>0</formula>
    </cfRule>
  </conditionalFormatting>
  <conditionalFormatting sqref="AL65:AO66">
    <cfRule type="cellIs" dxfId="12" priority="47" operator="lessThan">
      <formula>0</formula>
    </cfRule>
    <cfRule type="cellIs" dxfId="11" priority="48" operator="greaterThan">
      <formula>0</formula>
    </cfRule>
  </conditionalFormatting>
  <conditionalFormatting sqref="AR65:AU66">
    <cfRule type="cellIs" dxfId="10" priority="5" operator="lessThan">
      <formula>0</formula>
    </cfRule>
    <cfRule type="cellIs" dxfId="9" priority="6" operator="greaterThan">
      <formula>0</formula>
    </cfRule>
  </conditionalFormatting>
  <conditionalFormatting sqref="AX65:BA66">
    <cfRule type="cellIs" dxfId="8" priority="45" operator="lessThan">
      <formula>0</formula>
    </cfRule>
    <cfRule type="cellIs" dxfId="7" priority="46" operator="greaterThan">
      <formula>0</formula>
    </cfRule>
  </conditionalFormatting>
  <conditionalFormatting sqref="BG5:BG66 BB7:BB64">
    <cfRule type="cellIs" dxfId="6" priority="101" operator="lessThan">
      <formula>0</formula>
    </cfRule>
    <cfRule type="cellIs" dxfId="5" priority="102" operator="greaterThan">
      <formula>0</formula>
    </cfRule>
  </conditionalFormatting>
  <printOptions horizontalCentered="1"/>
  <pageMargins left="0.25" right="0.25" top="0.75" bottom="0.75" header="0.3" footer="0.3"/>
  <pageSetup scale="46" fitToWidth="3" orientation="landscape" r:id="rId1"/>
  <headerFooter>
    <oddHeader>&amp;C&amp;F
&amp;A</oddHeader>
    <oddFooter>&amp;L&amp;D&amp;R&amp;P of &amp;N</oddFooter>
  </headerFooter>
  <colBreaks count="2" manualBreakCount="2">
    <brk id="18" max="65" man="1"/>
    <brk id="36" max="65" man="1"/>
  </colBreaks>
  <ignoredErrors>
    <ignoredError sqref="Z64 BD4 K64 BF6:BF63 BF5 C29:Q48 C24:J28 K24:Q28 K15:Q23 P55:P61" formula="1"/>
    <ignoredError sqref="AL4:AO4 AX4:AZ4" evalError="1"/>
    <ignoredError sqref="O5:R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  <pageSetUpPr fitToPage="1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44140625" style="261" bestFit="1" customWidth="1"/>
    <col min="2" max="2" width="14.33203125" style="263" bestFit="1" customWidth="1"/>
    <col min="3" max="3" width="14.6640625" style="263" customWidth="1"/>
    <col min="4" max="4" width="12.6640625" style="261" bestFit="1" customWidth="1"/>
    <col min="5" max="15" width="16.6640625" style="261" customWidth="1"/>
    <col min="16" max="16384" width="12.5546875" style="261"/>
  </cols>
  <sheetData>
    <row r="1" spans="1:17" ht="14.4" customHeight="1" x14ac:dyDescent="0.2">
      <c r="A1" s="164" t="s">
        <v>261</v>
      </c>
      <c r="B1" s="262" t="s">
        <v>110</v>
      </c>
    </row>
    <row r="2" spans="1:17" ht="14.4" customHeight="1" x14ac:dyDescent="0.2">
      <c r="A2" s="292" t="s">
        <v>111</v>
      </c>
      <c r="B2" s="293" t="s">
        <v>111</v>
      </c>
      <c r="C2" s="293" t="s">
        <v>111</v>
      </c>
      <c r="D2" s="309" t="s">
        <v>112</v>
      </c>
      <c r="E2" s="309" t="s">
        <v>112</v>
      </c>
      <c r="F2" s="309" t="s">
        <v>113</v>
      </c>
      <c r="G2" s="309" t="s">
        <v>113</v>
      </c>
      <c r="H2" s="309" t="s">
        <v>114</v>
      </c>
      <c r="I2" s="309" t="s">
        <v>114</v>
      </c>
      <c r="J2" s="309" t="s">
        <v>115</v>
      </c>
      <c r="K2" s="309" t="s">
        <v>115</v>
      </c>
      <c r="L2" s="309" t="s">
        <v>116</v>
      </c>
      <c r="M2" s="309" t="s">
        <v>116</v>
      </c>
      <c r="N2" s="309" t="s">
        <v>241</v>
      </c>
      <c r="O2" s="309" t="s">
        <v>241</v>
      </c>
      <c r="P2" s="309" t="s">
        <v>117</v>
      </c>
      <c r="Q2" s="309" t="s">
        <v>117</v>
      </c>
    </row>
    <row r="3" spans="1:17" ht="14.4" customHeight="1" x14ac:dyDescent="0.2">
      <c r="A3" s="294" t="s">
        <v>118</v>
      </c>
      <c r="B3" s="295" t="s">
        <v>119</v>
      </c>
      <c r="C3" s="295" t="s">
        <v>120</v>
      </c>
      <c r="D3" s="309" t="s">
        <v>26</v>
      </c>
      <c r="E3" s="310" t="s">
        <v>131</v>
      </c>
      <c r="F3" s="309" t="s">
        <v>26</v>
      </c>
      <c r="G3" s="310" t="s">
        <v>131</v>
      </c>
      <c r="H3" s="309" t="s">
        <v>26</v>
      </c>
      <c r="I3" s="310" t="s">
        <v>131</v>
      </c>
      <c r="J3" s="309" t="s">
        <v>26</v>
      </c>
      <c r="K3" s="310" t="s">
        <v>131</v>
      </c>
      <c r="L3" s="309" t="s">
        <v>26</v>
      </c>
      <c r="M3" s="310" t="s">
        <v>131</v>
      </c>
      <c r="N3" s="309" t="s">
        <v>26</v>
      </c>
      <c r="O3" s="310" t="s">
        <v>131</v>
      </c>
      <c r="P3" s="309" t="s">
        <v>26</v>
      </c>
      <c r="Q3" s="310" t="s">
        <v>131</v>
      </c>
    </row>
    <row r="4" spans="1:17" customFormat="1" ht="14.4" x14ac:dyDescent="0.3">
      <c r="A4" s="1" t="s">
        <v>66</v>
      </c>
      <c r="B4" s="1" t="s">
        <v>262</v>
      </c>
      <c r="C4" s="1" t="s">
        <v>263</v>
      </c>
      <c r="D4" s="204">
        <v>241859</v>
      </c>
      <c r="E4" s="205">
        <v>241859</v>
      </c>
      <c r="F4" s="204">
        <v>120930</v>
      </c>
      <c r="G4" s="205">
        <v>120930</v>
      </c>
      <c r="H4" s="204">
        <v>84651</v>
      </c>
      <c r="I4" s="205">
        <v>84651</v>
      </c>
      <c r="J4" s="204">
        <v>0</v>
      </c>
      <c r="K4" s="205">
        <v>0</v>
      </c>
      <c r="L4" s="204">
        <v>36278</v>
      </c>
      <c r="M4" s="205">
        <v>36278</v>
      </c>
      <c r="N4" s="204">
        <v>36278</v>
      </c>
      <c r="O4" s="205">
        <v>36278</v>
      </c>
      <c r="P4" s="204">
        <v>0</v>
      </c>
      <c r="Q4" s="205">
        <v>0</v>
      </c>
    </row>
    <row r="5" spans="1:17" customFormat="1" ht="14.4" x14ac:dyDescent="0.3">
      <c r="A5" s="1" t="s">
        <v>66</v>
      </c>
      <c r="B5" s="1" t="s">
        <v>264</v>
      </c>
      <c r="C5" s="1" t="s">
        <v>265</v>
      </c>
      <c r="D5" s="204">
        <v>97266</v>
      </c>
      <c r="E5" s="205">
        <v>97266</v>
      </c>
      <c r="F5" s="204">
        <v>48633</v>
      </c>
      <c r="G5" s="205">
        <v>48633</v>
      </c>
      <c r="H5" s="204">
        <v>34043</v>
      </c>
      <c r="I5" s="205">
        <v>34043</v>
      </c>
      <c r="J5" s="204">
        <v>0</v>
      </c>
      <c r="K5" s="205">
        <v>0</v>
      </c>
      <c r="L5" s="204">
        <v>14590</v>
      </c>
      <c r="M5" s="205">
        <v>14590</v>
      </c>
      <c r="N5" s="204">
        <v>14590</v>
      </c>
      <c r="O5" s="205">
        <v>14590</v>
      </c>
      <c r="P5" s="204">
        <v>0</v>
      </c>
      <c r="Q5" s="205">
        <v>0</v>
      </c>
    </row>
    <row r="6" spans="1:17" customFormat="1" ht="14.4" x14ac:dyDescent="0.3">
      <c r="A6" s="1" t="s">
        <v>66</v>
      </c>
      <c r="B6" s="1" t="s">
        <v>266</v>
      </c>
      <c r="C6" s="1" t="s">
        <v>267</v>
      </c>
      <c r="D6" s="204">
        <v>100884</v>
      </c>
      <c r="E6" s="205">
        <v>100884</v>
      </c>
      <c r="F6" s="204">
        <v>50442</v>
      </c>
      <c r="G6" s="205">
        <v>50442</v>
      </c>
      <c r="H6" s="204">
        <v>35309</v>
      </c>
      <c r="I6" s="205">
        <v>35309</v>
      </c>
      <c r="J6" s="204">
        <v>0</v>
      </c>
      <c r="K6" s="205">
        <v>0</v>
      </c>
      <c r="L6" s="204">
        <v>15133</v>
      </c>
      <c r="M6" s="205">
        <v>15133</v>
      </c>
      <c r="N6" s="204">
        <v>15133</v>
      </c>
      <c r="O6" s="205">
        <v>15133</v>
      </c>
      <c r="P6" s="204">
        <v>0</v>
      </c>
      <c r="Q6" s="205">
        <v>0</v>
      </c>
    </row>
  </sheetData>
  <printOptions horizontalCentered="1"/>
  <pageMargins left="0.7" right="0.7" top="1" bottom="0.75" header="0.3" footer="0.3"/>
  <pageSetup scale="98" fitToWidth="2" orientation="landscape" r:id="rId1"/>
  <headerFooter>
    <oddHeader>&amp;C&amp;F
&amp;A</oddHeader>
    <oddFooter>&amp;L&amp;D&amp;R&amp;P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619F-C015-43A9-818C-68D4BC766DB1}">
  <sheetPr>
    <tabColor rgb="FFD9E1F2"/>
    <pageSetUpPr fitToPage="1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44140625" style="261" bestFit="1" customWidth="1"/>
    <col min="2" max="2" width="14.33203125" style="263" bestFit="1" customWidth="1"/>
    <col min="3" max="3" width="14.6640625" style="263" customWidth="1"/>
    <col min="4" max="4" width="12.6640625" style="261" bestFit="1" customWidth="1"/>
    <col min="5" max="15" width="16.6640625" style="261" customWidth="1"/>
    <col min="16" max="16384" width="12.5546875" style="261"/>
  </cols>
  <sheetData>
    <row r="1" spans="1:17" ht="14.4" customHeight="1" x14ac:dyDescent="0.2">
      <c r="A1" s="164" t="s">
        <v>261</v>
      </c>
      <c r="B1" s="262" t="s">
        <v>212</v>
      </c>
    </row>
    <row r="2" spans="1:17" ht="14.4" customHeight="1" x14ac:dyDescent="0.2">
      <c r="A2" s="292" t="s">
        <v>111</v>
      </c>
      <c r="B2" s="293" t="s">
        <v>111</v>
      </c>
      <c r="C2" s="293" t="s">
        <v>111</v>
      </c>
      <c r="D2" s="309" t="s">
        <v>112</v>
      </c>
      <c r="E2" s="309" t="s">
        <v>112</v>
      </c>
      <c r="F2" s="309" t="s">
        <v>113</v>
      </c>
      <c r="G2" s="309" t="s">
        <v>113</v>
      </c>
      <c r="H2" s="309" t="s">
        <v>114</v>
      </c>
      <c r="I2" s="309" t="s">
        <v>114</v>
      </c>
      <c r="J2" s="309" t="s">
        <v>115</v>
      </c>
      <c r="K2" s="309" t="s">
        <v>115</v>
      </c>
      <c r="L2" s="309" t="s">
        <v>116</v>
      </c>
      <c r="M2" s="309" t="s">
        <v>116</v>
      </c>
      <c r="N2" s="309" t="s">
        <v>241</v>
      </c>
      <c r="O2" s="309" t="s">
        <v>241</v>
      </c>
      <c r="P2" s="309" t="s">
        <v>117</v>
      </c>
      <c r="Q2" s="309" t="s">
        <v>117</v>
      </c>
    </row>
    <row r="3" spans="1:17" ht="14.4" customHeight="1" x14ac:dyDescent="0.2">
      <c r="A3" s="294" t="s">
        <v>118</v>
      </c>
      <c r="B3" s="295" t="s">
        <v>119</v>
      </c>
      <c r="C3" s="295" t="s">
        <v>120</v>
      </c>
      <c r="D3" s="309" t="s">
        <v>26</v>
      </c>
      <c r="E3" s="310" t="s">
        <v>131</v>
      </c>
      <c r="F3" s="309" t="s">
        <v>26</v>
      </c>
      <c r="G3" s="310" t="s">
        <v>131</v>
      </c>
      <c r="H3" s="309" t="s">
        <v>26</v>
      </c>
      <c r="I3" s="310" t="s">
        <v>131</v>
      </c>
      <c r="J3" s="309" t="s">
        <v>26</v>
      </c>
      <c r="K3" s="310" t="s">
        <v>131</v>
      </c>
      <c r="L3" s="309" t="s">
        <v>26</v>
      </c>
      <c r="M3" s="310" t="s">
        <v>131</v>
      </c>
      <c r="N3" s="309" t="s">
        <v>26</v>
      </c>
      <c r="O3" s="310" t="s">
        <v>131</v>
      </c>
      <c r="P3" s="309" t="s">
        <v>26</v>
      </c>
      <c r="Q3" s="310" t="s">
        <v>131</v>
      </c>
    </row>
    <row r="4" spans="1:17" customFormat="1" ht="14.4" x14ac:dyDescent="0.3">
      <c r="A4" s="1" t="s">
        <v>66</v>
      </c>
      <c r="B4" s="1" t="s">
        <v>262</v>
      </c>
      <c r="C4" s="1" t="s">
        <v>263</v>
      </c>
      <c r="D4" s="204">
        <v>394103</v>
      </c>
      <c r="E4" s="205">
        <v>394103</v>
      </c>
      <c r="F4" s="204">
        <v>197052</v>
      </c>
      <c r="G4" s="205">
        <v>197052</v>
      </c>
      <c r="H4" s="204">
        <v>137936</v>
      </c>
      <c r="I4" s="205">
        <v>137936</v>
      </c>
      <c r="J4" s="204">
        <v>0</v>
      </c>
      <c r="K4" s="205">
        <v>0</v>
      </c>
      <c r="L4" s="204">
        <v>59115</v>
      </c>
      <c r="M4" s="205">
        <v>59115</v>
      </c>
      <c r="N4" s="204">
        <v>59115</v>
      </c>
      <c r="O4" s="205">
        <v>59115</v>
      </c>
      <c r="P4" s="204">
        <v>0</v>
      </c>
      <c r="Q4" s="205">
        <v>0</v>
      </c>
    </row>
    <row r="5" spans="1:17" customFormat="1" ht="14.4" x14ac:dyDescent="0.3">
      <c r="A5" s="1" t="s">
        <v>66</v>
      </c>
      <c r="B5" s="1" t="s">
        <v>264</v>
      </c>
      <c r="C5" s="1" t="s">
        <v>265</v>
      </c>
      <c r="D5" s="204">
        <v>318865</v>
      </c>
      <c r="E5" s="205">
        <v>318865</v>
      </c>
      <c r="F5" s="204">
        <v>159433</v>
      </c>
      <c r="G5" s="205">
        <v>159433</v>
      </c>
      <c r="H5" s="204">
        <v>111603</v>
      </c>
      <c r="I5" s="205">
        <v>111603</v>
      </c>
      <c r="J5" s="204">
        <v>0</v>
      </c>
      <c r="K5" s="205">
        <v>0</v>
      </c>
      <c r="L5" s="204">
        <v>47829</v>
      </c>
      <c r="M5" s="205">
        <v>47829</v>
      </c>
      <c r="N5" s="204">
        <v>47829</v>
      </c>
      <c r="O5" s="205">
        <v>47829</v>
      </c>
      <c r="P5" s="204">
        <v>0</v>
      </c>
      <c r="Q5" s="205">
        <v>0</v>
      </c>
    </row>
    <row r="6" spans="1:17" customFormat="1" ht="14.4" x14ac:dyDescent="0.3">
      <c r="A6" s="1" t="s">
        <v>66</v>
      </c>
      <c r="B6" s="1" t="s">
        <v>266</v>
      </c>
      <c r="C6" s="1" t="s">
        <v>267</v>
      </c>
      <c r="D6" s="204">
        <v>373906</v>
      </c>
      <c r="E6" s="205">
        <v>373906</v>
      </c>
      <c r="F6" s="204">
        <v>186953</v>
      </c>
      <c r="G6" s="205">
        <v>186953</v>
      </c>
      <c r="H6" s="204">
        <v>130867</v>
      </c>
      <c r="I6" s="205">
        <v>130867</v>
      </c>
      <c r="J6" s="204">
        <v>0</v>
      </c>
      <c r="K6" s="205">
        <v>0</v>
      </c>
      <c r="L6" s="204">
        <v>56086</v>
      </c>
      <c r="M6" s="205">
        <v>56086</v>
      </c>
      <c r="N6" s="204">
        <v>56086</v>
      </c>
      <c r="O6" s="205">
        <v>56086</v>
      </c>
      <c r="P6" s="204">
        <v>0</v>
      </c>
      <c r="Q6" s="205">
        <v>0</v>
      </c>
    </row>
  </sheetData>
  <printOptions horizontalCentered="1"/>
  <pageMargins left="0.7" right="0.7" top="1" bottom="0.75" header="0.3" footer="0.3"/>
  <pageSetup scale="98" fitToWidth="2" orientation="landscape" r:id="rId1"/>
  <headerFooter>
    <oddHeader>&amp;C&amp;F
&amp;A</oddHeader>
    <oddFooter>&amp;L&amp;D&amp;R&amp;P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DC6-57D8-4685-A089-BDB8A4B7B09E}">
  <sheetPr>
    <tabColor rgb="FFC6E0B4"/>
    <pageSetUpPr fitToPage="1"/>
  </sheetPr>
  <dimension ref="A1:AL125"/>
  <sheetViews>
    <sheetView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12.5546875" defaultRowHeight="15.9" customHeight="1" x14ac:dyDescent="0.3"/>
  <cols>
    <col min="1" max="1" width="14.88671875" customWidth="1"/>
    <col min="2" max="2" width="11.5546875" customWidth="1"/>
    <col min="3" max="3" width="14.33203125" customWidth="1"/>
    <col min="4" max="33" width="13.6640625" customWidth="1"/>
  </cols>
  <sheetData>
    <row r="1" spans="1:38" ht="15.9" customHeight="1" x14ac:dyDescent="0.3">
      <c r="A1" s="164" t="s">
        <v>261</v>
      </c>
      <c r="B1" s="164" t="s">
        <v>129</v>
      </c>
    </row>
    <row r="2" spans="1:38" ht="14.4" x14ac:dyDescent="0.3">
      <c r="A2" s="299" t="s">
        <v>130</v>
      </c>
      <c r="B2" s="299" t="s">
        <v>130</v>
      </c>
      <c r="C2" s="299" t="s">
        <v>130</v>
      </c>
      <c r="D2" s="300" t="s">
        <v>112</v>
      </c>
      <c r="E2" s="300" t="s">
        <v>112</v>
      </c>
      <c r="F2" s="300" t="s">
        <v>112</v>
      </c>
      <c r="G2" s="300" t="s">
        <v>112</v>
      </c>
      <c r="H2" s="300" t="s">
        <v>112</v>
      </c>
      <c r="I2" s="300" t="s">
        <v>113</v>
      </c>
      <c r="J2" s="300" t="s">
        <v>113</v>
      </c>
      <c r="K2" s="300" t="s">
        <v>113</v>
      </c>
      <c r="L2" s="300" t="s">
        <v>113</v>
      </c>
      <c r="M2" s="300" t="s">
        <v>113</v>
      </c>
      <c r="N2" s="300" t="s">
        <v>114</v>
      </c>
      <c r="O2" s="300" t="s">
        <v>114</v>
      </c>
      <c r="P2" s="300" t="s">
        <v>114</v>
      </c>
      <c r="Q2" s="300" t="s">
        <v>114</v>
      </c>
      <c r="R2" s="300" t="s">
        <v>114</v>
      </c>
      <c r="S2" s="300" t="s">
        <v>115</v>
      </c>
      <c r="T2" s="300" t="s">
        <v>115</v>
      </c>
      <c r="U2" s="300" t="s">
        <v>115</v>
      </c>
      <c r="V2" s="300" t="s">
        <v>115</v>
      </c>
      <c r="W2" s="300" t="s">
        <v>115</v>
      </c>
      <c r="X2" s="300" t="s">
        <v>116</v>
      </c>
      <c r="Y2" s="300" t="s">
        <v>116</v>
      </c>
      <c r="Z2" s="300" t="s">
        <v>116</v>
      </c>
      <c r="AA2" s="300" t="s">
        <v>116</v>
      </c>
      <c r="AB2" s="300" t="s">
        <v>116</v>
      </c>
      <c r="AC2" s="300" t="s">
        <v>241</v>
      </c>
      <c r="AD2" s="300" t="s">
        <v>241</v>
      </c>
      <c r="AE2" s="300" t="s">
        <v>241</v>
      </c>
      <c r="AF2" s="300" t="s">
        <v>241</v>
      </c>
      <c r="AG2" s="300" t="s">
        <v>241</v>
      </c>
      <c r="AH2" s="300" t="s">
        <v>117</v>
      </c>
      <c r="AI2" s="300" t="s">
        <v>117</v>
      </c>
      <c r="AJ2" s="300" t="s">
        <v>117</v>
      </c>
      <c r="AK2" s="300" t="s">
        <v>117</v>
      </c>
      <c r="AL2" s="300" t="s">
        <v>117</v>
      </c>
    </row>
    <row r="3" spans="1:38" ht="14.4" x14ac:dyDescent="0.3">
      <c r="A3" s="294" t="s">
        <v>118</v>
      </c>
      <c r="B3" s="295" t="s">
        <v>119</v>
      </c>
      <c r="C3" s="295" t="s">
        <v>120</v>
      </c>
      <c r="D3" s="300" t="s">
        <v>26</v>
      </c>
      <c r="E3" s="300" t="s">
        <v>27</v>
      </c>
      <c r="F3" s="300" t="s">
        <v>95</v>
      </c>
      <c r="G3" s="300" t="s">
        <v>127</v>
      </c>
      <c r="H3" s="300" t="s">
        <v>131</v>
      </c>
      <c r="I3" s="300" t="s">
        <v>26</v>
      </c>
      <c r="J3" s="300" t="s">
        <v>27</v>
      </c>
      <c r="K3" s="300" t="s">
        <v>95</v>
      </c>
      <c r="L3" s="300" t="s">
        <v>127</v>
      </c>
      <c r="M3" s="300" t="s">
        <v>131</v>
      </c>
      <c r="N3" s="300" t="s">
        <v>26</v>
      </c>
      <c r="O3" s="300" t="s">
        <v>27</v>
      </c>
      <c r="P3" s="300" t="s">
        <v>95</v>
      </c>
      <c r="Q3" s="300" t="s">
        <v>127</v>
      </c>
      <c r="R3" s="300" t="s">
        <v>131</v>
      </c>
      <c r="S3" s="300" t="s">
        <v>26</v>
      </c>
      <c r="T3" s="300" t="s">
        <v>27</v>
      </c>
      <c r="U3" s="300" t="s">
        <v>95</v>
      </c>
      <c r="V3" s="300" t="s">
        <v>127</v>
      </c>
      <c r="W3" s="300" t="s">
        <v>131</v>
      </c>
      <c r="X3" s="300" t="s">
        <v>26</v>
      </c>
      <c r="Y3" s="300" t="s">
        <v>27</v>
      </c>
      <c r="Z3" s="300" t="s">
        <v>95</v>
      </c>
      <c r="AA3" s="300" t="s">
        <v>127</v>
      </c>
      <c r="AB3" s="300" t="s">
        <v>131</v>
      </c>
      <c r="AC3" s="300" t="s">
        <v>26</v>
      </c>
      <c r="AD3" s="300" t="s">
        <v>27</v>
      </c>
      <c r="AE3" s="300" t="s">
        <v>95</v>
      </c>
      <c r="AF3" s="300" t="s">
        <v>127</v>
      </c>
      <c r="AG3" s="300" t="s">
        <v>131</v>
      </c>
      <c r="AH3" s="300" t="s">
        <v>26</v>
      </c>
      <c r="AI3" s="300" t="s">
        <v>27</v>
      </c>
      <c r="AJ3" s="300" t="s">
        <v>95</v>
      </c>
      <c r="AK3" s="300" t="s">
        <v>127</v>
      </c>
      <c r="AL3" s="300" t="s">
        <v>131</v>
      </c>
    </row>
    <row r="4" spans="1:38" ht="14.4" x14ac:dyDescent="0.3">
      <c r="A4" s="1" t="s">
        <v>30</v>
      </c>
      <c r="B4" s="1" t="s">
        <v>262</v>
      </c>
      <c r="C4" s="1" t="s">
        <v>135</v>
      </c>
      <c r="D4" s="204">
        <v>12500</v>
      </c>
      <c r="E4" s="204">
        <v>770</v>
      </c>
      <c r="F4" s="204">
        <v>218</v>
      </c>
      <c r="G4" s="204">
        <v>0</v>
      </c>
      <c r="H4" s="205">
        <v>28728</v>
      </c>
      <c r="I4" s="204">
        <v>6250</v>
      </c>
      <c r="J4" s="204">
        <v>0</v>
      </c>
      <c r="K4" s="204">
        <v>0</v>
      </c>
      <c r="L4" s="204">
        <v>0</v>
      </c>
      <c r="M4" s="205">
        <v>19412</v>
      </c>
      <c r="N4" s="204">
        <v>6250</v>
      </c>
      <c r="O4" s="204">
        <v>770</v>
      </c>
      <c r="P4" s="204">
        <v>0</v>
      </c>
      <c r="Q4" s="204">
        <v>0</v>
      </c>
      <c r="R4" s="205">
        <v>7123</v>
      </c>
      <c r="S4" s="204">
        <v>0</v>
      </c>
      <c r="T4" s="204">
        <v>0</v>
      </c>
      <c r="U4" s="204">
        <v>0</v>
      </c>
      <c r="V4" s="204">
        <v>0</v>
      </c>
      <c r="W4" s="205">
        <v>1975</v>
      </c>
      <c r="X4" s="204">
        <v>0</v>
      </c>
      <c r="Y4" s="204">
        <v>0</v>
      </c>
      <c r="Z4" s="204">
        <v>218</v>
      </c>
      <c r="AA4" s="204">
        <v>0</v>
      </c>
      <c r="AB4" s="205">
        <v>218</v>
      </c>
      <c r="AC4" s="204">
        <v>0</v>
      </c>
      <c r="AD4" s="204">
        <v>0</v>
      </c>
      <c r="AE4" s="204">
        <v>218</v>
      </c>
      <c r="AF4" s="204">
        <v>0</v>
      </c>
      <c r="AG4" s="205">
        <v>218</v>
      </c>
      <c r="AH4" s="204">
        <v>0</v>
      </c>
      <c r="AI4" s="204">
        <v>0</v>
      </c>
      <c r="AJ4" s="204">
        <v>0</v>
      </c>
      <c r="AK4" s="204">
        <v>0</v>
      </c>
      <c r="AL4" s="205">
        <v>0</v>
      </c>
    </row>
    <row r="5" spans="1:38" ht="14.4" x14ac:dyDescent="0.3">
      <c r="A5" s="1" t="s">
        <v>30</v>
      </c>
      <c r="B5" s="1" t="s">
        <v>262</v>
      </c>
      <c r="C5" s="1" t="s">
        <v>128</v>
      </c>
      <c r="D5" s="204">
        <v>64295</v>
      </c>
      <c r="E5" s="204">
        <v>3960</v>
      </c>
      <c r="F5" s="204">
        <v>1123</v>
      </c>
      <c r="G5" s="204">
        <v>0</v>
      </c>
      <c r="H5" s="205">
        <v>147771</v>
      </c>
      <c r="I5" s="204">
        <v>32147</v>
      </c>
      <c r="J5" s="204">
        <v>0</v>
      </c>
      <c r="K5" s="204">
        <v>0</v>
      </c>
      <c r="L5" s="204">
        <v>0</v>
      </c>
      <c r="M5" s="205">
        <v>99854</v>
      </c>
      <c r="N5" s="204">
        <v>32148</v>
      </c>
      <c r="O5" s="204">
        <v>3960</v>
      </c>
      <c r="P5" s="204">
        <v>0</v>
      </c>
      <c r="Q5" s="204">
        <v>0</v>
      </c>
      <c r="R5" s="205">
        <v>36639</v>
      </c>
      <c r="S5" s="204">
        <v>0</v>
      </c>
      <c r="T5" s="204">
        <v>0</v>
      </c>
      <c r="U5" s="204">
        <v>0</v>
      </c>
      <c r="V5" s="204">
        <v>0</v>
      </c>
      <c r="W5" s="205">
        <v>10155</v>
      </c>
      <c r="X5" s="204">
        <v>0</v>
      </c>
      <c r="Y5" s="204">
        <v>0</v>
      </c>
      <c r="Z5" s="204">
        <v>1123</v>
      </c>
      <c r="AA5" s="204">
        <v>0</v>
      </c>
      <c r="AB5" s="205">
        <v>1123</v>
      </c>
      <c r="AC5" s="204">
        <v>0</v>
      </c>
      <c r="AD5" s="204">
        <v>0</v>
      </c>
      <c r="AE5" s="204">
        <v>1123</v>
      </c>
      <c r="AF5" s="204">
        <v>0</v>
      </c>
      <c r="AG5" s="205">
        <v>1123</v>
      </c>
      <c r="AH5" s="204">
        <v>0</v>
      </c>
      <c r="AI5" s="204">
        <v>0</v>
      </c>
      <c r="AJ5" s="204">
        <v>0</v>
      </c>
      <c r="AK5" s="204">
        <v>0</v>
      </c>
      <c r="AL5" s="205">
        <v>0</v>
      </c>
    </row>
    <row r="6" spans="1:38" ht="14.4" x14ac:dyDescent="0.3">
      <c r="A6" s="1" t="s">
        <v>30</v>
      </c>
      <c r="B6" s="1" t="s">
        <v>264</v>
      </c>
      <c r="C6" s="1" t="s">
        <v>218</v>
      </c>
      <c r="D6" s="204">
        <v>37731</v>
      </c>
      <c r="E6" s="204">
        <v>2324</v>
      </c>
      <c r="F6" s="204">
        <v>659</v>
      </c>
      <c r="G6" s="204">
        <v>0</v>
      </c>
      <c r="H6" s="205">
        <v>86717</v>
      </c>
      <c r="I6" s="204">
        <v>18865</v>
      </c>
      <c r="J6" s="204">
        <v>0</v>
      </c>
      <c r="K6" s="204">
        <v>0</v>
      </c>
      <c r="L6" s="204">
        <v>0</v>
      </c>
      <c r="M6" s="205">
        <v>58597</v>
      </c>
      <c r="N6" s="204">
        <v>18866</v>
      </c>
      <c r="O6" s="204">
        <v>2324</v>
      </c>
      <c r="P6" s="204">
        <v>0</v>
      </c>
      <c r="Q6" s="204">
        <v>0</v>
      </c>
      <c r="R6" s="205">
        <v>21502</v>
      </c>
      <c r="S6" s="204">
        <v>0</v>
      </c>
      <c r="T6" s="204">
        <v>0</v>
      </c>
      <c r="U6" s="204">
        <v>0</v>
      </c>
      <c r="V6" s="204">
        <v>0</v>
      </c>
      <c r="W6" s="205">
        <v>5959</v>
      </c>
      <c r="X6" s="204">
        <v>0</v>
      </c>
      <c r="Y6" s="204">
        <v>0</v>
      </c>
      <c r="Z6" s="204">
        <v>659</v>
      </c>
      <c r="AA6" s="204">
        <v>0</v>
      </c>
      <c r="AB6" s="205">
        <v>659</v>
      </c>
      <c r="AC6" s="204">
        <v>0</v>
      </c>
      <c r="AD6" s="204">
        <v>0</v>
      </c>
      <c r="AE6" s="204">
        <v>659</v>
      </c>
      <c r="AF6" s="204">
        <v>0</v>
      </c>
      <c r="AG6" s="205">
        <v>659</v>
      </c>
      <c r="AH6" s="204">
        <v>0</v>
      </c>
      <c r="AI6" s="204">
        <v>0</v>
      </c>
      <c r="AJ6" s="204">
        <v>0</v>
      </c>
      <c r="AK6" s="204">
        <v>0</v>
      </c>
      <c r="AL6" s="205">
        <v>0</v>
      </c>
    </row>
    <row r="7" spans="1:38" ht="14.4" x14ac:dyDescent="0.3">
      <c r="A7" s="1" t="s">
        <v>30</v>
      </c>
      <c r="B7" s="1" t="s">
        <v>264</v>
      </c>
      <c r="C7" s="1" t="s">
        <v>217</v>
      </c>
      <c r="D7" s="204">
        <v>20383</v>
      </c>
      <c r="E7" s="204">
        <v>1252</v>
      </c>
      <c r="F7" s="204">
        <v>357</v>
      </c>
      <c r="G7" s="204">
        <v>0</v>
      </c>
      <c r="H7" s="205">
        <v>46974</v>
      </c>
      <c r="I7" s="204">
        <v>10191</v>
      </c>
      <c r="J7" s="204">
        <v>0</v>
      </c>
      <c r="K7" s="204">
        <v>0</v>
      </c>
      <c r="L7" s="204">
        <v>0</v>
      </c>
      <c r="M7" s="205">
        <v>31739</v>
      </c>
      <c r="N7" s="204">
        <v>10187</v>
      </c>
      <c r="O7" s="204">
        <v>1252</v>
      </c>
      <c r="P7" s="204">
        <v>1</v>
      </c>
      <c r="Q7" s="204">
        <v>0</v>
      </c>
      <c r="R7" s="205">
        <v>11608</v>
      </c>
      <c r="S7" s="204">
        <v>0</v>
      </c>
      <c r="T7" s="204">
        <v>0</v>
      </c>
      <c r="U7" s="204">
        <v>0</v>
      </c>
      <c r="V7" s="204">
        <v>0</v>
      </c>
      <c r="W7" s="205">
        <v>3266</v>
      </c>
      <c r="X7" s="204">
        <v>9</v>
      </c>
      <c r="Y7" s="204">
        <v>0</v>
      </c>
      <c r="Z7" s="204">
        <v>357</v>
      </c>
      <c r="AA7" s="204">
        <v>0</v>
      </c>
      <c r="AB7" s="205">
        <v>366</v>
      </c>
      <c r="AC7" s="204">
        <v>5</v>
      </c>
      <c r="AD7" s="204">
        <v>0</v>
      </c>
      <c r="AE7" s="204">
        <v>356</v>
      </c>
      <c r="AF7" s="204">
        <v>0</v>
      </c>
      <c r="AG7" s="205">
        <v>361</v>
      </c>
      <c r="AH7" s="204">
        <v>0</v>
      </c>
      <c r="AI7" s="204">
        <v>0</v>
      </c>
      <c r="AJ7" s="204">
        <v>0</v>
      </c>
      <c r="AK7" s="204">
        <v>0</v>
      </c>
      <c r="AL7" s="205">
        <v>0</v>
      </c>
    </row>
    <row r="8" spans="1:38" ht="14.4" x14ac:dyDescent="0.3">
      <c r="A8" s="1" t="s">
        <v>30</v>
      </c>
      <c r="B8" s="1" t="s">
        <v>264</v>
      </c>
      <c r="C8" s="1" t="s">
        <v>219</v>
      </c>
      <c r="D8" s="204">
        <v>16844</v>
      </c>
      <c r="E8" s="204">
        <v>1029</v>
      </c>
      <c r="F8" s="204">
        <v>296</v>
      </c>
      <c r="G8" s="204">
        <v>0</v>
      </c>
      <c r="H8" s="205">
        <v>39016</v>
      </c>
      <c r="I8" s="204">
        <v>8421</v>
      </c>
      <c r="J8" s="204">
        <v>0</v>
      </c>
      <c r="K8" s="204">
        <v>0</v>
      </c>
      <c r="L8" s="204">
        <v>0</v>
      </c>
      <c r="M8" s="205">
        <v>26266</v>
      </c>
      <c r="N8" s="204">
        <v>8410</v>
      </c>
      <c r="O8" s="204">
        <v>1029</v>
      </c>
      <c r="P8" s="204">
        <v>2</v>
      </c>
      <c r="Q8" s="204">
        <v>0</v>
      </c>
      <c r="R8" s="205">
        <v>9581</v>
      </c>
      <c r="S8" s="204">
        <v>0</v>
      </c>
      <c r="T8" s="204">
        <v>0</v>
      </c>
      <c r="U8" s="204">
        <v>0</v>
      </c>
      <c r="V8" s="204">
        <v>0</v>
      </c>
      <c r="W8" s="205">
        <v>2862</v>
      </c>
      <c r="X8" s="204">
        <v>22</v>
      </c>
      <c r="Y8" s="204">
        <v>0</v>
      </c>
      <c r="Z8" s="204">
        <v>296</v>
      </c>
      <c r="AA8" s="204">
        <v>0</v>
      </c>
      <c r="AB8" s="205">
        <v>318</v>
      </c>
      <c r="AC8" s="204">
        <v>13</v>
      </c>
      <c r="AD8" s="204">
        <v>0</v>
      </c>
      <c r="AE8" s="204">
        <v>294</v>
      </c>
      <c r="AF8" s="204">
        <v>0</v>
      </c>
      <c r="AG8" s="205">
        <v>307</v>
      </c>
      <c r="AH8" s="204">
        <v>0</v>
      </c>
      <c r="AI8" s="204">
        <v>0</v>
      </c>
      <c r="AJ8" s="204">
        <v>0</v>
      </c>
      <c r="AK8" s="204">
        <v>0</v>
      </c>
      <c r="AL8" s="205">
        <v>0</v>
      </c>
    </row>
    <row r="9" spans="1:38" ht="14.4" x14ac:dyDescent="0.3">
      <c r="A9" s="1" t="s">
        <v>33</v>
      </c>
      <c r="B9" s="1" t="s">
        <v>264</v>
      </c>
      <c r="C9" s="1" t="s">
        <v>134</v>
      </c>
      <c r="D9" s="204">
        <v>29</v>
      </c>
      <c r="E9" s="204">
        <v>0</v>
      </c>
      <c r="F9" s="204">
        <v>1</v>
      </c>
      <c r="G9" s="204">
        <v>0</v>
      </c>
      <c r="H9" s="205">
        <v>127</v>
      </c>
      <c r="I9" s="204">
        <v>15</v>
      </c>
      <c r="J9" s="204">
        <v>0</v>
      </c>
      <c r="K9" s="204">
        <v>0</v>
      </c>
      <c r="L9" s="204">
        <v>0</v>
      </c>
      <c r="M9" s="205">
        <v>85</v>
      </c>
      <c r="N9" s="204">
        <v>13</v>
      </c>
      <c r="O9" s="204">
        <v>0</v>
      </c>
      <c r="P9" s="204">
        <v>0</v>
      </c>
      <c r="Q9" s="204">
        <v>0</v>
      </c>
      <c r="R9" s="205">
        <v>13</v>
      </c>
      <c r="S9" s="204">
        <v>0</v>
      </c>
      <c r="T9" s="204">
        <v>0</v>
      </c>
      <c r="U9" s="204">
        <v>0</v>
      </c>
      <c r="V9" s="204">
        <v>0</v>
      </c>
      <c r="W9" s="205">
        <v>27</v>
      </c>
      <c r="X9" s="204">
        <v>4</v>
      </c>
      <c r="Y9" s="204">
        <v>0</v>
      </c>
      <c r="Z9" s="204">
        <v>1</v>
      </c>
      <c r="AA9" s="204">
        <v>0</v>
      </c>
      <c r="AB9" s="205">
        <v>5</v>
      </c>
      <c r="AC9" s="204">
        <v>1</v>
      </c>
      <c r="AD9" s="204">
        <v>0</v>
      </c>
      <c r="AE9" s="204">
        <v>1</v>
      </c>
      <c r="AF9" s="204">
        <v>0</v>
      </c>
      <c r="AG9" s="205">
        <v>2</v>
      </c>
      <c r="AH9" s="204">
        <v>0</v>
      </c>
      <c r="AI9" s="204">
        <v>0</v>
      </c>
      <c r="AJ9" s="204">
        <v>0</v>
      </c>
      <c r="AK9" s="204">
        <v>0</v>
      </c>
      <c r="AL9" s="205">
        <v>0</v>
      </c>
    </row>
    <row r="10" spans="1:38" ht="14.4" x14ac:dyDescent="0.3">
      <c r="A10" s="1" t="s">
        <v>33</v>
      </c>
      <c r="B10" s="1" t="s">
        <v>264</v>
      </c>
      <c r="C10" s="1" t="s">
        <v>135</v>
      </c>
      <c r="D10" s="204">
        <v>29</v>
      </c>
      <c r="E10" s="204">
        <v>0</v>
      </c>
      <c r="F10" s="204">
        <v>1</v>
      </c>
      <c r="G10" s="204">
        <v>0</v>
      </c>
      <c r="H10" s="205">
        <v>127</v>
      </c>
      <c r="I10" s="204">
        <v>15</v>
      </c>
      <c r="J10" s="204">
        <v>0</v>
      </c>
      <c r="K10" s="204">
        <v>0</v>
      </c>
      <c r="L10" s="204">
        <v>0</v>
      </c>
      <c r="M10" s="205">
        <v>85</v>
      </c>
      <c r="N10" s="204">
        <v>13</v>
      </c>
      <c r="O10" s="204">
        <v>0</v>
      </c>
      <c r="P10" s="204">
        <v>0</v>
      </c>
      <c r="Q10" s="204">
        <v>0</v>
      </c>
      <c r="R10" s="205">
        <v>13</v>
      </c>
      <c r="S10" s="204">
        <v>0</v>
      </c>
      <c r="T10" s="204">
        <v>0</v>
      </c>
      <c r="U10" s="204">
        <v>0</v>
      </c>
      <c r="V10" s="204">
        <v>0</v>
      </c>
      <c r="W10" s="205">
        <v>27</v>
      </c>
      <c r="X10" s="204">
        <v>4</v>
      </c>
      <c r="Y10" s="204">
        <v>0</v>
      </c>
      <c r="Z10" s="204">
        <v>1</v>
      </c>
      <c r="AA10" s="204">
        <v>0</v>
      </c>
      <c r="AB10" s="205">
        <v>5</v>
      </c>
      <c r="AC10" s="204">
        <v>1</v>
      </c>
      <c r="AD10" s="204">
        <v>0</v>
      </c>
      <c r="AE10" s="204">
        <v>1</v>
      </c>
      <c r="AF10" s="204">
        <v>0</v>
      </c>
      <c r="AG10" s="205">
        <v>2</v>
      </c>
      <c r="AH10" s="204">
        <v>0</v>
      </c>
      <c r="AI10" s="204">
        <v>0</v>
      </c>
      <c r="AJ10" s="204">
        <v>0</v>
      </c>
      <c r="AK10" s="204">
        <v>0</v>
      </c>
      <c r="AL10" s="205">
        <v>0</v>
      </c>
    </row>
    <row r="11" spans="1:38" ht="14.4" x14ac:dyDescent="0.3">
      <c r="A11" s="1" t="s">
        <v>33</v>
      </c>
      <c r="B11" s="1" t="s">
        <v>264</v>
      </c>
      <c r="C11" s="1" t="s">
        <v>128</v>
      </c>
      <c r="D11" s="204">
        <v>29</v>
      </c>
      <c r="E11" s="204">
        <v>0</v>
      </c>
      <c r="F11" s="204">
        <v>1</v>
      </c>
      <c r="G11" s="204">
        <v>0</v>
      </c>
      <c r="H11" s="205">
        <v>127</v>
      </c>
      <c r="I11" s="204">
        <v>15</v>
      </c>
      <c r="J11" s="204">
        <v>0</v>
      </c>
      <c r="K11" s="204">
        <v>0</v>
      </c>
      <c r="L11" s="204">
        <v>0</v>
      </c>
      <c r="M11" s="205">
        <v>85</v>
      </c>
      <c r="N11" s="204">
        <v>13</v>
      </c>
      <c r="O11" s="204">
        <v>0</v>
      </c>
      <c r="P11" s="204">
        <v>0</v>
      </c>
      <c r="Q11" s="204">
        <v>0</v>
      </c>
      <c r="R11" s="205">
        <v>13</v>
      </c>
      <c r="S11" s="204">
        <v>0</v>
      </c>
      <c r="T11" s="204">
        <v>0</v>
      </c>
      <c r="U11" s="204">
        <v>0</v>
      </c>
      <c r="V11" s="204">
        <v>0</v>
      </c>
      <c r="W11" s="205">
        <v>27</v>
      </c>
      <c r="X11" s="204">
        <v>4</v>
      </c>
      <c r="Y11" s="204">
        <v>0</v>
      </c>
      <c r="Z11" s="204">
        <v>1</v>
      </c>
      <c r="AA11" s="204">
        <v>0</v>
      </c>
      <c r="AB11" s="205">
        <v>5</v>
      </c>
      <c r="AC11" s="204">
        <v>1</v>
      </c>
      <c r="AD11" s="204">
        <v>0</v>
      </c>
      <c r="AE11" s="204">
        <v>1</v>
      </c>
      <c r="AF11" s="204">
        <v>0</v>
      </c>
      <c r="AG11" s="205">
        <v>2</v>
      </c>
      <c r="AH11" s="204">
        <v>0</v>
      </c>
      <c r="AI11" s="204">
        <v>0</v>
      </c>
      <c r="AJ11" s="204">
        <v>0</v>
      </c>
      <c r="AK11" s="204">
        <v>0</v>
      </c>
      <c r="AL11" s="205">
        <v>0</v>
      </c>
    </row>
    <row r="12" spans="1:38" ht="14.4" x14ac:dyDescent="0.3">
      <c r="A12" s="1" t="s">
        <v>37</v>
      </c>
      <c r="B12" s="1" t="s">
        <v>266</v>
      </c>
      <c r="C12" s="1" t="s">
        <v>135</v>
      </c>
      <c r="D12" s="204">
        <v>401</v>
      </c>
      <c r="E12" s="204">
        <v>3</v>
      </c>
      <c r="F12" s="204">
        <v>12</v>
      </c>
      <c r="G12" s="204">
        <v>0</v>
      </c>
      <c r="H12" s="205">
        <v>1726</v>
      </c>
      <c r="I12" s="204">
        <v>201</v>
      </c>
      <c r="J12" s="204">
        <v>0</v>
      </c>
      <c r="K12" s="204">
        <v>0</v>
      </c>
      <c r="L12" s="204">
        <v>0</v>
      </c>
      <c r="M12" s="205">
        <v>1153</v>
      </c>
      <c r="N12" s="204">
        <v>165</v>
      </c>
      <c r="O12" s="204">
        <v>2</v>
      </c>
      <c r="P12" s="204">
        <v>5</v>
      </c>
      <c r="Q12" s="204">
        <v>0</v>
      </c>
      <c r="R12" s="205">
        <v>178</v>
      </c>
      <c r="S12" s="204">
        <v>0</v>
      </c>
      <c r="T12" s="204">
        <v>0</v>
      </c>
      <c r="U12" s="204">
        <v>0</v>
      </c>
      <c r="V12" s="204">
        <v>0</v>
      </c>
      <c r="W12" s="205">
        <v>352</v>
      </c>
      <c r="X12" s="204">
        <v>60</v>
      </c>
      <c r="Y12" s="204">
        <v>1</v>
      </c>
      <c r="Z12" s="204">
        <v>12</v>
      </c>
      <c r="AA12" s="204">
        <v>0</v>
      </c>
      <c r="AB12" s="205">
        <v>73</v>
      </c>
      <c r="AC12" s="204">
        <v>35</v>
      </c>
      <c r="AD12" s="204">
        <v>1</v>
      </c>
      <c r="AE12" s="204">
        <v>7</v>
      </c>
      <c r="AF12" s="204">
        <v>0</v>
      </c>
      <c r="AG12" s="205">
        <v>43</v>
      </c>
      <c r="AH12" s="204">
        <v>0</v>
      </c>
      <c r="AI12" s="204">
        <v>0</v>
      </c>
      <c r="AJ12" s="204">
        <v>0</v>
      </c>
      <c r="AK12" s="204">
        <v>0</v>
      </c>
      <c r="AL12" s="205">
        <v>0</v>
      </c>
    </row>
    <row r="13" spans="1:38" ht="14.4" x14ac:dyDescent="0.3">
      <c r="A13" s="1" t="s">
        <v>37</v>
      </c>
      <c r="B13" s="1" t="s">
        <v>266</v>
      </c>
      <c r="C13" s="1" t="s">
        <v>218</v>
      </c>
      <c r="D13" s="204">
        <v>2185</v>
      </c>
      <c r="E13" s="204">
        <v>16</v>
      </c>
      <c r="F13" s="204">
        <v>63</v>
      </c>
      <c r="G13" s="204">
        <v>0</v>
      </c>
      <c r="H13" s="205">
        <v>9412</v>
      </c>
      <c r="I13" s="204">
        <v>1093</v>
      </c>
      <c r="J13" s="204">
        <v>0</v>
      </c>
      <c r="K13" s="204">
        <v>0</v>
      </c>
      <c r="L13" s="204">
        <v>0</v>
      </c>
      <c r="M13" s="205">
        <v>6288</v>
      </c>
      <c r="N13" s="204">
        <v>898</v>
      </c>
      <c r="O13" s="204">
        <v>13</v>
      </c>
      <c r="P13" s="204">
        <v>26</v>
      </c>
      <c r="Q13" s="204">
        <v>0</v>
      </c>
      <c r="R13" s="205">
        <v>972</v>
      </c>
      <c r="S13" s="204">
        <v>0</v>
      </c>
      <c r="T13" s="204">
        <v>0</v>
      </c>
      <c r="U13" s="204">
        <v>0</v>
      </c>
      <c r="V13" s="204">
        <v>0</v>
      </c>
      <c r="W13" s="205">
        <v>1918</v>
      </c>
      <c r="X13" s="204">
        <v>327</v>
      </c>
      <c r="Y13" s="204">
        <v>5</v>
      </c>
      <c r="Z13" s="204">
        <v>63</v>
      </c>
      <c r="AA13" s="204">
        <v>0</v>
      </c>
      <c r="AB13" s="205">
        <v>395</v>
      </c>
      <c r="AC13" s="204">
        <v>194</v>
      </c>
      <c r="AD13" s="204">
        <v>3</v>
      </c>
      <c r="AE13" s="204">
        <v>37</v>
      </c>
      <c r="AF13" s="204">
        <v>0</v>
      </c>
      <c r="AG13" s="205">
        <v>234</v>
      </c>
      <c r="AH13" s="204">
        <v>0</v>
      </c>
      <c r="AI13" s="204">
        <v>0</v>
      </c>
      <c r="AJ13" s="204">
        <v>0</v>
      </c>
      <c r="AK13" s="204">
        <v>0</v>
      </c>
      <c r="AL13" s="205">
        <v>0</v>
      </c>
    </row>
    <row r="14" spans="1:38" ht="14.4" x14ac:dyDescent="0.3">
      <c r="A14" s="1" t="s">
        <v>37</v>
      </c>
      <c r="B14" s="1" t="s">
        <v>266</v>
      </c>
      <c r="C14" s="1" t="s">
        <v>219</v>
      </c>
      <c r="D14" s="204">
        <v>1432</v>
      </c>
      <c r="E14" s="204">
        <v>10</v>
      </c>
      <c r="F14" s="204">
        <v>41</v>
      </c>
      <c r="G14" s="204">
        <v>0</v>
      </c>
      <c r="H14" s="205">
        <v>6169</v>
      </c>
      <c r="I14" s="204">
        <v>716</v>
      </c>
      <c r="J14" s="204">
        <v>0</v>
      </c>
      <c r="K14" s="204">
        <v>0</v>
      </c>
      <c r="L14" s="204">
        <v>0</v>
      </c>
      <c r="M14" s="205">
        <v>4123</v>
      </c>
      <c r="N14" s="204">
        <v>589</v>
      </c>
      <c r="O14" s="204">
        <v>8</v>
      </c>
      <c r="P14" s="204">
        <v>17</v>
      </c>
      <c r="Q14" s="204">
        <v>0</v>
      </c>
      <c r="R14" s="205">
        <v>636</v>
      </c>
      <c r="S14" s="204">
        <v>0</v>
      </c>
      <c r="T14" s="204">
        <v>0</v>
      </c>
      <c r="U14" s="204">
        <v>0</v>
      </c>
      <c r="V14" s="204">
        <v>0</v>
      </c>
      <c r="W14" s="205">
        <v>1257</v>
      </c>
      <c r="X14" s="204">
        <v>215</v>
      </c>
      <c r="Y14" s="204">
        <v>3</v>
      </c>
      <c r="Z14" s="204">
        <v>41</v>
      </c>
      <c r="AA14" s="204">
        <v>0</v>
      </c>
      <c r="AB14" s="205">
        <v>259</v>
      </c>
      <c r="AC14" s="204">
        <v>127</v>
      </c>
      <c r="AD14" s="204">
        <v>2</v>
      </c>
      <c r="AE14" s="204">
        <v>24</v>
      </c>
      <c r="AF14" s="204">
        <v>0</v>
      </c>
      <c r="AG14" s="205">
        <v>153</v>
      </c>
      <c r="AH14" s="204">
        <v>0</v>
      </c>
      <c r="AI14" s="204">
        <v>0</v>
      </c>
      <c r="AJ14" s="204">
        <v>0</v>
      </c>
      <c r="AK14" s="204">
        <v>0</v>
      </c>
      <c r="AL14" s="205">
        <v>0</v>
      </c>
    </row>
    <row r="15" spans="1:38" ht="14.4" x14ac:dyDescent="0.3">
      <c r="A15" s="1" t="s">
        <v>40</v>
      </c>
      <c r="B15" s="1" t="s">
        <v>262</v>
      </c>
      <c r="C15" s="1" t="s">
        <v>218</v>
      </c>
      <c r="D15" s="204">
        <v>10117</v>
      </c>
      <c r="E15" s="204">
        <v>623</v>
      </c>
      <c r="F15" s="204">
        <v>177</v>
      </c>
      <c r="G15" s="204">
        <v>0</v>
      </c>
      <c r="H15" s="205">
        <v>23253</v>
      </c>
      <c r="I15" s="204">
        <v>5058</v>
      </c>
      <c r="J15" s="204">
        <v>0</v>
      </c>
      <c r="K15" s="204">
        <v>0</v>
      </c>
      <c r="L15" s="204">
        <v>0</v>
      </c>
      <c r="M15" s="205">
        <v>15712</v>
      </c>
      <c r="N15" s="204">
        <v>5059</v>
      </c>
      <c r="O15" s="204">
        <v>623</v>
      </c>
      <c r="P15" s="204">
        <v>0</v>
      </c>
      <c r="Q15" s="204">
        <v>0</v>
      </c>
      <c r="R15" s="205">
        <v>5766</v>
      </c>
      <c r="S15" s="204">
        <v>0</v>
      </c>
      <c r="T15" s="204">
        <v>0</v>
      </c>
      <c r="U15" s="204">
        <v>0</v>
      </c>
      <c r="V15" s="204">
        <v>0</v>
      </c>
      <c r="W15" s="205">
        <v>1598</v>
      </c>
      <c r="X15" s="204">
        <v>0</v>
      </c>
      <c r="Y15" s="204">
        <v>0</v>
      </c>
      <c r="Z15" s="204">
        <v>177</v>
      </c>
      <c r="AA15" s="204">
        <v>0</v>
      </c>
      <c r="AB15" s="205">
        <v>177</v>
      </c>
      <c r="AC15" s="204">
        <v>0</v>
      </c>
      <c r="AD15" s="204">
        <v>0</v>
      </c>
      <c r="AE15" s="204">
        <v>177</v>
      </c>
      <c r="AF15" s="204">
        <v>0</v>
      </c>
      <c r="AG15" s="205">
        <v>177</v>
      </c>
      <c r="AH15" s="204">
        <v>0</v>
      </c>
      <c r="AI15" s="204">
        <v>0</v>
      </c>
      <c r="AJ15" s="204">
        <v>0</v>
      </c>
      <c r="AK15" s="204">
        <v>0</v>
      </c>
      <c r="AL15" s="205">
        <v>0</v>
      </c>
    </row>
    <row r="16" spans="1:38" ht="14.4" x14ac:dyDescent="0.3">
      <c r="A16" s="1" t="s">
        <v>40</v>
      </c>
      <c r="B16" s="1" t="s">
        <v>262</v>
      </c>
      <c r="C16" s="1" t="s">
        <v>217</v>
      </c>
      <c r="D16" s="204">
        <v>42335</v>
      </c>
      <c r="E16" s="204">
        <v>3866</v>
      </c>
      <c r="F16" s="204">
        <v>475</v>
      </c>
      <c r="G16" s="204">
        <v>0</v>
      </c>
      <c r="H16" s="205">
        <v>50672</v>
      </c>
      <c r="I16" s="204">
        <v>21167</v>
      </c>
      <c r="J16" s="204">
        <v>0</v>
      </c>
      <c r="K16" s="204">
        <v>0</v>
      </c>
      <c r="L16" s="204">
        <v>0</v>
      </c>
      <c r="M16" s="205">
        <v>35002</v>
      </c>
      <c r="N16" s="204">
        <v>23233</v>
      </c>
      <c r="O16" s="204">
        <v>3896</v>
      </c>
      <c r="P16" s="204">
        <v>-272</v>
      </c>
      <c r="Q16" s="204">
        <v>0</v>
      </c>
      <c r="R16" s="205">
        <v>27029</v>
      </c>
      <c r="S16" s="204">
        <v>0</v>
      </c>
      <c r="T16" s="204">
        <v>0</v>
      </c>
      <c r="U16" s="204">
        <v>0</v>
      </c>
      <c r="V16" s="204">
        <v>0</v>
      </c>
      <c r="W16" s="205">
        <v>-10011</v>
      </c>
      <c r="X16" s="204">
        <v>-3479</v>
      </c>
      <c r="Y16" s="204">
        <v>-51</v>
      </c>
      <c r="Z16" s="204">
        <v>475</v>
      </c>
      <c r="AA16" s="204">
        <v>0</v>
      </c>
      <c r="AB16" s="205">
        <v>-3055</v>
      </c>
      <c r="AC16" s="204">
        <v>-2065</v>
      </c>
      <c r="AD16" s="204">
        <v>-30</v>
      </c>
      <c r="AE16" s="204">
        <v>747</v>
      </c>
      <c r="AF16" s="204">
        <v>0</v>
      </c>
      <c r="AG16" s="205">
        <v>-1348</v>
      </c>
      <c r="AH16" s="204">
        <v>0</v>
      </c>
      <c r="AI16" s="204">
        <v>0</v>
      </c>
      <c r="AJ16" s="204">
        <v>0</v>
      </c>
      <c r="AK16" s="204">
        <v>0</v>
      </c>
      <c r="AL16" s="205">
        <v>0</v>
      </c>
    </row>
    <row r="17" spans="1:38" ht="14.4" x14ac:dyDescent="0.3">
      <c r="A17" s="1" t="s">
        <v>40</v>
      </c>
      <c r="B17" s="1" t="s">
        <v>262</v>
      </c>
      <c r="C17" s="1" t="s">
        <v>219</v>
      </c>
      <c r="D17" s="204">
        <v>30706</v>
      </c>
      <c r="E17" s="204">
        <v>3023</v>
      </c>
      <c r="F17" s="204">
        <v>299</v>
      </c>
      <c r="G17" s="204">
        <v>0</v>
      </c>
      <c r="H17" s="205">
        <v>28633</v>
      </c>
      <c r="I17" s="204">
        <v>15352</v>
      </c>
      <c r="J17" s="204">
        <v>0</v>
      </c>
      <c r="K17" s="204">
        <v>0</v>
      </c>
      <c r="L17" s="204">
        <v>0</v>
      </c>
      <c r="M17" s="205">
        <v>20034</v>
      </c>
      <c r="N17" s="204">
        <v>17212</v>
      </c>
      <c r="O17" s="204">
        <v>3050</v>
      </c>
      <c r="P17" s="204">
        <v>-245</v>
      </c>
      <c r="Q17" s="204">
        <v>0</v>
      </c>
      <c r="R17" s="205">
        <v>20110</v>
      </c>
      <c r="S17" s="204">
        <v>0</v>
      </c>
      <c r="T17" s="204">
        <v>0</v>
      </c>
      <c r="U17" s="204">
        <v>0</v>
      </c>
      <c r="V17" s="204">
        <v>0</v>
      </c>
      <c r="W17" s="205">
        <v>-10170</v>
      </c>
      <c r="X17" s="204">
        <v>-3129</v>
      </c>
      <c r="Y17" s="204">
        <v>-46</v>
      </c>
      <c r="Z17" s="204">
        <v>299</v>
      </c>
      <c r="AA17" s="204">
        <v>0</v>
      </c>
      <c r="AB17" s="205">
        <v>-2876</v>
      </c>
      <c r="AC17" s="204">
        <v>-1858</v>
      </c>
      <c r="AD17" s="204">
        <v>-27</v>
      </c>
      <c r="AE17" s="204">
        <v>544</v>
      </c>
      <c r="AF17" s="204">
        <v>0</v>
      </c>
      <c r="AG17" s="205">
        <v>-1341</v>
      </c>
      <c r="AH17" s="204">
        <v>0</v>
      </c>
      <c r="AI17" s="204">
        <v>0</v>
      </c>
      <c r="AJ17" s="204">
        <v>0</v>
      </c>
      <c r="AK17" s="204">
        <v>0</v>
      </c>
      <c r="AL17" s="205">
        <v>0</v>
      </c>
    </row>
    <row r="18" spans="1:38" ht="14.4" x14ac:dyDescent="0.3">
      <c r="A18" s="1" t="s">
        <v>68</v>
      </c>
      <c r="B18" s="1" t="s">
        <v>266</v>
      </c>
      <c r="C18" s="1" t="s">
        <v>217</v>
      </c>
      <c r="D18" s="204">
        <v>16632</v>
      </c>
      <c r="E18" s="204">
        <v>1024</v>
      </c>
      <c r="F18" s="204">
        <v>291</v>
      </c>
      <c r="G18" s="204">
        <v>0</v>
      </c>
      <c r="H18" s="205">
        <v>38226</v>
      </c>
      <c r="I18" s="204">
        <v>8316</v>
      </c>
      <c r="J18" s="204">
        <v>0</v>
      </c>
      <c r="K18" s="204">
        <v>0</v>
      </c>
      <c r="L18" s="204">
        <v>0</v>
      </c>
      <c r="M18" s="205">
        <v>25829</v>
      </c>
      <c r="N18" s="204">
        <v>8316</v>
      </c>
      <c r="O18" s="204">
        <v>1024</v>
      </c>
      <c r="P18" s="204">
        <v>0</v>
      </c>
      <c r="Q18" s="204">
        <v>0</v>
      </c>
      <c r="R18" s="205">
        <v>9478</v>
      </c>
      <c r="S18" s="204">
        <v>0</v>
      </c>
      <c r="T18" s="204">
        <v>0</v>
      </c>
      <c r="U18" s="204">
        <v>0</v>
      </c>
      <c r="V18" s="204">
        <v>0</v>
      </c>
      <c r="W18" s="205">
        <v>2628</v>
      </c>
      <c r="X18" s="204">
        <v>0</v>
      </c>
      <c r="Y18" s="204">
        <v>0</v>
      </c>
      <c r="Z18" s="204">
        <v>291</v>
      </c>
      <c r="AA18" s="204">
        <v>0</v>
      </c>
      <c r="AB18" s="205">
        <v>291</v>
      </c>
      <c r="AC18" s="204">
        <v>0</v>
      </c>
      <c r="AD18" s="204">
        <v>0</v>
      </c>
      <c r="AE18" s="204">
        <v>291</v>
      </c>
      <c r="AF18" s="204">
        <v>0</v>
      </c>
      <c r="AG18" s="205">
        <v>291</v>
      </c>
      <c r="AH18" s="204">
        <v>0</v>
      </c>
      <c r="AI18" s="204">
        <v>0</v>
      </c>
      <c r="AJ18" s="204">
        <v>0</v>
      </c>
      <c r="AK18" s="204">
        <v>0</v>
      </c>
      <c r="AL18" s="205">
        <v>0</v>
      </c>
    </row>
    <row r="19" spans="1:38" ht="14.4" x14ac:dyDescent="0.3">
      <c r="A19" s="1" t="s">
        <v>78</v>
      </c>
      <c r="B19" s="1" t="s">
        <v>262</v>
      </c>
      <c r="C19" s="1" t="s">
        <v>219</v>
      </c>
      <c r="D19" s="204">
        <v>7338</v>
      </c>
      <c r="E19" s="204">
        <v>452</v>
      </c>
      <c r="F19" s="204">
        <v>128</v>
      </c>
      <c r="G19" s="204">
        <v>0</v>
      </c>
      <c r="H19" s="205">
        <v>16864</v>
      </c>
      <c r="I19" s="204">
        <v>3669</v>
      </c>
      <c r="J19" s="204">
        <v>0</v>
      </c>
      <c r="K19" s="204">
        <v>0</v>
      </c>
      <c r="L19" s="204">
        <v>0</v>
      </c>
      <c r="M19" s="205">
        <v>11395</v>
      </c>
      <c r="N19" s="204">
        <v>3669</v>
      </c>
      <c r="O19" s="204">
        <v>452</v>
      </c>
      <c r="P19" s="204">
        <v>0</v>
      </c>
      <c r="Q19" s="204">
        <v>0</v>
      </c>
      <c r="R19" s="205">
        <v>4182</v>
      </c>
      <c r="S19" s="204">
        <v>0</v>
      </c>
      <c r="T19" s="204">
        <v>0</v>
      </c>
      <c r="U19" s="204">
        <v>0</v>
      </c>
      <c r="V19" s="204">
        <v>0</v>
      </c>
      <c r="W19" s="205">
        <v>1159</v>
      </c>
      <c r="X19" s="204">
        <v>0</v>
      </c>
      <c r="Y19" s="204">
        <v>0</v>
      </c>
      <c r="Z19" s="204">
        <v>128</v>
      </c>
      <c r="AA19" s="204">
        <v>0</v>
      </c>
      <c r="AB19" s="205">
        <v>128</v>
      </c>
      <c r="AC19" s="204">
        <v>0</v>
      </c>
      <c r="AD19" s="204">
        <v>0</v>
      </c>
      <c r="AE19" s="204">
        <v>128</v>
      </c>
      <c r="AF19" s="204">
        <v>0</v>
      </c>
      <c r="AG19" s="205">
        <v>128</v>
      </c>
      <c r="AH19" s="204">
        <v>0</v>
      </c>
      <c r="AI19" s="204">
        <v>0</v>
      </c>
      <c r="AJ19" s="204">
        <v>0</v>
      </c>
      <c r="AK19" s="204">
        <v>0</v>
      </c>
      <c r="AL19" s="205">
        <v>0</v>
      </c>
    </row>
    <row r="20" spans="1:38" ht="14.4" x14ac:dyDescent="0.3">
      <c r="A20" s="1" t="s">
        <v>87</v>
      </c>
      <c r="B20" s="1" t="s">
        <v>266</v>
      </c>
      <c r="C20" s="1" t="s">
        <v>218</v>
      </c>
      <c r="D20" s="204">
        <v>1316</v>
      </c>
      <c r="E20" s="204">
        <v>10</v>
      </c>
      <c r="F20" s="204">
        <v>38</v>
      </c>
      <c r="G20" s="204">
        <v>0</v>
      </c>
      <c r="H20" s="205">
        <v>5670</v>
      </c>
      <c r="I20" s="204">
        <v>658</v>
      </c>
      <c r="J20" s="204">
        <v>0</v>
      </c>
      <c r="K20" s="204">
        <v>0</v>
      </c>
      <c r="L20" s="204">
        <v>0</v>
      </c>
      <c r="M20" s="205">
        <v>3788</v>
      </c>
      <c r="N20" s="204">
        <v>542</v>
      </c>
      <c r="O20" s="204">
        <v>8</v>
      </c>
      <c r="P20" s="204">
        <v>15</v>
      </c>
      <c r="Q20" s="204">
        <v>0</v>
      </c>
      <c r="R20" s="205">
        <v>586</v>
      </c>
      <c r="S20" s="204">
        <v>0</v>
      </c>
      <c r="T20" s="204">
        <v>0</v>
      </c>
      <c r="U20" s="204">
        <v>0</v>
      </c>
      <c r="V20" s="204">
        <v>0</v>
      </c>
      <c r="W20" s="205">
        <v>1155</v>
      </c>
      <c r="X20" s="204">
        <v>197</v>
      </c>
      <c r="Y20" s="204">
        <v>3</v>
      </c>
      <c r="Z20" s="204">
        <v>38</v>
      </c>
      <c r="AA20" s="204">
        <v>0</v>
      </c>
      <c r="AB20" s="205">
        <v>238</v>
      </c>
      <c r="AC20" s="204">
        <v>116</v>
      </c>
      <c r="AD20" s="204">
        <v>2</v>
      </c>
      <c r="AE20" s="204">
        <v>23</v>
      </c>
      <c r="AF20" s="204">
        <v>0</v>
      </c>
      <c r="AG20" s="205">
        <v>141</v>
      </c>
      <c r="AH20" s="204">
        <v>0</v>
      </c>
      <c r="AI20" s="204">
        <v>0</v>
      </c>
      <c r="AJ20" s="204">
        <v>0</v>
      </c>
      <c r="AK20" s="204">
        <v>0</v>
      </c>
      <c r="AL20" s="205">
        <v>0</v>
      </c>
    </row>
    <row r="21" spans="1:38" ht="14.4" x14ac:dyDescent="0.3">
      <c r="A21" s="1" t="s">
        <v>87</v>
      </c>
      <c r="B21" s="1" t="s">
        <v>266</v>
      </c>
      <c r="C21" s="1" t="s">
        <v>217</v>
      </c>
      <c r="D21" s="204">
        <v>1084</v>
      </c>
      <c r="E21" s="204">
        <v>8</v>
      </c>
      <c r="F21" s="204">
        <v>31</v>
      </c>
      <c r="G21" s="204">
        <v>0</v>
      </c>
      <c r="H21" s="205">
        <v>4672</v>
      </c>
      <c r="I21" s="204">
        <v>542</v>
      </c>
      <c r="J21" s="204">
        <v>0</v>
      </c>
      <c r="K21" s="204">
        <v>0</v>
      </c>
      <c r="L21" s="204">
        <v>0</v>
      </c>
      <c r="M21" s="205">
        <v>3121</v>
      </c>
      <c r="N21" s="204">
        <v>445</v>
      </c>
      <c r="O21" s="204">
        <v>7</v>
      </c>
      <c r="P21" s="204">
        <v>13</v>
      </c>
      <c r="Q21" s="204">
        <v>0</v>
      </c>
      <c r="R21" s="205">
        <v>482</v>
      </c>
      <c r="S21" s="204">
        <v>0</v>
      </c>
      <c r="T21" s="204">
        <v>0</v>
      </c>
      <c r="U21" s="204">
        <v>0</v>
      </c>
      <c r="V21" s="204">
        <v>0</v>
      </c>
      <c r="W21" s="205">
        <v>953</v>
      </c>
      <c r="X21" s="204">
        <v>163</v>
      </c>
      <c r="Y21" s="204">
        <v>2</v>
      </c>
      <c r="Z21" s="204">
        <v>31</v>
      </c>
      <c r="AA21" s="204">
        <v>0</v>
      </c>
      <c r="AB21" s="205">
        <v>196</v>
      </c>
      <c r="AC21" s="204">
        <v>97</v>
      </c>
      <c r="AD21" s="204">
        <v>1</v>
      </c>
      <c r="AE21" s="204">
        <v>18</v>
      </c>
      <c r="AF21" s="204">
        <v>0</v>
      </c>
      <c r="AG21" s="205">
        <v>116</v>
      </c>
      <c r="AH21" s="204">
        <v>0</v>
      </c>
      <c r="AI21" s="204">
        <v>0</v>
      </c>
      <c r="AJ21" s="204">
        <v>0</v>
      </c>
      <c r="AK21" s="204">
        <v>0</v>
      </c>
      <c r="AL21" s="205">
        <v>0</v>
      </c>
    </row>
    <row r="22" spans="1:38" ht="14.4" x14ac:dyDescent="0.3">
      <c r="A22" s="1" t="s">
        <v>87</v>
      </c>
      <c r="B22" s="1" t="s">
        <v>266</v>
      </c>
      <c r="C22" s="1" t="s">
        <v>219</v>
      </c>
      <c r="D22" s="204">
        <v>1475</v>
      </c>
      <c r="E22" s="204">
        <v>11</v>
      </c>
      <c r="F22" s="204">
        <v>43</v>
      </c>
      <c r="G22" s="204">
        <v>0</v>
      </c>
      <c r="H22" s="205">
        <v>6353</v>
      </c>
      <c r="I22" s="204">
        <v>738</v>
      </c>
      <c r="J22" s="204">
        <v>0</v>
      </c>
      <c r="K22" s="204">
        <v>0</v>
      </c>
      <c r="L22" s="204">
        <v>0</v>
      </c>
      <c r="M22" s="205">
        <v>4244</v>
      </c>
      <c r="N22" s="204">
        <v>607</v>
      </c>
      <c r="O22" s="204">
        <v>9</v>
      </c>
      <c r="P22" s="204">
        <v>17</v>
      </c>
      <c r="Q22" s="204">
        <v>0</v>
      </c>
      <c r="R22" s="205">
        <v>656</v>
      </c>
      <c r="S22" s="204">
        <v>0</v>
      </c>
      <c r="T22" s="204">
        <v>0</v>
      </c>
      <c r="U22" s="204">
        <v>0</v>
      </c>
      <c r="V22" s="204">
        <v>0</v>
      </c>
      <c r="W22" s="205">
        <v>1295</v>
      </c>
      <c r="X22" s="204">
        <v>221</v>
      </c>
      <c r="Y22" s="204">
        <v>3</v>
      </c>
      <c r="Z22" s="204">
        <v>43</v>
      </c>
      <c r="AA22" s="204">
        <v>0</v>
      </c>
      <c r="AB22" s="205">
        <v>267</v>
      </c>
      <c r="AC22" s="204">
        <v>130</v>
      </c>
      <c r="AD22" s="204">
        <v>2</v>
      </c>
      <c r="AE22" s="204">
        <v>26</v>
      </c>
      <c r="AF22" s="204">
        <v>0</v>
      </c>
      <c r="AG22" s="205">
        <v>158</v>
      </c>
      <c r="AH22" s="204">
        <v>0</v>
      </c>
      <c r="AI22" s="204">
        <v>0</v>
      </c>
      <c r="AJ22" s="204">
        <v>0</v>
      </c>
      <c r="AK22" s="204">
        <v>0</v>
      </c>
      <c r="AL22" s="205">
        <v>0</v>
      </c>
    </row>
    <row r="23" spans="1:38" ht="14.4" x14ac:dyDescent="0.3">
      <c r="A23" s="1" t="s">
        <v>30</v>
      </c>
      <c r="B23" s="1" t="s">
        <v>262</v>
      </c>
      <c r="C23" s="1" t="s">
        <v>237</v>
      </c>
      <c r="D23" s="204">
        <v>8093</v>
      </c>
      <c r="E23" s="204">
        <v>499</v>
      </c>
      <c r="F23" s="204">
        <v>141</v>
      </c>
      <c r="G23" s="204">
        <v>0</v>
      </c>
      <c r="H23" s="205">
        <v>18601</v>
      </c>
      <c r="I23" s="204">
        <v>4046</v>
      </c>
      <c r="J23" s="204">
        <v>0</v>
      </c>
      <c r="K23" s="204">
        <v>0</v>
      </c>
      <c r="L23" s="204">
        <v>0</v>
      </c>
      <c r="M23" s="205">
        <v>12569</v>
      </c>
      <c r="N23" s="204">
        <v>4047</v>
      </c>
      <c r="O23" s="204">
        <v>499</v>
      </c>
      <c r="P23" s="204">
        <v>0</v>
      </c>
      <c r="Q23" s="204">
        <v>0</v>
      </c>
      <c r="R23" s="205">
        <v>4613</v>
      </c>
      <c r="S23" s="204">
        <v>0</v>
      </c>
      <c r="T23" s="204">
        <v>0</v>
      </c>
      <c r="U23" s="204">
        <v>0</v>
      </c>
      <c r="V23" s="204">
        <v>0</v>
      </c>
      <c r="W23" s="205">
        <v>1278</v>
      </c>
      <c r="X23" s="204">
        <v>0</v>
      </c>
      <c r="Y23" s="204">
        <v>0</v>
      </c>
      <c r="Z23" s="204">
        <v>141</v>
      </c>
      <c r="AA23" s="204">
        <v>0</v>
      </c>
      <c r="AB23" s="205">
        <v>141</v>
      </c>
      <c r="AC23" s="204">
        <v>0</v>
      </c>
      <c r="AD23" s="204">
        <v>0</v>
      </c>
      <c r="AE23" s="204">
        <v>141</v>
      </c>
      <c r="AF23" s="204">
        <v>0</v>
      </c>
      <c r="AG23" s="205">
        <v>141</v>
      </c>
      <c r="AH23" s="204">
        <v>0</v>
      </c>
      <c r="AI23" s="204">
        <v>0</v>
      </c>
      <c r="AJ23" s="204">
        <v>0</v>
      </c>
      <c r="AK23" s="204">
        <v>0</v>
      </c>
      <c r="AL23" s="205">
        <v>0</v>
      </c>
    </row>
    <row r="24" spans="1:38" ht="14.4" x14ac:dyDescent="0.3">
      <c r="A24" s="1" t="s">
        <v>30</v>
      </c>
      <c r="B24" s="1" t="s">
        <v>264</v>
      </c>
      <c r="C24" s="1" t="s">
        <v>237</v>
      </c>
      <c r="D24" s="204">
        <v>-75</v>
      </c>
      <c r="E24" s="204">
        <v>-1</v>
      </c>
      <c r="F24" s="204">
        <v>-2</v>
      </c>
      <c r="G24" s="204">
        <v>0</v>
      </c>
      <c r="H24" s="205">
        <v>-322</v>
      </c>
      <c r="I24" s="204">
        <v>-38</v>
      </c>
      <c r="J24" s="204">
        <v>0</v>
      </c>
      <c r="K24" s="204">
        <v>0</v>
      </c>
      <c r="L24" s="204">
        <v>0</v>
      </c>
      <c r="M24" s="205">
        <v>-215</v>
      </c>
      <c r="N24" s="204">
        <v>-37</v>
      </c>
      <c r="O24" s="204">
        <v>-1</v>
      </c>
      <c r="P24" s="204">
        <v>-2</v>
      </c>
      <c r="Q24" s="204">
        <v>0</v>
      </c>
      <c r="R24" s="205">
        <v>-41</v>
      </c>
      <c r="S24" s="204">
        <v>0</v>
      </c>
      <c r="T24" s="204">
        <v>0</v>
      </c>
      <c r="U24" s="204">
        <v>0</v>
      </c>
      <c r="V24" s="204">
        <v>0</v>
      </c>
      <c r="W24" s="205">
        <v>-66</v>
      </c>
      <c r="X24" s="204">
        <v>-11</v>
      </c>
      <c r="Y24" s="204">
        <v>0</v>
      </c>
      <c r="Z24" s="204">
        <v>-2</v>
      </c>
      <c r="AA24" s="204">
        <v>0</v>
      </c>
      <c r="AB24" s="205">
        <v>-13</v>
      </c>
      <c r="AC24" s="204">
        <v>0</v>
      </c>
      <c r="AD24" s="204">
        <v>0</v>
      </c>
      <c r="AE24" s="204">
        <v>0</v>
      </c>
      <c r="AF24" s="204">
        <v>0</v>
      </c>
      <c r="AG24" s="205">
        <v>0</v>
      </c>
      <c r="AH24" s="204">
        <v>0</v>
      </c>
      <c r="AI24" s="204">
        <v>0</v>
      </c>
      <c r="AJ24" s="204">
        <v>0</v>
      </c>
      <c r="AK24" s="204">
        <v>0</v>
      </c>
      <c r="AL24" s="205">
        <v>0</v>
      </c>
    </row>
    <row r="25" spans="1:38" ht="14.4" x14ac:dyDescent="0.3">
      <c r="A25" s="1" t="s">
        <v>30</v>
      </c>
      <c r="B25" s="1" t="s">
        <v>262</v>
      </c>
      <c r="C25" s="1" t="s">
        <v>238</v>
      </c>
      <c r="D25" s="204">
        <v>8451</v>
      </c>
      <c r="E25" s="204">
        <v>521</v>
      </c>
      <c r="F25" s="204">
        <v>148</v>
      </c>
      <c r="G25" s="204">
        <v>0</v>
      </c>
      <c r="H25" s="205">
        <v>19423</v>
      </c>
      <c r="I25" s="204">
        <v>4225</v>
      </c>
      <c r="J25" s="204">
        <v>0</v>
      </c>
      <c r="K25" s="204">
        <v>0</v>
      </c>
      <c r="L25" s="204">
        <v>0</v>
      </c>
      <c r="M25" s="205">
        <v>13123</v>
      </c>
      <c r="N25" s="204">
        <v>4226</v>
      </c>
      <c r="O25" s="204">
        <v>521</v>
      </c>
      <c r="P25" s="204">
        <v>0</v>
      </c>
      <c r="Q25" s="204">
        <v>0</v>
      </c>
      <c r="R25" s="205">
        <v>4817</v>
      </c>
      <c r="S25" s="204">
        <v>0</v>
      </c>
      <c r="T25" s="204">
        <v>0</v>
      </c>
      <c r="U25" s="204">
        <v>0</v>
      </c>
      <c r="V25" s="204">
        <v>0</v>
      </c>
      <c r="W25" s="205">
        <v>1335</v>
      </c>
      <c r="X25" s="204">
        <v>0</v>
      </c>
      <c r="Y25" s="204">
        <v>0</v>
      </c>
      <c r="Z25" s="204">
        <v>148</v>
      </c>
      <c r="AA25" s="204">
        <v>0</v>
      </c>
      <c r="AB25" s="205">
        <v>148</v>
      </c>
      <c r="AC25" s="204">
        <v>0</v>
      </c>
      <c r="AD25" s="204">
        <v>0</v>
      </c>
      <c r="AE25" s="204">
        <v>148</v>
      </c>
      <c r="AF25" s="204">
        <v>0</v>
      </c>
      <c r="AG25" s="205">
        <v>148</v>
      </c>
      <c r="AH25" s="204">
        <v>0</v>
      </c>
      <c r="AI25" s="204">
        <v>0</v>
      </c>
      <c r="AJ25" s="204">
        <v>0</v>
      </c>
      <c r="AK25" s="204">
        <v>0</v>
      </c>
      <c r="AL25" s="205">
        <v>0</v>
      </c>
    </row>
    <row r="26" spans="1:38" ht="14.4" x14ac:dyDescent="0.3">
      <c r="A26" s="1" t="s">
        <v>30</v>
      </c>
      <c r="B26" s="1" t="s">
        <v>264</v>
      </c>
      <c r="C26" s="1" t="s">
        <v>238</v>
      </c>
      <c r="D26" s="204">
        <v>-78</v>
      </c>
      <c r="E26" s="204">
        <v>-1</v>
      </c>
      <c r="F26" s="204">
        <v>-2</v>
      </c>
      <c r="G26" s="204">
        <v>0</v>
      </c>
      <c r="H26" s="205">
        <v>-334</v>
      </c>
      <c r="I26" s="204">
        <v>-39</v>
      </c>
      <c r="J26" s="204">
        <v>0</v>
      </c>
      <c r="K26" s="204">
        <v>0</v>
      </c>
      <c r="L26" s="204">
        <v>0</v>
      </c>
      <c r="M26" s="205">
        <v>-222</v>
      </c>
      <c r="N26" s="204">
        <v>-39</v>
      </c>
      <c r="O26" s="204">
        <v>-1</v>
      </c>
      <c r="P26" s="204">
        <v>-2</v>
      </c>
      <c r="Q26" s="204">
        <v>0</v>
      </c>
      <c r="R26" s="205">
        <v>-43</v>
      </c>
      <c r="S26" s="204">
        <v>0</v>
      </c>
      <c r="T26" s="204">
        <v>0</v>
      </c>
      <c r="U26" s="204">
        <v>0</v>
      </c>
      <c r="V26" s="204">
        <v>0</v>
      </c>
      <c r="W26" s="205">
        <v>-69</v>
      </c>
      <c r="X26" s="204">
        <v>-12</v>
      </c>
      <c r="Y26" s="204">
        <v>0</v>
      </c>
      <c r="Z26" s="204">
        <v>-2</v>
      </c>
      <c r="AA26" s="204">
        <v>0</v>
      </c>
      <c r="AB26" s="205">
        <v>-14</v>
      </c>
      <c r="AC26" s="204">
        <v>0</v>
      </c>
      <c r="AD26" s="204">
        <v>0</v>
      </c>
      <c r="AE26" s="204">
        <v>0</v>
      </c>
      <c r="AF26" s="204">
        <v>0</v>
      </c>
      <c r="AG26" s="205">
        <v>0</v>
      </c>
      <c r="AH26" s="204">
        <v>0</v>
      </c>
      <c r="AI26" s="204">
        <v>0</v>
      </c>
      <c r="AJ26" s="204">
        <v>0</v>
      </c>
      <c r="AK26" s="204">
        <v>0</v>
      </c>
      <c r="AL26" s="205">
        <v>0</v>
      </c>
    </row>
    <row r="27" spans="1:38" ht="14.4" x14ac:dyDescent="0.3">
      <c r="A27" s="1" t="s">
        <v>30</v>
      </c>
      <c r="B27" s="1" t="s">
        <v>262</v>
      </c>
      <c r="C27" s="1" t="s">
        <v>263</v>
      </c>
      <c r="D27" s="204">
        <v>77106</v>
      </c>
      <c r="E27" s="204">
        <v>1389</v>
      </c>
      <c r="F27" s="204">
        <v>2053</v>
      </c>
      <c r="G27" s="204">
        <v>0</v>
      </c>
      <c r="H27" s="205">
        <v>301638</v>
      </c>
      <c r="I27" s="204">
        <v>38553</v>
      </c>
      <c r="J27" s="204">
        <v>0</v>
      </c>
      <c r="K27" s="204">
        <v>0</v>
      </c>
      <c r="L27" s="204">
        <v>0</v>
      </c>
      <c r="M27" s="205">
        <v>201721</v>
      </c>
      <c r="N27" s="204">
        <v>38553</v>
      </c>
      <c r="O27" s="204">
        <v>1389</v>
      </c>
      <c r="P27" s="204">
        <v>1787</v>
      </c>
      <c r="Q27" s="204">
        <v>0</v>
      </c>
      <c r="R27" s="205">
        <v>42843</v>
      </c>
      <c r="S27" s="204">
        <v>0</v>
      </c>
      <c r="T27" s="204">
        <v>0</v>
      </c>
      <c r="U27" s="204">
        <v>0</v>
      </c>
      <c r="V27" s="204">
        <v>0</v>
      </c>
      <c r="W27" s="205">
        <v>56808</v>
      </c>
      <c r="X27" s="204">
        <v>9284</v>
      </c>
      <c r="Y27" s="204">
        <v>136</v>
      </c>
      <c r="Z27" s="204">
        <v>2053</v>
      </c>
      <c r="AA27" s="204">
        <v>0</v>
      </c>
      <c r="AB27" s="205">
        <v>11473</v>
      </c>
      <c r="AC27" s="204">
        <v>0</v>
      </c>
      <c r="AD27" s="204">
        <v>0</v>
      </c>
      <c r="AE27" s="204">
        <v>266</v>
      </c>
      <c r="AF27" s="204">
        <v>0</v>
      </c>
      <c r="AG27" s="205">
        <v>266</v>
      </c>
      <c r="AH27" s="204">
        <v>0</v>
      </c>
      <c r="AI27" s="204">
        <v>0</v>
      </c>
      <c r="AJ27" s="204">
        <v>0</v>
      </c>
      <c r="AK27" s="204">
        <v>0</v>
      </c>
      <c r="AL27" s="205">
        <v>0</v>
      </c>
    </row>
    <row r="28" spans="1:38" ht="14.4" x14ac:dyDescent="0.3">
      <c r="A28" s="1" t="s">
        <v>30</v>
      </c>
      <c r="B28" s="1" t="s">
        <v>264</v>
      </c>
      <c r="C28" s="1" t="s">
        <v>265</v>
      </c>
      <c r="D28" s="204">
        <v>67636</v>
      </c>
      <c r="E28" s="204">
        <v>917</v>
      </c>
      <c r="F28" s="204">
        <v>1864</v>
      </c>
      <c r="G28" s="204">
        <v>0</v>
      </c>
      <c r="H28" s="205">
        <v>275820</v>
      </c>
      <c r="I28" s="204">
        <v>33818</v>
      </c>
      <c r="J28" s="204">
        <v>0</v>
      </c>
      <c r="K28" s="204">
        <v>0</v>
      </c>
      <c r="L28" s="204">
        <v>0</v>
      </c>
      <c r="M28" s="205">
        <v>184411</v>
      </c>
      <c r="N28" s="204">
        <v>33818</v>
      </c>
      <c r="O28" s="204">
        <v>917</v>
      </c>
      <c r="P28" s="204">
        <v>1729</v>
      </c>
      <c r="Q28" s="204">
        <v>0</v>
      </c>
      <c r="R28" s="205">
        <v>37482</v>
      </c>
      <c r="S28" s="204">
        <v>0</v>
      </c>
      <c r="T28" s="204">
        <v>0</v>
      </c>
      <c r="U28" s="204">
        <v>0</v>
      </c>
      <c r="V28" s="204">
        <v>0</v>
      </c>
      <c r="W28" s="205">
        <v>53792</v>
      </c>
      <c r="X28" s="204">
        <v>8982</v>
      </c>
      <c r="Y28" s="204">
        <v>132</v>
      </c>
      <c r="Z28" s="204">
        <v>1864</v>
      </c>
      <c r="AA28" s="204">
        <v>0</v>
      </c>
      <c r="AB28" s="205">
        <v>10978</v>
      </c>
      <c r="AC28" s="204">
        <v>0</v>
      </c>
      <c r="AD28" s="204">
        <v>0</v>
      </c>
      <c r="AE28" s="204">
        <v>135</v>
      </c>
      <c r="AF28" s="204">
        <v>0</v>
      </c>
      <c r="AG28" s="205">
        <v>135</v>
      </c>
      <c r="AH28" s="204">
        <v>0</v>
      </c>
      <c r="AI28" s="204">
        <v>0</v>
      </c>
      <c r="AJ28" s="204">
        <v>0</v>
      </c>
      <c r="AK28" s="204">
        <v>0</v>
      </c>
      <c r="AL28" s="205">
        <v>0</v>
      </c>
    </row>
    <row r="29" spans="1:38" ht="14.4" x14ac:dyDescent="0.3">
      <c r="A29" s="1" t="s">
        <v>30</v>
      </c>
      <c r="B29" s="1" t="s">
        <v>266</v>
      </c>
      <c r="C29" s="1" t="s">
        <v>267</v>
      </c>
      <c r="D29" s="204">
        <v>75752</v>
      </c>
      <c r="E29" s="204">
        <v>846</v>
      </c>
      <c r="F29" s="204">
        <v>2126</v>
      </c>
      <c r="G29" s="204">
        <v>0</v>
      </c>
      <c r="H29" s="205">
        <v>315601</v>
      </c>
      <c r="I29" s="204">
        <v>37876</v>
      </c>
      <c r="J29" s="204">
        <v>0</v>
      </c>
      <c r="K29" s="204">
        <v>0</v>
      </c>
      <c r="L29" s="204">
        <v>0</v>
      </c>
      <c r="M29" s="205">
        <v>210945</v>
      </c>
      <c r="N29" s="204">
        <v>37876</v>
      </c>
      <c r="O29" s="204">
        <v>846</v>
      </c>
      <c r="P29" s="204">
        <v>2032</v>
      </c>
      <c r="Q29" s="204">
        <v>0</v>
      </c>
      <c r="R29" s="205">
        <v>41921</v>
      </c>
      <c r="S29" s="204">
        <v>0</v>
      </c>
      <c r="T29" s="204">
        <v>0</v>
      </c>
      <c r="U29" s="204">
        <v>0</v>
      </c>
      <c r="V29" s="204">
        <v>0</v>
      </c>
      <c r="W29" s="205">
        <v>62641</v>
      </c>
      <c r="X29" s="204">
        <v>10559</v>
      </c>
      <c r="Y29" s="204">
        <v>155</v>
      </c>
      <c r="Z29" s="204">
        <v>2126</v>
      </c>
      <c r="AA29" s="204">
        <v>0</v>
      </c>
      <c r="AB29" s="205">
        <v>12840</v>
      </c>
      <c r="AC29" s="204">
        <v>0</v>
      </c>
      <c r="AD29" s="204">
        <v>0</v>
      </c>
      <c r="AE29" s="204">
        <v>94</v>
      </c>
      <c r="AF29" s="204">
        <v>0</v>
      </c>
      <c r="AG29" s="205">
        <v>94</v>
      </c>
      <c r="AH29" s="204">
        <v>0</v>
      </c>
      <c r="AI29" s="204">
        <v>0</v>
      </c>
      <c r="AJ29" s="204">
        <v>0</v>
      </c>
      <c r="AK29" s="204">
        <v>0</v>
      </c>
      <c r="AL29" s="205">
        <v>0</v>
      </c>
    </row>
    <row r="30" spans="1:38" ht="14.4" x14ac:dyDescent="0.3">
      <c r="A30" s="1" t="s">
        <v>33</v>
      </c>
      <c r="B30" s="1" t="s">
        <v>262</v>
      </c>
      <c r="C30" s="1" t="s">
        <v>263</v>
      </c>
      <c r="D30" s="204">
        <v>3573</v>
      </c>
      <c r="E30" s="204">
        <v>26</v>
      </c>
      <c r="F30" s="204">
        <v>103</v>
      </c>
      <c r="G30" s="204">
        <v>0</v>
      </c>
      <c r="H30" s="205">
        <v>15394</v>
      </c>
      <c r="I30" s="204">
        <v>1787</v>
      </c>
      <c r="J30" s="204">
        <v>0</v>
      </c>
      <c r="K30" s="204">
        <v>0</v>
      </c>
      <c r="L30" s="204">
        <v>0</v>
      </c>
      <c r="M30" s="205">
        <v>10285</v>
      </c>
      <c r="N30" s="204">
        <v>1786</v>
      </c>
      <c r="O30" s="204">
        <v>26</v>
      </c>
      <c r="P30" s="204">
        <v>103</v>
      </c>
      <c r="Q30" s="204">
        <v>0</v>
      </c>
      <c r="R30" s="205">
        <v>1972</v>
      </c>
      <c r="S30" s="204">
        <v>0</v>
      </c>
      <c r="T30" s="204">
        <v>0</v>
      </c>
      <c r="U30" s="204">
        <v>0</v>
      </c>
      <c r="V30" s="204">
        <v>0</v>
      </c>
      <c r="W30" s="205">
        <v>3137</v>
      </c>
      <c r="X30" s="204">
        <v>535</v>
      </c>
      <c r="Y30" s="204">
        <v>8</v>
      </c>
      <c r="Z30" s="204">
        <v>103</v>
      </c>
      <c r="AA30" s="204">
        <v>0</v>
      </c>
      <c r="AB30" s="205">
        <v>646</v>
      </c>
      <c r="AC30" s="204">
        <v>0</v>
      </c>
      <c r="AD30" s="204">
        <v>0</v>
      </c>
      <c r="AE30" s="204">
        <v>0</v>
      </c>
      <c r="AF30" s="204">
        <v>0</v>
      </c>
      <c r="AG30" s="205">
        <v>0</v>
      </c>
      <c r="AH30" s="204">
        <v>0</v>
      </c>
      <c r="AI30" s="204">
        <v>0</v>
      </c>
      <c r="AJ30" s="204">
        <v>0</v>
      </c>
      <c r="AK30" s="204">
        <v>0</v>
      </c>
      <c r="AL30" s="205">
        <v>0</v>
      </c>
    </row>
    <row r="31" spans="1:38" ht="14.4" x14ac:dyDescent="0.3">
      <c r="A31" s="1" t="s">
        <v>33</v>
      </c>
      <c r="B31" s="1" t="s">
        <v>264</v>
      </c>
      <c r="C31" s="1" t="s">
        <v>265</v>
      </c>
      <c r="D31" s="204">
        <v>5290</v>
      </c>
      <c r="E31" s="204">
        <v>39</v>
      </c>
      <c r="F31" s="204">
        <v>153</v>
      </c>
      <c r="G31" s="204">
        <v>0</v>
      </c>
      <c r="H31" s="205">
        <v>22792</v>
      </c>
      <c r="I31" s="204">
        <v>2645</v>
      </c>
      <c r="J31" s="204">
        <v>0</v>
      </c>
      <c r="K31" s="204">
        <v>0</v>
      </c>
      <c r="L31" s="204">
        <v>0</v>
      </c>
      <c r="M31" s="205">
        <v>15227</v>
      </c>
      <c r="N31" s="204">
        <v>2645</v>
      </c>
      <c r="O31" s="204">
        <v>39</v>
      </c>
      <c r="P31" s="204">
        <v>153</v>
      </c>
      <c r="Q31" s="204">
        <v>0</v>
      </c>
      <c r="R31" s="205">
        <v>2921</v>
      </c>
      <c r="S31" s="204">
        <v>0</v>
      </c>
      <c r="T31" s="204">
        <v>0</v>
      </c>
      <c r="U31" s="204">
        <v>0</v>
      </c>
      <c r="V31" s="204">
        <v>0</v>
      </c>
      <c r="W31" s="205">
        <v>4644</v>
      </c>
      <c r="X31" s="204">
        <v>793</v>
      </c>
      <c r="Y31" s="204">
        <v>12</v>
      </c>
      <c r="Z31" s="204">
        <v>153</v>
      </c>
      <c r="AA31" s="204">
        <v>0</v>
      </c>
      <c r="AB31" s="205">
        <v>958</v>
      </c>
      <c r="AC31" s="204">
        <v>0</v>
      </c>
      <c r="AD31" s="204">
        <v>0</v>
      </c>
      <c r="AE31" s="204">
        <v>0</v>
      </c>
      <c r="AF31" s="204">
        <v>0</v>
      </c>
      <c r="AG31" s="205">
        <v>0</v>
      </c>
      <c r="AH31" s="204">
        <v>0</v>
      </c>
      <c r="AI31" s="204">
        <v>0</v>
      </c>
      <c r="AJ31" s="204">
        <v>0</v>
      </c>
      <c r="AK31" s="204">
        <v>0</v>
      </c>
      <c r="AL31" s="205">
        <v>0</v>
      </c>
    </row>
    <row r="32" spans="1:38" ht="14.4" x14ac:dyDescent="0.3">
      <c r="A32" s="1" t="s">
        <v>37</v>
      </c>
      <c r="B32" s="1" t="s">
        <v>262</v>
      </c>
      <c r="C32" s="1" t="s">
        <v>263</v>
      </c>
      <c r="D32" s="204">
        <v>16676</v>
      </c>
      <c r="E32" s="204">
        <v>122</v>
      </c>
      <c r="F32" s="204">
        <v>481</v>
      </c>
      <c r="G32" s="204">
        <v>0</v>
      </c>
      <c r="H32" s="205">
        <v>71850</v>
      </c>
      <c r="I32" s="204">
        <v>8338</v>
      </c>
      <c r="J32" s="204">
        <v>0</v>
      </c>
      <c r="K32" s="204">
        <v>0</v>
      </c>
      <c r="L32" s="204">
        <v>0</v>
      </c>
      <c r="M32" s="205">
        <v>48004</v>
      </c>
      <c r="N32" s="204">
        <v>8338</v>
      </c>
      <c r="O32" s="204">
        <v>122</v>
      </c>
      <c r="P32" s="204">
        <v>481</v>
      </c>
      <c r="Q32" s="204">
        <v>0</v>
      </c>
      <c r="R32" s="205">
        <v>9206</v>
      </c>
      <c r="S32" s="204">
        <v>0</v>
      </c>
      <c r="T32" s="204">
        <v>0</v>
      </c>
      <c r="U32" s="204">
        <v>0</v>
      </c>
      <c r="V32" s="204">
        <v>0</v>
      </c>
      <c r="W32" s="205">
        <v>14640</v>
      </c>
      <c r="X32" s="204">
        <v>2501</v>
      </c>
      <c r="Y32" s="204">
        <v>37</v>
      </c>
      <c r="Z32" s="204">
        <v>481</v>
      </c>
      <c r="AA32" s="204">
        <v>0</v>
      </c>
      <c r="AB32" s="205">
        <v>3019</v>
      </c>
      <c r="AC32" s="204">
        <v>0</v>
      </c>
      <c r="AD32" s="204">
        <v>0</v>
      </c>
      <c r="AE32" s="204">
        <v>0</v>
      </c>
      <c r="AF32" s="204">
        <v>0</v>
      </c>
      <c r="AG32" s="205">
        <v>0</v>
      </c>
      <c r="AH32" s="204">
        <v>0</v>
      </c>
      <c r="AI32" s="204">
        <v>0</v>
      </c>
      <c r="AJ32" s="204">
        <v>0</v>
      </c>
      <c r="AK32" s="204">
        <v>0</v>
      </c>
      <c r="AL32" s="205">
        <v>0</v>
      </c>
    </row>
    <row r="33" spans="1:38" ht="14.4" x14ac:dyDescent="0.3">
      <c r="A33" s="1" t="s">
        <v>37</v>
      </c>
      <c r="B33" s="1" t="s">
        <v>264</v>
      </c>
      <c r="C33" s="1" t="s">
        <v>265</v>
      </c>
      <c r="D33" s="204">
        <v>19110</v>
      </c>
      <c r="E33" s="204">
        <v>140</v>
      </c>
      <c r="F33" s="204">
        <v>552</v>
      </c>
      <c r="G33" s="204">
        <v>0</v>
      </c>
      <c r="H33" s="205">
        <v>82336</v>
      </c>
      <c r="I33" s="204">
        <v>9555</v>
      </c>
      <c r="J33" s="204">
        <v>0</v>
      </c>
      <c r="K33" s="204">
        <v>0</v>
      </c>
      <c r="L33" s="204">
        <v>0</v>
      </c>
      <c r="M33" s="205">
        <v>55008</v>
      </c>
      <c r="N33" s="204">
        <v>9555</v>
      </c>
      <c r="O33" s="204">
        <v>140</v>
      </c>
      <c r="P33" s="204">
        <v>552</v>
      </c>
      <c r="Q33" s="204">
        <v>0</v>
      </c>
      <c r="R33" s="205">
        <v>10552</v>
      </c>
      <c r="S33" s="204">
        <v>0</v>
      </c>
      <c r="T33" s="204">
        <v>0</v>
      </c>
      <c r="U33" s="204">
        <v>0</v>
      </c>
      <c r="V33" s="204">
        <v>0</v>
      </c>
      <c r="W33" s="205">
        <v>16776</v>
      </c>
      <c r="X33" s="204">
        <v>2866</v>
      </c>
      <c r="Y33" s="204">
        <v>42</v>
      </c>
      <c r="Z33" s="204">
        <v>552</v>
      </c>
      <c r="AA33" s="204">
        <v>0</v>
      </c>
      <c r="AB33" s="205">
        <v>3460</v>
      </c>
      <c r="AC33" s="204">
        <v>0</v>
      </c>
      <c r="AD33" s="204">
        <v>0</v>
      </c>
      <c r="AE33" s="204">
        <v>0</v>
      </c>
      <c r="AF33" s="204">
        <v>0</v>
      </c>
      <c r="AG33" s="205">
        <v>0</v>
      </c>
      <c r="AH33" s="204">
        <v>0</v>
      </c>
      <c r="AI33" s="204">
        <v>0</v>
      </c>
      <c r="AJ33" s="204">
        <v>0</v>
      </c>
      <c r="AK33" s="204">
        <v>0</v>
      </c>
      <c r="AL33" s="205">
        <v>0</v>
      </c>
    </row>
    <row r="34" spans="1:38" ht="14.4" x14ac:dyDescent="0.3">
      <c r="A34" s="1" t="s">
        <v>37</v>
      </c>
      <c r="B34" s="1" t="s">
        <v>266</v>
      </c>
      <c r="C34" s="1" t="s">
        <v>267</v>
      </c>
      <c r="D34" s="204">
        <v>38685</v>
      </c>
      <c r="E34" s="204">
        <v>283</v>
      </c>
      <c r="F34" s="204">
        <v>1117</v>
      </c>
      <c r="G34" s="204">
        <v>0</v>
      </c>
      <c r="H34" s="205">
        <v>166675</v>
      </c>
      <c r="I34" s="204">
        <v>19343</v>
      </c>
      <c r="J34" s="204">
        <v>0</v>
      </c>
      <c r="K34" s="204">
        <v>0</v>
      </c>
      <c r="L34" s="204">
        <v>0</v>
      </c>
      <c r="M34" s="205">
        <v>111356</v>
      </c>
      <c r="N34" s="204">
        <v>19342</v>
      </c>
      <c r="O34" s="204">
        <v>283</v>
      </c>
      <c r="P34" s="204">
        <v>1117</v>
      </c>
      <c r="Q34" s="204">
        <v>0</v>
      </c>
      <c r="R34" s="205">
        <v>21359</v>
      </c>
      <c r="S34" s="204">
        <v>0</v>
      </c>
      <c r="T34" s="204">
        <v>0</v>
      </c>
      <c r="U34" s="204">
        <v>0</v>
      </c>
      <c r="V34" s="204">
        <v>0</v>
      </c>
      <c r="W34" s="205">
        <v>33960</v>
      </c>
      <c r="X34" s="204">
        <v>5802</v>
      </c>
      <c r="Y34" s="204">
        <v>85</v>
      </c>
      <c r="Z34" s="204">
        <v>1117</v>
      </c>
      <c r="AA34" s="204">
        <v>0</v>
      </c>
      <c r="AB34" s="205">
        <v>7004</v>
      </c>
      <c r="AC34" s="204">
        <v>0</v>
      </c>
      <c r="AD34" s="204">
        <v>0</v>
      </c>
      <c r="AE34" s="204">
        <v>0</v>
      </c>
      <c r="AF34" s="204">
        <v>0</v>
      </c>
      <c r="AG34" s="205">
        <v>0</v>
      </c>
      <c r="AH34" s="204">
        <v>0</v>
      </c>
      <c r="AI34" s="204">
        <v>0</v>
      </c>
      <c r="AJ34" s="204">
        <v>0</v>
      </c>
      <c r="AK34" s="204">
        <v>0</v>
      </c>
      <c r="AL34" s="205">
        <v>0</v>
      </c>
    </row>
    <row r="35" spans="1:38" ht="14.4" x14ac:dyDescent="0.3">
      <c r="A35" s="1" t="s">
        <v>40</v>
      </c>
      <c r="B35" s="1" t="s">
        <v>262</v>
      </c>
      <c r="C35" s="1" t="s">
        <v>263</v>
      </c>
      <c r="D35" s="204">
        <v>47824</v>
      </c>
      <c r="E35" s="204">
        <v>350</v>
      </c>
      <c r="F35" s="204">
        <v>1381</v>
      </c>
      <c r="G35" s="204">
        <v>0</v>
      </c>
      <c r="H35" s="205">
        <v>206049</v>
      </c>
      <c r="I35" s="204">
        <v>23912</v>
      </c>
      <c r="J35" s="204">
        <v>0</v>
      </c>
      <c r="K35" s="204">
        <v>0</v>
      </c>
      <c r="L35" s="204">
        <v>0</v>
      </c>
      <c r="M35" s="205">
        <v>137661</v>
      </c>
      <c r="N35" s="204">
        <v>23912</v>
      </c>
      <c r="O35" s="204">
        <v>350</v>
      </c>
      <c r="P35" s="204">
        <v>1381</v>
      </c>
      <c r="Q35" s="204">
        <v>0</v>
      </c>
      <c r="R35" s="205">
        <v>26405</v>
      </c>
      <c r="S35" s="204">
        <v>0</v>
      </c>
      <c r="T35" s="204">
        <v>0</v>
      </c>
      <c r="U35" s="204">
        <v>0</v>
      </c>
      <c r="V35" s="204">
        <v>0</v>
      </c>
      <c r="W35" s="205">
        <v>41983</v>
      </c>
      <c r="X35" s="204">
        <v>7174</v>
      </c>
      <c r="Y35" s="204">
        <v>105</v>
      </c>
      <c r="Z35" s="204">
        <v>1381</v>
      </c>
      <c r="AA35" s="204">
        <v>0</v>
      </c>
      <c r="AB35" s="205">
        <v>8660</v>
      </c>
      <c r="AC35" s="204">
        <v>0</v>
      </c>
      <c r="AD35" s="204">
        <v>0</v>
      </c>
      <c r="AE35" s="204">
        <v>0</v>
      </c>
      <c r="AF35" s="204">
        <v>0</v>
      </c>
      <c r="AG35" s="205">
        <v>0</v>
      </c>
      <c r="AH35" s="204">
        <v>0</v>
      </c>
      <c r="AI35" s="204">
        <v>0</v>
      </c>
      <c r="AJ35" s="204">
        <v>0</v>
      </c>
      <c r="AK35" s="204">
        <v>0</v>
      </c>
      <c r="AL35" s="205">
        <v>0</v>
      </c>
    </row>
    <row r="36" spans="1:38" ht="14.4" x14ac:dyDescent="0.3">
      <c r="A36" s="1" t="s">
        <v>40</v>
      </c>
      <c r="B36" s="1" t="s">
        <v>264</v>
      </c>
      <c r="C36" s="1" t="s">
        <v>237</v>
      </c>
      <c r="D36" s="204">
        <v>31636</v>
      </c>
      <c r="E36" s="204">
        <v>3521</v>
      </c>
      <c r="F36" s="204">
        <v>223</v>
      </c>
      <c r="G36" s="204">
        <v>0</v>
      </c>
      <c r="H36" s="205">
        <v>14472</v>
      </c>
      <c r="I36" s="204">
        <v>15817</v>
      </c>
      <c r="J36" s="204">
        <v>0</v>
      </c>
      <c r="K36" s="204">
        <v>0</v>
      </c>
      <c r="L36" s="204">
        <v>0</v>
      </c>
      <c r="M36" s="205">
        <v>10729</v>
      </c>
      <c r="N36" s="204">
        <v>15819</v>
      </c>
      <c r="O36" s="204">
        <v>3521</v>
      </c>
      <c r="P36" s="204">
        <v>-836</v>
      </c>
      <c r="Q36" s="204">
        <v>0</v>
      </c>
      <c r="R36" s="205">
        <v>18544</v>
      </c>
      <c r="S36" s="204">
        <v>0</v>
      </c>
      <c r="T36" s="204">
        <v>0</v>
      </c>
      <c r="U36" s="204">
        <v>0</v>
      </c>
      <c r="V36" s="204">
        <v>0</v>
      </c>
      <c r="W36" s="205">
        <v>-15860</v>
      </c>
      <c r="X36" s="204">
        <v>-4345</v>
      </c>
      <c r="Y36" s="204">
        <v>-64</v>
      </c>
      <c r="Z36" s="204">
        <v>223</v>
      </c>
      <c r="AA36" s="204">
        <v>0</v>
      </c>
      <c r="AB36" s="205">
        <v>-4186</v>
      </c>
      <c r="AC36" s="204">
        <v>0</v>
      </c>
      <c r="AD36" s="204">
        <v>0</v>
      </c>
      <c r="AE36" s="204">
        <v>1059</v>
      </c>
      <c r="AF36" s="204">
        <v>0</v>
      </c>
      <c r="AG36" s="205">
        <v>1059</v>
      </c>
      <c r="AH36" s="204">
        <v>0</v>
      </c>
      <c r="AI36" s="204">
        <v>0</v>
      </c>
      <c r="AJ36" s="204">
        <v>0</v>
      </c>
      <c r="AK36" s="204">
        <v>0</v>
      </c>
      <c r="AL36" s="205">
        <v>0</v>
      </c>
    </row>
    <row r="37" spans="1:38" ht="14.4" x14ac:dyDescent="0.3">
      <c r="A37" s="1" t="s">
        <v>40</v>
      </c>
      <c r="B37" s="1" t="s">
        <v>264</v>
      </c>
      <c r="C37" s="1" t="s">
        <v>238</v>
      </c>
      <c r="D37" s="204">
        <v>3430</v>
      </c>
      <c r="E37" s="204">
        <v>84</v>
      </c>
      <c r="F37" s="204">
        <v>86</v>
      </c>
      <c r="G37" s="204">
        <v>0</v>
      </c>
      <c r="H37" s="205">
        <v>12583</v>
      </c>
      <c r="I37" s="204">
        <v>1715</v>
      </c>
      <c r="J37" s="204">
        <v>0</v>
      </c>
      <c r="K37" s="204">
        <v>0</v>
      </c>
      <c r="L37" s="204">
        <v>0</v>
      </c>
      <c r="M37" s="205">
        <v>8427</v>
      </c>
      <c r="N37" s="204">
        <v>1715</v>
      </c>
      <c r="O37" s="204">
        <v>84</v>
      </c>
      <c r="P37" s="204">
        <v>67</v>
      </c>
      <c r="Q37" s="204">
        <v>0</v>
      </c>
      <c r="R37" s="205">
        <v>1912</v>
      </c>
      <c r="S37" s="204">
        <v>0</v>
      </c>
      <c r="T37" s="204">
        <v>0</v>
      </c>
      <c r="U37" s="204">
        <v>0</v>
      </c>
      <c r="V37" s="204">
        <v>0</v>
      </c>
      <c r="W37" s="205">
        <v>2225</v>
      </c>
      <c r="X37" s="204">
        <v>350</v>
      </c>
      <c r="Y37" s="204">
        <v>5</v>
      </c>
      <c r="Z37" s="204">
        <v>86</v>
      </c>
      <c r="AA37" s="204">
        <v>0</v>
      </c>
      <c r="AB37" s="205">
        <v>441</v>
      </c>
      <c r="AC37" s="204">
        <v>0</v>
      </c>
      <c r="AD37" s="204">
        <v>0</v>
      </c>
      <c r="AE37" s="204">
        <v>19</v>
      </c>
      <c r="AF37" s="204">
        <v>0</v>
      </c>
      <c r="AG37" s="205">
        <v>19</v>
      </c>
      <c r="AH37" s="204">
        <v>0</v>
      </c>
      <c r="AI37" s="204">
        <v>0</v>
      </c>
      <c r="AJ37" s="204">
        <v>0</v>
      </c>
      <c r="AK37" s="204">
        <v>0</v>
      </c>
      <c r="AL37" s="205">
        <v>0</v>
      </c>
    </row>
    <row r="38" spans="1:38" ht="14.4" x14ac:dyDescent="0.3">
      <c r="A38" s="1" t="s">
        <v>40</v>
      </c>
      <c r="B38" s="1" t="s">
        <v>264</v>
      </c>
      <c r="C38" s="1" t="s">
        <v>239</v>
      </c>
      <c r="D38" s="204">
        <v>1998</v>
      </c>
      <c r="E38" s="204">
        <v>15</v>
      </c>
      <c r="F38" s="204">
        <v>58</v>
      </c>
      <c r="G38" s="204">
        <v>0</v>
      </c>
      <c r="H38" s="205">
        <v>8608</v>
      </c>
      <c r="I38" s="204">
        <v>999</v>
      </c>
      <c r="J38" s="204">
        <v>0</v>
      </c>
      <c r="K38" s="204">
        <v>0</v>
      </c>
      <c r="L38" s="204">
        <v>0</v>
      </c>
      <c r="M38" s="205">
        <v>5751</v>
      </c>
      <c r="N38" s="204">
        <v>999</v>
      </c>
      <c r="O38" s="204">
        <v>15</v>
      </c>
      <c r="P38" s="204">
        <v>58</v>
      </c>
      <c r="Q38" s="204">
        <v>0</v>
      </c>
      <c r="R38" s="205">
        <v>1103</v>
      </c>
      <c r="S38" s="204">
        <v>0</v>
      </c>
      <c r="T38" s="204">
        <v>0</v>
      </c>
      <c r="U38" s="204">
        <v>0</v>
      </c>
      <c r="V38" s="204">
        <v>0</v>
      </c>
      <c r="W38" s="205">
        <v>1754</v>
      </c>
      <c r="X38" s="204">
        <v>300</v>
      </c>
      <c r="Y38" s="204">
        <v>4</v>
      </c>
      <c r="Z38" s="204">
        <v>58</v>
      </c>
      <c r="AA38" s="204">
        <v>0</v>
      </c>
      <c r="AB38" s="205">
        <v>362</v>
      </c>
      <c r="AC38" s="204">
        <v>0</v>
      </c>
      <c r="AD38" s="204">
        <v>0</v>
      </c>
      <c r="AE38" s="204">
        <v>0</v>
      </c>
      <c r="AF38" s="204">
        <v>0</v>
      </c>
      <c r="AG38" s="205">
        <v>0</v>
      </c>
      <c r="AH38" s="204">
        <v>0</v>
      </c>
      <c r="AI38" s="204">
        <v>0</v>
      </c>
      <c r="AJ38" s="204">
        <v>0</v>
      </c>
      <c r="AK38" s="204">
        <v>0</v>
      </c>
      <c r="AL38" s="205">
        <v>0</v>
      </c>
    </row>
    <row r="39" spans="1:38" ht="14.4" x14ac:dyDescent="0.3">
      <c r="A39" s="1" t="s">
        <v>40</v>
      </c>
      <c r="B39" s="1" t="s">
        <v>264</v>
      </c>
      <c r="C39" s="1" t="s">
        <v>265</v>
      </c>
      <c r="D39" s="204">
        <v>52410</v>
      </c>
      <c r="E39" s="204">
        <v>384</v>
      </c>
      <c r="F39" s="204">
        <v>1513</v>
      </c>
      <c r="G39" s="204">
        <v>0</v>
      </c>
      <c r="H39" s="205">
        <v>225808</v>
      </c>
      <c r="I39" s="204">
        <v>26205</v>
      </c>
      <c r="J39" s="204">
        <v>0</v>
      </c>
      <c r="K39" s="204">
        <v>0</v>
      </c>
      <c r="L39" s="204">
        <v>0</v>
      </c>
      <c r="M39" s="205">
        <v>150862</v>
      </c>
      <c r="N39" s="204">
        <v>26205</v>
      </c>
      <c r="O39" s="204">
        <v>384</v>
      </c>
      <c r="P39" s="204">
        <v>1513</v>
      </c>
      <c r="Q39" s="204">
        <v>0</v>
      </c>
      <c r="R39" s="205">
        <v>28937</v>
      </c>
      <c r="S39" s="204">
        <v>0</v>
      </c>
      <c r="T39" s="204">
        <v>0</v>
      </c>
      <c r="U39" s="204">
        <v>0</v>
      </c>
      <c r="V39" s="204">
        <v>0</v>
      </c>
      <c r="W39" s="205">
        <v>46009</v>
      </c>
      <c r="X39" s="204">
        <v>7861</v>
      </c>
      <c r="Y39" s="204">
        <v>115</v>
      </c>
      <c r="Z39" s="204">
        <v>1513</v>
      </c>
      <c r="AA39" s="204">
        <v>0</v>
      </c>
      <c r="AB39" s="205">
        <v>9489</v>
      </c>
      <c r="AC39" s="204">
        <v>0</v>
      </c>
      <c r="AD39" s="204">
        <v>0</v>
      </c>
      <c r="AE39" s="204">
        <v>0</v>
      </c>
      <c r="AF39" s="204">
        <v>0</v>
      </c>
      <c r="AG39" s="205">
        <v>0</v>
      </c>
      <c r="AH39" s="204">
        <v>0</v>
      </c>
      <c r="AI39" s="204">
        <v>0</v>
      </c>
      <c r="AJ39" s="204">
        <v>0</v>
      </c>
      <c r="AK39" s="204">
        <v>0</v>
      </c>
      <c r="AL39" s="205">
        <v>0</v>
      </c>
    </row>
    <row r="40" spans="1:38" ht="14.4" x14ac:dyDescent="0.3">
      <c r="A40" s="1" t="s">
        <v>40</v>
      </c>
      <c r="B40" s="1" t="s">
        <v>266</v>
      </c>
      <c r="C40" s="1" t="s">
        <v>267</v>
      </c>
      <c r="D40" s="204">
        <v>53047</v>
      </c>
      <c r="E40" s="204">
        <v>389</v>
      </c>
      <c r="F40" s="204">
        <v>1531</v>
      </c>
      <c r="G40" s="204">
        <v>0</v>
      </c>
      <c r="H40" s="205">
        <v>228551</v>
      </c>
      <c r="I40" s="204">
        <v>26524</v>
      </c>
      <c r="J40" s="204">
        <v>0</v>
      </c>
      <c r="K40" s="204">
        <v>0</v>
      </c>
      <c r="L40" s="204">
        <v>0</v>
      </c>
      <c r="M40" s="205">
        <v>152695</v>
      </c>
      <c r="N40" s="204">
        <v>26523</v>
      </c>
      <c r="O40" s="204">
        <v>389</v>
      </c>
      <c r="P40" s="204">
        <v>1531</v>
      </c>
      <c r="Q40" s="204">
        <v>0</v>
      </c>
      <c r="R40" s="205">
        <v>29288</v>
      </c>
      <c r="S40" s="204">
        <v>0</v>
      </c>
      <c r="T40" s="204">
        <v>0</v>
      </c>
      <c r="U40" s="204">
        <v>0</v>
      </c>
      <c r="V40" s="204">
        <v>0</v>
      </c>
      <c r="W40" s="205">
        <v>46568</v>
      </c>
      <c r="X40" s="204">
        <v>7957</v>
      </c>
      <c r="Y40" s="204">
        <v>117</v>
      </c>
      <c r="Z40" s="204">
        <v>1531</v>
      </c>
      <c r="AA40" s="204">
        <v>0</v>
      </c>
      <c r="AB40" s="205">
        <v>9605</v>
      </c>
      <c r="AC40" s="204">
        <v>0</v>
      </c>
      <c r="AD40" s="204">
        <v>0</v>
      </c>
      <c r="AE40" s="204">
        <v>0</v>
      </c>
      <c r="AF40" s="204">
        <v>0</v>
      </c>
      <c r="AG40" s="205">
        <v>0</v>
      </c>
      <c r="AH40" s="204">
        <v>0</v>
      </c>
      <c r="AI40" s="204">
        <v>0</v>
      </c>
      <c r="AJ40" s="204">
        <v>0</v>
      </c>
      <c r="AK40" s="204">
        <v>0</v>
      </c>
      <c r="AL40" s="205">
        <v>0</v>
      </c>
    </row>
    <row r="41" spans="1:38" ht="14.4" x14ac:dyDescent="0.3">
      <c r="A41" s="1" t="s">
        <v>49</v>
      </c>
      <c r="B41" s="1" t="s">
        <v>262</v>
      </c>
      <c r="C41" s="1" t="s">
        <v>263</v>
      </c>
      <c r="D41" s="204">
        <v>124245</v>
      </c>
      <c r="E41" s="204">
        <v>910</v>
      </c>
      <c r="F41" s="204">
        <v>3587</v>
      </c>
      <c r="G41" s="204">
        <v>0</v>
      </c>
      <c r="H41" s="205">
        <v>535310</v>
      </c>
      <c r="I41" s="204">
        <v>62123</v>
      </c>
      <c r="J41" s="204">
        <v>0</v>
      </c>
      <c r="K41" s="204">
        <v>0</v>
      </c>
      <c r="L41" s="204">
        <v>0</v>
      </c>
      <c r="M41" s="205">
        <v>357640</v>
      </c>
      <c r="N41" s="204">
        <v>62122</v>
      </c>
      <c r="O41" s="204">
        <v>910</v>
      </c>
      <c r="P41" s="204">
        <v>3587</v>
      </c>
      <c r="Q41" s="204">
        <v>0</v>
      </c>
      <c r="R41" s="205">
        <v>68600</v>
      </c>
      <c r="S41" s="204">
        <v>0</v>
      </c>
      <c r="T41" s="204">
        <v>0</v>
      </c>
      <c r="U41" s="204">
        <v>0</v>
      </c>
      <c r="V41" s="204">
        <v>0</v>
      </c>
      <c r="W41" s="205">
        <v>109070</v>
      </c>
      <c r="X41" s="204">
        <v>18636</v>
      </c>
      <c r="Y41" s="204">
        <v>273</v>
      </c>
      <c r="Z41" s="204">
        <v>3587</v>
      </c>
      <c r="AA41" s="204">
        <v>0</v>
      </c>
      <c r="AB41" s="205">
        <v>22496</v>
      </c>
      <c r="AC41" s="204">
        <v>0</v>
      </c>
      <c r="AD41" s="204">
        <v>0</v>
      </c>
      <c r="AE41" s="204">
        <v>0</v>
      </c>
      <c r="AF41" s="204">
        <v>0</v>
      </c>
      <c r="AG41" s="205">
        <v>0</v>
      </c>
      <c r="AH41" s="204">
        <v>0</v>
      </c>
      <c r="AI41" s="204">
        <v>0</v>
      </c>
      <c r="AJ41" s="204">
        <v>0</v>
      </c>
      <c r="AK41" s="204">
        <v>0</v>
      </c>
      <c r="AL41" s="205">
        <v>0</v>
      </c>
    </row>
    <row r="42" spans="1:38" ht="14.4" x14ac:dyDescent="0.3">
      <c r="A42" s="1" t="s">
        <v>49</v>
      </c>
      <c r="B42" s="1" t="s">
        <v>264</v>
      </c>
      <c r="C42" s="1" t="s">
        <v>265</v>
      </c>
      <c r="D42" s="204">
        <v>134045</v>
      </c>
      <c r="E42" s="204">
        <v>982</v>
      </c>
      <c r="F42" s="204">
        <v>3869</v>
      </c>
      <c r="G42" s="204">
        <v>0</v>
      </c>
      <c r="H42" s="205">
        <v>577533</v>
      </c>
      <c r="I42" s="204">
        <v>67023</v>
      </c>
      <c r="J42" s="204">
        <v>0</v>
      </c>
      <c r="K42" s="204">
        <v>0</v>
      </c>
      <c r="L42" s="204">
        <v>0</v>
      </c>
      <c r="M42" s="205">
        <v>385850</v>
      </c>
      <c r="N42" s="204">
        <v>67022</v>
      </c>
      <c r="O42" s="204">
        <v>982</v>
      </c>
      <c r="P42" s="204">
        <v>3869</v>
      </c>
      <c r="Q42" s="204">
        <v>0</v>
      </c>
      <c r="R42" s="205">
        <v>74010</v>
      </c>
      <c r="S42" s="204">
        <v>0</v>
      </c>
      <c r="T42" s="204">
        <v>0</v>
      </c>
      <c r="U42" s="204">
        <v>0</v>
      </c>
      <c r="V42" s="204">
        <v>0</v>
      </c>
      <c r="W42" s="205">
        <v>117673</v>
      </c>
      <c r="X42" s="204">
        <v>20106</v>
      </c>
      <c r="Y42" s="204">
        <v>295</v>
      </c>
      <c r="Z42" s="204">
        <v>3869</v>
      </c>
      <c r="AA42" s="204">
        <v>0</v>
      </c>
      <c r="AB42" s="205">
        <v>24270</v>
      </c>
      <c r="AC42" s="204">
        <v>0</v>
      </c>
      <c r="AD42" s="204">
        <v>0</v>
      </c>
      <c r="AE42" s="204">
        <v>0</v>
      </c>
      <c r="AF42" s="204">
        <v>0</v>
      </c>
      <c r="AG42" s="205">
        <v>0</v>
      </c>
      <c r="AH42" s="204">
        <v>0</v>
      </c>
      <c r="AI42" s="204">
        <v>0</v>
      </c>
      <c r="AJ42" s="204">
        <v>0</v>
      </c>
      <c r="AK42" s="204">
        <v>0</v>
      </c>
      <c r="AL42" s="205">
        <v>0</v>
      </c>
    </row>
    <row r="43" spans="1:38" ht="14.4" x14ac:dyDescent="0.3">
      <c r="A43" s="1" t="s">
        <v>49</v>
      </c>
      <c r="B43" s="1" t="s">
        <v>266</v>
      </c>
      <c r="C43" s="1" t="s">
        <v>267</v>
      </c>
      <c r="D43" s="204">
        <v>131863</v>
      </c>
      <c r="E43" s="204">
        <v>966</v>
      </c>
      <c r="F43" s="204">
        <v>3806</v>
      </c>
      <c r="G43" s="204">
        <v>0</v>
      </c>
      <c r="H43" s="205">
        <v>568132</v>
      </c>
      <c r="I43" s="204">
        <v>65932</v>
      </c>
      <c r="J43" s="204">
        <v>0</v>
      </c>
      <c r="K43" s="204">
        <v>0</v>
      </c>
      <c r="L43" s="204">
        <v>0</v>
      </c>
      <c r="M43" s="205">
        <v>379568</v>
      </c>
      <c r="N43" s="204">
        <v>65931</v>
      </c>
      <c r="O43" s="204">
        <v>966</v>
      </c>
      <c r="P43" s="204">
        <v>3806</v>
      </c>
      <c r="Q43" s="204">
        <v>0</v>
      </c>
      <c r="R43" s="205">
        <v>72806</v>
      </c>
      <c r="S43" s="204">
        <v>0</v>
      </c>
      <c r="T43" s="204">
        <v>0</v>
      </c>
      <c r="U43" s="204">
        <v>0</v>
      </c>
      <c r="V43" s="204">
        <v>0</v>
      </c>
      <c r="W43" s="205">
        <v>115758</v>
      </c>
      <c r="X43" s="204">
        <v>19779</v>
      </c>
      <c r="Y43" s="204">
        <v>290</v>
      </c>
      <c r="Z43" s="204">
        <v>3806</v>
      </c>
      <c r="AA43" s="204">
        <v>0</v>
      </c>
      <c r="AB43" s="205">
        <v>23875</v>
      </c>
      <c r="AC43" s="204">
        <v>0</v>
      </c>
      <c r="AD43" s="204">
        <v>0</v>
      </c>
      <c r="AE43" s="204">
        <v>0</v>
      </c>
      <c r="AF43" s="204">
        <v>0</v>
      </c>
      <c r="AG43" s="205">
        <v>0</v>
      </c>
      <c r="AH43" s="204">
        <v>0</v>
      </c>
      <c r="AI43" s="204">
        <v>0</v>
      </c>
      <c r="AJ43" s="204">
        <v>0</v>
      </c>
      <c r="AK43" s="204">
        <v>0</v>
      </c>
      <c r="AL43" s="205">
        <v>0</v>
      </c>
    </row>
    <row r="44" spans="1:38" ht="14.4" x14ac:dyDescent="0.3">
      <c r="A44" s="1" t="s">
        <v>57</v>
      </c>
      <c r="B44" s="1" t="s">
        <v>262</v>
      </c>
      <c r="C44" s="1" t="s">
        <v>263</v>
      </c>
      <c r="D44" s="204">
        <v>2660</v>
      </c>
      <c r="E44" s="204">
        <v>19</v>
      </c>
      <c r="F44" s="204">
        <v>77</v>
      </c>
      <c r="G44" s="204">
        <v>0</v>
      </c>
      <c r="H44" s="205">
        <v>11462</v>
      </c>
      <c r="I44" s="204">
        <v>1330</v>
      </c>
      <c r="J44" s="204">
        <v>0</v>
      </c>
      <c r="K44" s="204">
        <v>0</v>
      </c>
      <c r="L44" s="204">
        <v>0</v>
      </c>
      <c r="M44" s="205">
        <v>7657</v>
      </c>
      <c r="N44" s="204">
        <v>1330</v>
      </c>
      <c r="O44" s="204">
        <v>19</v>
      </c>
      <c r="P44" s="204">
        <v>77</v>
      </c>
      <c r="Q44" s="204">
        <v>0</v>
      </c>
      <c r="R44" s="205">
        <v>1469</v>
      </c>
      <c r="S44" s="204">
        <v>0</v>
      </c>
      <c r="T44" s="204">
        <v>0</v>
      </c>
      <c r="U44" s="204">
        <v>0</v>
      </c>
      <c r="V44" s="204">
        <v>0</v>
      </c>
      <c r="W44" s="205">
        <v>2336</v>
      </c>
      <c r="X44" s="204">
        <v>399</v>
      </c>
      <c r="Y44" s="204">
        <v>6</v>
      </c>
      <c r="Z44" s="204">
        <v>77</v>
      </c>
      <c r="AA44" s="204">
        <v>0</v>
      </c>
      <c r="AB44" s="205">
        <v>482</v>
      </c>
      <c r="AC44" s="204">
        <v>0</v>
      </c>
      <c r="AD44" s="204">
        <v>0</v>
      </c>
      <c r="AE44" s="204">
        <v>0</v>
      </c>
      <c r="AF44" s="204">
        <v>0</v>
      </c>
      <c r="AG44" s="205">
        <v>0</v>
      </c>
      <c r="AH44" s="204">
        <v>0</v>
      </c>
      <c r="AI44" s="204">
        <v>0</v>
      </c>
      <c r="AJ44" s="204">
        <v>0</v>
      </c>
      <c r="AK44" s="204">
        <v>0</v>
      </c>
      <c r="AL44" s="205">
        <v>0</v>
      </c>
    </row>
    <row r="45" spans="1:38" ht="14.4" x14ac:dyDescent="0.3">
      <c r="A45" s="1" t="s">
        <v>57</v>
      </c>
      <c r="B45" s="1" t="s">
        <v>264</v>
      </c>
      <c r="C45" s="1" t="s">
        <v>265</v>
      </c>
      <c r="D45" s="204">
        <v>2946</v>
      </c>
      <c r="E45" s="204">
        <v>22</v>
      </c>
      <c r="F45" s="204">
        <v>85</v>
      </c>
      <c r="G45" s="204">
        <v>0</v>
      </c>
      <c r="H45" s="205">
        <v>12693</v>
      </c>
      <c r="I45" s="204">
        <v>1473</v>
      </c>
      <c r="J45" s="204">
        <v>0</v>
      </c>
      <c r="K45" s="204">
        <v>0</v>
      </c>
      <c r="L45" s="204">
        <v>0</v>
      </c>
      <c r="M45" s="205">
        <v>8480</v>
      </c>
      <c r="N45" s="204">
        <v>1473</v>
      </c>
      <c r="O45" s="204">
        <v>22</v>
      </c>
      <c r="P45" s="204">
        <v>85</v>
      </c>
      <c r="Q45" s="204">
        <v>0</v>
      </c>
      <c r="R45" s="205">
        <v>1627</v>
      </c>
      <c r="S45" s="204">
        <v>0</v>
      </c>
      <c r="T45" s="204">
        <v>0</v>
      </c>
      <c r="U45" s="204">
        <v>0</v>
      </c>
      <c r="V45" s="204">
        <v>0</v>
      </c>
      <c r="W45" s="205">
        <v>2586</v>
      </c>
      <c r="X45" s="204">
        <v>442</v>
      </c>
      <c r="Y45" s="204">
        <v>7</v>
      </c>
      <c r="Z45" s="204">
        <v>85</v>
      </c>
      <c r="AA45" s="204">
        <v>0</v>
      </c>
      <c r="AB45" s="205">
        <v>534</v>
      </c>
      <c r="AC45" s="204">
        <v>0</v>
      </c>
      <c r="AD45" s="204">
        <v>0</v>
      </c>
      <c r="AE45" s="204">
        <v>0</v>
      </c>
      <c r="AF45" s="204">
        <v>0</v>
      </c>
      <c r="AG45" s="205">
        <v>0</v>
      </c>
      <c r="AH45" s="204">
        <v>0</v>
      </c>
      <c r="AI45" s="204">
        <v>0</v>
      </c>
      <c r="AJ45" s="204">
        <v>0</v>
      </c>
      <c r="AK45" s="204">
        <v>0</v>
      </c>
      <c r="AL45" s="205">
        <v>0</v>
      </c>
    </row>
    <row r="46" spans="1:38" ht="14.4" x14ac:dyDescent="0.3">
      <c r="A46" s="1" t="s">
        <v>57</v>
      </c>
      <c r="B46" s="1" t="s">
        <v>266</v>
      </c>
      <c r="C46" s="1" t="s">
        <v>265</v>
      </c>
      <c r="D46" s="204">
        <v>232</v>
      </c>
      <c r="E46" s="204">
        <v>2</v>
      </c>
      <c r="F46" s="204">
        <v>7</v>
      </c>
      <c r="G46" s="204">
        <v>0</v>
      </c>
      <c r="H46" s="205">
        <v>1000</v>
      </c>
      <c r="I46" s="204">
        <v>116</v>
      </c>
      <c r="J46" s="204">
        <v>0</v>
      </c>
      <c r="K46" s="204">
        <v>0</v>
      </c>
      <c r="L46" s="204">
        <v>0</v>
      </c>
      <c r="M46" s="205">
        <v>667</v>
      </c>
      <c r="N46" s="204">
        <v>116</v>
      </c>
      <c r="O46" s="204">
        <v>2</v>
      </c>
      <c r="P46" s="204">
        <v>7</v>
      </c>
      <c r="Q46" s="204">
        <v>0</v>
      </c>
      <c r="R46" s="205">
        <v>129</v>
      </c>
      <c r="S46" s="204">
        <v>0</v>
      </c>
      <c r="T46" s="204">
        <v>0</v>
      </c>
      <c r="U46" s="204">
        <v>0</v>
      </c>
      <c r="V46" s="204">
        <v>0</v>
      </c>
      <c r="W46" s="205">
        <v>204</v>
      </c>
      <c r="X46" s="204">
        <v>35</v>
      </c>
      <c r="Y46" s="204">
        <v>1</v>
      </c>
      <c r="Z46" s="204">
        <v>7</v>
      </c>
      <c r="AA46" s="204">
        <v>0</v>
      </c>
      <c r="AB46" s="205">
        <v>43</v>
      </c>
      <c r="AC46" s="204">
        <v>0</v>
      </c>
      <c r="AD46" s="204">
        <v>0</v>
      </c>
      <c r="AE46" s="204">
        <v>0</v>
      </c>
      <c r="AF46" s="204">
        <v>0</v>
      </c>
      <c r="AG46" s="205">
        <v>0</v>
      </c>
      <c r="AH46" s="204">
        <v>0</v>
      </c>
      <c r="AI46" s="204">
        <v>0</v>
      </c>
      <c r="AJ46" s="204">
        <v>0</v>
      </c>
      <c r="AK46" s="204">
        <v>0</v>
      </c>
      <c r="AL46" s="205">
        <v>0</v>
      </c>
    </row>
    <row r="47" spans="1:38" ht="14.4" x14ac:dyDescent="0.3">
      <c r="A47" s="1" t="s">
        <v>57</v>
      </c>
      <c r="B47" s="1" t="s">
        <v>266</v>
      </c>
      <c r="C47" s="1" t="s">
        <v>267</v>
      </c>
      <c r="D47" s="204">
        <v>3351</v>
      </c>
      <c r="E47" s="204">
        <v>25</v>
      </c>
      <c r="F47" s="204">
        <v>97</v>
      </c>
      <c r="G47" s="204">
        <v>0</v>
      </c>
      <c r="H47" s="205">
        <v>14436</v>
      </c>
      <c r="I47" s="204">
        <v>1676</v>
      </c>
      <c r="J47" s="204">
        <v>0</v>
      </c>
      <c r="K47" s="204">
        <v>0</v>
      </c>
      <c r="L47" s="204">
        <v>0</v>
      </c>
      <c r="M47" s="205">
        <v>9644</v>
      </c>
      <c r="N47" s="204">
        <v>1675</v>
      </c>
      <c r="O47" s="204">
        <v>25</v>
      </c>
      <c r="P47" s="204">
        <v>97</v>
      </c>
      <c r="Q47" s="204">
        <v>0</v>
      </c>
      <c r="R47" s="205">
        <v>1850</v>
      </c>
      <c r="S47" s="204">
        <v>0</v>
      </c>
      <c r="T47" s="204">
        <v>0</v>
      </c>
      <c r="U47" s="204">
        <v>0</v>
      </c>
      <c r="V47" s="204">
        <v>0</v>
      </c>
      <c r="W47" s="205">
        <v>2942</v>
      </c>
      <c r="X47" s="204">
        <v>502</v>
      </c>
      <c r="Y47" s="204">
        <v>7</v>
      </c>
      <c r="Z47" s="204">
        <v>97</v>
      </c>
      <c r="AA47" s="204">
        <v>0</v>
      </c>
      <c r="AB47" s="205">
        <v>606</v>
      </c>
      <c r="AC47" s="204">
        <v>0</v>
      </c>
      <c r="AD47" s="204">
        <v>0</v>
      </c>
      <c r="AE47" s="204">
        <v>0</v>
      </c>
      <c r="AF47" s="204">
        <v>0</v>
      </c>
      <c r="AG47" s="205">
        <v>0</v>
      </c>
      <c r="AH47" s="204">
        <v>0</v>
      </c>
      <c r="AI47" s="204">
        <v>0</v>
      </c>
      <c r="AJ47" s="204">
        <v>0</v>
      </c>
      <c r="AK47" s="204">
        <v>0</v>
      </c>
      <c r="AL47" s="205">
        <v>0</v>
      </c>
    </row>
    <row r="48" spans="1:38" ht="14.4" x14ac:dyDescent="0.3">
      <c r="A48" s="1" t="s">
        <v>60</v>
      </c>
      <c r="B48" s="1" t="s">
        <v>262</v>
      </c>
      <c r="C48" s="1" t="s">
        <v>237</v>
      </c>
      <c r="D48" s="204">
        <v>9080</v>
      </c>
      <c r="E48" s="204">
        <v>559</v>
      </c>
      <c r="F48" s="204">
        <v>159</v>
      </c>
      <c r="G48" s="204">
        <v>0</v>
      </c>
      <c r="H48" s="205">
        <v>20868</v>
      </c>
      <c r="I48" s="204">
        <v>4540</v>
      </c>
      <c r="J48" s="204">
        <v>0</v>
      </c>
      <c r="K48" s="204">
        <v>0</v>
      </c>
      <c r="L48" s="204">
        <v>0</v>
      </c>
      <c r="M48" s="205">
        <v>14101</v>
      </c>
      <c r="N48" s="204">
        <v>4540</v>
      </c>
      <c r="O48" s="204">
        <v>559</v>
      </c>
      <c r="P48" s="204">
        <v>0</v>
      </c>
      <c r="Q48" s="204">
        <v>0</v>
      </c>
      <c r="R48" s="205">
        <v>5174</v>
      </c>
      <c r="S48" s="204">
        <v>0</v>
      </c>
      <c r="T48" s="204">
        <v>0</v>
      </c>
      <c r="U48" s="204">
        <v>0</v>
      </c>
      <c r="V48" s="204">
        <v>0</v>
      </c>
      <c r="W48" s="205">
        <v>1434</v>
      </c>
      <c r="X48" s="204">
        <v>0</v>
      </c>
      <c r="Y48" s="204">
        <v>0</v>
      </c>
      <c r="Z48" s="204">
        <v>159</v>
      </c>
      <c r="AA48" s="204">
        <v>0</v>
      </c>
      <c r="AB48" s="205">
        <v>159</v>
      </c>
      <c r="AC48" s="204">
        <v>0</v>
      </c>
      <c r="AD48" s="204">
        <v>0</v>
      </c>
      <c r="AE48" s="204">
        <v>159</v>
      </c>
      <c r="AF48" s="204">
        <v>0</v>
      </c>
      <c r="AG48" s="205">
        <v>159</v>
      </c>
      <c r="AH48" s="204">
        <v>0</v>
      </c>
      <c r="AI48" s="204">
        <v>0</v>
      </c>
      <c r="AJ48" s="204">
        <v>0</v>
      </c>
      <c r="AK48" s="204">
        <v>0</v>
      </c>
      <c r="AL48" s="205">
        <v>0</v>
      </c>
    </row>
    <row r="49" spans="1:38" ht="14.4" x14ac:dyDescent="0.3">
      <c r="A49" s="1" t="s">
        <v>60</v>
      </c>
      <c r="B49" s="1" t="s">
        <v>262</v>
      </c>
      <c r="C49" s="1" t="s">
        <v>238</v>
      </c>
      <c r="D49" s="204">
        <v>5617</v>
      </c>
      <c r="E49" s="204">
        <v>325</v>
      </c>
      <c r="F49" s="204">
        <v>102</v>
      </c>
      <c r="G49" s="204">
        <v>0</v>
      </c>
      <c r="H49" s="205">
        <v>13691</v>
      </c>
      <c r="I49" s="204">
        <v>2809</v>
      </c>
      <c r="J49" s="204">
        <v>0</v>
      </c>
      <c r="K49" s="204">
        <v>0</v>
      </c>
      <c r="L49" s="204">
        <v>0</v>
      </c>
      <c r="M49" s="205">
        <v>9240</v>
      </c>
      <c r="N49" s="204">
        <v>2808</v>
      </c>
      <c r="O49" s="204">
        <v>325</v>
      </c>
      <c r="P49" s="204">
        <v>11</v>
      </c>
      <c r="Q49" s="204">
        <v>0</v>
      </c>
      <c r="R49" s="205">
        <v>3192</v>
      </c>
      <c r="S49" s="204">
        <v>0</v>
      </c>
      <c r="T49" s="204">
        <v>0</v>
      </c>
      <c r="U49" s="204">
        <v>0</v>
      </c>
      <c r="V49" s="204">
        <v>0</v>
      </c>
      <c r="W49" s="205">
        <v>1168</v>
      </c>
      <c r="X49" s="204">
        <v>58</v>
      </c>
      <c r="Y49" s="204">
        <v>1</v>
      </c>
      <c r="Z49" s="204">
        <v>102</v>
      </c>
      <c r="AA49" s="204">
        <v>0</v>
      </c>
      <c r="AB49" s="205">
        <v>161</v>
      </c>
      <c r="AC49" s="204">
        <v>0</v>
      </c>
      <c r="AD49" s="204">
        <v>0</v>
      </c>
      <c r="AE49" s="204">
        <v>91</v>
      </c>
      <c r="AF49" s="204">
        <v>0</v>
      </c>
      <c r="AG49" s="205">
        <v>91</v>
      </c>
      <c r="AH49" s="204">
        <v>0</v>
      </c>
      <c r="AI49" s="204">
        <v>0</v>
      </c>
      <c r="AJ49" s="204">
        <v>0</v>
      </c>
      <c r="AK49" s="204">
        <v>0</v>
      </c>
      <c r="AL49" s="205">
        <v>0</v>
      </c>
    </row>
    <row r="50" spans="1:38" ht="14.4" x14ac:dyDescent="0.3">
      <c r="A50" s="1" t="s">
        <v>60</v>
      </c>
      <c r="B50" s="1" t="s">
        <v>262</v>
      </c>
      <c r="C50" s="1" t="s">
        <v>263</v>
      </c>
      <c r="D50" s="204">
        <v>91168</v>
      </c>
      <c r="E50" s="204">
        <v>668</v>
      </c>
      <c r="F50" s="204">
        <v>2632</v>
      </c>
      <c r="G50" s="204">
        <v>0</v>
      </c>
      <c r="H50" s="205">
        <v>392786</v>
      </c>
      <c r="I50" s="204">
        <v>45584</v>
      </c>
      <c r="J50" s="204">
        <v>0</v>
      </c>
      <c r="K50" s="204">
        <v>0</v>
      </c>
      <c r="L50" s="204">
        <v>0</v>
      </c>
      <c r="M50" s="205">
        <v>262420</v>
      </c>
      <c r="N50" s="204">
        <v>45584</v>
      </c>
      <c r="O50" s="204">
        <v>668</v>
      </c>
      <c r="P50" s="204">
        <v>2632</v>
      </c>
      <c r="Q50" s="204">
        <v>0</v>
      </c>
      <c r="R50" s="205">
        <v>50337</v>
      </c>
      <c r="S50" s="204">
        <v>0</v>
      </c>
      <c r="T50" s="204">
        <v>0</v>
      </c>
      <c r="U50" s="204">
        <v>0</v>
      </c>
      <c r="V50" s="204">
        <v>0</v>
      </c>
      <c r="W50" s="205">
        <v>80029</v>
      </c>
      <c r="X50" s="204">
        <v>13674</v>
      </c>
      <c r="Y50" s="204">
        <v>200</v>
      </c>
      <c r="Z50" s="204">
        <v>2632</v>
      </c>
      <c r="AA50" s="204">
        <v>0</v>
      </c>
      <c r="AB50" s="205">
        <v>16506</v>
      </c>
      <c r="AC50" s="204">
        <v>0</v>
      </c>
      <c r="AD50" s="204">
        <v>0</v>
      </c>
      <c r="AE50" s="204">
        <v>0</v>
      </c>
      <c r="AF50" s="204">
        <v>0</v>
      </c>
      <c r="AG50" s="205">
        <v>0</v>
      </c>
      <c r="AH50" s="204">
        <v>0</v>
      </c>
      <c r="AI50" s="204">
        <v>0</v>
      </c>
      <c r="AJ50" s="204">
        <v>0</v>
      </c>
      <c r="AK50" s="204">
        <v>0</v>
      </c>
      <c r="AL50" s="205">
        <v>0</v>
      </c>
    </row>
    <row r="51" spans="1:38" ht="14.4" x14ac:dyDescent="0.3">
      <c r="A51" s="1" t="s">
        <v>60</v>
      </c>
      <c r="B51" s="1" t="s">
        <v>264</v>
      </c>
      <c r="C51" s="1" t="s">
        <v>265</v>
      </c>
      <c r="D51" s="204">
        <v>58364</v>
      </c>
      <c r="E51" s="204">
        <v>517</v>
      </c>
      <c r="F51" s="204">
        <v>1666</v>
      </c>
      <c r="G51" s="204">
        <v>0</v>
      </c>
      <c r="H51" s="205">
        <v>248138</v>
      </c>
      <c r="I51" s="204">
        <v>29182</v>
      </c>
      <c r="J51" s="204">
        <v>0</v>
      </c>
      <c r="K51" s="204">
        <v>0</v>
      </c>
      <c r="L51" s="204">
        <v>0</v>
      </c>
      <c r="M51" s="205">
        <v>165808</v>
      </c>
      <c r="N51" s="204">
        <v>29182</v>
      </c>
      <c r="O51" s="204">
        <v>517</v>
      </c>
      <c r="P51" s="204">
        <v>1637</v>
      </c>
      <c r="Q51" s="204">
        <v>0</v>
      </c>
      <c r="R51" s="205">
        <v>32254</v>
      </c>
      <c r="S51" s="204">
        <v>0</v>
      </c>
      <c r="T51" s="204">
        <v>0</v>
      </c>
      <c r="U51" s="204">
        <v>0</v>
      </c>
      <c r="V51" s="204">
        <v>0</v>
      </c>
      <c r="W51" s="205">
        <v>50047</v>
      </c>
      <c r="X51" s="204">
        <v>8506</v>
      </c>
      <c r="Y51" s="204">
        <v>124</v>
      </c>
      <c r="Z51" s="204">
        <v>1666</v>
      </c>
      <c r="AA51" s="204">
        <v>0</v>
      </c>
      <c r="AB51" s="205">
        <v>10296</v>
      </c>
      <c r="AC51" s="204">
        <v>0</v>
      </c>
      <c r="AD51" s="204">
        <v>0</v>
      </c>
      <c r="AE51" s="204">
        <v>29</v>
      </c>
      <c r="AF51" s="204">
        <v>0</v>
      </c>
      <c r="AG51" s="205">
        <v>29</v>
      </c>
      <c r="AH51" s="204">
        <v>0</v>
      </c>
      <c r="AI51" s="204">
        <v>0</v>
      </c>
      <c r="AJ51" s="204">
        <v>0</v>
      </c>
      <c r="AK51" s="204">
        <v>0</v>
      </c>
      <c r="AL51" s="205">
        <v>0</v>
      </c>
    </row>
    <row r="52" spans="1:38" ht="14.4" x14ac:dyDescent="0.3">
      <c r="A52" s="1" t="s">
        <v>60</v>
      </c>
      <c r="B52" s="1" t="s">
        <v>266</v>
      </c>
      <c r="C52" s="1" t="s">
        <v>267</v>
      </c>
      <c r="D52" s="204">
        <v>57487</v>
      </c>
      <c r="E52" s="204">
        <v>438</v>
      </c>
      <c r="F52" s="204">
        <v>1656</v>
      </c>
      <c r="G52" s="204">
        <v>0</v>
      </c>
      <c r="H52" s="205">
        <v>247077</v>
      </c>
      <c r="I52" s="204">
        <v>28744</v>
      </c>
      <c r="J52" s="204">
        <v>0</v>
      </c>
      <c r="K52" s="204">
        <v>0</v>
      </c>
      <c r="L52" s="204">
        <v>0</v>
      </c>
      <c r="M52" s="205">
        <v>165077</v>
      </c>
      <c r="N52" s="204">
        <v>28743</v>
      </c>
      <c r="O52" s="204">
        <v>438</v>
      </c>
      <c r="P52" s="204">
        <v>1651</v>
      </c>
      <c r="Q52" s="204">
        <v>0</v>
      </c>
      <c r="R52" s="205">
        <v>31745</v>
      </c>
      <c r="S52" s="204">
        <v>0</v>
      </c>
      <c r="T52" s="204">
        <v>0</v>
      </c>
      <c r="U52" s="204">
        <v>0</v>
      </c>
      <c r="V52" s="204">
        <v>0</v>
      </c>
      <c r="W52" s="205">
        <v>50250</v>
      </c>
      <c r="X52" s="204">
        <v>8577</v>
      </c>
      <c r="Y52" s="204">
        <v>126</v>
      </c>
      <c r="Z52" s="204">
        <v>1656</v>
      </c>
      <c r="AA52" s="204">
        <v>0</v>
      </c>
      <c r="AB52" s="205">
        <v>10359</v>
      </c>
      <c r="AC52" s="204">
        <v>0</v>
      </c>
      <c r="AD52" s="204">
        <v>0</v>
      </c>
      <c r="AE52" s="204">
        <v>5</v>
      </c>
      <c r="AF52" s="204">
        <v>0</v>
      </c>
      <c r="AG52" s="205">
        <v>5</v>
      </c>
      <c r="AH52" s="204">
        <v>0</v>
      </c>
      <c r="AI52" s="204">
        <v>0</v>
      </c>
      <c r="AJ52" s="204">
        <v>0</v>
      </c>
      <c r="AK52" s="204">
        <v>0</v>
      </c>
      <c r="AL52" s="205">
        <v>0</v>
      </c>
    </row>
    <row r="53" spans="1:38" ht="14.4" x14ac:dyDescent="0.3">
      <c r="A53" s="1" t="s">
        <v>61</v>
      </c>
      <c r="B53" s="1" t="s">
        <v>262</v>
      </c>
      <c r="C53" s="1" t="s">
        <v>263</v>
      </c>
      <c r="D53" s="204">
        <v>4523</v>
      </c>
      <c r="E53" s="204">
        <v>33</v>
      </c>
      <c r="F53" s="204">
        <v>131</v>
      </c>
      <c r="G53" s="204">
        <v>0</v>
      </c>
      <c r="H53" s="205">
        <v>19487</v>
      </c>
      <c r="I53" s="204">
        <v>2262</v>
      </c>
      <c r="J53" s="204">
        <v>0</v>
      </c>
      <c r="K53" s="204">
        <v>0</v>
      </c>
      <c r="L53" s="204">
        <v>0</v>
      </c>
      <c r="M53" s="205">
        <v>13019</v>
      </c>
      <c r="N53" s="204">
        <v>2261</v>
      </c>
      <c r="O53" s="204">
        <v>33</v>
      </c>
      <c r="P53" s="204">
        <v>131</v>
      </c>
      <c r="Q53" s="204">
        <v>0</v>
      </c>
      <c r="R53" s="205">
        <v>2497</v>
      </c>
      <c r="S53" s="204">
        <v>0</v>
      </c>
      <c r="T53" s="204">
        <v>0</v>
      </c>
      <c r="U53" s="204">
        <v>0</v>
      </c>
      <c r="V53" s="204">
        <v>0</v>
      </c>
      <c r="W53" s="205">
        <v>3971</v>
      </c>
      <c r="X53" s="204">
        <v>678</v>
      </c>
      <c r="Y53" s="204">
        <v>10</v>
      </c>
      <c r="Z53" s="204">
        <v>131</v>
      </c>
      <c r="AA53" s="204">
        <v>0</v>
      </c>
      <c r="AB53" s="205">
        <v>819</v>
      </c>
      <c r="AC53" s="204">
        <v>0</v>
      </c>
      <c r="AD53" s="204">
        <v>0</v>
      </c>
      <c r="AE53" s="204">
        <v>0</v>
      </c>
      <c r="AF53" s="204">
        <v>0</v>
      </c>
      <c r="AG53" s="205">
        <v>0</v>
      </c>
      <c r="AH53" s="204">
        <v>0</v>
      </c>
      <c r="AI53" s="204">
        <v>0</v>
      </c>
      <c r="AJ53" s="204">
        <v>0</v>
      </c>
      <c r="AK53" s="204">
        <v>0</v>
      </c>
      <c r="AL53" s="205">
        <v>0</v>
      </c>
    </row>
    <row r="54" spans="1:38" ht="14.4" x14ac:dyDescent="0.3">
      <c r="A54" s="1" t="s">
        <v>61</v>
      </c>
      <c r="B54" s="1" t="s">
        <v>264</v>
      </c>
      <c r="C54" s="1" t="s">
        <v>265</v>
      </c>
      <c r="D54" s="204">
        <v>6338</v>
      </c>
      <c r="E54" s="204">
        <v>46</v>
      </c>
      <c r="F54" s="204">
        <v>183</v>
      </c>
      <c r="G54" s="204">
        <v>0</v>
      </c>
      <c r="H54" s="205">
        <v>27306</v>
      </c>
      <c r="I54" s="204">
        <v>3169</v>
      </c>
      <c r="J54" s="204">
        <v>0</v>
      </c>
      <c r="K54" s="204">
        <v>0</v>
      </c>
      <c r="L54" s="204">
        <v>0</v>
      </c>
      <c r="M54" s="205">
        <v>18243</v>
      </c>
      <c r="N54" s="204">
        <v>3169</v>
      </c>
      <c r="O54" s="204">
        <v>46</v>
      </c>
      <c r="P54" s="204">
        <v>183</v>
      </c>
      <c r="Q54" s="204">
        <v>0</v>
      </c>
      <c r="R54" s="205">
        <v>3499</v>
      </c>
      <c r="S54" s="204">
        <v>0</v>
      </c>
      <c r="T54" s="204">
        <v>0</v>
      </c>
      <c r="U54" s="204">
        <v>0</v>
      </c>
      <c r="V54" s="204">
        <v>0</v>
      </c>
      <c r="W54" s="205">
        <v>5564</v>
      </c>
      <c r="X54" s="204">
        <v>951</v>
      </c>
      <c r="Y54" s="204">
        <v>14</v>
      </c>
      <c r="Z54" s="204">
        <v>183</v>
      </c>
      <c r="AA54" s="204">
        <v>0</v>
      </c>
      <c r="AB54" s="205">
        <v>1148</v>
      </c>
      <c r="AC54" s="204">
        <v>0</v>
      </c>
      <c r="AD54" s="204">
        <v>0</v>
      </c>
      <c r="AE54" s="204">
        <v>0</v>
      </c>
      <c r="AF54" s="204">
        <v>0</v>
      </c>
      <c r="AG54" s="205">
        <v>0</v>
      </c>
      <c r="AH54" s="204">
        <v>0</v>
      </c>
      <c r="AI54" s="204">
        <v>0</v>
      </c>
      <c r="AJ54" s="204">
        <v>0</v>
      </c>
      <c r="AK54" s="204">
        <v>0</v>
      </c>
      <c r="AL54" s="205">
        <v>0</v>
      </c>
    </row>
    <row r="55" spans="1:38" ht="14.4" x14ac:dyDescent="0.3">
      <c r="A55" s="1" t="s">
        <v>61</v>
      </c>
      <c r="B55" s="1" t="s">
        <v>266</v>
      </c>
      <c r="C55" s="1" t="s">
        <v>267</v>
      </c>
      <c r="D55" s="204">
        <v>8570</v>
      </c>
      <c r="E55" s="204">
        <v>63</v>
      </c>
      <c r="F55" s="204">
        <v>247</v>
      </c>
      <c r="G55" s="204">
        <v>0</v>
      </c>
      <c r="H55" s="205">
        <v>36923</v>
      </c>
      <c r="I55" s="204">
        <v>4285</v>
      </c>
      <c r="J55" s="204">
        <v>0</v>
      </c>
      <c r="K55" s="204">
        <v>0</v>
      </c>
      <c r="L55" s="204">
        <v>0</v>
      </c>
      <c r="M55" s="205">
        <v>24668</v>
      </c>
      <c r="N55" s="204">
        <v>4285</v>
      </c>
      <c r="O55" s="204">
        <v>63</v>
      </c>
      <c r="P55" s="204">
        <v>247</v>
      </c>
      <c r="Q55" s="204">
        <v>0</v>
      </c>
      <c r="R55" s="205">
        <v>4731</v>
      </c>
      <c r="S55" s="204">
        <v>0</v>
      </c>
      <c r="T55" s="204">
        <v>0</v>
      </c>
      <c r="U55" s="204">
        <v>0</v>
      </c>
      <c r="V55" s="204">
        <v>0</v>
      </c>
      <c r="W55" s="205">
        <v>7524</v>
      </c>
      <c r="X55" s="204">
        <v>1285</v>
      </c>
      <c r="Y55" s="204">
        <v>19</v>
      </c>
      <c r="Z55" s="204">
        <v>247</v>
      </c>
      <c r="AA55" s="204">
        <v>0</v>
      </c>
      <c r="AB55" s="205">
        <v>1551</v>
      </c>
      <c r="AC55" s="204">
        <v>0</v>
      </c>
      <c r="AD55" s="204">
        <v>0</v>
      </c>
      <c r="AE55" s="204">
        <v>0</v>
      </c>
      <c r="AF55" s="204">
        <v>0</v>
      </c>
      <c r="AG55" s="205">
        <v>0</v>
      </c>
      <c r="AH55" s="204">
        <v>0</v>
      </c>
      <c r="AI55" s="204">
        <v>0</v>
      </c>
      <c r="AJ55" s="204">
        <v>0</v>
      </c>
      <c r="AK55" s="204">
        <v>0</v>
      </c>
      <c r="AL55" s="205">
        <v>0</v>
      </c>
    </row>
    <row r="56" spans="1:38" ht="14.4" x14ac:dyDescent="0.3">
      <c r="A56" s="1" t="s">
        <v>63</v>
      </c>
      <c r="B56" s="1" t="s">
        <v>262</v>
      </c>
      <c r="C56" s="1" t="s">
        <v>263</v>
      </c>
      <c r="D56" s="204">
        <v>22978</v>
      </c>
      <c r="E56" s="204">
        <v>168</v>
      </c>
      <c r="F56" s="204">
        <v>663</v>
      </c>
      <c r="G56" s="204">
        <v>0</v>
      </c>
      <c r="H56" s="205">
        <v>99001</v>
      </c>
      <c r="I56" s="204">
        <v>11489</v>
      </c>
      <c r="J56" s="204">
        <v>0</v>
      </c>
      <c r="K56" s="204">
        <v>0</v>
      </c>
      <c r="L56" s="204">
        <v>0</v>
      </c>
      <c r="M56" s="205">
        <v>66143</v>
      </c>
      <c r="N56" s="204">
        <v>11489</v>
      </c>
      <c r="O56" s="204">
        <v>168</v>
      </c>
      <c r="P56" s="204">
        <v>663</v>
      </c>
      <c r="Q56" s="204">
        <v>0</v>
      </c>
      <c r="R56" s="205">
        <v>12686</v>
      </c>
      <c r="S56" s="204">
        <v>0</v>
      </c>
      <c r="T56" s="204">
        <v>0</v>
      </c>
      <c r="U56" s="204">
        <v>0</v>
      </c>
      <c r="V56" s="204">
        <v>0</v>
      </c>
      <c r="W56" s="205">
        <v>20172</v>
      </c>
      <c r="X56" s="204">
        <v>3447</v>
      </c>
      <c r="Y56" s="204">
        <v>50</v>
      </c>
      <c r="Z56" s="204">
        <v>663</v>
      </c>
      <c r="AA56" s="204">
        <v>0</v>
      </c>
      <c r="AB56" s="205">
        <v>4160</v>
      </c>
      <c r="AC56" s="204">
        <v>0</v>
      </c>
      <c r="AD56" s="204">
        <v>0</v>
      </c>
      <c r="AE56" s="204">
        <v>0</v>
      </c>
      <c r="AF56" s="204">
        <v>0</v>
      </c>
      <c r="AG56" s="205">
        <v>0</v>
      </c>
      <c r="AH56" s="204">
        <v>0</v>
      </c>
      <c r="AI56" s="204">
        <v>0</v>
      </c>
      <c r="AJ56" s="204">
        <v>0</v>
      </c>
      <c r="AK56" s="204">
        <v>0</v>
      </c>
      <c r="AL56" s="205">
        <v>0</v>
      </c>
    </row>
    <row r="57" spans="1:38" ht="14.4" x14ac:dyDescent="0.3">
      <c r="A57" s="1" t="s">
        <v>63</v>
      </c>
      <c r="B57" s="1" t="s">
        <v>264</v>
      </c>
      <c r="C57" s="1" t="s">
        <v>265</v>
      </c>
      <c r="D57" s="204">
        <v>34488</v>
      </c>
      <c r="E57" s="204">
        <v>253</v>
      </c>
      <c r="F57" s="204">
        <v>996</v>
      </c>
      <c r="G57" s="204">
        <v>0</v>
      </c>
      <c r="H57" s="205">
        <v>148589</v>
      </c>
      <c r="I57" s="204">
        <v>17244</v>
      </c>
      <c r="J57" s="204">
        <v>0</v>
      </c>
      <c r="K57" s="204">
        <v>0</v>
      </c>
      <c r="L57" s="204">
        <v>0</v>
      </c>
      <c r="M57" s="205">
        <v>99271</v>
      </c>
      <c r="N57" s="204">
        <v>17244</v>
      </c>
      <c r="O57" s="204">
        <v>253</v>
      </c>
      <c r="P57" s="204">
        <v>996</v>
      </c>
      <c r="Q57" s="204">
        <v>0</v>
      </c>
      <c r="R57" s="205">
        <v>19042</v>
      </c>
      <c r="S57" s="204">
        <v>0</v>
      </c>
      <c r="T57" s="204">
        <v>0</v>
      </c>
      <c r="U57" s="204">
        <v>0</v>
      </c>
      <c r="V57" s="204">
        <v>0</v>
      </c>
      <c r="W57" s="205">
        <v>30276</v>
      </c>
      <c r="X57" s="204">
        <v>5173</v>
      </c>
      <c r="Y57" s="204">
        <v>76</v>
      </c>
      <c r="Z57" s="204">
        <v>996</v>
      </c>
      <c r="AA57" s="204">
        <v>0</v>
      </c>
      <c r="AB57" s="205">
        <v>6245</v>
      </c>
      <c r="AC57" s="204">
        <v>0</v>
      </c>
      <c r="AD57" s="204">
        <v>0</v>
      </c>
      <c r="AE57" s="204">
        <v>0</v>
      </c>
      <c r="AF57" s="204">
        <v>0</v>
      </c>
      <c r="AG57" s="205">
        <v>0</v>
      </c>
      <c r="AH57" s="204">
        <v>0</v>
      </c>
      <c r="AI57" s="204">
        <v>0</v>
      </c>
      <c r="AJ57" s="204">
        <v>0</v>
      </c>
      <c r="AK57" s="204">
        <v>0</v>
      </c>
      <c r="AL57" s="205">
        <v>0</v>
      </c>
    </row>
    <row r="58" spans="1:38" ht="14.4" x14ac:dyDescent="0.3">
      <c r="A58" s="1" t="s">
        <v>63</v>
      </c>
      <c r="B58" s="1" t="s">
        <v>266</v>
      </c>
      <c r="C58" s="1" t="s">
        <v>237</v>
      </c>
      <c r="D58" s="204">
        <v>1863</v>
      </c>
      <c r="E58" s="204">
        <v>37</v>
      </c>
      <c r="F58" s="204">
        <v>49</v>
      </c>
      <c r="G58" s="204">
        <v>0</v>
      </c>
      <c r="H58" s="205">
        <v>7135</v>
      </c>
      <c r="I58" s="204">
        <v>932</v>
      </c>
      <c r="J58" s="204">
        <v>0</v>
      </c>
      <c r="K58" s="204">
        <v>0</v>
      </c>
      <c r="L58" s="204">
        <v>0</v>
      </c>
      <c r="M58" s="205">
        <v>4775</v>
      </c>
      <c r="N58" s="204">
        <v>931</v>
      </c>
      <c r="O58" s="204">
        <v>37</v>
      </c>
      <c r="P58" s="204">
        <v>41</v>
      </c>
      <c r="Q58" s="204">
        <v>0</v>
      </c>
      <c r="R58" s="205">
        <v>1035</v>
      </c>
      <c r="S58" s="204">
        <v>0</v>
      </c>
      <c r="T58" s="204">
        <v>0</v>
      </c>
      <c r="U58" s="204">
        <v>0</v>
      </c>
      <c r="V58" s="204">
        <v>0</v>
      </c>
      <c r="W58" s="205">
        <v>1317</v>
      </c>
      <c r="X58" s="204">
        <v>212</v>
      </c>
      <c r="Y58" s="204">
        <v>3</v>
      </c>
      <c r="Z58" s="204">
        <v>49</v>
      </c>
      <c r="AA58" s="204">
        <v>0</v>
      </c>
      <c r="AB58" s="205">
        <v>264</v>
      </c>
      <c r="AC58" s="204">
        <v>0</v>
      </c>
      <c r="AD58" s="204">
        <v>0</v>
      </c>
      <c r="AE58" s="204">
        <v>8</v>
      </c>
      <c r="AF58" s="204">
        <v>0</v>
      </c>
      <c r="AG58" s="205">
        <v>8</v>
      </c>
      <c r="AH58" s="204">
        <v>0</v>
      </c>
      <c r="AI58" s="204">
        <v>0</v>
      </c>
      <c r="AJ58" s="204">
        <v>0</v>
      </c>
      <c r="AK58" s="204">
        <v>0</v>
      </c>
      <c r="AL58" s="205">
        <v>0</v>
      </c>
    </row>
    <row r="59" spans="1:38" ht="14.4" x14ac:dyDescent="0.3">
      <c r="A59" s="1" t="s">
        <v>63</v>
      </c>
      <c r="B59" s="1" t="s">
        <v>266</v>
      </c>
      <c r="C59" s="1" t="s">
        <v>267</v>
      </c>
      <c r="D59" s="204">
        <v>25059</v>
      </c>
      <c r="E59" s="204">
        <v>184</v>
      </c>
      <c r="F59" s="204">
        <v>723</v>
      </c>
      <c r="G59" s="204">
        <v>0</v>
      </c>
      <c r="H59" s="205">
        <v>107966</v>
      </c>
      <c r="I59" s="204">
        <v>12530</v>
      </c>
      <c r="J59" s="204">
        <v>0</v>
      </c>
      <c r="K59" s="204">
        <v>0</v>
      </c>
      <c r="L59" s="204">
        <v>0</v>
      </c>
      <c r="M59" s="205">
        <v>72132</v>
      </c>
      <c r="N59" s="204">
        <v>12529</v>
      </c>
      <c r="O59" s="204">
        <v>184</v>
      </c>
      <c r="P59" s="204">
        <v>723</v>
      </c>
      <c r="Q59" s="204">
        <v>0</v>
      </c>
      <c r="R59" s="205">
        <v>13836</v>
      </c>
      <c r="S59" s="204">
        <v>0</v>
      </c>
      <c r="T59" s="204">
        <v>0</v>
      </c>
      <c r="U59" s="204">
        <v>0</v>
      </c>
      <c r="V59" s="204">
        <v>0</v>
      </c>
      <c r="W59" s="205">
        <v>21998</v>
      </c>
      <c r="X59" s="204">
        <v>3758</v>
      </c>
      <c r="Y59" s="204">
        <v>55</v>
      </c>
      <c r="Z59" s="204">
        <v>723</v>
      </c>
      <c r="AA59" s="204">
        <v>0</v>
      </c>
      <c r="AB59" s="205">
        <v>4536</v>
      </c>
      <c r="AC59" s="204">
        <v>0</v>
      </c>
      <c r="AD59" s="204">
        <v>0</v>
      </c>
      <c r="AE59" s="204">
        <v>0</v>
      </c>
      <c r="AF59" s="204">
        <v>0</v>
      </c>
      <c r="AG59" s="205">
        <v>0</v>
      </c>
      <c r="AH59" s="204">
        <v>0</v>
      </c>
      <c r="AI59" s="204">
        <v>0</v>
      </c>
      <c r="AJ59" s="204">
        <v>0</v>
      </c>
      <c r="AK59" s="204">
        <v>0</v>
      </c>
      <c r="AL59" s="205">
        <v>0</v>
      </c>
    </row>
    <row r="60" spans="1:38" ht="14.4" x14ac:dyDescent="0.3">
      <c r="A60" s="1" t="s">
        <v>64</v>
      </c>
      <c r="B60" s="1" t="s">
        <v>262</v>
      </c>
      <c r="C60" s="1" t="s">
        <v>263</v>
      </c>
      <c r="D60" s="204">
        <v>83454</v>
      </c>
      <c r="E60" s="204">
        <v>3755</v>
      </c>
      <c r="F60" s="204">
        <v>1749</v>
      </c>
      <c r="G60" s="204">
        <v>0</v>
      </c>
      <c r="H60" s="205">
        <v>243122</v>
      </c>
      <c r="I60" s="204">
        <v>41727</v>
      </c>
      <c r="J60" s="204">
        <v>0</v>
      </c>
      <c r="K60" s="204">
        <v>0</v>
      </c>
      <c r="L60" s="204">
        <v>0</v>
      </c>
      <c r="M60" s="205">
        <v>163445</v>
      </c>
      <c r="N60" s="204">
        <v>41727</v>
      </c>
      <c r="O60" s="204">
        <v>3755</v>
      </c>
      <c r="P60" s="204">
        <v>737</v>
      </c>
      <c r="Q60" s="204">
        <v>0</v>
      </c>
      <c r="R60" s="205">
        <v>47105</v>
      </c>
      <c r="S60" s="204">
        <v>0</v>
      </c>
      <c r="T60" s="204">
        <v>0</v>
      </c>
      <c r="U60" s="204">
        <v>0</v>
      </c>
      <c r="V60" s="204">
        <v>0</v>
      </c>
      <c r="W60" s="205">
        <v>31560</v>
      </c>
      <c r="X60" s="204">
        <v>3829</v>
      </c>
      <c r="Y60" s="204">
        <v>56</v>
      </c>
      <c r="Z60" s="204">
        <v>1749</v>
      </c>
      <c r="AA60" s="204">
        <v>0</v>
      </c>
      <c r="AB60" s="205">
        <v>5634</v>
      </c>
      <c r="AC60" s="204">
        <v>0</v>
      </c>
      <c r="AD60" s="204">
        <v>0</v>
      </c>
      <c r="AE60" s="204">
        <v>1012</v>
      </c>
      <c r="AF60" s="204">
        <v>0</v>
      </c>
      <c r="AG60" s="205">
        <v>1012</v>
      </c>
      <c r="AH60" s="204">
        <v>0</v>
      </c>
      <c r="AI60" s="204">
        <v>0</v>
      </c>
      <c r="AJ60" s="204">
        <v>0</v>
      </c>
      <c r="AK60" s="204">
        <v>0</v>
      </c>
      <c r="AL60" s="205">
        <v>0</v>
      </c>
    </row>
    <row r="61" spans="1:38" ht="14.4" x14ac:dyDescent="0.3">
      <c r="A61" s="1" t="s">
        <v>64</v>
      </c>
      <c r="B61" s="1" t="s">
        <v>264</v>
      </c>
      <c r="C61" s="1" t="s">
        <v>265</v>
      </c>
      <c r="D61" s="204">
        <v>99502</v>
      </c>
      <c r="E61" s="204">
        <v>4701</v>
      </c>
      <c r="F61" s="204">
        <v>2038</v>
      </c>
      <c r="G61" s="204">
        <v>0</v>
      </c>
      <c r="H61" s="205">
        <v>281581</v>
      </c>
      <c r="I61" s="204">
        <v>49751</v>
      </c>
      <c r="J61" s="204">
        <v>0</v>
      </c>
      <c r="K61" s="204">
        <v>0</v>
      </c>
      <c r="L61" s="204">
        <v>0</v>
      </c>
      <c r="M61" s="205">
        <v>189407</v>
      </c>
      <c r="N61" s="204">
        <v>49751</v>
      </c>
      <c r="O61" s="204">
        <v>4701</v>
      </c>
      <c r="P61" s="204">
        <v>760</v>
      </c>
      <c r="Q61" s="204">
        <v>0</v>
      </c>
      <c r="R61" s="205">
        <v>56237</v>
      </c>
      <c r="S61" s="204">
        <v>0</v>
      </c>
      <c r="T61" s="204">
        <v>0</v>
      </c>
      <c r="U61" s="204">
        <v>0</v>
      </c>
      <c r="V61" s="204">
        <v>0</v>
      </c>
      <c r="W61" s="205">
        <v>34659</v>
      </c>
      <c r="X61" s="204">
        <v>3947</v>
      </c>
      <c r="Y61" s="204">
        <v>58</v>
      </c>
      <c r="Z61" s="204">
        <v>2038</v>
      </c>
      <c r="AA61" s="204">
        <v>0</v>
      </c>
      <c r="AB61" s="205">
        <v>6043</v>
      </c>
      <c r="AC61" s="204">
        <v>0</v>
      </c>
      <c r="AD61" s="204">
        <v>0</v>
      </c>
      <c r="AE61" s="204">
        <v>1278</v>
      </c>
      <c r="AF61" s="204">
        <v>0</v>
      </c>
      <c r="AG61" s="205">
        <v>1278</v>
      </c>
      <c r="AH61" s="204">
        <v>0</v>
      </c>
      <c r="AI61" s="204">
        <v>0</v>
      </c>
      <c r="AJ61" s="204">
        <v>0</v>
      </c>
      <c r="AK61" s="204">
        <v>0</v>
      </c>
      <c r="AL61" s="205">
        <v>0</v>
      </c>
    </row>
    <row r="62" spans="1:38" ht="14.4" x14ac:dyDescent="0.3">
      <c r="A62" s="1" t="s">
        <v>64</v>
      </c>
      <c r="B62" s="1" t="s">
        <v>266</v>
      </c>
      <c r="C62" s="1" t="s">
        <v>238</v>
      </c>
      <c r="D62" s="204">
        <v>-58</v>
      </c>
      <c r="E62" s="204">
        <v>0</v>
      </c>
      <c r="F62" s="204">
        <v>-2</v>
      </c>
      <c r="G62" s="204">
        <v>0</v>
      </c>
      <c r="H62" s="205">
        <v>-252</v>
      </c>
      <c r="I62" s="204">
        <v>-29</v>
      </c>
      <c r="J62" s="204">
        <v>0</v>
      </c>
      <c r="K62" s="204">
        <v>0</v>
      </c>
      <c r="L62" s="204">
        <v>0</v>
      </c>
      <c r="M62" s="205">
        <v>-169</v>
      </c>
      <c r="N62" s="204">
        <v>-29</v>
      </c>
      <c r="O62" s="204">
        <v>0</v>
      </c>
      <c r="P62" s="204">
        <v>-2</v>
      </c>
      <c r="Q62" s="204">
        <v>0</v>
      </c>
      <c r="R62" s="205">
        <v>-31</v>
      </c>
      <c r="S62" s="204">
        <v>0</v>
      </c>
      <c r="T62" s="204">
        <v>0</v>
      </c>
      <c r="U62" s="204">
        <v>0</v>
      </c>
      <c r="V62" s="204">
        <v>0</v>
      </c>
      <c r="W62" s="205">
        <v>-52</v>
      </c>
      <c r="X62" s="204">
        <v>-9</v>
      </c>
      <c r="Y62" s="204">
        <v>0</v>
      </c>
      <c r="Z62" s="204">
        <v>-2</v>
      </c>
      <c r="AA62" s="204">
        <v>0</v>
      </c>
      <c r="AB62" s="205">
        <v>-11</v>
      </c>
      <c r="AC62" s="204">
        <v>0</v>
      </c>
      <c r="AD62" s="204">
        <v>0</v>
      </c>
      <c r="AE62" s="204">
        <v>0</v>
      </c>
      <c r="AF62" s="204">
        <v>0</v>
      </c>
      <c r="AG62" s="205">
        <v>0</v>
      </c>
      <c r="AH62" s="204">
        <v>0</v>
      </c>
      <c r="AI62" s="204">
        <v>0</v>
      </c>
      <c r="AJ62" s="204">
        <v>0</v>
      </c>
      <c r="AK62" s="204">
        <v>0</v>
      </c>
      <c r="AL62" s="205">
        <v>0</v>
      </c>
    </row>
    <row r="63" spans="1:38" ht="14.4" x14ac:dyDescent="0.3">
      <c r="A63" s="1" t="s">
        <v>64</v>
      </c>
      <c r="B63" s="1" t="s">
        <v>266</v>
      </c>
      <c r="C63" s="1" t="s">
        <v>239</v>
      </c>
      <c r="D63" s="204">
        <v>81</v>
      </c>
      <c r="E63" s="204">
        <v>1</v>
      </c>
      <c r="F63" s="204">
        <v>2</v>
      </c>
      <c r="G63" s="204">
        <v>0</v>
      </c>
      <c r="H63" s="205">
        <v>349</v>
      </c>
      <c r="I63" s="204">
        <v>41</v>
      </c>
      <c r="J63" s="204">
        <v>0</v>
      </c>
      <c r="K63" s="204">
        <v>0</v>
      </c>
      <c r="L63" s="204">
        <v>0</v>
      </c>
      <c r="M63" s="205">
        <v>233</v>
      </c>
      <c r="N63" s="204">
        <v>40</v>
      </c>
      <c r="O63" s="204">
        <v>1</v>
      </c>
      <c r="P63" s="204">
        <v>2</v>
      </c>
      <c r="Q63" s="204">
        <v>0</v>
      </c>
      <c r="R63" s="205">
        <v>44</v>
      </c>
      <c r="S63" s="204">
        <v>0</v>
      </c>
      <c r="T63" s="204">
        <v>0</v>
      </c>
      <c r="U63" s="204">
        <v>0</v>
      </c>
      <c r="V63" s="204">
        <v>0</v>
      </c>
      <c r="W63" s="205">
        <v>72</v>
      </c>
      <c r="X63" s="204">
        <v>12</v>
      </c>
      <c r="Y63" s="204">
        <v>0</v>
      </c>
      <c r="Z63" s="204">
        <v>2</v>
      </c>
      <c r="AA63" s="204">
        <v>0</v>
      </c>
      <c r="AB63" s="205">
        <v>14</v>
      </c>
      <c r="AC63" s="204">
        <v>0</v>
      </c>
      <c r="AD63" s="204">
        <v>0</v>
      </c>
      <c r="AE63" s="204">
        <v>0</v>
      </c>
      <c r="AF63" s="204">
        <v>0</v>
      </c>
      <c r="AG63" s="205">
        <v>0</v>
      </c>
      <c r="AH63" s="204">
        <v>0</v>
      </c>
      <c r="AI63" s="204">
        <v>0</v>
      </c>
      <c r="AJ63" s="204">
        <v>0</v>
      </c>
      <c r="AK63" s="204">
        <v>0</v>
      </c>
      <c r="AL63" s="205">
        <v>0</v>
      </c>
    </row>
    <row r="64" spans="1:38" ht="14.4" x14ac:dyDescent="0.3">
      <c r="A64" s="1" t="s">
        <v>64</v>
      </c>
      <c r="B64" s="1" t="s">
        <v>266</v>
      </c>
      <c r="C64" s="1" t="s">
        <v>267</v>
      </c>
      <c r="D64" s="204">
        <v>89573</v>
      </c>
      <c r="E64" s="204">
        <v>4079</v>
      </c>
      <c r="F64" s="204">
        <v>1867</v>
      </c>
      <c r="G64" s="204">
        <v>0</v>
      </c>
      <c r="H64" s="205">
        <v>259150</v>
      </c>
      <c r="I64" s="204">
        <v>44787</v>
      </c>
      <c r="J64" s="204">
        <v>0</v>
      </c>
      <c r="K64" s="204">
        <v>0</v>
      </c>
      <c r="L64" s="204">
        <v>0</v>
      </c>
      <c r="M64" s="205">
        <v>174244</v>
      </c>
      <c r="N64" s="204">
        <v>44786</v>
      </c>
      <c r="O64" s="204">
        <v>4079</v>
      </c>
      <c r="P64" s="204">
        <v>765</v>
      </c>
      <c r="Q64" s="204">
        <v>0</v>
      </c>
      <c r="R64" s="205">
        <v>50574</v>
      </c>
      <c r="S64" s="204">
        <v>0</v>
      </c>
      <c r="T64" s="204">
        <v>0</v>
      </c>
      <c r="U64" s="204">
        <v>0</v>
      </c>
      <c r="V64" s="204">
        <v>0</v>
      </c>
      <c r="W64" s="205">
        <v>33230</v>
      </c>
      <c r="X64" s="204">
        <v>3976</v>
      </c>
      <c r="Y64" s="204">
        <v>58</v>
      </c>
      <c r="Z64" s="204">
        <v>1867</v>
      </c>
      <c r="AA64" s="204">
        <v>0</v>
      </c>
      <c r="AB64" s="205">
        <v>5901</v>
      </c>
      <c r="AC64" s="204">
        <v>0</v>
      </c>
      <c r="AD64" s="204">
        <v>0</v>
      </c>
      <c r="AE64" s="204">
        <v>1102</v>
      </c>
      <c r="AF64" s="204">
        <v>0</v>
      </c>
      <c r="AG64" s="205">
        <v>1102</v>
      </c>
      <c r="AH64" s="204">
        <v>0</v>
      </c>
      <c r="AI64" s="204">
        <v>0</v>
      </c>
      <c r="AJ64" s="204">
        <v>0</v>
      </c>
      <c r="AK64" s="204">
        <v>0</v>
      </c>
      <c r="AL64" s="205">
        <v>0</v>
      </c>
    </row>
    <row r="65" spans="1:38" ht="14.4" x14ac:dyDescent="0.3">
      <c r="A65" s="1" t="s">
        <v>66</v>
      </c>
      <c r="B65" s="1" t="s">
        <v>262</v>
      </c>
      <c r="C65" s="1" t="s">
        <v>238</v>
      </c>
      <c r="D65" s="204">
        <v>2829</v>
      </c>
      <c r="E65" s="204">
        <v>174</v>
      </c>
      <c r="F65" s="204">
        <v>49</v>
      </c>
      <c r="G65" s="204">
        <v>0</v>
      </c>
      <c r="H65" s="205">
        <v>6503</v>
      </c>
      <c r="I65" s="204">
        <v>1414</v>
      </c>
      <c r="J65" s="204">
        <v>0</v>
      </c>
      <c r="K65" s="204">
        <v>0</v>
      </c>
      <c r="L65" s="204">
        <v>0</v>
      </c>
      <c r="M65" s="205">
        <v>4393</v>
      </c>
      <c r="N65" s="204">
        <v>1415</v>
      </c>
      <c r="O65" s="204">
        <v>174</v>
      </c>
      <c r="P65" s="204">
        <v>0</v>
      </c>
      <c r="Q65" s="204">
        <v>0</v>
      </c>
      <c r="R65" s="205">
        <v>1613</v>
      </c>
      <c r="S65" s="204">
        <v>0</v>
      </c>
      <c r="T65" s="204">
        <v>0</v>
      </c>
      <c r="U65" s="204">
        <v>0</v>
      </c>
      <c r="V65" s="204">
        <v>0</v>
      </c>
      <c r="W65" s="205">
        <v>448</v>
      </c>
      <c r="X65" s="204">
        <v>0</v>
      </c>
      <c r="Y65" s="204">
        <v>0</v>
      </c>
      <c r="Z65" s="204">
        <v>49</v>
      </c>
      <c r="AA65" s="204">
        <v>0</v>
      </c>
      <c r="AB65" s="205">
        <v>49</v>
      </c>
      <c r="AC65" s="204">
        <v>0</v>
      </c>
      <c r="AD65" s="204">
        <v>0</v>
      </c>
      <c r="AE65" s="204">
        <v>49</v>
      </c>
      <c r="AF65" s="204">
        <v>0</v>
      </c>
      <c r="AG65" s="205">
        <v>49</v>
      </c>
      <c r="AH65" s="204">
        <v>0</v>
      </c>
      <c r="AI65" s="204">
        <v>0</v>
      </c>
      <c r="AJ65" s="204">
        <v>0</v>
      </c>
      <c r="AK65" s="204">
        <v>0</v>
      </c>
      <c r="AL65" s="205">
        <v>0</v>
      </c>
    </row>
    <row r="66" spans="1:38" ht="14.4" x14ac:dyDescent="0.3">
      <c r="A66" s="1" t="s">
        <v>66</v>
      </c>
      <c r="B66" s="1" t="s">
        <v>262</v>
      </c>
      <c r="C66" s="1" t="s">
        <v>239</v>
      </c>
      <c r="D66" s="204">
        <v>47194</v>
      </c>
      <c r="E66" s="204">
        <v>2907</v>
      </c>
      <c r="F66" s="204">
        <v>824</v>
      </c>
      <c r="G66" s="204">
        <v>0</v>
      </c>
      <c r="H66" s="205">
        <v>108468</v>
      </c>
      <c r="I66" s="204">
        <v>23597</v>
      </c>
      <c r="J66" s="204">
        <v>0</v>
      </c>
      <c r="K66" s="204">
        <v>0</v>
      </c>
      <c r="L66" s="204">
        <v>0</v>
      </c>
      <c r="M66" s="205">
        <v>73295</v>
      </c>
      <c r="N66" s="204">
        <v>23597</v>
      </c>
      <c r="O66" s="204">
        <v>2907</v>
      </c>
      <c r="P66" s="204">
        <v>0</v>
      </c>
      <c r="Q66" s="204">
        <v>0</v>
      </c>
      <c r="R66" s="205">
        <v>26894</v>
      </c>
      <c r="S66" s="204">
        <v>0</v>
      </c>
      <c r="T66" s="204">
        <v>0</v>
      </c>
      <c r="U66" s="204">
        <v>0</v>
      </c>
      <c r="V66" s="204">
        <v>0</v>
      </c>
      <c r="W66" s="205">
        <v>7455</v>
      </c>
      <c r="X66" s="204">
        <v>0</v>
      </c>
      <c r="Y66" s="204">
        <v>0</v>
      </c>
      <c r="Z66" s="204">
        <v>824</v>
      </c>
      <c r="AA66" s="204">
        <v>0</v>
      </c>
      <c r="AB66" s="205">
        <v>824</v>
      </c>
      <c r="AC66" s="204">
        <v>0</v>
      </c>
      <c r="AD66" s="204">
        <v>0</v>
      </c>
      <c r="AE66" s="204">
        <v>824</v>
      </c>
      <c r="AF66" s="204">
        <v>0</v>
      </c>
      <c r="AG66" s="205">
        <v>824</v>
      </c>
      <c r="AH66" s="204">
        <v>0</v>
      </c>
      <c r="AI66" s="204">
        <v>0</v>
      </c>
      <c r="AJ66" s="204">
        <v>0</v>
      </c>
      <c r="AK66" s="204">
        <v>0</v>
      </c>
      <c r="AL66" s="205">
        <v>0</v>
      </c>
    </row>
    <row r="67" spans="1:38" ht="14.4" x14ac:dyDescent="0.3">
      <c r="A67" s="1" t="s">
        <v>66</v>
      </c>
      <c r="B67" s="1" t="s">
        <v>262</v>
      </c>
      <c r="C67" s="1" t="s">
        <v>263</v>
      </c>
      <c r="D67" s="204">
        <v>4404284</v>
      </c>
      <c r="E67" s="204">
        <v>36271</v>
      </c>
      <c r="F67" s="204">
        <v>126295</v>
      </c>
      <c r="G67" s="204">
        <v>49317</v>
      </c>
      <c r="H67" s="205">
        <v>19664799</v>
      </c>
      <c r="I67" s="204">
        <v>2202141</v>
      </c>
      <c r="J67" s="204">
        <v>0</v>
      </c>
      <c r="K67" s="204">
        <v>0</v>
      </c>
      <c r="L67" s="204">
        <v>0</v>
      </c>
      <c r="M67" s="205">
        <v>13205172</v>
      </c>
      <c r="N67" s="204">
        <v>2202143</v>
      </c>
      <c r="O67" s="204">
        <v>36271</v>
      </c>
      <c r="P67" s="204">
        <v>125004</v>
      </c>
      <c r="Q67" s="204">
        <v>0</v>
      </c>
      <c r="R67" s="205">
        <v>2433062</v>
      </c>
      <c r="S67" s="204">
        <v>0</v>
      </c>
      <c r="T67" s="204">
        <v>0</v>
      </c>
      <c r="U67" s="204">
        <v>0</v>
      </c>
      <c r="V67" s="204">
        <v>0</v>
      </c>
      <c r="W67" s="205">
        <v>3975957</v>
      </c>
      <c r="X67" s="204">
        <v>649556</v>
      </c>
      <c r="Y67" s="204">
        <v>9515</v>
      </c>
      <c r="Z67" s="204">
        <v>126295</v>
      </c>
      <c r="AA67" s="204">
        <v>0</v>
      </c>
      <c r="AB67" s="205">
        <v>785366</v>
      </c>
      <c r="AC67" s="204">
        <v>0</v>
      </c>
      <c r="AD67" s="204">
        <v>0</v>
      </c>
      <c r="AE67" s="204">
        <v>1291</v>
      </c>
      <c r="AF67" s="204">
        <v>0</v>
      </c>
      <c r="AG67" s="205">
        <v>1291</v>
      </c>
      <c r="AH67" s="204">
        <v>0</v>
      </c>
      <c r="AI67" s="204">
        <v>0</v>
      </c>
      <c r="AJ67" s="204">
        <v>0</v>
      </c>
      <c r="AK67" s="204">
        <v>49317</v>
      </c>
      <c r="AL67" s="205">
        <v>49317</v>
      </c>
    </row>
    <row r="68" spans="1:38" ht="14.4" x14ac:dyDescent="0.3">
      <c r="A68" s="1" t="s">
        <v>66</v>
      </c>
      <c r="B68" s="1" t="s">
        <v>264</v>
      </c>
      <c r="C68" s="1" t="s">
        <v>265</v>
      </c>
      <c r="D68" s="204">
        <v>10869676</v>
      </c>
      <c r="E68" s="204">
        <v>101455</v>
      </c>
      <c r="F68" s="204">
        <v>309185</v>
      </c>
      <c r="G68" s="204">
        <v>56954</v>
      </c>
      <c r="H68" s="205">
        <v>46898463</v>
      </c>
      <c r="I68" s="204">
        <v>5434837</v>
      </c>
      <c r="J68" s="204">
        <v>0</v>
      </c>
      <c r="K68" s="204">
        <v>0</v>
      </c>
      <c r="L68" s="204">
        <v>0</v>
      </c>
      <c r="M68" s="205">
        <v>31397601</v>
      </c>
      <c r="N68" s="204">
        <v>5434839</v>
      </c>
      <c r="O68" s="204">
        <v>101455</v>
      </c>
      <c r="P68" s="204">
        <v>302156</v>
      </c>
      <c r="Q68" s="204">
        <v>0</v>
      </c>
      <c r="R68" s="205">
        <v>6008641</v>
      </c>
      <c r="S68" s="204">
        <v>0</v>
      </c>
      <c r="T68" s="204">
        <v>0</v>
      </c>
      <c r="U68" s="204">
        <v>0</v>
      </c>
      <c r="V68" s="204">
        <v>0</v>
      </c>
      <c r="W68" s="205">
        <v>9428238</v>
      </c>
      <c r="X68" s="204">
        <v>1570084</v>
      </c>
      <c r="Y68" s="204">
        <v>23000</v>
      </c>
      <c r="Z68" s="204">
        <v>309185</v>
      </c>
      <c r="AA68" s="204">
        <v>0</v>
      </c>
      <c r="AB68" s="205">
        <v>1902269</v>
      </c>
      <c r="AC68" s="204">
        <v>0</v>
      </c>
      <c r="AD68" s="204">
        <v>0</v>
      </c>
      <c r="AE68" s="204">
        <v>7029</v>
      </c>
      <c r="AF68" s="204">
        <v>0</v>
      </c>
      <c r="AG68" s="205">
        <v>7029</v>
      </c>
      <c r="AH68" s="204">
        <v>0</v>
      </c>
      <c r="AI68" s="204">
        <v>0</v>
      </c>
      <c r="AJ68" s="204">
        <v>0</v>
      </c>
      <c r="AK68" s="204">
        <v>56954</v>
      </c>
      <c r="AL68" s="205">
        <v>56954</v>
      </c>
    </row>
    <row r="69" spans="1:38" ht="14.4" x14ac:dyDescent="0.3">
      <c r="A69" s="1" t="s">
        <v>66</v>
      </c>
      <c r="B69" s="1" t="s">
        <v>266</v>
      </c>
      <c r="C69" s="1" t="s">
        <v>267</v>
      </c>
      <c r="D69" s="204">
        <v>15082657</v>
      </c>
      <c r="E69" s="204">
        <v>195735</v>
      </c>
      <c r="F69" s="204">
        <v>417479</v>
      </c>
      <c r="G69" s="204">
        <v>84482</v>
      </c>
      <c r="H69" s="205">
        <v>63053827</v>
      </c>
      <c r="I69" s="204">
        <v>7541328</v>
      </c>
      <c r="J69" s="204">
        <v>0</v>
      </c>
      <c r="K69" s="204">
        <v>0</v>
      </c>
      <c r="L69" s="204">
        <v>0</v>
      </c>
      <c r="M69" s="205">
        <v>42129121</v>
      </c>
      <c r="N69" s="204">
        <v>7541329</v>
      </c>
      <c r="O69" s="204">
        <v>195735</v>
      </c>
      <c r="P69" s="204">
        <v>390037</v>
      </c>
      <c r="Q69" s="204">
        <v>0</v>
      </c>
      <c r="R69" s="205">
        <v>8355494</v>
      </c>
      <c r="S69" s="204">
        <v>0</v>
      </c>
      <c r="T69" s="204">
        <v>0</v>
      </c>
      <c r="U69" s="204">
        <v>0</v>
      </c>
      <c r="V69" s="204">
        <v>0</v>
      </c>
      <c r="W69" s="205">
        <v>12457288</v>
      </c>
      <c r="X69" s="204">
        <v>2026738</v>
      </c>
      <c r="Y69" s="204">
        <v>29689</v>
      </c>
      <c r="Z69" s="204">
        <v>417479</v>
      </c>
      <c r="AA69" s="204">
        <v>0</v>
      </c>
      <c r="AB69" s="205">
        <v>2473906</v>
      </c>
      <c r="AC69" s="204">
        <v>0</v>
      </c>
      <c r="AD69" s="204">
        <v>0</v>
      </c>
      <c r="AE69" s="204">
        <v>27442</v>
      </c>
      <c r="AF69" s="204">
        <v>0</v>
      </c>
      <c r="AG69" s="205">
        <v>27442</v>
      </c>
      <c r="AH69" s="204">
        <v>0</v>
      </c>
      <c r="AI69" s="204">
        <v>0</v>
      </c>
      <c r="AJ69" s="204">
        <v>0</v>
      </c>
      <c r="AK69" s="204">
        <v>84482</v>
      </c>
      <c r="AL69" s="205">
        <v>84482</v>
      </c>
    </row>
    <row r="70" spans="1:38" ht="14.4" x14ac:dyDescent="0.3">
      <c r="A70" s="1" t="s">
        <v>67</v>
      </c>
      <c r="B70" s="1" t="s">
        <v>262</v>
      </c>
      <c r="C70" s="1" t="s">
        <v>263</v>
      </c>
      <c r="D70" s="204">
        <v>20636</v>
      </c>
      <c r="E70" s="204">
        <v>151</v>
      </c>
      <c r="F70" s="204">
        <v>596</v>
      </c>
      <c r="G70" s="204">
        <v>0</v>
      </c>
      <c r="H70" s="205">
        <v>88908</v>
      </c>
      <c r="I70" s="204">
        <v>10318</v>
      </c>
      <c r="J70" s="204">
        <v>0</v>
      </c>
      <c r="K70" s="204">
        <v>0</v>
      </c>
      <c r="L70" s="204">
        <v>0</v>
      </c>
      <c r="M70" s="205">
        <v>59399</v>
      </c>
      <c r="N70" s="204">
        <v>10318</v>
      </c>
      <c r="O70" s="204">
        <v>151</v>
      </c>
      <c r="P70" s="204">
        <v>596</v>
      </c>
      <c r="Q70" s="204">
        <v>0</v>
      </c>
      <c r="R70" s="205">
        <v>11394</v>
      </c>
      <c r="S70" s="204">
        <v>0</v>
      </c>
      <c r="T70" s="204">
        <v>0</v>
      </c>
      <c r="U70" s="204">
        <v>0</v>
      </c>
      <c r="V70" s="204">
        <v>0</v>
      </c>
      <c r="W70" s="205">
        <v>18115</v>
      </c>
      <c r="X70" s="204">
        <v>3095</v>
      </c>
      <c r="Y70" s="204">
        <v>45</v>
      </c>
      <c r="Z70" s="204">
        <v>596</v>
      </c>
      <c r="AA70" s="204">
        <v>0</v>
      </c>
      <c r="AB70" s="205">
        <v>3736</v>
      </c>
      <c r="AC70" s="204">
        <v>0</v>
      </c>
      <c r="AD70" s="204">
        <v>0</v>
      </c>
      <c r="AE70" s="204">
        <v>0</v>
      </c>
      <c r="AF70" s="204">
        <v>0</v>
      </c>
      <c r="AG70" s="205">
        <v>0</v>
      </c>
      <c r="AH70" s="204">
        <v>0</v>
      </c>
      <c r="AI70" s="204">
        <v>0</v>
      </c>
      <c r="AJ70" s="204">
        <v>0</v>
      </c>
      <c r="AK70" s="204">
        <v>0</v>
      </c>
      <c r="AL70" s="205">
        <v>0</v>
      </c>
    </row>
    <row r="71" spans="1:38" ht="14.4" x14ac:dyDescent="0.3">
      <c r="A71" s="1" t="s">
        <v>67</v>
      </c>
      <c r="B71" s="1" t="s">
        <v>264</v>
      </c>
      <c r="C71" s="1" t="s">
        <v>265</v>
      </c>
      <c r="D71" s="204">
        <v>6852</v>
      </c>
      <c r="E71" s="204">
        <v>50</v>
      </c>
      <c r="F71" s="204">
        <v>198</v>
      </c>
      <c r="G71" s="204">
        <v>0</v>
      </c>
      <c r="H71" s="205">
        <v>29520</v>
      </c>
      <c r="I71" s="204">
        <v>3426</v>
      </c>
      <c r="J71" s="204">
        <v>0</v>
      </c>
      <c r="K71" s="204">
        <v>0</v>
      </c>
      <c r="L71" s="204">
        <v>0</v>
      </c>
      <c r="M71" s="205">
        <v>19722</v>
      </c>
      <c r="N71" s="204">
        <v>3426</v>
      </c>
      <c r="O71" s="204">
        <v>50</v>
      </c>
      <c r="P71" s="204">
        <v>198</v>
      </c>
      <c r="Q71" s="204">
        <v>0</v>
      </c>
      <c r="R71" s="205">
        <v>3783</v>
      </c>
      <c r="S71" s="204">
        <v>0</v>
      </c>
      <c r="T71" s="204">
        <v>0</v>
      </c>
      <c r="U71" s="204">
        <v>0</v>
      </c>
      <c r="V71" s="204">
        <v>0</v>
      </c>
      <c r="W71" s="205">
        <v>6015</v>
      </c>
      <c r="X71" s="204">
        <v>1028</v>
      </c>
      <c r="Y71" s="204">
        <v>15</v>
      </c>
      <c r="Z71" s="204">
        <v>198</v>
      </c>
      <c r="AA71" s="204">
        <v>0</v>
      </c>
      <c r="AB71" s="205">
        <v>1241</v>
      </c>
      <c r="AC71" s="204">
        <v>0</v>
      </c>
      <c r="AD71" s="204">
        <v>0</v>
      </c>
      <c r="AE71" s="204">
        <v>0</v>
      </c>
      <c r="AF71" s="204">
        <v>0</v>
      </c>
      <c r="AG71" s="205">
        <v>0</v>
      </c>
      <c r="AH71" s="204">
        <v>0</v>
      </c>
      <c r="AI71" s="204">
        <v>0</v>
      </c>
      <c r="AJ71" s="204">
        <v>0</v>
      </c>
      <c r="AK71" s="204">
        <v>0</v>
      </c>
      <c r="AL71" s="205">
        <v>0</v>
      </c>
    </row>
    <row r="72" spans="1:38" ht="14.4" x14ac:dyDescent="0.3">
      <c r="A72" s="1" t="s">
        <v>67</v>
      </c>
      <c r="B72" s="1" t="s">
        <v>266</v>
      </c>
      <c r="C72" s="1" t="s">
        <v>267</v>
      </c>
      <c r="D72" s="204">
        <v>9258</v>
      </c>
      <c r="E72" s="204">
        <v>207</v>
      </c>
      <c r="F72" s="204">
        <v>238</v>
      </c>
      <c r="G72" s="204">
        <v>0</v>
      </c>
      <c r="H72" s="205">
        <v>34744</v>
      </c>
      <c r="I72" s="204">
        <v>4629</v>
      </c>
      <c r="J72" s="204">
        <v>0</v>
      </c>
      <c r="K72" s="204">
        <v>0</v>
      </c>
      <c r="L72" s="204">
        <v>0</v>
      </c>
      <c r="M72" s="205">
        <v>23257</v>
      </c>
      <c r="N72" s="204">
        <v>4629</v>
      </c>
      <c r="O72" s="204">
        <v>207</v>
      </c>
      <c r="P72" s="204">
        <v>193</v>
      </c>
      <c r="Q72" s="204">
        <v>0</v>
      </c>
      <c r="R72" s="205">
        <v>5157</v>
      </c>
      <c r="S72" s="204">
        <v>0</v>
      </c>
      <c r="T72" s="204">
        <v>0</v>
      </c>
      <c r="U72" s="204">
        <v>0</v>
      </c>
      <c r="V72" s="204">
        <v>0</v>
      </c>
      <c r="W72" s="205">
        <v>6285</v>
      </c>
      <c r="X72" s="204">
        <v>1005</v>
      </c>
      <c r="Y72" s="204">
        <v>15</v>
      </c>
      <c r="Z72" s="204">
        <v>238</v>
      </c>
      <c r="AA72" s="204">
        <v>0</v>
      </c>
      <c r="AB72" s="205">
        <v>1258</v>
      </c>
      <c r="AC72" s="204">
        <v>0</v>
      </c>
      <c r="AD72" s="204">
        <v>0</v>
      </c>
      <c r="AE72" s="204">
        <v>45</v>
      </c>
      <c r="AF72" s="204">
        <v>0</v>
      </c>
      <c r="AG72" s="205">
        <v>45</v>
      </c>
      <c r="AH72" s="204">
        <v>0</v>
      </c>
      <c r="AI72" s="204">
        <v>0</v>
      </c>
      <c r="AJ72" s="204">
        <v>0</v>
      </c>
      <c r="AK72" s="204">
        <v>0</v>
      </c>
      <c r="AL72" s="205">
        <v>0</v>
      </c>
    </row>
    <row r="73" spans="1:38" ht="14.4" x14ac:dyDescent="0.3">
      <c r="A73" s="1" t="s">
        <v>68</v>
      </c>
      <c r="B73" s="1" t="s">
        <v>262</v>
      </c>
      <c r="C73" s="1" t="s">
        <v>239</v>
      </c>
      <c r="D73" s="204">
        <v>-24</v>
      </c>
      <c r="E73" s="204">
        <v>-1</v>
      </c>
      <c r="F73" s="204">
        <v>0</v>
      </c>
      <c r="G73" s="204">
        <v>0</v>
      </c>
      <c r="H73" s="205">
        <v>-55</v>
      </c>
      <c r="I73" s="204">
        <v>-12</v>
      </c>
      <c r="J73" s="204">
        <v>0</v>
      </c>
      <c r="K73" s="204">
        <v>0</v>
      </c>
      <c r="L73" s="204">
        <v>0</v>
      </c>
      <c r="M73" s="205">
        <v>-34</v>
      </c>
      <c r="N73" s="204">
        <v>-12</v>
      </c>
      <c r="O73" s="204">
        <v>-1</v>
      </c>
      <c r="P73" s="204">
        <v>0</v>
      </c>
      <c r="Q73" s="204">
        <v>0</v>
      </c>
      <c r="R73" s="205">
        <v>-13</v>
      </c>
      <c r="S73" s="204">
        <v>0</v>
      </c>
      <c r="T73" s="204">
        <v>0</v>
      </c>
      <c r="U73" s="204">
        <v>0</v>
      </c>
      <c r="V73" s="204">
        <v>0</v>
      </c>
      <c r="W73" s="205">
        <v>-8</v>
      </c>
      <c r="X73" s="204">
        <v>0</v>
      </c>
      <c r="Y73" s="204">
        <v>0</v>
      </c>
      <c r="Z73" s="204">
        <v>0</v>
      </c>
      <c r="AA73" s="204">
        <v>0</v>
      </c>
      <c r="AB73" s="205">
        <v>0</v>
      </c>
      <c r="AC73" s="204">
        <v>0</v>
      </c>
      <c r="AD73" s="204">
        <v>0</v>
      </c>
      <c r="AE73" s="204">
        <v>0</v>
      </c>
      <c r="AF73" s="204">
        <v>0</v>
      </c>
      <c r="AG73" s="205">
        <v>0</v>
      </c>
      <c r="AH73" s="204">
        <v>0</v>
      </c>
      <c r="AI73" s="204">
        <v>0</v>
      </c>
      <c r="AJ73" s="204">
        <v>0</v>
      </c>
      <c r="AK73" s="204">
        <v>0</v>
      </c>
      <c r="AL73" s="205">
        <v>0</v>
      </c>
    </row>
    <row r="74" spans="1:38" ht="14.4" x14ac:dyDescent="0.3">
      <c r="A74" s="1" t="s">
        <v>68</v>
      </c>
      <c r="B74" s="1" t="s">
        <v>262</v>
      </c>
      <c r="C74" s="1" t="s">
        <v>263</v>
      </c>
      <c r="D74" s="204">
        <v>25291</v>
      </c>
      <c r="E74" s="204">
        <v>185</v>
      </c>
      <c r="F74" s="204">
        <v>730</v>
      </c>
      <c r="G74" s="204">
        <v>0</v>
      </c>
      <c r="H74" s="205">
        <v>108965</v>
      </c>
      <c r="I74" s="204">
        <v>12646</v>
      </c>
      <c r="J74" s="204">
        <v>0</v>
      </c>
      <c r="K74" s="204">
        <v>0</v>
      </c>
      <c r="L74" s="204">
        <v>0</v>
      </c>
      <c r="M74" s="205">
        <v>72800</v>
      </c>
      <c r="N74" s="204">
        <v>12645</v>
      </c>
      <c r="O74" s="204">
        <v>185</v>
      </c>
      <c r="P74" s="204">
        <v>730</v>
      </c>
      <c r="Q74" s="204">
        <v>0</v>
      </c>
      <c r="R74" s="205">
        <v>13963</v>
      </c>
      <c r="S74" s="204">
        <v>0</v>
      </c>
      <c r="T74" s="204">
        <v>0</v>
      </c>
      <c r="U74" s="204">
        <v>0</v>
      </c>
      <c r="V74" s="204">
        <v>0</v>
      </c>
      <c r="W74" s="205">
        <v>22202</v>
      </c>
      <c r="X74" s="204">
        <v>3793</v>
      </c>
      <c r="Y74" s="204">
        <v>55</v>
      </c>
      <c r="Z74" s="204">
        <v>730</v>
      </c>
      <c r="AA74" s="204">
        <v>0</v>
      </c>
      <c r="AB74" s="205">
        <v>4578</v>
      </c>
      <c r="AC74" s="204">
        <v>0</v>
      </c>
      <c r="AD74" s="204">
        <v>0</v>
      </c>
      <c r="AE74" s="204">
        <v>0</v>
      </c>
      <c r="AF74" s="204">
        <v>0</v>
      </c>
      <c r="AG74" s="205">
        <v>0</v>
      </c>
      <c r="AH74" s="204">
        <v>0</v>
      </c>
      <c r="AI74" s="204">
        <v>0</v>
      </c>
      <c r="AJ74" s="204">
        <v>0</v>
      </c>
      <c r="AK74" s="204">
        <v>0</v>
      </c>
      <c r="AL74" s="205">
        <v>0</v>
      </c>
    </row>
    <row r="75" spans="1:38" ht="14.4" x14ac:dyDescent="0.3">
      <c r="A75" s="1" t="s">
        <v>68</v>
      </c>
      <c r="B75" s="1" t="s">
        <v>264</v>
      </c>
      <c r="C75" s="1" t="s">
        <v>265</v>
      </c>
      <c r="D75" s="204">
        <v>74237</v>
      </c>
      <c r="E75" s="204">
        <v>648</v>
      </c>
      <c r="F75" s="204">
        <v>2121</v>
      </c>
      <c r="G75" s="204">
        <v>0</v>
      </c>
      <c r="H75" s="205">
        <v>316010</v>
      </c>
      <c r="I75" s="204">
        <v>37118</v>
      </c>
      <c r="J75" s="204">
        <v>0</v>
      </c>
      <c r="K75" s="204">
        <v>0</v>
      </c>
      <c r="L75" s="204">
        <v>0</v>
      </c>
      <c r="M75" s="205">
        <v>211160</v>
      </c>
      <c r="N75" s="204">
        <v>37119</v>
      </c>
      <c r="O75" s="204">
        <v>648</v>
      </c>
      <c r="P75" s="204">
        <v>2088</v>
      </c>
      <c r="Q75" s="204">
        <v>0</v>
      </c>
      <c r="R75" s="205">
        <v>41023</v>
      </c>
      <c r="S75" s="204">
        <v>0</v>
      </c>
      <c r="T75" s="204">
        <v>0</v>
      </c>
      <c r="U75" s="204">
        <v>0</v>
      </c>
      <c r="V75" s="204">
        <v>0</v>
      </c>
      <c r="W75" s="205">
        <v>63794</v>
      </c>
      <c r="X75" s="204">
        <v>10849</v>
      </c>
      <c r="Y75" s="204">
        <v>159</v>
      </c>
      <c r="Z75" s="204">
        <v>2121</v>
      </c>
      <c r="AA75" s="204">
        <v>0</v>
      </c>
      <c r="AB75" s="205">
        <v>13129</v>
      </c>
      <c r="AC75" s="204">
        <v>0</v>
      </c>
      <c r="AD75" s="204">
        <v>0</v>
      </c>
      <c r="AE75" s="204">
        <v>33</v>
      </c>
      <c r="AF75" s="204">
        <v>0</v>
      </c>
      <c r="AG75" s="205">
        <v>33</v>
      </c>
      <c r="AH75" s="204">
        <v>0</v>
      </c>
      <c r="AI75" s="204">
        <v>0</v>
      </c>
      <c r="AJ75" s="204">
        <v>0</v>
      </c>
      <c r="AK75" s="204">
        <v>0</v>
      </c>
      <c r="AL75" s="205">
        <v>0</v>
      </c>
    </row>
    <row r="76" spans="1:38" ht="14.4" x14ac:dyDescent="0.3">
      <c r="A76" s="1" t="s">
        <v>68</v>
      </c>
      <c r="B76" s="1" t="s">
        <v>266</v>
      </c>
      <c r="C76" s="1" t="s">
        <v>267</v>
      </c>
      <c r="D76" s="204">
        <v>25411</v>
      </c>
      <c r="E76" s="204">
        <v>186</v>
      </c>
      <c r="F76" s="204">
        <v>734</v>
      </c>
      <c r="G76" s="204">
        <v>0</v>
      </c>
      <c r="H76" s="205">
        <v>109483</v>
      </c>
      <c r="I76" s="204">
        <v>12706</v>
      </c>
      <c r="J76" s="204">
        <v>0</v>
      </c>
      <c r="K76" s="204">
        <v>0</v>
      </c>
      <c r="L76" s="204">
        <v>0</v>
      </c>
      <c r="M76" s="205">
        <v>73146</v>
      </c>
      <c r="N76" s="204">
        <v>12705</v>
      </c>
      <c r="O76" s="204">
        <v>186</v>
      </c>
      <c r="P76" s="204">
        <v>734</v>
      </c>
      <c r="Q76" s="204">
        <v>0</v>
      </c>
      <c r="R76" s="205">
        <v>14030</v>
      </c>
      <c r="S76" s="204">
        <v>0</v>
      </c>
      <c r="T76" s="204">
        <v>0</v>
      </c>
      <c r="U76" s="204">
        <v>0</v>
      </c>
      <c r="V76" s="204">
        <v>0</v>
      </c>
      <c r="W76" s="205">
        <v>22307</v>
      </c>
      <c r="X76" s="204">
        <v>3811</v>
      </c>
      <c r="Y76" s="204">
        <v>56</v>
      </c>
      <c r="Z76" s="204">
        <v>734</v>
      </c>
      <c r="AA76" s="204">
        <v>0</v>
      </c>
      <c r="AB76" s="205">
        <v>4601</v>
      </c>
      <c r="AC76" s="204">
        <v>0</v>
      </c>
      <c r="AD76" s="204">
        <v>0</v>
      </c>
      <c r="AE76" s="204">
        <v>0</v>
      </c>
      <c r="AF76" s="204">
        <v>0</v>
      </c>
      <c r="AG76" s="205">
        <v>0</v>
      </c>
      <c r="AH76" s="204">
        <v>0</v>
      </c>
      <c r="AI76" s="204">
        <v>0</v>
      </c>
      <c r="AJ76" s="204">
        <v>0</v>
      </c>
      <c r="AK76" s="204">
        <v>0</v>
      </c>
      <c r="AL76" s="205">
        <v>0</v>
      </c>
    </row>
    <row r="77" spans="1:38" ht="14.4" x14ac:dyDescent="0.3">
      <c r="A77" s="1" t="s">
        <v>70</v>
      </c>
      <c r="B77" s="1" t="s">
        <v>264</v>
      </c>
      <c r="C77" s="1" t="s">
        <v>263</v>
      </c>
      <c r="D77" s="204">
        <v>23906</v>
      </c>
      <c r="E77" s="204">
        <v>176</v>
      </c>
      <c r="F77" s="204">
        <v>690</v>
      </c>
      <c r="G77" s="204">
        <v>0</v>
      </c>
      <c r="H77" s="205">
        <v>102958</v>
      </c>
      <c r="I77" s="204">
        <v>11953</v>
      </c>
      <c r="J77" s="204">
        <v>0</v>
      </c>
      <c r="K77" s="204">
        <v>0</v>
      </c>
      <c r="L77" s="204">
        <v>0</v>
      </c>
      <c r="M77" s="205">
        <v>68784</v>
      </c>
      <c r="N77" s="204">
        <v>11953</v>
      </c>
      <c r="O77" s="204">
        <v>176</v>
      </c>
      <c r="P77" s="204">
        <v>690</v>
      </c>
      <c r="Q77" s="204">
        <v>0</v>
      </c>
      <c r="R77" s="205">
        <v>13199</v>
      </c>
      <c r="S77" s="204">
        <v>0</v>
      </c>
      <c r="T77" s="204">
        <v>0</v>
      </c>
      <c r="U77" s="204">
        <v>0</v>
      </c>
      <c r="V77" s="204">
        <v>0</v>
      </c>
      <c r="W77" s="205">
        <v>20975</v>
      </c>
      <c r="X77" s="204">
        <v>3583</v>
      </c>
      <c r="Y77" s="204">
        <v>52</v>
      </c>
      <c r="Z77" s="204">
        <v>690</v>
      </c>
      <c r="AA77" s="204">
        <v>0</v>
      </c>
      <c r="AB77" s="205">
        <v>4325</v>
      </c>
      <c r="AC77" s="204">
        <v>0</v>
      </c>
      <c r="AD77" s="204">
        <v>0</v>
      </c>
      <c r="AE77" s="204">
        <v>0</v>
      </c>
      <c r="AF77" s="204">
        <v>0</v>
      </c>
      <c r="AG77" s="205">
        <v>0</v>
      </c>
      <c r="AH77" s="204">
        <v>0</v>
      </c>
      <c r="AI77" s="204">
        <v>0</v>
      </c>
      <c r="AJ77" s="204">
        <v>0</v>
      </c>
      <c r="AK77" s="204">
        <v>0</v>
      </c>
      <c r="AL77" s="205">
        <v>0</v>
      </c>
    </row>
    <row r="78" spans="1:38" ht="14.4" x14ac:dyDescent="0.3">
      <c r="A78" s="1" t="s">
        <v>70</v>
      </c>
      <c r="B78" s="1" t="s">
        <v>264</v>
      </c>
      <c r="C78" s="1" t="s">
        <v>265</v>
      </c>
      <c r="D78" s="204">
        <v>12957</v>
      </c>
      <c r="E78" s="204">
        <v>98</v>
      </c>
      <c r="F78" s="204">
        <v>373</v>
      </c>
      <c r="G78" s="204">
        <v>0</v>
      </c>
      <c r="H78" s="205">
        <v>55707</v>
      </c>
      <c r="I78" s="204">
        <v>6478</v>
      </c>
      <c r="J78" s="204">
        <v>0</v>
      </c>
      <c r="K78" s="204">
        <v>0</v>
      </c>
      <c r="L78" s="204">
        <v>0</v>
      </c>
      <c r="M78" s="205">
        <v>37210</v>
      </c>
      <c r="N78" s="204">
        <v>6479</v>
      </c>
      <c r="O78" s="204">
        <v>98</v>
      </c>
      <c r="P78" s="204">
        <v>372</v>
      </c>
      <c r="Q78" s="204">
        <v>0</v>
      </c>
      <c r="R78" s="205">
        <v>7155</v>
      </c>
      <c r="S78" s="204">
        <v>0</v>
      </c>
      <c r="T78" s="204">
        <v>0</v>
      </c>
      <c r="U78" s="204">
        <v>0</v>
      </c>
      <c r="V78" s="204">
        <v>0</v>
      </c>
      <c r="W78" s="205">
        <v>11341</v>
      </c>
      <c r="X78" s="204">
        <v>1935</v>
      </c>
      <c r="Y78" s="204">
        <v>28</v>
      </c>
      <c r="Z78" s="204">
        <v>373</v>
      </c>
      <c r="AA78" s="204">
        <v>0</v>
      </c>
      <c r="AB78" s="205">
        <v>2336</v>
      </c>
      <c r="AC78" s="204">
        <v>0</v>
      </c>
      <c r="AD78" s="204">
        <v>0</v>
      </c>
      <c r="AE78" s="204">
        <v>1</v>
      </c>
      <c r="AF78" s="204">
        <v>0</v>
      </c>
      <c r="AG78" s="205">
        <v>1</v>
      </c>
      <c r="AH78" s="204">
        <v>0</v>
      </c>
      <c r="AI78" s="204">
        <v>0</v>
      </c>
      <c r="AJ78" s="204">
        <v>0</v>
      </c>
      <c r="AK78" s="204">
        <v>0</v>
      </c>
      <c r="AL78" s="205">
        <v>0</v>
      </c>
    </row>
    <row r="79" spans="1:38" ht="14.4" x14ac:dyDescent="0.3">
      <c r="A79" s="1" t="s">
        <v>70</v>
      </c>
      <c r="B79" s="1" t="s">
        <v>266</v>
      </c>
      <c r="C79" s="1" t="s">
        <v>267</v>
      </c>
      <c r="D79" s="204">
        <v>12303</v>
      </c>
      <c r="E79" s="204">
        <v>91</v>
      </c>
      <c r="F79" s="204">
        <v>355</v>
      </c>
      <c r="G79" s="204">
        <v>0</v>
      </c>
      <c r="H79" s="205">
        <v>52981</v>
      </c>
      <c r="I79" s="204">
        <v>6151</v>
      </c>
      <c r="J79" s="204">
        <v>0</v>
      </c>
      <c r="K79" s="204">
        <v>0</v>
      </c>
      <c r="L79" s="204">
        <v>0</v>
      </c>
      <c r="M79" s="205">
        <v>35393</v>
      </c>
      <c r="N79" s="204">
        <v>6152</v>
      </c>
      <c r="O79" s="204">
        <v>91</v>
      </c>
      <c r="P79" s="204">
        <v>355</v>
      </c>
      <c r="Q79" s="204">
        <v>0</v>
      </c>
      <c r="R79" s="205">
        <v>6794</v>
      </c>
      <c r="S79" s="204">
        <v>0</v>
      </c>
      <c r="T79" s="204">
        <v>0</v>
      </c>
      <c r="U79" s="204">
        <v>0</v>
      </c>
      <c r="V79" s="204">
        <v>0</v>
      </c>
      <c r="W79" s="205">
        <v>10794</v>
      </c>
      <c r="X79" s="204">
        <v>1843</v>
      </c>
      <c r="Y79" s="204">
        <v>27</v>
      </c>
      <c r="Z79" s="204">
        <v>355</v>
      </c>
      <c r="AA79" s="204">
        <v>0</v>
      </c>
      <c r="AB79" s="205">
        <v>2225</v>
      </c>
      <c r="AC79" s="204">
        <v>0</v>
      </c>
      <c r="AD79" s="204">
        <v>0</v>
      </c>
      <c r="AE79" s="204">
        <v>0</v>
      </c>
      <c r="AF79" s="204">
        <v>0</v>
      </c>
      <c r="AG79" s="205">
        <v>0</v>
      </c>
      <c r="AH79" s="204">
        <v>0</v>
      </c>
      <c r="AI79" s="204">
        <v>0</v>
      </c>
      <c r="AJ79" s="204">
        <v>0</v>
      </c>
      <c r="AK79" s="204">
        <v>0</v>
      </c>
      <c r="AL79" s="205">
        <v>0</v>
      </c>
    </row>
    <row r="80" spans="1:38" ht="14.4" x14ac:dyDescent="0.3">
      <c r="A80" s="1" t="s">
        <v>71</v>
      </c>
      <c r="B80" s="1" t="s">
        <v>262</v>
      </c>
      <c r="C80" s="1" t="s">
        <v>263</v>
      </c>
      <c r="D80" s="204">
        <v>5512</v>
      </c>
      <c r="E80" s="204">
        <v>40</v>
      </c>
      <c r="F80" s="204">
        <v>159</v>
      </c>
      <c r="G80" s="204">
        <v>0</v>
      </c>
      <c r="H80" s="205">
        <v>23750</v>
      </c>
      <c r="I80" s="204">
        <v>2756</v>
      </c>
      <c r="J80" s="204">
        <v>0</v>
      </c>
      <c r="K80" s="204">
        <v>0</v>
      </c>
      <c r="L80" s="204">
        <v>0</v>
      </c>
      <c r="M80" s="205">
        <v>15867</v>
      </c>
      <c r="N80" s="204">
        <v>2756</v>
      </c>
      <c r="O80" s="204">
        <v>40</v>
      </c>
      <c r="P80" s="204">
        <v>159</v>
      </c>
      <c r="Q80" s="204">
        <v>0</v>
      </c>
      <c r="R80" s="205">
        <v>3044</v>
      </c>
      <c r="S80" s="204">
        <v>0</v>
      </c>
      <c r="T80" s="204">
        <v>0</v>
      </c>
      <c r="U80" s="204">
        <v>0</v>
      </c>
      <c r="V80" s="204">
        <v>0</v>
      </c>
      <c r="W80" s="205">
        <v>4839</v>
      </c>
      <c r="X80" s="204">
        <v>827</v>
      </c>
      <c r="Y80" s="204">
        <v>12</v>
      </c>
      <c r="Z80" s="204">
        <v>159</v>
      </c>
      <c r="AA80" s="204">
        <v>0</v>
      </c>
      <c r="AB80" s="205">
        <v>998</v>
      </c>
      <c r="AC80" s="204">
        <v>0</v>
      </c>
      <c r="AD80" s="204">
        <v>0</v>
      </c>
      <c r="AE80" s="204">
        <v>0</v>
      </c>
      <c r="AF80" s="204">
        <v>0</v>
      </c>
      <c r="AG80" s="205">
        <v>0</v>
      </c>
      <c r="AH80" s="204">
        <v>0</v>
      </c>
      <c r="AI80" s="204">
        <v>0</v>
      </c>
      <c r="AJ80" s="204">
        <v>0</v>
      </c>
      <c r="AK80" s="204">
        <v>0</v>
      </c>
      <c r="AL80" s="205">
        <v>0</v>
      </c>
    </row>
    <row r="81" spans="1:38" ht="14.4" x14ac:dyDescent="0.3">
      <c r="A81" s="1" t="s">
        <v>71</v>
      </c>
      <c r="B81" s="1" t="s">
        <v>264</v>
      </c>
      <c r="C81" s="1" t="s">
        <v>265</v>
      </c>
      <c r="D81" s="204">
        <v>5036</v>
      </c>
      <c r="E81" s="204">
        <v>37</v>
      </c>
      <c r="F81" s="204">
        <v>145</v>
      </c>
      <c r="G81" s="204">
        <v>0</v>
      </c>
      <c r="H81" s="205">
        <v>21699</v>
      </c>
      <c r="I81" s="204">
        <v>2518</v>
      </c>
      <c r="J81" s="204">
        <v>0</v>
      </c>
      <c r="K81" s="204">
        <v>0</v>
      </c>
      <c r="L81" s="204">
        <v>0</v>
      </c>
      <c r="M81" s="205">
        <v>14497</v>
      </c>
      <c r="N81" s="204">
        <v>2518</v>
      </c>
      <c r="O81" s="204">
        <v>37</v>
      </c>
      <c r="P81" s="204">
        <v>145</v>
      </c>
      <c r="Q81" s="204">
        <v>0</v>
      </c>
      <c r="R81" s="205">
        <v>2780</v>
      </c>
      <c r="S81" s="204">
        <v>0</v>
      </c>
      <c r="T81" s="204">
        <v>0</v>
      </c>
      <c r="U81" s="204">
        <v>0</v>
      </c>
      <c r="V81" s="204">
        <v>0</v>
      </c>
      <c r="W81" s="205">
        <v>4422</v>
      </c>
      <c r="X81" s="204">
        <v>755</v>
      </c>
      <c r="Y81" s="204">
        <v>11</v>
      </c>
      <c r="Z81" s="204">
        <v>145</v>
      </c>
      <c r="AA81" s="204">
        <v>0</v>
      </c>
      <c r="AB81" s="205">
        <v>911</v>
      </c>
      <c r="AC81" s="204">
        <v>0</v>
      </c>
      <c r="AD81" s="204">
        <v>0</v>
      </c>
      <c r="AE81" s="204">
        <v>0</v>
      </c>
      <c r="AF81" s="204">
        <v>0</v>
      </c>
      <c r="AG81" s="205">
        <v>0</v>
      </c>
      <c r="AH81" s="204">
        <v>0</v>
      </c>
      <c r="AI81" s="204">
        <v>0</v>
      </c>
      <c r="AJ81" s="204">
        <v>0</v>
      </c>
      <c r="AK81" s="204">
        <v>0</v>
      </c>
      <c r="AL81" s="205">
        <v>0</v>
      </c>
    </row>
    <row r="82" spans="1:38" ht="14.4" x14ac:dyDescent="0.3">
      <c r="A82" s="1" t="s">
        <v>71</v>
      </c>
      <c r="B82" s="1" t="s">
        <v>266</v>
      </c>
      <c r="C82" s="1" t="s">
        <v>267</v>
      </c>
      <c r="D82" s="204">
        <v>5259</v>
      </c>
      <c r="E82" s="204">
        <v>39</v>
      </c>
      <c r="F82" s="204">
        <v>152</v>
      </c>
      <c r="G82" s="204">
        <v>0</v>
      </c>
      <c r="H82" s="205">
        <v>22660</v>
      </c>
      <c r="I82" s="204">
        <v>2630</v>
      </c>
      <c r="J82" s="204">
        <v>0</v>
      </c>
      <c r="K82" s="204">
        <v>0</v>
      </c>
      <c r="L82" s="204">
        <v>0</v>
      </c>
      <c r="M82" s="205">
        <v>15139</v>
      </c>
      <c r="N82" s="204">
        <v>2629</v>
      </c>
      <c r="O82" s="204">
        <v>39</v>
      </c>
      <c r="P82" s="204">
        <v>152</v>
      </c>
      <c r="Q82" s="204">
        <v>0</v>
      </c>
      <c r="R82" s="205">
        <v>2904</v>
      </c>
      <c r="S82" s="204">
        <v>0</v>
      </c>
      <c r="T82" s="204">
        <v>0</v>
      </c>
      <c r="U82" s="204">
        <v>0</v>
      </c>
      <c r="V82" s="204">
        <v>0</v>
      </c>
      <c r="W82" s="205">
        <v>4617</v>
      </c>
      <c r="X82" s="204">
        <v>788</v>
      </c>
      <c r="Y82" s="204">
        <v>12</v>
      </c>
      <c r="Z82" s="204">
        <v>152</v>
      </c>
      <c r="AA82" s="204">
        <v>0</v>
      </c>
      <c r="AB82" s="205">
        <v>952</v>
      </c>
      <c r="AC82" s="204">
        <v>0</v>
      </c>
      <c r="AD82" s="204">
        <v>0</v>
      </c>
      <c r="AE82" s="204">
        <v>0</v>
      </c>
      <c r="AF82" s="204">
        <v>0</v>
      </c>
      <c r="AG82" s="205">
        <v>0</v>
      </c>
      <c r="AH82" s="204">
        <v>0</v>
      </c>
      <c r="AI82" s="204">
        <v>0</v>
      </c>
      <c r="AJ82" s="204">
        <v>0</v>
      </c>
      <c r="AK82" s="204">
        <v>0</v>
      </c>
      <c r="AL82" s="205">
        <v>0</v>
      </c>
    </row>
    <row r="83" spans="1:38" ht="14.4" x14ac:dyDescent="0.3">
      <c r="A83" s="1" t="s">
        <v>72</v>
      </c>
      <c r="B83" s="1" t="s">
        <v>262</v>
      </c>
      <c r="C83" s="1" t="s">
        <v>263</v>
      </c>
      <c r="D83" s="204">
        <v>24463</v>
      </c>
      <c r="E83" s="204">
        <v>179</v>
      </c>
      <c r="F83" s="204">
        <v>706</v>
      </c>
      <c r="G83" s="204">
        <v>0</v>
      </c>
      <c r="H83" s="205">
        <v>105398</v>
      </c>
      <c r="I83" s="204">
        <v>12232</v>
      </c>
      <c r="J83" s="204">
        <v>0</v>
      </c>
      <c r="K83" s="204">
        <v>0</v>
      </c>
      <c r="L83" s="204">
        <v>0</v>
      </c>
      <c r="M83" s="205">
        <v>70417</v>
      </c>
      <c r="N83" s="204">
        <v>12231</v>
      </c>
      <c r="O83" s="204">
        <v>179</v>
      </c>
      <c r="P83" s="204">
        <v>706</v>
      </c>
      <c r="Q83" s="204">
        <v>0</v>
      </c>
      <c r="R83" s="205">
        <v>13506</v>
      </c>
      <c r="S83" s="204">
        <v>0</v>
      </c>
      <c r="T83" s="204">
        <v>0</v>
      </c>
      <c r="U83" s="204">
        <v>0</v>
      </c>
      <c r="V83" s="204">
        <v>0</v>
      </c>
      <c r="W83" s="205">
        <v>21475</v>
      </c>
      <c r="X83" s="204">
        <v>3669</v>
      </c>
      <c r="Y83" s="204">
        <v>54</v>
      </c>
      <c r="Z83" s="204">
        <v>706</v>
      </c>
      <c r="AA83" s="204">
        <v>0</v>
      </c>
      <c r="AB83" s="205">
        <v>4429</v>
      </c>
      <c r="AC83" s="204">
        <v>0</v>
      </c>
      <c r="AD83" s="204">
        <v>0</v>
      </c>
      <c r="AE83" s="204">
        <v>0</v>
      </c>
      <c r="AF83" s="204">
        <v>0</v>
      </c>
      <c r="AG83" s="205">
        <v>0</v>
      </c>
      <c r="AH83" s="204">
        <v>0</v>
      </c>
      <c r="AI83" s="204">
        <v>0</v>
      </c>
      <c r="AJ83" s="204">
        <v>0</v>
      </c>
      <c r="AK83" s="204">
        <v>0</v>
      </c>
      <c r="AL83" s="205">
        <v>0</v>
      </c>
    </row>
    <row r="84" spans="1:38" ht="14.4" x14ac:dyDescent="0.3">
      <c r="A84" s="1" t="s">
        <v>72</v>
      </c>
      <c r="B84" s="1" t="s">
        <v>264</v>
      </c>
      <c r="C84" s="1" t="s">
        <v>265</v>
      </c>
      <c r="D84" s="204">
        <v>12924</v>
      </c>
      <c r="E84" s="204">
        <v>95</v>
      </c>
      <c r="F84" s="204">
        <v>373</v>
      </c>
      <c r="G84" s="204">
        <v>0</v>
      </c>
      <c r="H84" s="205">
        <v>55682</v>
      </c>
      <c r="I84" s="204">
        <v>6462</v>
      </c>
      <c r="J84" s="204">
        <v>0</v>
      </c>
      <c r="K84" s="204">
        <v>0</v>
      </c>
      <c r="L84" s="204">
        <v>0</v>
      </c>
      <c r="M84" s="205">
        <v>37200</v>
      </c>
      <c r="N84" s="204">
        <v>6462</v>
      </c>
      <c r="O84" s="204">
        <v>95</v>
      </c>
      <c r="P84" s="204">
        <v>373</v>
      </c>
      <c r="Q84" s="204">
        <v>0</v>
      </c>
      <c r="R84" s="205">
        <v>7136</v>
      </c>
      <c r="S84" s="204">
        <v>0</v>
      </c>
      <c r="T84" s="204">
        <v>0</v>
      </c>
      <c r="U84" s="204">
        <v>0</v>
      </c>
      <c r="V84" s="204">
        <v>0</v>
      </c>
      <c r="W84" s="205">
        <v>11346</v>
      </c>
      <c r="X84" s="204">
        <v>1939</v>
      </c>
      <c r="Y84" s="204">
        <v>28</v>
      </c>
      <c r="Z84" s="204">
        <v>373</v>
      </c>
      <c r="AA84" s="204">
        <v>0</v>
      </c>
      <c r="AB84" s="205">
        <v>2340</v>
      </c>
      <c r="AC84" s="204">
        <v>0</v>
      </c>
      <c r="AD84" s="204">
        <v>0</v>
      </c>
      <c r="AE84" s="204">
        <v>0</v>
      </c>
      <c r="AF84" s="204">
        <v>0</v>
      </c>
      <c r="AG84" s="205">
        <v>0</v>
      </c>
      <c r="AH84" s="204">
        <v>0</v>
      </c>
      <c r="AI84" s="204">
        <v>0</v>
      </c>
      <c r="AJ84" s="204">
        <v>0</v>
      </c>
      <c r="AK84" s="204">
        <v>0</v>
      </c>
      <c r="AL84" s="205">
        <v>0</v>
      </c>
    </row>
    <row r="85" spans="1:38" ht="14.4" x14ac:dyDescent="0.3">
      <c r="A85" s="1" t="s">
        <v>72</v>
      </c>
      <c r="B85" s="1" t="s">
        <v>266</v>
      </c>
      <c r="C85" s="1" t="s">
        <v>267</v>
      </c>
      <c r="D85" s="204">
        <v>4512</v>
      </c>
      <c r="E85" s="204">
        <v>33</v>
      </c>
      <c r="F85" s="204">
        <v>130</v>
      </c>
      <c r="G85" s="204">
        <v>0</v>
      </c>
      <c r="H85" s="205">
        <v>19440</v>
      </c>
      <c r="I85" s="204">
        <v>2256</v>
      </c>
      <c r="J85" s="204">
        <v>0</v>
      </c>
      <c r="K85" s="204">
        <v>0</v>
      </c>
      <c r="L85" s="204">
        <v>0</v>
      </c>
      <c r="M85" s="205">
        <v>12988</v>
      </c>
      <c r="N85" s="204">
        <v>2256</v>
      </c>
      <c r="O85" s="204">
        <v>33</v>
      </c>
      <c r="P85" s="204">
        <v>130</v>
      </c>
      <c r="Q85" s="204">
        <v>0</v>
      </c>
      <c r="R85" s="205">
        <v>2491</v>
      </c>
      <c r="S85" s="204">
        <v>0</v>
      </c>
      <c r="T85" s="204">
        <v>0</v>
      </c>
      <c r="U85" s="204">
        <v>0</v>
      </c>
      <c r="V85" s="204">
        <v>0</v>
      </c>
      <c r="W85" s="205">
        <v>3961</v>
      </c>
      <c r="X85" s="204">
        <v>677</v>
      </c>
      <c r="Y85" s="204">
        <v>10</v>
      </c>
      <c r="Z85" s="204">
        <v>130</v>
      </c>
      <c r="AA85" s="204">
        <v>0</v>
      </c>
      <c r="AB85" s="205">
        <v>817</v>
      </c>
      <c r="AC85" s="204">
        <v>0</v>
      </c>
      <c r="AD85" s="204">
        <v>0</v>
      </c>
      <c r="AE85" s="204">
        <v>0</v>
      </c>
      <c r="AF85" s="204">
        <v>0</v>
      </c>
      <c r="AG85" s="205">
        <v>0</v>
      </c>
      <c r="AH85" s="204">
        <v>0</v>
      </c>
      <c r="AI85" s="204">
        <v>0</v>
      </c>
      <c r="AJ85" s="204">
        <v>0</v>
      </c>
      <c r="AK85" s="204">
        <v>0</v>
      </c>
      <c r="AL85" s="205">
        <v>0</v>
      </c>
    </row>
    <row r="86" spans="1:38" ht="14.4" x14ac:dyDescent="0.3">
      <c r="A86" s="1" t="s">
        <v>73</v>
      </c>
      <c r="B86" s="1" t="s">
        <v>262</v>
      </c>
      <c r="C86" s="1" t="s">
        <v>263</v>
      </c>
      <c r="D86" s="204">
        <v>40519</v>
      </c>
      <c r="E86" s="204">
        <v>297</v>
      </c>
      <c r="F86" s="204">
        <v>1170</v>
      </c>
      <c r="G86" s="204">
        <v>0</v>
      </c>
      <c r="H86" s="205">
        <v>174576</v>
      </c>
      <c r="I86" s="204">
        <v>20260</v>
      </c>
      <c r="J86" s="204">
        <v>0</v>
      </c>
      <c r="K86" s="204">
        <v>0</v>
      </c>
      <c r="L86" s="204">
        <v>0</v>
      </c>
      <c r="M86" s="205">
        <v>116635</v>
      </c>
      <c r="N86" s="204">
        <v>20259</v>
      </c>
      <c r="O86" s="204">
        <v>297</v>
      </c>
      <c r="P86" s="204">
        <v>1170</v>
      </c>
      <c r="Q86" s="204">
        <v>0</v>
      </c>
      <c r="R86" s="205">
        <v>22371</v>
      </c>
      <c r="S86" s="204">
        <v>0</v>
      </c>
      <c r="T86" s="204">
        <v>0</v>
      </c>
      <c r="U86" s="204">
        <v>0</v>
      </c>
      <c r="V86" s="204">
        <v>0</v>
      </c>
      <c r="W86" s="205">
        <v>35570</v>
      </c>
      <c r="X86" s="204">
        <v>6077</v>
      </c>
      <c r="Y86" s="204">
        <v>89</v>
      </c>
      <c r="Z86" s="204">
        <v>1170</v>
      </c>
      <c r="AA86" s="204">
        <v>0</v>
      </c>
      <c r="AB86" s="205">
        <v>7336</v>
      </c>
      <c r="AC86" s="204">
        <v>0</v>
      </c>
      <c r="AD86" s="204">
        <v>0</v>
      </c>
      <c r="AE86" s="204">
        <v>0</v>
      </c>
      <c r="AF86" s="204">
        <v>0</v>
      </c>
      <c r="AG86" s="205">
        <v>0</v>
      </c>
      <c r="AH86" s="204">
        <v>0</v>
      </c>
      <c r="AI86" s="204">
        <v>0</v>
      </c>
      <c r="AJ86" s="204">
        <v>0</v>
      </c>
      <c r="AK86" s="204">
        <v>0</v>
      </c>
      <c r="AL86" s="205">
        <v>0</v>
      </c>
    </row>
    <row r="87" spans="1:38" ht="14.4" x14ac:dyDescent="0.3">
      <c r="A87" s="1" t="s">
        <v>73</v>
      </c>
      <c r="B87" s="1" t="s">
        <v>264</v>
      </c>
      <c r="C87" s="1" t="s">
        <v>265</v>
      </c>
      <c r="D87" s="204">
        <v>587</v>
      </c>
      <c r="E87" s="204">
        <v>4</v>
      </c>
      <c r="F87" s="204">
        <v>17</v>
      </c>
      <c r="G87" s="204">
        <v>0</v>
      </c>
      <c r="H87" s="205">
        <v>2529</v>
      </c>
      <c r="I87" s="204">
        <v>294</v>
      </c>
      <c r="J87" s="204">
        <v>0</v>
      </c>
      <c r="K87" s="204">
        <v>0</v>
      </c>
      <c r="L87" s="204">
        <v>0</v>
      </c>
      <c r="M87" s="205">
        <v>1690</v>
      </c>
      <c r="N87" s="204">
        <v>293</v>
      </c>
      <c r="O87" s="204">
        <v>4</v>
      </c>
      <c r="P87" s="204">
        <v>17</v>
      </c>
      <c r="Q87" s="204">
        <v>0</v>
      </c>
      <c r="R87" s="205">
        <v>324</v>
      </c>
      <c r="S87" s="204">
        <v>0</v>
      </c>
      <c r="T87" s="204">
        <v>0</v>
      </c>
      <c r="U87" s="204">
        <v>0</v>
      </c>
      <c r="V87" s="204">
        <v>0</v>
      </c>
      <c r="W87" s="205">
        <v>515</v>
      </c>
      <c r="X87" s="204">
        <v>88</v>
      </c>
      <c r="Y87" s="204">
        <v>1</v>
      </c>
      <c r="Z87" s="204">
        <v>17</v>
      </c>
      <c r="AA87" s="204">
        <v>0</v>
      </c>
      <c r="AB87" s="205">
        <v>106</v>
      </c>
      <c r="AC87" s="204">
        <v>0</v>
      </c>
      <c r="AD87" s="204">
        <v>0</v>
      </c>
      <c r="AE87" s="204">
        <v>0</v>
      </c>
      <c r="AF87" s="204">
        <v>0</v>
      </c>
      <c r="AG87" s="205">
        <v>0</v>
      </c>
      <c r="AH87" s="204">
        <v>0</v>
      </c>
      <c r="AI87" s="204">
        <v>0</v>
      </c>
      <c r="AJ87" s="204">
        <v>0</v>
      </c>
      <c r="AK87" s="204">
        <v>0</v>
      </c>
      <c r="AL87" s="205">
        <v>0</v>
      </c>
    </row>
    <row r="88" spans="1:38" ht="14.4" x14ac:dyDescent="0.3">
      <c r="A88" s="1" t="s">
        <v>73</v>
      </c>
      <c r="B88" s="1" t="s">
        <v>266</v>
      </c>
      <c r="C88" s="1" t="s">
        <v>267</v>
      </c>
      <c r="D88" s="204">
        <v>89780</v>
      </c>
      <c r="E88" s="204">
        <v>658</v>
      </c>
      <c r="F88" s="204">
        <v>2592</v>
      </c>
      <c r="G88" s="204">
        <v>0</v>
      </c>
      <c r="H88" s="205">
        <v>386816</v>
      </c>
      <c r="I88" s="204">
        <v>44890</v>
      </c>
      <c r="J88" s="204">
        <v>0</v>
      </c>
      <c r="K88" s="204">
        <v>0</v>
      </c>
      <c r="L88" s="204">
        <v>0</v>
      </c>
      <c r="M88" s="205">
        <v>258431</v>
      </c>
      <c r="N88" s="204">
        <v>44890</v>
      </c>
      <c r="O88" s="204">
        <v>658</v>
      </c>
      <c r="P88" s="204">
        <v>2592</v>
      </c>
      <c r="Q88" s="204">
        <v>0</v>
      </c>
      <c r="R88" s="205">
        <v>49571</v>
      </c>
      <c r="S88" s="204">
        <v>0</v>
      </c>
      <c r="T88" s="204">
        <v>0</v>
      </c>
      <c r="U88" s="204">
        <v>0</v>
      </c>
      <c r="V88" s="204">
        <v>0</v>
      </c>
      <c r="W88" s="205">
        <v>78814</v>
      </c>
      <c r="X88" s="204">
        <v>13467</v>
      </c>
      <c r="Y88" s="204">
        <v>197</v>
      </c>
      <c r="Z88" s="204">
        <v>2592</v>
      </c>
      <c r="AA88" s="204">
        <v>0</v>
      </c>
      <c r="AB88" s="205">
        <v>16256</v>
      </c>
      <c r="AC88" s="204">
        <v>0</v>
      </c>
      <c r="AD88" s="204">
        <v>0</v>
      </c>
      <c r="AE88" s="204">
        <v>0</v>
      </c>
      <c r="AF88" s="204">
        <v>0</v>
      </c>
      <c r="AG88" s="205">
        <v>0</v>
      </c>
      <c r="AH88" s="204">
        <v>0</v>
      </c>
      <c r="AI88" s="204">
        <v>0</v>
      </c>
      <c r="AJ88" s="204">
        <v>0</v>
      </c>
      <c r="AK88" s="204">
        <v>0</v>
      </c>
      <c r="AL88" s="205">
        <v>0</v>
      </c>
    </row>
    <row r="89" spans="1:38" ht="14.4" x14ac:dyDescent="0.3">
      <c r="A89" s="1" t="s">
        <v>74</v>
      </c>
      <c r="B89" s="1" t="s">
        <v>264</v>
      </c>
      <c r="C89" s="1" t="s">
        <v>265</v>
      </c>
      <c r="D89" s="204">
        <v>22126</v>
      </c>
      <c r="E89" s="204">
        <v>162</v>
      </c>
      <c r="F89" s="204">
        <v>639</v>
      </c>
      <c r="G89" s="204">
        <v>0</v>
      </c>
      <c r="H89" s="205">
        <v>95329</v>
      </c>
      <c r="I89" s="204">
        <v>11063</v>
      </c>
      <c r="J89" s="204">
        <v>0</v>
      </c>
      <c r="K89" s="204">
        <v>0</v>
      </c>
      <c r="L89" s="204">
        <v>0</v>
      </c>
      <c r="M89" s="205">
        <v>63689</v>
      </c>
      <c r="N89" s="204">
        <v>11063</v>
      </c>
      <c r="O89" s="204">
        <v>162</v>
      </c>
      <c r="P89" s="204">
        <v>639</v>
      </c>
      <c r="Q89" s="204">
        <v>0</v>
      </c>
      <c r="R89" s="205">
        <v>12217</v>
      </c>
      <c r="S89" s="204">
        <v>0</v>
      </c>
      <c r="T89" s="204">
        <v>0</v>
      </c>
      <c r="U89" s="204">
        <v>0</v>
      </c>
      <c r="V89" s="204">
        <v>0</v>
      </c>
      <c r="W89" s="205">
        <v>19423</v>
      </c>
      <c r="X89" s="204">
        <v>3319</v>
      </c>
      <c r="Y89" s="204">
        <v>49</v>
      </c>
      <c r="Z89" s="204">
        <v>639</v>
      </c>
      <c r="AA89" s="204">
        <v>0</v>
      </c>
      <c r="AB89" s="205">
        <v>4007</v>
      </c>
      <c r="AC89" s="204">
        <v>0</v>
      </c>
      <c r="AD89" s="204">
        <v>0</v>
      </c>
      <c r="AE89" s="204">
        <v>0</v>
      </c>
      <c r="AF89" s="204">
        <v>0</v>
      </c>
      <c r="AG89" s="205">
        <v>0</v>
      </c>
      <c r="AH89" s="204">
        <v>0</v>
      </c>
      <c r="AI89" s="204">
        <v>0</v>
      </c>
      <c r="AJ89" s="204">
        <v>0</v>
      </c>
      <c r="AK89" s="204">
        <v>0</v>
      </c>
      <c r="AL89" s="205">
        <v>0</v>
      </c>
    </row>
    <row r="90" spans="1:38" ht="14.4" x14ac:dyDescent="0.3">
      <c r="A90" s="1" t="s">
        <v>74</v>
      </c>
      <c r="B90" s="1" t="s">
        <v>266</v>
      </c>
      <c r="C90" s="1" t="s">
        <v>267</v>
      </c>
      <c r="D90" s="204">
        <v>12526</v>
      </c>
      <c r="E90" s="204">
        <v>92</v>
      </c>
      <c r="F90" s="204">
        <v>362</v>
      </c>
      <c r="G90" s="204">
        <v>0</v>
      </c>
      <c r="H90" s="205">
        <v>53966</v>
      </c>
      <c r="I90" s="204">
        <v>6263</v>
      </c>
      <c r="J90" s="204">
        <v>0</v>
      </c>
      <c r="K90" s="204">
        <v>0</v>
      </c>
      <c r="L90" s="204">
        <v>0</v>
      </c>
      <c r="M90" s="205">
        <v>36054</v>
      </c>
      <c r="N90" s="204">
        <v>6263</v>
      </c>
      <c r="O90" s="204">
        <v>92</v>
      </c>
      <c r="P90" s="204">
        <v>362</v>
      </c>
      <c r="Q90" s="204">
        <v>0</v>
      </c>
      <c r="R90" s="205">
        <v>6917</v>
      </c>
      <c r="S90" s="204">
        <v>0</v>
      </c>
      <c r="T90" s="204">
        <v>0</v>
      </c>
      <c r="U90" s="204">
        <v>0</v>
      </c>
      <c r="V90" s="204">
        <v>0</v>
      </c>
      <c r="W90" s="205">
        <v>10995</v>
      </c>
      <c r="X90" s="204">
        <v>1879</v>
      </c>
      <c r="Y90" s="204">
        <v>28</v>
      </c>
      <c r="Z90" s="204">
        <v>362</v>
      </c>
      <c r="AA90" s="204">
        <v>0</v>
      </c>
      <c r="AB90" s="205">
        <v>2269</v>
      </c>
      <c r="AC90" s="204">
        <v>0</v>
      </c>
      <c r="AD90" s="204">
        <v>0</v>
      </c>
      <c r="AE90" s="204">
        <v>0</v>
      </c>
      <c r="AF90" s="204">
        <v>0</v>
      </c>
      <c r="AG90" s="205">
        <v>0</v>
      </c>
      <c r="AH90" s="204">
        <v>0</v>
      </c>
      <c r="AI90" s="204">
        <v>0</v>
      </c>
      <c r="AJ90" s="204">
        <v>0</v>
      </c>
      <c r="AK90" s="204">
        <v>0</v>
      </c>
      <c r="AL90" s="205">
        <v>0</v>
      </c>
    </row>
    <row r="91" spans="1:38" ht="14.4" x14ac:dyDescent="0.3">
      <c r="A91" s="1" t="s">
        <v>78</v>
      </c>
      <c r="B91" s="1" t="s">
        <v>262</v>
      </c>
      <c r="C91" s="1" t="s">
        <v>238</v>
      </c>
      <c r="D91" s="204">
        <v>248</v>
      </c>
      <c r="E91" s="204">
        <v>2</v>
      </c>
      <c r="F91" s="204">
        <v>7</v>
      </c>
      <c r="G91" s="204">
        <v>0</v>
      </c>
      <c r="H91" s="205">
        <v>1070</v>
      </c>
      <c r="I91" s="204">
        <v>124</v>
      </c>
      <c r="J91" s="204">
        <v>0</v>
      </c>
      <c r="K91" s="204">
        <v>0</v>
      </c>
      <c r="L91" s="204">
        <v>0</v>
      </c>
      <c r="M91" s="205">
        <v>714</v>
      </c>
      <c r="N91" s="204">
        <v>124</v>
      </c>
      <c r="O91" s="204">
        <v>2</v>
      </c>
      <c r="P91" s="204">
        <v>7</v>
      </c>
      <c r="Q91" s="204">
        <v>0</v>
      </c>
      <c r="R91" s="205">
        <v>137</v>
      </c>
      <c r="S91" s="204">
        <v>0</v>
      </c>
      <c r="T91" s="204">
        <v>0</v>
      </c>
      <c r="U91" s="204">
        <v>0</v>
      </c>
      <c r="V91" s="204">
        <v>0</v>
      </c>
      <c r="W91" s="205">
        <v>219</v>
      </c>
      <c r="X91" s="204">
        <v>37</v>
      </c>
      <c r="Y91" s="204">
        <v>1</v>
      </c>
      <c r="Z91" s="204">
        <v>7</v>
      </c>
      <c r="AA91" s="204">
        <v>0</v>
      </c>
      <c r="AB91" s="205">
        <v>45</v>
      </c>
      <c r="AC91" s="204">
        <v>0</v>
      </c>
      <c r="AD91" s="204">
        <v>0</v>
      </c>
      <c r="AE91" s="204">
        <v>0</v>
      </c>
      <c r="AF91" s="204">
        <v>0</v>
      </c>
      <c r="AG91" s="205">
        <v>0</v>
      </c>
      <c r="AH91" s="204">
        <v>0</v>
      </c>
      <c r="AI91" s="204">
        <v>0</v>
      </c>
      <c r="AJ91" s="204">
        <v>0</v>
      </c>
      <c r="AK91" s="204">
        <v>0</v>
      </c>
      <c r="AL91" s="205">
        <v>0</v>
      </c>
    </row>
    <row r="92" spans="1:38" ht="14.4" x14ac:dyDescent="0.3">
      <c r="A92" s="1" t="s">
        <v>78</v>
      </c>
      <c r="B92" s="1" t="s">
        <v>262</v>
      </c>
      <c r="C92" s="1" t="s">
        <v>239</v>
      </c>
      <c r="D92" s="204">
        <v>12573</v>
      </c>
      <c r="E92" s="204">
        <v>92</v>
      </c>
      <c r="F92" s="204">
        <v>363</v>
      </c>
      <c r="G92" s="204">
        <v>0</v>
      </c>
      <c r="H92" s="205">
        <v>54170</v>
      </c>
      <c r="I92" s="204">
        <v>6287</v>
      </c>
      <c r="J92" s="204">
        <v>0</v>
      </c>
      <c r="K92" s="204">
        <v>0</v>
      </c>
      <c r="L92" s="204">
        <v>0</v>
      </c>
      <c r="M92" s="205">
        <v>36191</v>
      </c>
      <c r="N92" s="204">
        <v>6286</v>
      </c>
      <c r="O92" s="204">
        <v>92</v>
      </c>
      <c r="P92" s="204">
        <v>363</v>
      </c>
      <c r="Q92" s="204">
        <v>0</v>
      </c>
      <c r="R92" s="205">
        <v>6942</v>
      </c>
      <c r="S92" s="204">
        <v>0</v>
      </c>
      <c r="T92" s="204">
        <v>0</v>
      </c>
      <c r="U92" s="204">
        <v>0</v>
      </c>
      <c r="V92" s="204">
        <v>0</v>
      </c>
      <c r="W92" s="205">
        <v>11037</v>
      </c>
      <c r="X92" s="204">
        <v>1885</v>
      </c>
      <c r="Y92" s="204">
        <v>28</v>
      </c>
      <c r="Z92" s="204">
        <v>363</v>
      </c>
      <c r="AA92" s="204">
        <v>0</v>
      </c>
      <c r="AB92" s="205">
        <v>2276</v>
      </c>
      <c r="AC92" s="204">
        <v>0</v>
      </c>
      <c r="AD92" s="204">
        <v>0</v>
      </c>
      <c r="AE92" s="204">
        <v>0</v>
      </c>
      <c r="AF92" s="204">
        <v>0</v>
      </c>
      <c r="AG92" s="205">
        <v>0</v>
      </c>
      <c r="AH92" s="204">
        <v>0</v>
      </c>
      <c r="AI92" s="204">
        <v>0</v>
      </c>
      <c r="AJ92" s="204">
        <v>0</v>
      </c>
      <c r="AK92" s="204">
        <v>0</v>
      </c>
      <c r="AL92" s="205">
        <v>0</v>
      </c>
    </row>
    <row r="93" spans="1:38" ht="14.4" x14ac:dyDescent="0.3">
      <c r="A93" s="1" t="s">
        <v>78</v>
      </c>
      <c r="B93" s="1" t="s">
        <v>262</v>
      </c>
      <c r="C93" s="1" t="s">
        <v>263</v>
      </c>
      <c r="D93" s="204">
        <v>12319</v>
      </c>
      <c r="E93" s="204">
        <v>90</v>
      </c>
      <c r="F93" s="204">
        <v>356</v>
      </c>
      <c r="G93" s="204">
        <v>0</v>
      </c>
      <c r="H93" s="205">
        <v>53075</v>
      </c>
      <c r="I93" s="204">
        <v>6160</v>
      </c>
      <c r="J93" s="204">
        <v>0</v>
      </c>
      <c r="K93" s="204">
        <v>0</v>
      </c>
      <c r="L93" s="204">
        <v>0</v>
      </c>
      <c r="M93" s="205">
        <v>35459</v>
      </c>
      <c r="N93" s="204">
        <v>6159</v>
      </c>
      <c r="O93" s="204">
        <v>90</v>
      </c>
      <c r="P93" s="204">
        <v>356</v>
      </c>
      <c r="Q93" s="204">
        <v>0</v>
      </c>
      <c r="R93" s="205">
        <v>6802</v>
      </c>
      <c r="S93" s="204">
        <v>0</v>
      </c>
      <c r="T93" s="204">
        <v>0</v>
      </c>
      <c r="U93" s="204">
        <v>0</v>
      </c>
      <c r="V93" s="204">
        <v>0</v>
      </c>
      <c r="W93" s="205">
        <v>10814</v>
      </c>
      <c r="X93" s="204">
        <v>1847</v>
      </c>
      <c r="Y93" s="204">
        <v>27</v>
      </c>
      <c r="Z93" s="204">
        <v>356</v>
      </c>
      <c r="AA93" s="204">
        <v>0</v>
      </c>
      <c r="AB93" s="205">
        <v>2230</v>
      </c>
      <c r="AC93" s="204">
        <v>0</v>
      </c>
      <c r="AD93" s="204">
        <v>0</v>
      </c>
      <c r="AE93" s="204">
        <v>0</v>
      </c>
      <c r="AF93" s="204">
        <v>0</v>
      </c>
      <c r="AG93" s="205">
        <v>0</v>
      </c>
      <c r="AH93" s="204">
        <v>0</v>
      </c>
      <c r="AI93" s="204">
        <v>0</v>
      </c>
      <c r="AJ93" s="204">
        <v>0</v>
      </c>
      <c r="AK93" s="204">
        <v>0</v>
      </c>
      <c r="AL93" s="205">
        <v>0</v>
      </c>
    </row>
    <row r="94" spans="1:38" ht="14.4" x14ac:dyDescent="0.3">
      <c r="A94" s="1" t="s">
        <v>78</v>
      </c>
      <c r="B94" s="1" t="s">
        <v>264</v>
      </c>
      <c r="C94" s="1" t="s">
        <v>265</v>
      </c>
      <c r="D94" s="204">
        <v>17477</v>
      </c>
      <c r="E94" s="204">
        <v>128</v>
      </c>
      <c r="F94" s="204">
        <v>505</v>
      </c>
      <c r="G94" s="204">
        <v>0</v>
      </c>
      <c r="H94" s="205">
        <v>75300</v>
      </c>
      <c r="I94" s="204">
        <v>8739</v>
      </c>
      <c r="J94" s="204">
        <v>0</v>
      </c>
      <c r="K94" s="204">
        <v>0</v>
      </c>
      <c r="L94" s="204">
        <v>0</v>
      </c>
      <c r="M94" s="205">
        <v>50307</v>
      </c>
      <c r="N94" s="204">
        <v>8738</v>
      </c>
      <c r="O94" s="204">
        <v>128</v>
      </c>
      <c r="P94" s="204">
        <v>505</v>
      </c>
      <c r="Q94" s="204">
        <v>0</v>
      </c>
      <c r="R94" s="205">
        <v>9650</v>
      </c>
      <c r="S94" s="204">
        <v>0</v>
      </c>
      <c r="T94" s="204">
        <v>0</v>
      </c>
      <c r="U94" s="204">
        <v>0</v>
      </c>
      <c r="V94" s="204">
        <v>0</v>
      </c>
      <c r="W94" s="205">
        <v>15343</v>
      </c>
      <c r="X94" s="204">
        <v>2621</v>
      </c>
      <c r="Y94" s="204">
        <v>38</v>
      </c>
      <c r="Z94" s="204">
        <v>505</v>
      </c>
      <c r="AA94" s="204">
        <v>0</v>
      </c>
      <c r="AB94" s="205">
        <v>3164</v>
      </c>
      <c r="AC94" s="204">
        <v>0</v>
      </c>
      <c r="AD94" s="204">
        <v>0</v>
      </c>
      <c r="AE94" s="204">
        <v>0</v>
      </c>
      <c r="AF94" s="204">
        <v>0</v>
      </c>
      <c r="AG94" s="205">
        <v>0</v>
      </c>
      <c r="AH94" s="204">
        <v>0</v>
      </c>
      <c r="AI94" s="204">
        <v>0</v>
      </c>
      <c r="AJ94" s="204">
        <v>0</v>
      </c>
      <c r="AK94" s="204">
        <v>0</v>
      </c>
      <c r="AL94" s="205">
        <v>0</v>
      </c>
    </row>
    <row r="95" spans="1:38" ht="14.4" x14ac:dyDescent="0.3">
      <c r="A95" s="1" t="s">
        <v>78</v>
      </c>
      <c r="B95" s="1" t="s">
        <v>266</v>
      </c>
      <c r="C95" s="1" t="s">
        <v>267</v>
      </c>
      <c r="D95" s="204">
        <v>12250</v>
      </c>
      <c r="E95" s="204">
        <v>90</v>
      </c>
      <c r="F95" s="204">
        <v>354</v>
      </c>
      <c r="G95" s="204">
        <v>0</v>
      </c>
      <c r="H95" s="205">
        <v>52779</v>
      </c>
      <c r="I95" s="204">
        <v>6125</v>
      </c>
      <c r="J95" s="204">
        <v>0</v>
      </c>
      <c r="K95" s="204">
        <v>0</v>
      </c>
      <c r="L95" s="204">
        <v>0</v>
      </c>
      <c r="M95" s="205">
        <v>35261</v>
      </c>
      <c r="N95" s="204">
        <v>6125</v>
      </c>
      <c r="O95" s="204">
        <v>90</v>
      </c>
      <c r="P95" s="204">
        <v>354</v>
      </c>
      <c r="Q95" s="204">
        <v>0</v>
      </c>
      <c r="R95" s="205">
        <v>6764</v>
      </c>
      <c r="S95" s="204">
        <v>0</v>
      </c>
      <c r="T95" s="204">
        <v>0</v>
      </c>
      <c r="U95" s="204">
        <v>0</v>
      </c>
      <c r="V95" s="204">
        <v>0</v>
      </c>
      <c r="W95" s="205">
        <v>10754</v>
      </c>
      <c r="X95" s="204">
        <v>1837</v>
      </c>
      <c r="Y95" s="204">
        <v>27</v>
      </c>
      <c r="Z95" s="204">
        <v>354</v>
      </c>
      <c r="AA95" s="204">
        <v>0</v>
      </c>
      <c r="AB95" s="205">
        <v>2218</v>
      </c>
      <c r="AC95" s="204">
        <v>0</v>
      </c>
      <c r="AD95" s="204">
        <v>0</v>
      </c>
      <c r="AE95" s="204">
        <v>0</v>
      </c>
      <c r="AF95" s="204">
        <v>0</v>
      </c>
      <c r="AG95" s="205">
        <v>0</v>
      </c>
      <c r="AH95" s="204">
        <v>0</v>
      </c>
      <c r="AI95" s="204">
        <v>0</v>
      </c>
      <c r="AJ95" s="204">
        <v>0</v>
      </c>
      <c r="AK95" s="204">
        <v>0</v>
      </c>
      <c r="AL95" s="205">
        <v>0</v>
      </c>
    </row>
    <row r="96" spans="1:38" ht="14.4" x14ac:dyDescent="0.3">
      <c r="A96" s="1" t="s">
        <v>79</v>
      </c>
      <c r="B96" s="1" t="s">
        <v>262</v>
      </c>
      <c r="C96" s="1" t="s">
        <v>239</v>
      </c>
      <c r="D96" s="204">
        <v>140</v>
      </c>
      <c r="E96" s="204">
        <v>1</v>
      </c>
      <c r="F96" s="204">
        <v>4</v>
      </c>
      <c r="G96" s="204">
        <v>0</v>
      </c>
      <c r="H96" s="205">
        <v>604</v>
      </c>
      <c r="I96" s="204">
        <v>70</v>
      </c>
      <c r="J96" s="204">
        <v>0</v>
      </c>
      <c r="K96" s="204">
        <v>0</v>
      </c>
      <c r="L96" s="204">
        <v>0</v>
      </c>
      <c r="M96" s="205">
        <v>404</v>
      </c>
      <c r="N96" s="204">
        <v>70</v>
      </c>
      <c r="O96" s="204">
        <v>1</v>
      </c>
      <c r="P96" s="204">
        <v>4</v>
      </c>
      <c r="Q96" s="204">
        <v>0</v>
      </c>
      <c r="R96" s="205">
        <v>77</v>
      </c>
      <c r="S96" s="204">
        <v>0</v>
      </c>
      <c r="T96" s="204">
        <v>0</v>
      </c>
      <c r="U96" s="204">
        <v>0</v>
      </c>
      <c r="V96" s="204">
        <v>0</v>
      </c>
      <c r="W96" s="205">
        <v>123</v>
      </c>
      <c r="X96" s="204">
        <v>21</v>
      </c>
      <c r="Y96" s="204">
        <v>0</v>
      </c>
      <c r="Z96" s="204">
        <v>4</v>
      </c>
      <c r="AA96" s="204">
        <v>0</v>
      </c>
      <c r="AB96" s="205">
        <v>25</v>
      </c>
      <c r="AC96" s="204">
        <v>0</v>
      </c>
      <c r="AD96" s="204">
        <v>0</v>
      </c>
      <c r="AE96" s="204">
        <v>0</v>
      </c>
      <c r="AF96" s="204">
        <v>0</v>
      </c>
      <c r="AG96" s="205">
        <v>0</v>
      </c>
      <c r="AH96" s="204">
        <v>0</v>
      </c>
      <c r="AI96" s="204">
        <v>0</v>
      </c>
      <c r="AJ96" s="204">
        <v>0</v>
      </c>
      <c r="AK96" s="204">
        <v>0</v>
      </c>
      <c r="AL96" s="205">
        <v>0</v>
      </c>
    </row>
    <row r="97" spans="1:38" ht="14.4" x14ac:dyDescent="0.3">
      <c r="A97" s="1" t="s">
        <v>79</v>
      </c>
      <c r="B97" s="1" t="s">
        <v>262</v>
      </c>
      <c r="C97" s="1" t="s">
        <v>263</v>
      </c>
      <c r="D97" s="204">
        <v>15496</v>
      </c>
      <c r="E97" s="204">
        <v>114</v>
      </c>
      <c r="F97" s="204">
        <v>447</v>
      </c>
      <c r="G97" s="204">
        <v>0</v>
      </c>
      <c r="H97" s="205">
        <v>66765</v>
      </c>
      <c r="I97" s="204">
        <v>7748</v>
      </c>
      <c r="J97" s="204">
        <v>0</v>
      </c>
      <c r="K97" s="204">
        <v>0</v>
      </c>
      <c r="L97" s="204">
        <v>0</v>
      </c>
      <c r="M97" s="205">
        <v>44606</v>
      </c>
      <c r="N97" s="204">
        <v>7748</v>
      </c>
      <c r="O97" s="204">
        <v>114</v>
      </c>
      <c r="P97" s="204">
        <v>447</v>
      </c>
      <c r="Q97" s="204">
        <v>0</v>
      </c>
      <c r="R97" s="205">
        <v>8556</v>
      </c>
      <c r="S97" s="204">
        <v>0</v>
      </c>
      <c r="T97" s="204">
        <v>0</v>
      </c>
      <c r="U97" s="204">
        <v>0</v>
      </c>
      <c r="V97" s="204">
        <v>0</v>
      </c>
      <c r="W97" s="205">
        <v>13603</v>
      </c>
      <c r="X97" s="204">
        <v>2324</v>
      </c>
      <c r="Y97" s="204">
        <v>34</v>
      </c>
      <c r="Z97" s="204">
        <v>447</v>
      </c>
      <c r="AA97" s="204">
        <v>0</v>
      </c>
      <c r="AB97" s="205">
        <v>2805</v>
      </c>
      <c r="AC97" s="204">
        <v>0</v>
      </c>
      <c r="AD97" s="204">
        <v>0</v>
      </c>
      <c r="AE97" s="204">
        <v>0</v>
      </c>
      <c r="AF97" s="204">
        <v>0</v>
      </c>
      <c r="AG97" s="205">
        <v>0</v>
      </c>
      <c r="AH97" s="204">
        <v>0</v>
      </c>
      <c r="AI97" s="204">
        <v>0</v>
      </c>
      <c r="AJ97" s="204">
        <v>0</v>
      </c>
      <c r="AK97" s="204">
        <v>0</v>
      </c>
      <c r="AL97" s="205">
        <v>0</v>
      </c>
    </row>
    <row r="98" spans="1:38" ht="14.4" x14ac:dyDescent="0.3">
      <c r="A98" s="1" t="s">
        <v>79</v>
      </c>
      <c r="B98" s="1" t="s">
        <v>264</v>
      </c>
      <c r="C98" s="1" t="s">
        <v>265</v>
      </c>
      <c r="D98" s="204">
        <v>10811</v>
      </c>
      <c r="E98" s="204">
        <v>79</v>
      </c>
      <c r="F98" s="204">
        <v>312</v>
      </c>
      <c r="G98" s="204">
        <v>0</v>
      </c>
      <c r="H98" s="205">
        <v>46578</v>
      </c>
      <c r="I98" s="204">
        <v>5406</v>
      </c>
      <c r="J98" s="204">
        <v>0</v>
      </c>
      <c r="K98" s="204">
        <v>0</v>
      </c>
      <c r="L98" s="204">
        <v>0</v>
      </c>
      <c r="M98" s="205">
        <v>31119</v>
      </c>
      <c r="N98" s="204">
        <v>5405</v>
      </c>
      <c r="O98" s="204">
        <v>79</v>
      </c>
      <c r="P98" s="204">
        <v>312</v>
      </c>
      <c r="Q98" s="204">
        <v>0</v>
      </c>
      <c r="R98" s="205">
        <v>5969</v>
      </c>
      <c r="S98" s="204">
        <v>0</v>
      </c>
      <c r="T98" s="204">
        <v>0</v>
      </c>
      <c r="U98" s="204">
        <v>0</v>
      </c>
      <c r="V98" s="204">
        <v>0</v>
      </c>
      <c r="W98" s="205">
        <v>9490</v>
      </c>
      <c r="X98" s="204">
        <v>1621</v>
      </c>
      <c r="Y98" s="204">
        <v>24</v>
      </c>
      <c r="Z98" s="204">
        <v>312</v>
      </c>
      <c r="AA98" s="204">
        <v>0</v>
      </c>
      <c r="AB98" s="205">
        <v>1957</v>
      </c>
      <c r="AC98" s="204">
        <v>0</v>
      </c>
      <c r="AD98" s="204">
        <v>0</v>
      </c>
      <c r="AE98" s="204">
        <v>0</v>
      </c>
      <c r="AF98" s="204">
        <v>0</v>
      </c>
      <c r="AG98" s="205">
        <v>0</v>
      </c>
      <c r="AH98" s="204">
        <v>0</v>
      </c>
      <c r="AI98" s="204">
        <v>0</v>
      </c>
      <c r="AJ98" s="204">
        <v>0</v>
      </c>
      <c r="AK98" s="204">
        <v>0</v>
      </c>
      <c r="AL98" s="205">
        <v>0</v>
      </c>
    </row>
    <row r="99" spans="1:38" ht="14.4" x14ac:dyDescent="0.3">
      <c r="A99" s="1" t="s">
        <v>79</v>
      </c>
      <c r="B99" s="1" t="s">
        <v>266</v>
      </c>
      <c r="C99" s="1" t="s">
        <v>267</v>
      </c>
      <c r="D99" s="204">
        <v>6672</v>
      </c>
      <c r="E99" s="204">
        <v>49</v>
      </c>
      <c r="F99" s="204">
        <v>193</v>
      </c>
      <c r="G99" s="204">
        <v>0</v>
      </c>
      <c r="H99" s="205">
        <v>28748</v>
      </c>
      <c r="I99" s="204">
        <v>3336</v>
      </c>
      <c r="J99" s="204">
        <v>0</v>
      </c>
      <c r="K99" s="204">
        <v>0</v>
      </c>
      <c r="L99" s="204">
        <v>0</v>
      </c>
      <c r="M99" s="205">
        <v>19206</v>
      </c>
      <c r="N99" s="204">
        <v>3336</v>
      </c>
      <c r="O99" s="204">
        <v>49</v>
      </c>
      <c r="P99" s="204">
        <v>193</v>
      </c>
      <c r="Q99" s="204">
        <v>0</v>
      </c>
      <c r="R99" s="205">
        <v>3684</v>
      </c>
      <c r="S99" s="204">
        <v>0</v>
      </c>
      <c r="T99" s="204">
        <v>0</v>
      </c>
      <c r="U99" s="204">
        <v>0</v>
      </c>
      <c r="V99" s="204">
        <v>0</v>
      </c>
      <c r="W99" s="205">
        <v>5858</v>
      </c>
      <c r="X99" s="204">
        <v>1001</v>
      </c>
      <c r="Y99" s="204">
        <v>15</v>
      </c>
      <c r="Z99" s="204">
        <v>193</v>
      </c>
      <c r="AA99" s="204">
        <v>0</v>
      </c>
      <c r="AB99" s="205">
        <v>1209</v>
      </c>
      <c r="AC99" s="204">
        <v>0</v>
      </c>
      <c r="AD99" s="204">
        <v>0</v>
      </c>
      <c r="AE99" s="204">
        <v>0</v>
      </c>
      <c r="AF99" s="204">
        <v>0</v>
      </c>
      <c r="AG99" s="205">
        <v>0</v>
      </c>
      <c r="AH99" s="204">
        <v>0</v>
      </c>
      <c r="AI99" s="204">
        <v>0</v>
      </c>
      <c r="AJ99" s="204">
        <v>0</v>
      </c>
      <c r="AK99" s="204">
        <v>0</v>
      </c>
      <c r="AL99" s="205">
        <v>0</v>
      </c>
    </row>
    <row r="100" spans="1:38" ht="14.4" x14ac:dyDescent="0.3">
      <c r="A100" s="1" t="s">
        <v>80</v>
      </c>
      <c r="B100" s="1" t="s">
        <v>262</v>
      </c>
      <c r="C100" s="1" t="s">
        <v>263</v>
      </c>
      <c r="D100" s="204">
        <v>9942</v>
      </c>
      <c r="E100" s="204">
        <v>73</v>
      </c>
      <c r="F100" s="204">
        <v>287</v>
      </c>
      <c r="G100" s="204">
        <v>0</v>
      </c>
      <c r="H100" s="205">
        <v>42836</v>
      </c>
      <c r="I100" s="204">
        <v>4971</v>
      </c>
      <c r="J100" s="204">
        <v>0</v>
      </c>
      <c r="K100" s="204">
        <v>0</v>
      </c>
      <c r="L100" s="204">
        <v>0</v>
      </c>
      <c r="M100" s="205">
        <v>28619</v>
      </c>
      <c r="N100" s="204">
        <v>4971</v>
      </c>
      <c r="O100" s="204">
        <v>73</v>
      </c>
      <c r="P100" s="204">
        <v>287</v>
      </c>
      <c r="Q100" s="204">
        <v>0</v>
      </c>
      <c r="R100" s="205">
        <v>5489</v>
      </c>
      <c r="S100" s="204">
        <v>0</v>
      </c>
      <c r="T100" s="204">
        <v>0</v>
      </c>
      <c r="U100" s="204">
        <v>0</v>
      </c>
      <c r="V100" s="204">
        <v>0</v>
      </c>
      <c r="W100" s="205">
        <v>8728</v>
      </c>
      <c r="X100" s="204">
        <v>1491</v>
      </c>
      <c r="Y100" s="204">
        <v>22</v>
      </c>
      <c r="Z100" s="204">
        <v>287</v>
      </c>
      <c r="AA100" s="204">
        <v>0</v>
      </c>
      <c r="AB100" s="205">
        <v>1800</v>
      </c>
      <c r="AC100" s="204">
        <v>0</v>
      </c>
      <c r="AD100" s="204">
        <v>0</v>
      </c>
      <c r="AE100" s="204">
        <v>0</v>
      </c>
      <c r="AF100" s="204">
        <v>0</v>
      </c>
      <c r="AG100" s="205">
        <v>0</v>
      </c>
      <c r="AH100" s="204">
        <v>0</v>
      </c>
      <c r="AI100" s="204">
        <v>0</v>
      </c>
      <c r="AJ100" s="204">
        <v>0</v>
      </c>
      <c r="AK100" s="204">
        <v>0</v>
      </c>
      <c r="AL100" s="205">
        <v>0</v>
      </c>
    </row>
    <row r="101" spans="1:38" ht="14.4" x14ac:dyDescent="0.3">
      <c r="A101" s="1" t="s">
        <v>80</v>
      </c>
      <c r="B101" s="1" t="s">
        <v>264</v>
      </c>
      <c r="C101" s="1" t="s">
        <v>265</v>
      </c>
      <c r="D101" s="204">
        <v>14579</v>
      </c>
      <c r="E101" s="204">
        <v>107</v>
      </c>
      <c r="F101" s="204">
        <v>421</v>
      </c>
      <c r="G101" s="204">
        <v>0</v>
      </c>
      <c r="H101" s="205">
        <v>62814</v>
      </c>
      <c r="I101" s="204">
        <v>7290</v>
      </c>
      <c r="J101" s="204">
        <v>0</v>
      </c>
      <c r="K101" s="204">
        <v>0</v>
      </c>
      <c r="L101" s="204">
        <v>0</v>
      </c>
      <c r="M101" s="205">
        <v>41967</v>
      </c>
      <c r="N101" s="204">
        <v>7289</v>
      </c>
      <c r="O101" s="204">
        <v>107</v>
      </c>
      <c r="P101" s="204">
        <v>421</v>
      </c>
      <c r="Q101" s="204">
        <v>0</v>
      </c>
      <c r="R101" s="205">
        <v>8049</v>
      </c>
      <c r="S101" s="204">
        <v>0</v>
      </c>
      <c r="T101" s="204">
        <v>0</v>
      </c>
      <c r="U101" s="204">
        <v>0</v>
      </c>
      <c r="V101" s="204">
        <v>0</v>
      </c>
      <c r="W101" s="205">
        <v>12798</v>
      </c>
      <c r="X101" s="204">
        <v>2186</v>
      </c>
      <c r="Y101" s="204">
        <v>32</v>
      </c>
      <c r="Z101" s="204">
        <v>421</v>
      </c>
      <c r="AA101" s="204">
        <v>0</v>
      </c>
      <c r="AB101" s="205">
        <v>2639</v>
      </c>
      <c r="AC101" s="204">
        <v>0</v>
      </c>
      <c r="AD101" s="204">
        <v>0</v>
      </c>
      <c r="AE101" s="204">
        <v>0</v>
      </c>
      <c r="AF101" s="204">
        <v>0</v>
      </c>
      <c r="AG101" s="205">
        <v>0</v>
      </c>
      <c r="AH101" s="204">
        <v>0</v>
      </c>
      <c r="AI101" s="204">
        <v>0</v>
      </c>
      <c r="AJ101" s="204">
        <v>0</v>
      </c>
      <c r="AK101" s="204">
        <v>0</v>
      </c>
      <c r="AL101" s="205">
        <v>0</v>
      </c>
    </row>
    <row r="102" spans="1:38" ht="14.4" x14ac:dyDescent="0.3">
      <c r="A102" s="1" t="s">
        <v>80</v>
      </c>
      <c r="B102" s="1" t="s">
        <v>266</v>
      </c>
      <c r="C102" s="1" t="s">
        <v>267</v>
      </c>
      <c r="D102" s="204">
        <v>10329</v>
      </c>
      <c r="E102" s="204">
        <v>76</v>
      </c>
      <c r="F102" s="204">
        <v>298</v>
      </c>
      <c r="G102" s="204">
        <v>0</v>
      </c>
      <c r="H102" s="205">
        <v>44504</v>
      </c>
      <c r="I102" s="204">
        <v>5165</v>
      </c>
      <c r="J102" s="204">
        <v>0</v>
      </c>
      <c r="K102" s="204">
        <v>0</v>
      </c>
      <c r="L102" s="204">
        <v>0</v>
      </c>
      <c r="M102" s="205">
        <v>29734</v>
      </c>
      <c r="N102" s="204">
        <v>5164</v>
      </c>
      <c r="O102" s="204">
        <v>76</v>
      </c>
      <c r="P102" s="204">
        <v>298</v>
      </c>
      <c r="Q102" s="204">
        <v>0</v>
      </c>
      <c r="R102" s="205">
        <v>5702</v>
      </c>
      <c r="S102" s="204">
        <v>0</v>
      </c>
      <c r="T102" s="204">
        <v>0</v>
      </c>
      <c r="U102" s="204">
        <v>0</v>
      </c>
      <c r="V102" s="204">
        <v>0</v>
      </c>
      <c r="W102" s="205">
        <v>9068</v>
      </c>
      <c r="X102" s="204">
        <v>1549</v>
      </c>
      <c r="Y102" s="204">
        <v>23</v>
      </c>
      <c r="Z102" s="204">
        <v>298</v>
      </c>
      <c r="AA102" s="204">
        <v>0</v>
      </c>
      <c r="AB102" s="205">
        <v>1870</v>
      </c>
      <c r="AC102" s="204">
        <v>0</v>
      </c>
      <c r="AD102" s="204">
        <v>0</v>
      </c>
      <c r="AE102" s="204">
        <v>0</v>
      </c>
      <c r="AF102" s="204">
        <v>0</v>
      </c>
      <c r="AG102" s="205">
        <v>0</v>
      </c>
      <c r="AH102" s="204">
        <v>0</v>
      </c>
      <c r="AI102" s="204">
        <v>0</v>
      </c>
      <c r="AJ102" s="204">
        <v>0</v>
      </c>
      <c r="AK102" s="204">
        <v>0</v>
      </c>
      <c r="AL102" s="205">
        <v>0</v>
      </c>
    </row>
    <row r="103" spans="1:38" ht="14.4" x14ac:dyDescent="0.3">
      <c r="A103" s="1" t="s">
        <v>84</v>
      </c>
      <c r="B103" s="1" t="s">
        <v>262</v>
      </c>
      <c r="C103" s="1" t="s">
        <v>263</v>
      </c>
      <c r="D103" s="204">
        <v>28718</v>
      </c>
      <c r="E103" s="204">
        <v>210</v>
      </c>
      <c r="F103" s="204">
        <v>829</v>
      </c>
      <c r="G103" s="204">
        <v>0</v>
      </c>
      <c r="H103" s="205">
        <v>123730</v>
      </c>
      <c r="I103" s="204">
        <v>14359</v>
      </c>
      <c r="J103" s="204">
        <v>0</v>
      </c>
      <c r="K103" s="204">
        <v>0</v>
      </c>
      <c r="L103" s="204">
        <v>0</v>
      </c>
      <c r="M103" s="205">
        <v>82663</v>
      </c>
      <c r="N103" s="204">
        <v>14359</v>
      </c>
      <c r="O103" s="204">
        <v>210</v>
      </c>
      <c r="P103" s="204">
        <v>829</v>
      </c>
      <c r="Q103" s="204">
        <v>0</v>
      </c>
      <c r="R103" s="205">
        <v>15856</v>
      </c>
      <c r="S103" s="204">
        <v>0</v>
      </c>
      <c r="T103" s="204">
        <v>0</v>
      </c>
      <c r="U103" s="204">
        <v>0</v>
      </c>
      <c r="V103" s="204">
        <v>0</v>
      </c>
      <c r="W103" s="205">
        <v>25211</v>
      </c>
      <c r="X103" s="204">
        <v>4308</v>
      </c>
      <c r="Y103" s="204">
        <v>63</v>
      </c>
      <c r="Z103" s="204">
        <v>829</v>
      </c>
      <c r="AA103" s="204">
        <v>0</v>
      </c>
      <c r="AB103" s="205">
        <v>5200</v>
      </c>
      <c r="AC103" s="204">
        <v>0</v>
      </c>
      <c r="AD103" s="204">
        <v>0</v>
      </c>
      <c r="AE103" s="204">
        <v>0</v>
      </c>
      <c r="AF103" s="204">
        <v>0</v>
      </c>
      <c r="AG103" s="205">
        <v>0</v>
      </c>
      <c r="AH103" s="204">
        <v>0</v>
      </c>
      <c r="AI103" s="204">
        <v>0</v>
      </c>
      <c r="AJ103" s="204">
        <v>0</v>
      </c>
      <c r="AK103" s="204">
        <v>0</v>
      </c>
      <c r="AL103" s="205">
        <v>0</v>
      </c>
    </row>
    <row r="104" spans="1:38" ht="14.4" x14ac:dyDescent="0.3">
      <c r="A104" s="1" t="s">
        <v>84</v>
      </c>
      <c r="B104" s="1" t="s">
        <v>264</v>
      </c>
      <c r="C104" s="1" t="s">
        <v>263</v>
      </c>
      <c r="D104" s="204">
        <v>1686</v>
      </c>
      <c r="E104" s="204">
        <v>12</v>
      </c>
      <c r="F104" s="204">
        <v>49</v>
      </c>
      <c r="G104" s="204">
        <v>0</v>
      </c>
      <c r="H104" s="205">
        <v>7266</v>
      </c>
      <c r="I104" s="204">
        <v>843</v>
      </c>
      <c r="J104" s="204">
        <v>0</v>
      </c>
      <c r="K104" s="204">
        <v>0</v>
      </c>
      <c r="L104" s="204">
        <v>0</v>
      </c>
      <c r="M104" s="205">
        <v>4854</v>
      </c>
      <c r="N104" s="204">
        <v>843</v>
      </c>
      <c r="O104" s="204">
        <v>12</v>
      </c>
      <c r="P104" s="204">
        <v>49</v>
      </c>
      <c r="Q104" s="204">
        <v>0</v>
      </c>
      <c r="R104" s="205">
        <v>931</v>
      </c>
      <c r="S104" s="204">
        <v>0</v>
      </c>
      <c r="T104" s="204">
        <v>0</v>
      </c>
      <c r="U104" s="204">
        <v>0</v>
      </c>
      <c r="V104" s="204">
        <v>0</v>
      </c>
      <c r="W104" s="205">
        <v>1481</v>
      </c>
      <c r="X104" s="204">
        <v>253</v>
      </c>
      <c r="Y104" s="204">
        <v>4</v>
      </c>
      <c r="Z104" s="204">
        <v>49</v>
      </c>
      <c r="AA104" s="204">
        <v>0</v>
      </c>
      <c r="AB104" s="205">
        <v>306</v>
      </c>
      <c r="AC104" s="204">
        <v>0</v>
      </c>
      <c r="AD104" s="204">
        <v>0</v>
      </c>
      <c r="AE104" s="204">
        <v>0</v>
      </c>
      <c r="AF104" s="204">
        <v>0</v>
      </c>
      <c r="AG104" s="205">
        <v>0</v>
      </c>
      <c r="AH104" s="204">
        <v>0</v>
      </c>
      <c r="AI104" s="204">
        <v>0</v>
      </c>
      <c r="AJ104" s="204">
        <v>0</v>
      </c>
      <c r="AK104" s="204">
        <v>0</v>
      </c>
      <c r="AL104" s="205">
        <v>0</v>
      </c>
    </row>
    <row r="105" spans="1:38" ht="14.4" x14ac:dyDescent="0.3">
      <c r="A105" s="1" t="s">
        <v>84</v>
      </c>
      <c r="B105" s="1" t="s">
        <v>264</v>
      </c>
      <c r="C105" s="1" t="s">
        <v>265</v>
      </c>
      <c r="D105" s="204">
        <v>20011</v>
      </c>
      <c r="E105" s="204">
        <v>147</v>
      </c>
      <c r="F105" s="204">
        <v>578</v>
      </c>
      <c r="G105" s="204">
        <v>0</v>
      </c>
      <c r="H105" s="205">
        <v>86218</v>
      </c>
      <c r="I105" s="204">
        <v>10006</v>
      </c>
      <c r="J105" s="204">
        <v>0</v>
      </c>
      <c r="K105" s="204">
        <v>0</v>
      </c>
      <c r="L105" s="204">
        <v>0</v>
      </c>
      <c r="M105" s="205">
        <v>57602</v>
      </c>
      <c r="N105" s="204">
        <v>10005</v>
      </c>
      <c r="O105" s="204">
        <v>147</v>
      </c>
      <c r="P105" s="204">
        <v>578</v>
      </c>
      <c r="Q105" s="204">
        <v>0</v>
      </c>
      <c r="R105" s="205">
        <v>11048</v>
      </c>
      <c r="S105" s="204">
        <v>0</v>
      </c>
      <c r="T105" s="204">
        <v>0</v>
      </c>
      <c r="U105" s="204">
        <v>0</v>
      </c>
      <c r="V105" s="204">
        <v>0</v>
      </c>
      <c r="W105" s="205">
        <v>17568</v>
      </c>
      <c r="X105" s="204">
        <v>3001</v>
      </c>
      <c r="Y105" s="204">
        <v>44</v>
      </c>
      <c r="Z105" s="204">
        <v>578</v>
      </c>
      <c r="AA105" s="204">
        <v>0</v>
      </c>
      <c r="AB105" s="205">
        <v>3623</v>
      </c>
      <c r="AC105" s="204">
        <v>0</v>
      </c>
      <c r="AD105" s="204">
        <v>0</v>
      </c>
      <c r="AE105" s="204">
        <v>0</v>
      </c>
      <c r="AF105" s="204">
        <v>0</v>
      </c>
      <c r="AG105" s="205">
        <v>0</v>
      </c>
      <c r="AH105" s="204">
        <v>0</v>
      </c>
      <c r="AI105" s="204">
        <v>0</v>
      </c>
      <c r="AJ105" s="204">
        <v>0</v>
      </c>
      <c r="AK105" s="204">
        <v>0</v>
      </c>
      <c r="AL105" s="205">
        <v>0</v>
      </c>
    </row>
    <row r="106" spans="1:38" ht="14.4" x14ac:dyDescent="0.3">
      <c r="A106" s="1" t="s">
        <v>84</v>
      </c>
      <c r="B106" s="1" t="s">
        <v>266</v>
      </c>
      <c r="C106" s="1" t="s">
        <v>265</v>
      </c>
      <c r="D106" s="204">
        <v>-53</v>
      </c>
      <c r="E106" s="204">
        <v>0</v>
      </c>
      <c r="F106" s="204">
        <v>-2</v>
      </c>
      <c r="G106" s="204">
        <v>0</v>
      </c>
      <c r="H106" s="205">
        <v>-228</v>
      </c>
      <c r="I106" s="204">
        <v>-27</v>
      </c>
      <c r="J106" s="204">
        <v>0</v>
      </c>
      <c r="K106" s="204">
        <v>0</v>
      </c>
      <c r="L106" s="204">
        <v>0</v>
      </c>
      <c r="M106" s="205">
        <v>-153</v>
      </c>
      <c r="N106" s="204">
        <v>-26</v>
      </c>
      <c r="O106" s="204">
        <v>0</v>
      </c>
      <c r="P106" s="204">
        <v>-2</v>
      </c>
      <c r="Q106" s="204">
        <v>0</v>
      </c>
      <c r="R106" s="205">
        <v>-28</v>
      </c>
      <c r="S106" s="204">
        <v>0</v>
      </c>
      <c r="T106" s="204">
        <v>0</v>
      </c>
      <c r="U106" s="204">
        <v>0</v>
      </c>
      <c r="V106" s="204">
        <v>0</v>
      </c>
      <c r="W106" s="205">
        <v>-47</v>
      </c>
      <c r="X106" s="204">
        <v>-7</v>
      </c>
      <c r="Y106" s="204">
        <v>0</v>
      </c>
      <c r="Z106" s="204">
        <v>-2</v>
      </c>
      <c r="AA106" s="204">
        <v>0</v>
      </c>
      <c r="AB106" s="205">
        <v>-9</v>
      </c>
      <c r="AC106" s="204">
        <v>0</v>
      </c>
      <c r="AD106" s="204">
        <v>0</v>
      </c>
      <c r="AE106" s="204">
        <v>0</v>
      </c>
      <c r="AF106" s="204">
        <v>0</v>
      </c>
      <c r="AG106" s="205">
        <v>0</v>
      </c>
      <c r="AH106" s="204">
        <v>0</v>
      </c>
      <c r="AI106" s="204">
        <v>0</v>
      </c>
      <c r="AJ106" s="204">
        <v>0</v>
      </c>
      <c r="AK106" s="204">
        <v>0</v>
      </c>
      <c r="AL106" s="205">
        <v>0</v>
      </c>
    </row>
    <row r="107" spans="1:38" ht="14.4" x14ac:dyDescent="0.3">
      <c r="A107" s="1" t="s">
        <v>84</v>
      </c>
      <c r="B107" s="1" t="s">
        <v>266</v>
      </c>
      <c r="C107" s="1" t="s">
        <v>267</v>
      </c>
      <c r="D107" s="204">
        <v>19664</v>
      </c>
      <c r="E107" s="204">
        <v>144</v>
      </c>
      <c r="F107" s="204">
        <v>568</v>
      </c>
      <c r="G107" s="204">
        <v>0</v>
      </c>
      <c r="H107" s="205">
        <v>84723</v>
      </c>
      <c r="I107" s="204">
        <v>9832</v>
      </c>
      <c r="J107" s="204">
        <v>0</v>
      </c>
      <c r="K107" s="204">
        <v>0</v>
      </c>
      <c r="L107" s="204">
        <v>0</v>
      </c>
      <c r="M107" s="205">
        <v>56603</v>
      </c>
      <c r="N107" s="204">
        <v>9832</v>
      </c>
      <c r="O107" s="204">
        <v>144</v>
      </c>
      <c r="P107" s="204">
        <v>568</v>
      </c>
      <c r="Q107" s="204">
        <v>0</v>
      </c>
      <c r="R107" s="205">
        <v>10858</v>
      </c>
      <c r="S107" s="204">
        <v>0</v>
      </c>
      <c r="T107" s="204">
        <v>0</v>
      </c>
      <c r="U107" s="204">
        <v>0</v>
      </c>
      <c r="V107" s="204">
        <v>0</v>
      </c>
      <c r="W107" s="205">
        <v>17262</v>
      </c>
      <c r="X107" s="204">
        <v>2950</v>
      </c>
      <c r="Y107" s="204">
        <v>43</v>
      </c>
      <c r="Z107" s="204">
        <v>568</v>
      </c>
      <c r="AA107" s="204">
        <v>0</v>
      </c>
      <c r="AB107" s="205">
        <v>3561</v>
      </c>
      <c r="AC107" s="204">
        <v>0</v>
      </c>
      <c r="AD107" s="204">
        <v>0</v>
      </c>
      <c r="AE107" s="204">
        <v>0</v>
      </c>
      <c r="AF107" s="204">
        <v>0</v>
      </c>
      <c r="AG107" s="205">
        <v>0</v>
      </c>
      <c r="AH107" s="204">
        <v>0</v>
      </c>
      <c r="AI107" s="204">
        <v>0</v>
      </c>
      <c r="AJ107" s="204">
        <v>0</v>
      </c>
      <c r="AK107" s="204">
        <v>0</v>
      </c>
      <c r="AL107" s="205">
        <v>0</v>
      </c>
    </row>
    <row r="108" spans="1:38" ht="14.4" x14ac:dyDescent="0.3">
      <c r="A108" s="1" t="s">
        <v>86</v>
      </c>
      <c r="B108" s="1" t="s">
        <v>262</v>
      </c>
      <c r="C108" s="1" t="s">
        <v>239</v>
      </c>
      <c r="D108" s="204">
        <v>32641</v>
      </c>
      <c r="E108" s="204">
        <v>239</v>
      </c>
      <c r="F108" s="204">
        <v>942</v>
      </c>
      <c r="G108" s="204">
        <v>0</v>
      </c>
      <c r="H108" s="205">
        <v>140632</v>
      </c>
      <c r="I108" s="204">
        <v>16321</v>
      </c>
      <c r="J108" s="204">
        <v>0</v>
      </c>
      <c r="K108" s="204">
        <v>0</v>
      </c>
      <c r="L108" s="204">
        <v>0</v>
      </c>
      <c r="M108" s="205">
        <v>93957</v>
      </c>
      <c r="N108" s="204">
        <v>16320</v>
      </c>
      <c r="O108" s="204">
        <v>239</v>
      </c>
      <c r="P108" s="204">
        <v>942</v>
      </c>
      <c r="Q108" s="204">
        <v>0</v>
      </c>
      <c r="R108" s="205">
        <v>18021</v>
      </c>
      <c r="S108" s="204">
        <v>0</v>
      </c>
      <c r="T108" s="204">
        <v>0</v>
      </c>
      <c r="U108" s="204">
        <v>0</v>
      </c>
      <c r="V108" s="204">
        <v>0</v>
      </c>
      <c r="W108" s="205">
        <v>28654</v>
      </c>
      <c r="X108" s="204">
        <v>4896</v>
      </c>
      <c r="Y108" s="204">
        <v>72</v>
      </c>
      <c r="Z108" s="204">
        <v>942</v>
      </c>
      <c r="AA108" s="204">
        <v>0</v>
      </c>
      <c r="AB108" s="205">
        <v>5910</v>
      </c>
      <c r="AC108" s="204">
        <v>0</v>
      </c>
      <c r="AD108" s="204">
        <v>0</v>
      </c>
      <c r="AE108" s="204">
        <v>0</v>
      </c>
      <c r="AF108" s="204">
        <v>0</v>
      </c>
      <c r="AG108" s="205">
        <v>0</v>
      </c>
      <c r="AH108" s="204">
        <v>0</v>
      </c>
      <c r="AI108" s="204">
        <v>0</v>
      </c>
      <c r="AJ108" s="204">
        <v>0</v>
      </c>
      <c r="AK108" s="204">
        <v>0</v>
      </c>
      <c r="AL108" s="205">
        <v>0</v>
      </c>
    </row>
    <row r="109" spans="1:38" ht="14.4" x14ac:dyDescent="0.3">
      <c r="A109" s="1" t="s">
        <v>86</v>
      </c>
      <c r="B109" s="1" t="s">
        <v>262</v>
      </c>
      <c r="C109" s="1" t="s">
        <v>263</v>
      </c>
      <c r="D109" s="204">
        <v>17896</v>
      </c>
      <c r="E109" s="204">
        <v>131</v>
      </c>
      <c r="F109" s="204">
        <v>517</v>
      </c>
      <c r="G109" s="204">
        <v>0</v>
      </c>
      <c r="H109" s="205">
        <v>77104</v>
      </c>
      <c r="I109" s="204">
        <v>8948</v>
      </c>
      <c r="J109" s="204">
        <v>0</v>
      </c>
      <c r="K109" s="204">
        <v>0</v>
      </c>
      <c r="L109" s="204">
        <v>0</v>
      </c>
      <c r="M109" s="205">
        <v>51512</v>
      </c>
      <c r="N109" s="204">
        <v>8948</v>
      </c>
      <c r="O109" s="204">
        <v>131</v>
      </c>
      <c r="P109" s="204">
        <v>517</v>
      </c>
      <c r="Q109" s="204">
        <v>0</v>
      </c>
      <c r="R109" s="205">
        <v>9882</v>
      </c>
      <c r="S109" s="204">
        <v>0</v>
      </c>
      <c r="T109" s="204">
        <v>0</v>
      </c>
      <c r="U109" s="204">
        <v>0</v>
      </c>
      <c r="V109" s="204">
        <v>0</v>
      </c>
      <c r="W109" s="205">
        <v>15710</v>
      </c>
      <c r="X109" s="204">
        <v>2684</v>
      </c>
      <c r="Y109" s="204">
        <v>39</v>
      </c>
      <c r="Z109" s="204">
        <v>517</v>
      </c>
      <c r="AA109" s="204">
        <v>0</v>
      </c>
      <c r="AB109" s="205">
        <v>3240</v>
      </c>
      <c r="AC109" s="204">
        <v>0</v>
      </c>
      <c r="AD109" s="204">
        <v>0</v>
      </c>
      <c r="AE109" s="204">
        <v>0</v>
      </c>
      <c r="AF109" s="204">
        <v>0</v>
      </c>
      <c r="AG109" s="205">
        <v>0</v>
      </c>
      <c r="AH109" s="204">
        <v>0</v>
      </c>
      <c r="AI109" s="204">
        <v>0</v>
      </c>
      <c r="AJ109" s="204">
        <v>0</v>
      </c>
      <c r="AK109" s="204">
        <v>0</v>
      </c>
      <c r="AL109" s="205">
        <v>0</v>
      </c>
    </row>
    <row r="110" spans="1:38" ht="14.4" x14ac:dyDescent="0.3">
      <c r="A110" s="1" t="s">
        <v>86</v>
      </c>
      <c r="B110" s="1" t="s">
        <v>264</v>
      </c>
      <c r="C110" s="1" t="s">
        <v>265</v>
      </c>
      <c r="D110" s="204">
        <v>512</v>
      </c>
      <c r="E110" s="204">
        <v>4</v>
      </c>
      <c r="F110" s="204">
        <v>15</v>
      </c>
      <c r="G110" s="204">
        <v>0</v>
      </c>
      <c r="H110" s="205">
        <v>2207</v>
      </c>
      <c r="I110" s="204">
        <v>256</v>
      </c>
      <c r="J110" s="204">
        <v>0</v>
      </c>
      <c r="K110" s="204">
        <v>0</v>
      </c>
      <c r="L110" s="204">
        <v>0</v>
      </c>
      <c r="M110" s="205">
        <v>1473</v>
      </c>
      <c r="N110" s="204">
        <v>256</v>
      </c>
      <c r="O110" s="204">
        <v>4</v>
      </c>
      <c r="P110" s="204">
        <v>15</v>
      </c>
      <c r="Q110" s="204">
        <v>0</v>
      </c>
      <c r="R110" s="205">
        <v>284</v>
      </c>
      <c r="S110" s="204">
        <v>0</v>
      </c>
      <c r="T110" s="204">
        <v>0</v>
      </c>
      <c r="U110" s="204">
        <v>0</v>
      </c>
      <c r="V110" s="204">
        <v>0</v>
      </c>
      <c r="W110" s="205">
        <v>450</v>
      </c>
      <c r="X110" s="204">
        <v>77</v>
      </c>
      <c r="Y110" s="204">
        <v>1</v>
      </c>
      <c r="Z110" s="204">
        <v>15</v>
      </c>
      <c r="AA110" s="204">
        <v>0</v>
      </c>
      <c r="AB110" s="205">
        <v>93</v>
      </c>
      <c r="AC110" s="204">
        <v>0</v>
      </c>
      <c r="AD110" s="204">
        <v>0</v>
      </c>
      <c r="AE110" s="204">
        <v>0</v>
      </c>
      <c r="AF110" s="204">
        <v>0</v>
      </c>
      <c r="AG110" s="205">
        <v>0</v>
      </c>
      <c r="AH110" s="204">
        <v>0</v>
      </c>
      <c r="AI110" s="204">
        <v>0</v>
      </c>
      <c r="AJ110" s="204">
        <v>0</v>
      </c>
      <c r="AK110" s="204">
        <v>0</v>
      </c>
      <c r="AL110" s="205">
        <v>0</v>
      </c>
    </row>
    <row r="111" spans="1:38" ht="14.4" x14ac:dyDescent="0.3">
      <c r="A111" s="1" t="s">
        <v>86</v>
      </c>
      <c r="B111" s="1" t="s">
        <v>266</v>
      </c>
      <c r="C111" s="1" t="s">
        <v>267</v>
      </c>
      <c r="D111" s="204">
        <v>512</v>
      </c>
      <c r="E111" s="204">
        <v>4</v>
      </c>
      <c r="F111" s="204">
        <v>15</v>
      </c>
      <c r="G111" s="204">
        <v>0</v>
      </c>
      <c r="H111" s="205">
        <v>2207</v>
      </c>
      <c r="I111" s="204">
        <v>256</v>
      </c>
      <c r="J111" s="204">
        <v>0</v>
      </c>
      <c r="K111" s="204">
        <v>0</v>
      </c>
      <c r="L111" s="204">
        <v>0</v>
      </c>
      <c r="M111" s="205">
        <v>1473</v>
      </c>
      <c r="N111" s="204">
        <v>256</v>
      </c>
      <c r="O111" s="204">
        <v>4</v>
      </c>
      <c r="P111" s="204">
        <v>15</v>
      </c>
      <c r="Q111" s="204">
        <v>0</v>
      </c>
      <c r="R111" s="205">
        <v>284</v>
      </c>
      <c r="S111" s="204">
        <v>0</v>
      </c>
      <c r="T111" s="204">
        <v>0</v>
      </c>
      <c r="U111" s="204">
        <v>0</v>
      </c>
      <c r="V111" s="204">
        <v>0</v>
      </c>
      <c r="W111" s="205">
        <v>450</v>
      </c>
      <c r="X111" s="204">
        <v>77</v>
      </c>
      <c r="Y111" s="204">
        <v>1</v>
      </c>
      <c r="Z111" s="204">
        <v>15</v>
      </c>
      <c r="AA111" s="204">
        <v>0</v>
      </c>
      <c r="AB111" s="205">
        <v>93</v>
      </c>
      <c r="AC111" s="204">
        <v>0</v>
      </c>
      <c r="AD111" s="204">
        <v>0</v>
      </c>
      <c r="AE111" s="204">
        <v>0</v>
      </c>
      <c r="AF111" s="204">
        <v>0</v>
      </c>
      <c r="AG111" s="205">
        <v>0</v>
      </c>
      <c r="AH111" s="204">
        <v>0</v>
      </c>
      <c r="AI111" s="204">
        <v>0</v>
      </c>
      <c r="AJ111" s="204">
        <v>0</v>
      </c>
      <c r="AK111" s="204">
        <v>0</v>
      </c>
      <c r="AL111" s="205">
        <v>0</v>
      </c>
    </row>
    <row r="112" spans="1:38" ht="14.4" x14ac:dyDescent="0.3">
      <c r="A112" s="1" t="s">
        <v>87</v>
      </c>
      <c r="B112" s="1" t="s">
        <v>262</v>
      </c>
      <c r="C112" s="1" t="s">
        <v>263</v>
      </c>
      <c r="D112" s="204">
        <v>8908</v>
      </c>
      <c r="E112" s="204">
        <v>65</v>
      </c>
      <c r="F112" s="204">
        <v>257</v>
      </c>
      <c r="G112" s="204">
        <v>0</v>
      </c>
      <c r="H112" s="205">
        <v>38381</v>
      </c>
      <c r="I112" s="204">
        <v>4454</v>
      </c>
      <c r="J112" s="204">
        <v>0</v>
      </c>
      <c r="K112" s="204">
        <v>0</v>
      </c>
      <c r="L112" s="204">
        <v>0</v>
      </c>
      <c r="M112" s="205">
        <v>25642</v>
      </c>
      <c r="N112" s="204">
        <v>4454</v>
      </c>
      <c r="O112" s="204">
        <v>65</v>
      </c>
      <c r="P112" s="204">
        <v>257</v>
      </c>
      <c r="Q112" s="204">
        <v>0</v>
      </c>
      <c r="R112" s="205">
        <v>4918</v>
      </c>
      <c r="S112" s="204">
        <v>0</v>
      </c>
      <c r="T112" s="204">
        <v>0</v>
      </c>
      <c r="U112" s="204">
        <v>0</v>
      </c>
      <c r="V112" s="204">
        <v>0</v>
      </c>
      <c r="W112" s="205">
        <v>7821</v>
      </c>
      <c r="X112" s="204">
        <v>1336</v>
      </c>
      <c r="Y112" s="204">
        <v>19</v>
      </c>
      <c r="Z112" s="204">
        <v>257</v>
      </c>
      <c r="AA112" s="204">
        <v>0</v>
      </c>
      <c r="AB112" s="205">
        <v>1612</v>
      </c>
      <c r="AC112" s="204">
        <v>0</v>
      </c>
      <c r="AD112" s="204">
        <v>0</v>
      </c>
      <c r="AE112" s="204">
        <v>0</v>
      </c>
      <c r="AF112" s="204">
        <v>0</v>
      </c>
      <c r="AG112" s="205">
        <v>0</v>
      </c>
      <c r="AH112" s="204">
        <v>0</v>
      </c>
      <c r="AI112" s="204">
        <v>0</v>
      </c>
      <c r="AJ112" s="204">
        <v>0</v>
      </c>
      <c r="AK112" s="204">
        <v>0</v>
      </c>
      <c r="AL112" s="205">
        <v>0</v>
      </c>
    </row>
    <row r="113" spans="1:38" ht="14.4" x14ac:dyDescent="0.3">
      <c r="A113" s="1" t="s">
        <v>87</v>
      </c>
      <c r="B113" s="1" t="s">
        <v>264</v>
      </c>
      <c r="C113" s="1" t="s">
        <v>265</v>
      </c>
      <c r="D113" s="204">
        <v>16450</v>
      </c>
      <c r="E113" s="204">
        <v>120</v>
      </c>
      <c r="F113" s="204">
        <v>475</v>
      </c>
      <c r="G113" s="204">
        <v>0</v>
      </c>
      <c r="H113" s="205">
        <v>70876</v>
      </c>
      <c r="I113" s="204">
        <v>8225</v>
      </c>
      <c r="J113" s="204">
        <v>0</v>
      </c>
      <c r="K113" s="204">
        <v>0</v>
      </c>
      <c r="L113" s="204">
        <v>0</v>
      </c>
      <c r="M113" s="205">
        <v>47352</v>
      </c>
      <c r="N113" s="204">
        <v>8225</v>
      </c>
      <c r="O113" s="204">
        <v>120</v>
      </c>
      <c r="P113" s="204">
        <v>475</v>
      </c>
      <c r="Q113" s="204">
        <v>0</v>
      </c>
      <c r="R113" s="205">
        <v>9083</v>
      </c>
      <c r="S113" s="204">
        <v>0</v>
      </c>
      <c r="T113" s="204">
        <v>0</v>
      </c>
      <c r="U113" s="204">
        <v>0</v>
      </c>
      <c r="V113" s="204">
        <v>0</v>
      </c>
      <c r="W113" s="205">
        <v>14441</v>
      </c>
      <c r="X113" s="204">
        <v>2467</v>
      </c>
      <c r="Y113" s="204">
        <v>36</v>
      </c>
      <c r="Z113" s="204">
        <v>475</v>
      </c>
      <c r="AA113" s="204">
        <v>0</v>
      </c>
      <c r="AB113" s="205">
        <v>2978</v>
      </c>
      <c r="AC113" s="204">
        <v>0</v>
      </c>
      <c r="AD113" s="204">
        <v>0</v>
      </c>
      <c r="AE113" s="204">
        <v>0</v>
      </c>
      <c r="AF113" s="204">
        <v>0</v>
      </c>
      <c r="AG113" s="205">
        <v>0</v>
      </c>
      <c r="AH113" s="204">
        <v>0</v>
      </c>
      <c r="AI113" s="204">
        <v>0</v>
      </c>
      <c r="AJ113" s="204">
        <v>0</v>
      </c>
      <c r="AK113" s="204">
        <v>0</v>
      </c>
      <c r="AL113" s="205">
        <v>0</v>
      </c>
    </row>
    <row r="114" spans="1:38" ht="14.4" x14ac:dyDescent="0.3">
      <c r="A114" s="1" t="s">
        <v>87</v>
      </c>
      <c r="B114" s="1" t="s">
        <v>266</v>
      </c>
      <c r="C114" s="1" t="s">
        <v>237</v>
      </c>
      <c r="D114" s="204">
        <v>841</v>
      </c>
      <c r="E114" s="204">
        <v>6</v>
      </c>
      <c r="F114" s="204">
        <v>24</v>
      </c>
      <c r="G114" s="204">
        <v>0</v>
      </c>
      <c r="H114" s="205">
        <v>3623</v>
      </c>
      <c r="I114" s="204">
        <v>421</v>
      </c>
      <c r="J114" s="204">
        <v>0</v>
      </c>
      <c r="K114" s="204">
        <v>0</v>
      </c>
      <c r="L114" s="204">
        <v>0</v>
      </c>
      <c r="M114" s="205">
        <v>2420</v>
      </c>
      <c r="N114" s="204">
        <v>420</v>
      </c>
      <c r="O114" s="204">
        <v>6</v>
      </c>
      <c r="P114" s="204">
        <v>24</v>
      </c>
      <c r="Q114" s="204">
        <v>0</v>
      </c>
      <c r="R114" s="205">
        <v>464</v>
      </c>
      <c r="S114" s="204">
        <v>0</v>
      </c>
      <c r="T114" s="204">
        <v>0</v>
      </c>
      <c r="U114" s="204">
        <v>0</v>
      </c>
      <c r="V114" s="204">
        <v>0</v>
      </c>
      <c r="W114" s="205">
        <v>739</v>
      </c>
      <c r="X114" s="204">
        <v>126</v>
      </c>
      <c r="Y114" s="204">
        <v>2</v>
      </c>
      <c r="Z114" s="204">
        <v>24</v>
      </c>
      <c r="AA114" s="204">
        <v>0</v>
      </c>
      <c r="AB114" s="205">
        <v>152</v>
      </c>
      <c r="AC114" s="204">
        <v>0</v>
      </c>
      <c r="AD114" s="204">
        <v>0</v>
      </c>
      <c r="AE114" s="204">
        <v>0</v>
      </c>
      <c r="AF114" s="204">
        <v>0</v>
      </c>
      <c r="AG114" s="205">
        <v>0</v>
      </c>
      <c r="AH114" s="204">
        <v>0</v>
      </c>
      <c r="AI114" s="204">
        <v>0</v>
      </c>
      <c r="AJ114" s="204">
        <v>0</v>
      </c>
      <c r="AK114" s="204">
        <v>0</v>
      </c>
      <c r="AL114" s="205">
        <v>0</v>
      </c>
    </row>
    <row r="115" spans="1:38" ht="14.4" x14ac:dyDescent="0.3">
      <c r="A115" s="1" t="s">
        <v>87</v>
      </c>
      <c r="B115" s="1" t="s">
        <v>266</v>
      </c>
      <c r="C115" s="1" t="s">
        <v>238</v>
      </c>
      <c r="D115" s="204">
        <v>1255</v>
      </c>
      <c r="E115" s="204">
        <v>9</v>
      </c>
      <c r="F115" s="204">
        <v>36</v>
      </c>
      <c r="G115" s="204">
        <v>0</v>
      </c>
      <c r="H115" s="205">
        <v>5407</v>
      </c>
      <c r="I115" s="204">
        <v>628</v>
      </c>
      <c r="J115" s="204">
        <v>0</v>
      </c>
      <c r="K115" s="204">
        <v>0</v>
      </c>
      <c r="L115" s="204">
        <v>0</v>
      </c>
      <c r="M115" s="205">
        <v>3613</v>
      </c>
      <c r="N115" s="204">
        <v>627</v>
      </c>
      <c r="O115" s="204">
        <v>9</v>
      </c>
      <c r="P115" s="204">
        <v>36</v>
      </c>
      <c r="Q115" s="204">
        <v>0</v>
      </c>
      <c r="R115" s="205">
        <v>692</v>
      </c>
      <c r="S115" s="204">
        <v>0</v>
      </c>
      <c r="T115" s="204">
        <v>0</v>
      </c>
      <c r="U115" s="204">
        <v>0</v>
      </c>
      <c r="V115" s="204">
        <v>0</v>
      </c>
      <c r="W115" s="205">
        <v>1102</v>
      </c>
      <c r="X115" s="204">
        <v>188</v>
      </c>
      <c r="Y115" s="204">
        <v>3</v>
      </c>
      <c r="Z115" s="204">
        <v>36</v>
      </c>
      <c r="AA115" s="204">
        <v>0</v>
      </c>
      <c r="AB115" s="205">
        <v>227</v>
      </c>
      <c r="AC115" s="204">
        <v>0</v>
      </c>
      <c r="AD115" s="204">
        <v>0</v>
      </c>
      <c r="AE115" s="204">
        <v>0</v>
      </c>
      <c r="AF115" s="204">
        <v>0</v>
      </c>
      <c r="AG115" s="205">
        <v>0</v>
      </c>
      <c r="AH115" s="204">
        <v>0</v>
      </c>
      <c r="AI115" s="204">
        <v>0</v>
      </c>
      <c r="AJ115" s="204">
        <v>0</v>
      </c>
      <c r="AK115" s="204">
        <v>0</v>
      </c>
      <c r="AL115" s="205">
        <v>0</v>
      </c>
    </row>
    <row r="116" spans="1:38" ht="14.4" x14ac:dyDescent="0.3">
      <c r="A116" s="1" t="s">
        <v>87</v>
      </c>
      <c r="B116" s="1" t="s">
        <v>266</v>
      </c>
      <c r="C116" s="1" t="s">
        <v>239</v>
      </c>
      <c r="D116" s="204">
        <v>609</v>
      </c>
      <c r="E116" s="204">
        <v>4</v>
      </c>
      <c r="F116" s="204">
        <v>18</v>
      </c>
      <c r="G116" s="204">
        <v>0</v>
      </c>
      <c r="H116" s="205">
        <v>2625</v>
      </c>
      <c r="I116" s="204">
        <v>305</v>
      </c>
      <c r="J116" s="204">
        <v>0</v>
      </c>
      <c r="K116" s="204">
        <v>0</v>
      </c>
      <c r="L116" s="204">
        <v>0</v>
      </c>
      <c r="M116" s="205">
        <v>1754</v>
      </c>
      <c r="N116" s="204">
        <v>304</v>
      </c>
      <c r="O116" s="204">
        <v>4</v>
      </c>
      <c r="P116" s="204">
        <v>18</v>
      </c>
      <c r="Q116" s="204">
        <v>0</v>
      </c>
      <c r="R116" s="205">
        <v>336</v>
      </c>
      <c r="S116" s="204">
        <v>0</v>
      </c>
      <c r="T116" s="204">
        <v>0</v>
      </c>
      <c r="U116" s="204">
        <v>0</v>
      </c>
      <c r="V116" s="204">
        <v>0</v>
      </c>
      <c r="W116" s="205">
        <v>535</v>
      </c>
      <c r="X116" s="204">
        <v>91</v>
      </c>
      <c r="Y116" s="204">
        <v>1</v>
      </c>
      <c r="Z116" s="204">
        <v>18</v>
      </c>
      <c r="AA116" s="204">
        <v>0</v>
      </c>
      <c r="AB116" s="205">
        <v>110</v>
      </c>
      <c r="AC116" s="204">
        <v>0</v>
      </c>
      <c r="AD116" s="204">
        <v>0</v>
      </c>
      <c r="AE116" s="204">
        <v>0</v>
      </c>
      <c r="AF116" s="204">
        <v>0</v>
      </c>
      <c r="AG116" s="205">
        <v>0</v>
      </c>
      <c r="AH116" s="204">
        <v>0</v>
      </c>
      <c r="AI116" s="204">
        <v>0</v>
      </c>
      <c r="AJ116" s="204">
        <v>0</v>
      </c>
      <c r="AK116" s="204">
        <v>0</v>
      </c>
      <c r="AL116" s="205">
        <v>0</v>
      </c>
    </row>
    <row r="117" spans="1:38" ht="14.4" x14ac:dyDescent="0.3">
      <c r="A117" s="1" t="s">
        <v>87</v>
      </c>
      <c r="B117" s="1" t="s">
        <v>266</v>
      </c>
      <c r="C117" s="1" t="s">
        <v>263</v>
      </c>
      <c r="D117" s="204">
        <v>548</v>
      </c>
      <c r="E117" s="204">
        <v>4</v>
      </c>
      <c r="F117" s="204">
        <v>16</v>
      </c>
      <c r="G117" s="204">
        <v>0</v>
      </c>
      <c r="H117" s="205">
        <v>2363</v>
      </c>
      <c r="I117" s="204">
        <v>274</v>
      </c>
      <c r="J117" s="204">
        <v>0</v>
      </c>
      <c r="K117" s="204">
        <v>0</v>
      </c>
      <c r="L117" s="204">
        <v>0</v>
      </c>
      <c r="M117" s="205">
        <v>1578</v>
      </c>
      <c r="N117" s="204">
        <v>274</v>
      </c>
      <c r="O117" s="204">
        <v>4</v>
      </c>
      <c r="P117" s="204">
        <v>16</v>
      </c>
      <c r="Q117" s="204">
        <v>0</v>
      </c>
      <c r="R117" s="205">
        <v>303</v>
      </c>
      <c r="S117" s="204">
        <v>0</v>
      </c>
      <c r="T117" s="204">
        <v>0</v>
      </c>
      <c r="U117" s="204">
        <v>0</v>
      </c>
      <c r="V117" s="204">
        <v>0</v>
      </c>
      <c r="W117" s="205">
        <v>482</v>
      </c>
      <c r="X117" s="204">
        <v>82</v>
      </c>
      <c r="Y117" s="204">
        <v>1</v>
      </c>
      <c r="Z117" s="204">
        <v>16</v>
      </c>
      <c r="AA117" s="204">
        <v>0</v>
      </c>
      <c r="AB117" s="205">
        <v>99</v>
      </c>
      <c r="AC117" s="204">
        <v>0</v>
      </c>
      <c r="AD117" s="204">
        <v>0</v>
      </c>
      <c r="AE117" s="204">
        <v>0</v>
      </c>
      <c r="AF117" s="204">
        <v>0</v>
      </c>
      <c r="AG117" s="205">
        <v>0</v>
      </c>
      <c r="AH117" s="204">
        <v>0</v>
      </c>
      <c r="AI117" s="204">
        <v>0</v>
      </c>
      <c r="AJ117" s="204">
        <v>0</v>
      </c>
      <c r="AK117" s="204">
        <v>0</v>
      </c>
      <c r="AL117" s="205">
        <v>0</v>
      </c>
    </row>
    <row r="118" spans="1:38" ht="14.4" x14ac:dyDescent="0.3">
      <c r="A118" s="1" t="s">
        <v>87</v>
      </c>
      <c r="B118" s="1" t="s">
        <v>266</v>
      </c>
      <c r="C118" s="1" t="s">
        <v>265</v>
      </c>
      <c r="D118" s="204">
        <v>1587</v>
      </c>
      <c r="E118" s="204">
        <v>12</v>
      </c>
      <c r="F118" s="204">
        <v>46</v>
      </c>
      <c r="G118" s="204">
        <v>0</v>
      </c>
      <c r="H118" s="205">
        <v>6836</v>
      </c>
      <c r="I118" s="204">
        <v>794</v>
      </c>
      <c r="J118" s="204">
        <v>0</v>
      </c>
      <c r="K118" s="204">
        <v>0</v>
      </c>
      <c r="L118" s="204">
        <v>0</v>
      </c>
      <c r="M118" s="205">
        <v>4567</v>
      </c>
      <c r="N118" s="204">
        <v>793</v>
      </c>
      <c r="O118" s="204">
        <v>12</v>
      </c>
      <c r="P118" s="204">
        <v>46</v>
      </c>
      <c r="Q118" s="204">
        <v>0</v>
      </c>
      <c r="R118" s="205">
        <v>876</v>
      </c>
      <c r="S118" s="204">
        <v>0</v>
      </c>
      <c r="T118" s="204">
        <v>0</v>
      </c>
      <c r="U118" s="204">
        <v>0</v>
      </c>
      <c r="V118" s="204">
        <v>0</v>
      </c>
      <c r="W118" s="205">
        <v>1393</v>
      </c>
      <c r="X118" s="204">
        <v>238</v>
      </c>
      <c r="Y118" s="204">
        <v>4</v>
      </c>
      <c r="Z118" s="204">
        <v>46</v>
      </c>
      <c r="AA118" s="204">
        <v>0</v>
      </c>
      <c r="AB118" s="205">
        <v>288</v>
      </c>
      <c r="AC118" s="204">
        <v>0</v>
      </c>
      <c r="AD118" s="204">
        <v>0</v>
      </c>
      <c r="AE118" s="204">
        <v>0</v>
      </c>
      <c r="AF118" s="204">
        <v>0</v>
      </c>
      <c r="AG118" s="205">
        <v>0</v>
      </c>
      <c r="AH118" s="204">
        <v>0</v>
      </c>
      <c r="AI118" s="204">
        <v>0</v>
      </c>
      <c r="AJ118" s="204">
        <v>0</v>
      </c>
      <c r="AK118" s="204">
        <v>0</v>
      </c>
      <c r="AL118" s="205">
        <v>0</v>
      </c>
    </row>
    <row r="119" spans="1:38" ht="14.4" x14ac:dyDescent="0.3">
      <c r="A119" s="1" t="s">
        <v>87</v>
      </c>
      <c r="B119" s="1" t="s">
        <v>266</v>
      </c>
      <c r="C119" s="1" t="s">
        <v>267</v>
      </c>
      <c r="D119" s="204">
        <v>20209</v>
      </c>
      <c r="E119" s="204">
        <v>148</v>
      </c>
      <c r="F119" s="204">
        <v>583</v>
      </c>
      <c r="G119" s="204">
        <v>0</v>
      </c>
      <c r="H119" s="205">
        <v>87069</v>
      </c>
      <c r="I119" s="204">
        <v>10105</v>
      </c>
      <c r="J119" s="204">
        <v>0</v>
      </c>
      <c r="K119" s="204">
        <v>0</v>
      </c>
      <c r="L119" s="204">
        <v>0</v>
      </c>
      <c r="M119" s="205">
        <v>58171</v>
      </c>
      <c r="N119" s="204">
        <v>10104</v>
      </c>
      <c r="O119" s="204">
        <v>148</v>
      </c>
      <c r="P119" s="204">
        <v>583</v>
      </c>
      <c r="Q119" s="204">
        <v>0</v>
      </c>
      <c r="R119" s="205">
        <v>11157</v>
      </c>
      <c r="S119" s="204">
        <v>0</v>
      </c>
      <c r="T119" s="204">
        <v>0</v>
      </c>
      <c r="U119" s="204">
        <v>0</v>
      </c>
      <c r="V119" s="204">
        <v>0</v>
      </c>
      <c r="W119" s="205">
        <v>17741</v>
      </c>
      <c r="X119" s="204">
        <v>3031</v>
      </c>
      <c r="Y119" s="204">
        <v>44</v>
      </c>
      <c r="Z119" s="204">
        <v>583</v>
      </c>
      <c r="AA119" s="204">
        <v>0</v>
      </c>
      <c r="AB119" s="205">
        <v>3658</v>
      </c>
      <c r="AC119" s="204">
        <v>0</v>
      </c>
      <c r="AD119" s="204">
        <v>0</v>
      </c>
      <c r="AE119" s="204">
        <v>0</v>
      </c>
      <c r="AF119" s="204">
        <v>0</v>
      </c>
      <c r="AG119" s="205">
        <v>0</v>
      </c>
      <c r="AH119" s="204">
        <v>0</v>
      </c>
      <c r="AI119" s="204">
        <v>0</v>
      </c>
      <c r="AJ119" s="204">
        <v>0</v>
      </c>
      <c r="AK119" s="204">
        <v>0</v>
      </c>
      <c r="AL119" s="205">
        <v>0</v>
      </c>
    </row>
    <row r="124" spans="1:38" ht="15.9" customHeight="1" x14ac:dyDescent="0.3">
      <c r="H124" s="321"/>
    </row>
    <row r="125" spans="1:38" ht="15.9" customHeight="1" x14ac:dyDescent="0.3">
      <c r="H125" s="321"/>
    </row>
  </sheetData>
  <printOptions horizontalCentered="1"/>
  <pageMargins left="0.7" right="0.7" top="1" bottom="0.75" header="0.3" footer="0.3"/>
  <pageSetup paperSize="5" scale="73" fitToWidth="3" fitToHeight="3" orientation="landscape" r:id="rId1"/>
  <headerFooter>
    <oddHeader>&amp;C&amp;F
&amp;A</oddHeader>
    <oddFooter>&amp;L&amp;D&amp;R&amp;P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theme="9" tint="0.59999389629810485"/>
    <pageSetUpPr fitToPage="1"/>
  </sheetPr>
  <dimension ref="A1:AL107"/>
  <sheetViews>
    <sheetView zoomScaleNormal="100" workbookViewId="0">
      <pane xSplit="3" ySplit="3" topLeftCell="W4" activePane="bottomRight" state="frozen"/>
      <selection pane="topRight" activeCell="D1" sqref="D1"/>
      <selection pane="bottomLeft" activeCell="A4" sqref="A4"/>
      <selection pane="bottomRight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28" width="13.6640625" customWidth="1"/>
    <col min="29" max="29" width="21.109375" customWidth="1"/>
    <col min="30" max="30" width="16.6640625" customWidth="1"/>
    <col min="31" max="31" width="17" customWidth="1"/>
    <col min="32" max="32" width="19.109375" customWidth="1"/>
    <col min="33" max="33" width="21.6640625" customWidth="1"/>
  </cols>
  <sheetData>
    <row r="1" spans="1:38" x14ac:dyDescent="0.3">
      <c r="A1" s="301" t="s">
        <v>261</v>
      </c>
      <c r="B1" s="301" t="s">
        <v>132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</row>
    <row r="2" spans="1:38" x14ac:dyDescent="0.3">
      <c r="A2" s="299" t="s">
        <v>130</v>
      </c>
      <c r="B2" s="299" t="s">
        <v>130</v>
      </c>
      <c r="C2" s="299" t="s">
        <v>130</v>
      </c>
      <c r="D2" s="300" t="s">
        <v>112</v>
      </c>
      <c r="E2" s="300" t="s">
        <v>112</v>
      </c>
      <c r="F2" s="300" t="s">
        <v>112</v>
      </c>
      <c r="G2" s="300" t="s">
        <v>112</v>
      </c>
      <c r="H2" s="300" t="s">
        <v>112</v>
      </c>
      <c r="I2" s="300" t="s">
        <v>113</v>
      </c>
      <c r="J2" s="300" t="s">
        <v>113</v>
      </c>
      <c r="K2" s="300" t="s">
        <v>113</v>
      </c>
      <c r="L2" s="300" t="s">
        <v>113</v>
      </c>
      <c r="M2" s="300" t="s">
        <v>113</v>
      </c>
      <c r="N2" s="300" t="s">
        <v>114</v>
      </c>
      <c r="O2" s="300" t="s">
        <v>114</v>
      </c>
      <c r="P2" s="300" t="s">
        <v>114</v>
      </c>
      <c r="Q2" s="300" t="s">
        <v>114</v>
      </c>
      <c r="R2" s="300" t="s">
        <v>114</v>
      </c>
      <c r="S2" s="300" t="s">
        <v>115</v>
      </c>
      <c r="T2" s="300" t="s">
        <v>115</v>
      </c>
      <c r="U2" s="300" t="s">
        <v>115</v>
      </c>
      <c r="V2" s="300" t="s">
        <v>115</v>
      </c>
      <c r="W2" s="300" t="s">
        <v>115</v>
      </c>
      <c r="X2" s="300" t="s">
        <v>116</v>
      </c>
      <c r="Y2" s="300" t="s">
        <v>116</v>
      </c>
      <c r="Z2" s="300" t="s">
        <v>116</v>
      </c>
      <c r="AA2" s="300" t="s">
        <v>116</v>
      </c>
      <c r="AB2" s="300" t="s">
        <v>116</v>
      </c>
      <c r="AC2" s="300" t="s">
        <v>241</v>
      </c>
      <c r="AD2" s="300" t="s">
        <v>241</v>
      </c>
      <c r="AE2" s="300" t="s">
        <v>241</v>
      </c>
      <c r="AF2" s="300" t="s">
        <v>241</v>
      </c>
      <c r="AG2" s="300" t="s">
        <v>241</v>
      </c>
      <c r="AH2" s="300" t="s">
        <v>117</v>
      </c>
      <c r="AI2" s="300" t="s">
        <v>117</v>
      </c>
      <c r="AJ2" s="300" t="s">
        <v>117</v>
      </c>
      <c r="AK2" s="300" t="s">
        <v>117</v>
      </c>
      <c r="AL2" s="300" t="s">
        <v>117</v>
      </c>
    </row>
    <row r="3" spans="1:38" x14ac:dyDescent="0.3">
      <c r="A3" s="294" t="s">
        <v>118</v>
      </c>
      <c r="B3" s="295" t="s">
        <v>119</v>
      </c>
      <c r="C3" s="295" t="s">
        <v>120</v>
      </c>
      <c r="D3" s="300" t="s">
        <v>26</v>
      </c>
      <c r="E3" s="300" t="s">
        <v>27</v>
      </c>
      <c r="F3" s="300" t="s">
        <v>95</v>
      </c>
      <c r="G3" s="300" t="s">
        <v>127</v>
      </c>
      <c r="H3" s="300" t="s">
        <v>131</v>
      </c>
      <c r="I3" s="300" t="s">
        <v>26</v>
      </c>
      <c r="J3" s="300" t="s">
        <v>27</v>
      </c>
      <c r="K3" s="300" t="s">
        <v>95</v>
      </c>
      <c r="L3" s="300" t="s">
        <v>127</v>
      </c>
      <c r="M3" s="300" t="s">
        <v>131</v>
      </c>
      <c r="N3" s="300" t="s">
        <v>26</v>
      </c>
      <c r="O3" s="300" t="s">
        <v>27</v>
      </c>
      <c r="P3" s="300" t="s">
        <v>95</v>
      </c>
      <c r="Q3" s="300" t="s">
        <v>127</v>
      </c>
      <c r="R3" s="300" t="s">
        <v>131</v>
      </c>
      <c r="S3" s="300" t="s">
        <v>26</v>
      </c>
      <c r="T3" s="300" t="s">
        <v>27</v>
      </c>
      <c r="U3" s="300" t="s">
        <v>95</v>
      </c>
      <c r="V3" s="300" t="s">
        <v>127</v>
      </c>
      <c r="W3" s="300" t="s">
        <v>131</v>
      </c>
      <c r="X3" s="300" t="s">
        <v>26</v>
      </c>
      <c r="Y3" s="300" t="s">
        <v>27</v>
      </c>
      <c r="Z3" s="300" t="s">
        <v>95</v>
      </c>
      <c r="AA3" s="300" t="s">
        <v>127</v>
      </c>
      <c r="AB3" s="300" t="s">
        <v>131</v>
      </c>
      <c r="AC3" s="300" t="s">
        <v>26</v>
      </c>
      <c r="AD3" s="300" t="s">
        <v>27</v>
      </c>
      <c r="AE3" s="300" t="s">
        <v>95</v>
      </c>
      <c r="AF3" s="300" t="s">
        <v>127</v>
      </c>
      <c r="AG3" s="300" t="s">
        <v>131</v>
      </c>
      <c r="AH3" s="300" t="s">
        <v>26</v>
      </c>
      <c r="AI3" s="300" t="s">
        <v>27</v>
      </c>
      <c r="AJ3" s="300" t="s">
        <v>95</v>
      </c>
      <c r="AK3" s="300" t="s">
        <v>127</v>
      </c>
      <c r="AL3" s="300" t="s">
        <v>131</v>
      </c>
    </row>
    <row r="4" spans="1:38" x14ac:dyDescent="0.3">
      <c r="A4" s="1" t="s">
        <v>30</v>
      </c>
      <c r="B4" s="1" t="s">
        <v>264</v>
      </c>
      <c r="C4" s="1" t="s">
        <v>217</v>
      </c>
      <c r="D4" s="204">
        <v>62</v>
      </c>
      <c r="E4" s="204">
        <v>0</v>
      </c>
      <c r="F4" s="204">
        <v>2</v>
      </c>
      <c r="G4" s="204">
        <v>0</v>
      </c>
      <c r="H4" s="205">
        <v>269</v>
      </c>
      <c r="I4" s="204">
        <v>31</v>
      </c>
      <c r="J4" s="204">
        <v>0</v>
      </c>
      <c r="K4" s="204">
        <v>0</v>
      </c>
      <c r="L4" s="204">
        <v>0</v>
      </c>
      <c r="M4" s="205">
        <v>180</v>
      </c>
      <c r="N4" s="204">
        <v>26</v>
      </c>
      <c r="O4" s="204">
        <v>0</v>
      </c>
      <c r="P4" s="204">
        <v>1</v>
      </c>
      <c r="Q4" s="204">
        <v>0</v>
      </c>
      <c r="R4" s="205">
        <v>27</v>
      </c>
      <c r="S4" s="204">
        <v>0</v>
      </c>
      <c r="T4" s="204">
        <v>0</v>
      </c>
      <c r="U4" s="204">
        <v>0</v>
      </c>
      <c r="V4" s="204">
        <v>0</v>
      </c>
      <c r="W4" s="205">
        <v>56</v>
      </c>
      <c r="X4" s="204">
        <v>9</v>
      </c>
      <c r="Y4" s="204">
        <v>0</v>
      </c>
      <c r="Z4" s="204">
        <v>2</v>
      </c>
      <c r="AA4" s="204">
        <v>0</v>
      </c>
      <c r="AB4" s="205">
        <v>11</v>
      </c>
      <c r="AC4" s="204">
        <v>5</v>
      </c>
      <c r="AD4" s="204">
        <v>0</v>
      </c>
      <c r="AE4" s="204">
        <v>1</v>
      </c>
      <c r="AF4" s="204">
        <v>0</v>
      </c>
      <c r="AG4" s="205">
        <v>6</v>
      </c>
      <c r="AH4" s="204">
        <v>0</v>
      </c>
      <c r="AI4" s="204">
        <v>0</v>
      </c>
      <c r="AJ4" s="204">
        <v>0</v>
      </c>
      <c r="AK4" s="204">
        <v>0</v>
      </c>
      <c r="AL4" s="205">
        <v>0</v>
      </c>
    </row>
    <row r="5" spans="1:38" x14ac:dyDescent="0.3">
      <c r="A5" s="1" t="s">
        <v>30</v>
      </c>
      <c r="B5" s="1" t="s">
        <v>264</v>
      </c>
      <c r="C5" s="1" t="s">
        <v>219</v>
      </c>
      <c r="D5" s="204">
        <v>150</v>
      </c>
      <c r="E5" s="204">
        <v>1</v>
      </c>
      <c r="F5" s="204">
        <v>4</v>
      </c>
      <c r="G5" s="204">
        <v>0</v>
      </c>
      <c r="H5" s="205">
        <v>647</v>
      </c>
      <c r="I5" s="204">
        <v>75</v>
      </c>
      <c r="J5" s="204">
        <v>0</v>
      </c>
      <c r="K5" s="204">
        <v>0</v>
      </c>
      <c r="L5" s="204">
        <v>0</v>
      </c>
      <c r="M5" s="205">
        <v>432</v>
      </c>
      <c r="N5" s="204">
        <v>62</v>
      </c>
      <c r="O5" s="204">
        <v>1</v>
      </c>
      <c r="P5" s="204">
        <v>2</v>
      </c>
      <c r="Q5" s="204">
        <v>0</v>
      </c>
      <c r="R5" s="205">
        <v>67</v>
      </c>
      <c r="S5" s="204">
        <v>0</v>
      </c>
      <c r="T5" s="204">
        <v>0</v>
      </c>
      <c r="U5" s="204">
        <v>0</v>
      </c>
      <c r="V5" s="204">
        <v>0</v>
      </c>
      <c r="W5" s="205">
        <v>133</v>
      </c>
      <c r="X5" s="204">
        <v>22</v>
      </c>
      <c r="Y5" s="204">
        <v>0</v>
      </c>
      <c r="Z5" s="204">
        <v>4</v>
      </c>
      <c r="AA5" s="204">
        <v>0</v>
      </c>
      <c r="AB5" s="205">
        <v>26</v>
      </c>
      <c r="AC5" s="204">
        <v>13</v>
      </c>
      <c r="AD5" s="204">
        <v>0</v>
      </c>
      <c r="AE5" s="204">
        <v>2</v>
      </c>
      <c r="AF5" s="204">
        <v>0</v>
      </c>
      <c r="AG5" s="205">
        <v>15</v>
      </c>
      <c r="AH5" s="204">
        <v>0</v>
      </c>
      <c r="AI5" s="204">
        <v>0</v>
      </c>
      <c r="AJ5" s="204">
        <v>0</v>
      </c>
      <c r="AK5" s="204">
        <v>0</v>
      </c>
      <c r="AL5" s="205">
        <v>0</v>
      </c>
    </row>
    <row r="6" spans="1:38" x14ac:dyDescent="0.3">
      <c r="A6" s="1" t="s">
        <v>33</v>
      </c>
      <c r="B6" s="1" t="s">
        <v>264</v>
      </c>
      <c r="C6" s="1" t="s">
        <v>134</v>
      </c>
      <c r="D6" s="204">
        <v>29</v>
      </c>
      <c r="E6" s="204">
        <v>0</v>
      </c>
      <c r="F6" s="204">
        <v>1</v>
      </c>
      <c r="G6" s="204">
        <v>0</v>
      </c>
      <c r="H6" s="205">
        <v>127</v>
      </c>
      <c r="I6" s="204">
        <v>15</v>
      </c>
      <c r="J6" s="204">
        <v>0</v>
      </c>
      <c r="K6" s="204">
        <v>0</v>
      </c>
      <c r="L6" s="204">
        <v>0</v>
      </c>
      <c r="M6" s="205">
        <v>85</v>
      </c>
      <c r="N6" s="204">
        <v>13</v>
      </c>
      <c r="O6" s="204">
        <v>0</v>
      </c>
      <c r="P6" s="204">
        <v>0</v>
      </c>
      <c r="Q6" s="204">
        <v>0</v>
      </c>
      <c r="R6" s="205">
        <v>13</v>
      </c>
      <c r="S6" s="204">
        <v>0</v>
      </c>
      <c r="T6" s="204">
        <v>0</v>
      </c>
      <c r="U6" s="204">
        <v>0</v>
      </c>
      <c r="V6" s="204">
        <v>0</v>
      </c>
      <c r="W6" s="205">
        <v>27</v>
      </c>
      <c r="X6" s="204">
        <v>4</v>
      </c>
      <c r="Y6" s="204">
        <v>0</v>
      </c>
      <c r="Z6" s="204">
        <v>1</v>
      </c>
      <c r="AA6" s="204">
        <v>0</v>
      </c>
      <c r="AB6" s="205">
        <v>5</v>
      </c>
      <c r="AC6" s="204">
        <v>1</v>
      </c>
      <c r="AD6" s="204">
        <v>0</v>
      </c>
      <c r="AE6" s="204">
        <v>1</v>
      </c>
      <c r="AF6" s="204">
        <v>0</v>
      </c>
      <c r="AG6" s="205">
        <v>2</v>
      </c>
      <c r="AH6" s="204">
        <v>0</v>
      </c>
      <c r="AI6" s="204">
        <v>0</v>
      </c>
      <c r="AJ6" s="204">
        <v>0</v>
      </c>
      <c r="AK6" s="204">
        <v>0</v>
      </c>
      <c r="AL6" s="205">
        <v>0</v>
      </c>
    </row>
    <row r="7" spans="1:38" x14ac:dyDescent="0.3">
      <c r="A7" s="1" t="s">
        <v>33</v>
      </c>
      <c r="B7" s="1" t="s">
        <v>264</v>
      </c>
      <c r="C7" s="1" t="s">
        <v>135</v>
      </c>
      <c r="D7" s="204">
        <v>29</v>
      </c>
      <c r="E7" s="204">
        <v>0</v>
      </c>
      <c r="F7" s="204">
        <v>1</v>
      </c>
      <c r="G7" s="204">
        <v>0</v>
      </c>
      <c r="H7" s="205">
        <v>127</v>
      </c>
      <c r="I7" s="204">
        <v>15</v>
      </c>
      <c r="J7" s="204">
        <v>0</v>
      </c>
      <c r="K7" s="204">
        <v>0</v>
      </c>
      <c r="L7" s="204">
        <v>0</v>
      </c>
      <c r="M7" s="205">
        <v>85</v>
      </c>
      <c r="N7" s="204">
        <v>13</v>
      </c>
      <c r="O7" s="204">
        <v>0</v>
      </c>
      <c r="P7" s="204">
        <v>0</v>
      </c>
      <c r="Q7" s="204">
        <v>0</v>
      </c>
      <c r="R7" s="205">
        <v>13</v>
      </c>
      <c r="S7" s="204">
        <v>0</v>
      </c>
      <c r="T7" s="204">
        <v>0</v>
      </c>
      <c r="U7" s="204">
        <v>0</v>
      </c>
      <c r="V7" s="204">
        <v>0</v>
      </c>
      <c r="W7" s="205">
        <v>27</v>
      </c>
      <c r="X7" s="204">
        <v>4</v>
      </c>
      <c r="Y7" s="204">
        <v>0</v>
      </c>
      <c r="Z7" s="204">
        <v>1</v>
      </c>
      <c r="AA7" s="204">
        <v>0</v>
      </c>
      <c r="AB7" s="205">
        <v>5</v>
      </c>
      <c r="AC7" s="204">
        <v>1</v>
      </c>
      <c r="AD7" s="204">
        <v>0</v>
      </c>
      <c r="AE7" s="204">
        <v>1</v>
      </c>
      <c r="AF7" s="204">
        <v>0</v>
      </c>
      <c r="AG7" s="205">
        <v>2</v>
      </c>
      <c r="AH7" s="204">
        <v>0</v>
      </c>
      <c r="AI7" s="204">
        <v>0</v>
      </c>
      <c r="AJ7" s="204">
        <v>0</v>
      </c>
      <c r="AK7" s="204">
        <v>0</v>
      </c>
      <c r="AL7" s="205">
        <v>0</v>
      </c>
    </row>
    <row r="8" spans="1:38" x14ac:dyDescent="0.3">
      <c r="A8" s="1" t="s">
        <v>33</v>
      </c>
      <c r="B8" s="1" t="s">
        <v>264</v>
      </c>
      <c r="C8" s="1" t="s">
        <v>128</v>
      </c>
      <c r="D8" s="204">
        <v>29</v>
      </c>
      <c r="E8" s="204">
        <v>0</v>
      </c>
      <c r="F8" s="204">
        <v>1</v>
      </c>
      <c r="G8" s="204">
        <v>0</v>
      </c>
      <c r="H8" s="205">
        <v>127</v>
      </c>
      <c r="I8" s="204">
        <v>15</v>
      </c>
      <c r="J8" s="204">
        <v>0</v>
      </c>
      <c r="K8" s="204">
        <v>0</v>
      </c>
      <c r="L8" s="204">
        <v>0</v>
      </c>
      <c r="M8" s="205">
        <v>85</v>
      </c>
      <c r="N8" s="204">
        <v>13</v>
      </c>
      <c r="O8" s="204">
        <v>0</v>
      </c>
      <c r="P8" s="204">
        <v>0</v>
      </c>
      <c r="Q8" s="204">
        <v>0</v>
      </c>
      <c r="R8" s="205">
        <v>13</v>
      </c>
      <c r="S8" s="204">
        <v>0</v>
      </c>
      <c r="T8" s="204">
        <v>0</v>
      </c>
      <c r="U8" s="204">
        <v>0</v>
      </c>
      <c r="V8" s="204">
        <v>0</v>
      </c>
      <c r="W8" s="205">
        <v>27</v>
      </c>
      <c r="X8" s="204">
        <v>4</v>
      </c>
      <c r="Y8" s="204">
        <v>0</v>
      </c>
      <c r="Z8" s="204">
        <v>1</v>
      </c>
      <c r="AA8" s="204">
        <v>0</v>
      </c>
      <c r="AB8" s="205">
        <v>5</v>
      </c>
      <c r="AC8" s="204">
        <v>1</v>
      </c>
      <c r="AD8" s="204">
        <v>0</v>
      </c>
      <c r="AE8" s="204">
        <v>1</v>
      </c>
      <c r="AF8" s="204">
        <v>0</v>
      </c>
      <c r="AG8" s="205">
        <v>2</v>
      </c>
      <c r="AH8" s="204">
        <v>0</v>
      </c>
      <c r="AI8" s="204">
        <v>0</v>
      </c>
      <c r="AJ8" s="204">
        <v>0</v>
      </c>
      <c r="AK8" s="204">
        <v>0</v>
      </c>
      <c r="AL8" s="205">
        <v>0</v>
      </c>
    </row>
    <row r="9" spans="1:38" x14ac:dyDescent="0.3">
      <c r="A9" s="1" t="s">
        <v>37</v>
      </c>
      <c r="B9" s="1" t="s">
        <v>266</v>
      </c>
      <c r="C9" s="1" t="s">
        <v>135</v>
      </c>
      <c r="D9" s="204">
        <v>401</v>
      </c>
      <c r="E9" s="204">
        <v>3</v>
      </c>
      <c r="F9" s="204">
        <v>12</v>
      </c>
      <c r="G9" s="204">
        <v>0</v>
      </c>
      <c r="H9" s="205">
        <v>1726</v>
      </c>
      <c r="I9" s="204">
        <v>201</v>
      </c>
      <c r="J9" s="204">
        <v>0</v>
      </c>
      <c r="K9" s="204">
        <v>0</v>
      </c>
      <c r="L9" s="204">
        <v>0</v>
      </c>
      <c r="M9" s="205">
        <v>1153</v>
      </c>
      <c r="N9" s="204">
        <v>165</v>
      </c>
      <c r="O9" s="204">
        <v>2</v>
      </c>
      <c r="P9" s="204">
        <v>5</v>
      </c>
      <c r="Q9" s="204">
        <v>0</v>
      </c>
      <c r="R9" s="205">
        <v>178</v>
      </c>
      <c r="S9" s="204">
        <v>0</v>
      </c>
      <c r="T9" s="204">
        <v>0</v>
      </c>
      <c r="U9" s="204">
        <v>0</v>
      </c>
      <c r="V9" s="204">
        <v>0</v>
      </c>
      <c r="W9" s="205">
        <v>352</v>
      </c>
      <c r="X9" s="204">
        <v>60</v>
      </c>
      <c r="Y9" s="204">
        <v>1</v>
      </c>
      <c r="Z9" s="204">
        <v>12</v>
      </c>
      <c r="AA9" s="204">
        <v>0</v>
      </c>
      <c r="AB9" s="205">
        <v>73</v>
      </c>
      <c r="AC9" s="204">
        <v>35</v>
      </c>
      <c r="AD9" s="204">
        <v>1</v>
      </c>
      <c r="AE9" s="204">
        <v>7</v>
      </c>
      <c r="AF9" s="204">
        <v>0</v>
      </c>
      <c r="AG9" s="205">
        <v>43</v>
      </c>
      <c r="AH9" s="204">
        <v>0</v>
      </c>
      <c r="AI9" s="204">
        <v>0</v>
      </c>
      <c r="AJ9" s="204">
        <v>0</v>
      </c>
      <c r="AK9" s="204">
        <v>0</v>
      </c>
      <c r="AL9" s="205">
        <v>0</v>
      </c>
    </row>
    <row r="10" spans="1:38" x14ac:dyDescent="0.3">
      <c r="A10" s="1" t="s">
        <v>37</v>
      </c>
      <c r="B10" s="1" t="s">
        <v>266</v>
      </c>
      <c r="C10" s="1" t="s">
        <v>218</v>
      </c>
      <c r="D10" s="204">
        <v>2185</v>
      </c>
      <c r="E10" s="204">
        <v>16</v>
      </c>
      <c r="F10" s="204">
        <v>63</v>
      </c>
      <c r="G10" s="204">
        <v>0</v>
      </c>
      <c r="H10" s="205">
        <v>9412</v>
      </c>
      <c r="I10" s="204">
        <v>1093</v>
      </c>
      <c r="J10" s="204">
        <v>0</v>
      </c>
      <c r="K10" s="204">
        <v>0</v>
      </c>
      <c r="L10" s="204">
        <v>0</v>
      </c>
      <c r="M10" s="205">
        <v>6288</v>
      </c>
      <c r="N10" s="204">
        <v>898</v>
      </c>
      <c r="O10" s="204">
        <v>13</v>
      </c>
      <c r="P10" s="204">
        <v>26</v>
      </c>
      <c r="Q10" s="204">
        <v>0</v>
      </c>
      <c r="R10" s="205">
        <v>972</v>
      </c>
      <c r="S10" s="204">
        <v>0</v>
      </c>
      <c r="T10" s="204">
        <v>0</v>
      </c>
      <c r="U10" s="204">
        <v>0</v>
      </c>
      <c r="V10" s="204">
        <v>0</v>
      </c>
      <c r="W10" s="205">
        <v>1918</v>
      </c>
      <c r="X10" s="204">
        <v>327</v>
      </c>
      <c r="Y10" s="204">
        <v>5</v>
      </c>
      <c r="Z10" s="204">
        <v>63</v>
      </c>
      <c r="AA10" s="204">
        <v>0</v>
      </c>
      <c r="AB10" s="205">
        <v>395</v>
      </c>
      <c r="AC10" s="204">
        <v>194</v>
      </c>
      <c r="AD10" s="204">
        <v>3</v>
      </c>
      <c r="AE10" s="204">
        <v>37</v>
      </c>
      <c r="AF10" s="204">
        <v>0</v>
      </c>
      <c r="AG10" s="205">
        <v>234</v>
      </c>
      <c r="AH10" s="204">
        <v>0</v>
      </c>
      <c r="AI10" s="204">
        <v>0</v>
      </c>
      <c r="AJ10" s="204">
        <v>0</v>
      </c>
      <c r="AK10" s="204">
        <v>0</v>
      </c>
      <c r="AL10" s="205">
        <v>0</v>
      </c>
    </row>
    <row r="11" spans="1:38" x14ac:dyDescent="0.3">
      <c r="A11" s="1" t="s">
        <v>37</v>
      </c>
      <c r="B11" s="1" t="s">
        <v>266</v>
      </c>
      <c r="C11" s="1" t="s">
        <v>219</v>
      </c>
      <c r="D11" s="204">
        <v>1432</v>
      </c>
      <c r="E11" s="204">
        <v>10</v>
      </c>
      <c r="F11" s="204">
        <v>41</v>
      </c>
      <c r="G11" s="204">
        <v>0</v>
      </c>
      <c r="H11" s="205">
        <v>6169</v>
      </c>
      <c r="I11" s="204">
        <v>716</v>
      </c>
      <c r="J11" s="204">
        <v>0</v>
      </c>
      <c r="K11" s="204">
        <v>0</v>
      </c>
      <c r="L11" s="204">
        <v>0</v>
      </c>
      <c r="M11" s="205">
        <v>4123</v>
      </c>
      <c r="N11" s="204">
        <v>589</v>
      </c>
      <c r="O11" s="204">
        <v>8</v>
      </c>
      <c r="P11" s="204">
        <v>17</v>
      </c>
      <c r="Q11" s="204">
        <v>0</v>
      </c>
      <c r="R11" s="205">
        <v>636</v>
      </c>
      <c r="S11" s="204">
        <v>0</v>
      </c>
      <c r="T11" s="204">
        <v>0</v>
      </c>
      <c r="U11" s="204">
        <v>0</v>
      </c>
      <c r="V11" s="204">
        <v>0</v>
      </c>
      <c r="W11" s="205">
        <v>1257</v>
      </c>
      <c r="X11" s="204">
        <v>215</v>
      </c>
      <c r="Y11" s="204">
        <v>3</v>
      </c>
      <c r="Z11" s="204">
        <v>41</v>
      </c>
      <c r="AA11" s="204">
        <v>0</v>
      </c>
      <c r="AB11" s="205">
        <v>259</v>
      </c>
      <c r="AC11" s="204">
        <v>127</v>
      </c>
      <c r="AD11" s="204">
        <v>2</v>
      </c>
      <c r="AE11" s="204">
        <v>24</v>
      </c>
      <c r="AF11" s="204">
        <v>0</v>
      </c>
      <c r="AG11" s="205">
        <v>153</v>
      </c>
      <c r="AH11" s="204">
        <v>0</v>
      </c>
      <c r="AI11" s="204">
        <v>0</v>
      </c>
      <c r="AJ11" s="204">
        <v>0</v>
      </c>
      <c r="AK11" s="204">
        <v>0</v>
      </c>
      <c r="AL11" s="205">
        <v>0</v>
      </c>
    </row>
    <row r="12" spans="1:38" x14ac:dyDescent="0.3">
      <c r="A12" s="1" t="s">
        <v>40</v>
      </c>
      <c r="B12" s="1" t="s">
        <v>262</v>
      </c>
      <c r="C12" s="1" t="s">
        <v>217</v>
      </c>
      <c r="D12" s="204">
        <v>-23195</v>
      </c>
      <c r="E12" s="204">
        <v>-170</v>
      </c>
      <c r="F12" s="204">
        <v>-670</v>
      </c>
      <c r="G12" s="204">
        <v>0</v>
      </c>
      <c r="H12" s="205">
        <v>-99936</v>
      </c>
      <c r="I12" s="204">
        <v>-11598</v>
      </c>
      <c r="J12" s="204">
        <v>0</v>
      </c>
      <c r="K12" s="204">
        <v>0</v>
      </c>
      <c r="L12" s="204">
        <v>0</v>
      </c>
      <c r="M12" s="205">
        <v>-66767</v>
      </c>
      <c r="N12" s="204">
        <v>-9532</v>
      </c>
      <c r="O12" s="204">
        <v>-140</v>
      </c>
      <c r="P12" s="204">
        <v>-272</v>
      </c>
      <c r="Q12" s="204">
        <v>0</v>
      </c>
      <c r="R12" s="205">
        <v>-10314</v>
      </c>
      <c r="S12" s="204">
        <v>0</v>
      </c>
      <c r="T12" s="204">
        <v>0</v>
      </c>
      <c r="U12" s="204">
        <v>0</v>
      </c>
      <c r="V12" s="204">
        <v>0</v>
      </c>
      <c r="W12" s="205">
        <v>-20362</v>
      </c>
      <c r="X12" s="204">
        <v>-3479</v>
      </c>
      <c r="Y12" s="204">
        <v>-51</v>
      </c>
      <c r="Z12" s="204">
        <v>-670</v>
      </c>
      <c r="AA12" s="204">
        <v>0</v>
      </c>
      <c r="AB12" s="205">
        <v>-4200</v>
      </c>
      <c r="AC12" s="204">
        <v>-2065</v>
      </c>
      <c r="AD12" s="204">
        <v>-30</v>
      </c>
      <c r="AE12" s="204">
        <v>-398</v>
      </c>
      <c r="AF12" s="204">
        <v>0</v>
      </c>
      <c r="AG12" s="205">
        <v>-2493</v>
      </c>
      <c r="AH12" s="204">
        <v>0</v>
      </c>
      <c r="AI12" s="204">
        <v>0</v>
      </c>
      <c r="AJ12" s="204">
        <v>0</v>
      </c>
      <c r="AK12" s="204">
        <v>0</v>
      </c>
      <c r="AL12" s="205">
        <v>0</v>
      </c>
    </row>
    <row r="13" spans="1:38" x14ac:dyDescent="0.3">
      <c r="A13" s="1" t="s">
        <v>40</v>
      </c>
      <c r="B13" s="1" t="s">
        <v>262</v>
      </c>
      <c r="C13" s="1" t="s">
        <v>219</v>
      </c>
      <c r="D13" s="204">
        <v>-20863</v>
      </c>
      <c r="E13" s="204">
        <v>-153</v>
      </c>
      <c r="F13" s="204">
        <v>-602</v>
      </c>
      <c r="G13" s="204">
        <v>0</v>
      </c>
      <c r="H13" s="205">
        <v>-89889</v>
      </c>
      <c r="I13" s="204">
        <v>-10432</v>
      </c>
      <c r="J13" s="204">
        <v>0</v>
      </c>
      <c r="K13" s="204">
        <v>0</v>
      </c>
      <c r="L13" s="204">
        <v>0</v>
      </c>
      <c r="M13" s="205">
        <v>-60055</v>
      </c>
      <c r="N13" s="204">
        <v>-8573</v>
      </c>
      <c r="O13" s="204">
        <v>-126</v>
      </c>
      <c r="P13" s="204">
        <v>-245</v>
      </c>
      <c r="Q13" s="204">
        <v>0</v>
      </c>
      <c r="R13" s="205">
        <v>-9277</v>
      </c>
      <c r="S13" s="204">
        <v>0</v>
      </c>
      <c r="T13" s="204">
        <v>0</v>
      </c>
      <c r="U13" s="204">
        <v>0</v>
      </c>
      <c r="V13" s="204">
        <v>0</v>
      </c>
      <c r="W13" s="205">
        <v>-18315</v>
      </c>
      <c r="X13" s="204">
        <v>-3129</v>
      </c>
      <c r="Y13" s="204">
        <v>-46</v>
      </c>
      <c r="Z13" s="204">
        <v>-602</v>
      </c>
      <c r="AA13" s="204">
        <v>0</v>
      </c>
      <c r="AB13" s="205">
        <v>-3777</v>
      </c>
      <c r="AC13" s="204">
        <v>-1858</v>
      </c>
      <c r="AD13" s="204">
        <v>-27</v>
      </c>
      <c r="AE13" s="204">
        <v>-357</v>
      </c>
      <c r="AF13" s="204">
        <v>0</v>
      </c>
      <c r="AG13" s="205">
        <v>-2242</v>
      </c>
      <c r="AH13" s="204">
        <v>0</v>
      </c>
      <c r="AI13" s="204">
        <v>0</v>
      </c>
      <c r="AJ13" s="204">
        <v>0</v>
      </c>
      <c r="AK13" s="204">
        <v>0</v>
      </c>
      <c r="AL13" s="205">
        <v>0</v>
      </c>
    </row>
    <row r="14" spans="1:38" x14ac:dyDescent="0.3">
      <c r="A14" s="1" t="s">
        <v>87</v>
      </c>
      <c r="B14" s="1" t="s">
        <v>266</v>
      </c>
      <c r="C14" s="1" t="s">
        <v>218</v>
      </c>
      <c r="D14" s="204">
        <v>1316</v>
      </c>
      <c r="E14" s="204">
        <v>10</v>
      </c>
      <c r="F14" s="204">
        <v>38</v>
      </c>
      <c r="G14" s="204">
        <v>0</v>
      </c>
      <c r="H14" s="205">
        <v>5670</v>
      </c>
      <c r="I14" s="204">
        <v>658</v>
      </c>
      <c r="J14" s="204">
        <v>0</v>
      </c>
      <c r="K14" s="204">
        <v>0</v>
      </c>
      <c r="L14" s="204">
        <v>0</v>
      </c>
      <c r="M14" s="205">
        <v>3788</v>
      </c>
      <c r="N14" s="204">
        <v>542</v>
      </c>
      <c r="O14" s="204">
        <v>8</v>
      </c>
      <c r="P14" s="204">
        <v>15</v>
      </c>
      <c r="Q14" s="204">
        <v>0</v>
      </c>
      <c r="R14" s="205">
        <v>586</v>
      </c>
      <c r="S14" s="204">
        <v>0</v>
      </c>
      <c r="T14" s="204">
        <v>0</v>
      </c>
      <c r="U14" s="204">
        <v>0</v>
      </c>
      <c r="V14" s="204">
        <v>0</v>
      </c>
      <c r="W14" s="205">
        <v>1155</v>
      </c>
      <c r="X14" s="204">
        <v>197</v>
      </c>
      <c r="Y14" s="204">
        <v>3</v>
      </c>
      <c r="Z14" s="204">
        <v>38</v>
      </c>
      <c r="AA14" s="204">
        <v>0</v>
      </c>
      <c r="AB14" s="205">
        <v>238</v>
      </c>
      <c r="AC14" s="204">
        <v>116</v>
      </c>
      <c r="AD14" s="204">
        <v>2</v>
      </c>
      <c r="AE14" s="204">
        <v>23</v>
      </c>
      <c r="AF14" s="204">
        <v>0</v>
      </c>
      <c r="AG14" s="205">
        <v>141</v>
      </c>
      <c r="AH14" s="204">
        <v>0</v>
      </c>
      <c r="AI14" s="204">
        <v>0</v>
      </c>
      <c r="AJ14" s="204">
        <v>0</v>
      </c>
      <c r="AK14" s="204">
        <v>0</v>
      </c>
      <c r="AL14" s="205">
        <v>0</v>
      </c>
    </row>
    <row r="15" spans="1:38" x14ac:dyDescent="0.3">
      <c r="A15" s="1" t="s">
        <v>87</v>
      </c>
      <c r="B15" s="1" t="s">
        <v>266</v>
      </c>
      <c r="C15" s="1" t="s">
        <v>217</v>
      </c>
      <c r="D15" s="204">
        <v>1084</v>
      </c>
      <c r="E15" s="204">
        <v>8</v>
      </c>
      <c r="F15" s="204">
        <v>31</v>
      </c>
      <c r="G15" s="204">
        <v>0</v>
      </c>
      <c r="H15" s="205">
        <v>4672</v>
      </c>
      <c r="I15" s="204">
        <v>542</v>
      </c>
      <c r="J15" s="204">
        <v>0</v>
      </c>
      <c r="K15" s="204">
        <v>0</v>
      </c>
      <c r="L15" s="204">
        <v>0</v>
      </c>
      <c r="M15" s="205">
        <v>3121</v>
      </c>
      <c r="N15" s="204">
        <v>445</v>
      </c>
      <c r="O15" s="204">
        <v>7</v>
      </c>
      <c r="P15" s="204">
        <v>13</v>
      </c>
      <c r="Q15" s="204">
        <v>0</v>
      </c>
      <c r="R15" s="205">
        <v>482</v>
      </c>
      <c r="S15" s="204">
        <v>0</v>
      </c>
      <c r="T15" s="204">
        <v>0</v>
      </c>
      <c r="U15" s="204">
        <v>0</v>
      </c>
      <c r="V15" s="204">
        <v>0</v>
      </c>
      <c r="W15" s="205">
        <v>953</v>
      </c>
      <c r="X15" s="204">
        <v>163</v>
      </c>
      <c r="Y15" s="204">
        <v>2</v>
      </c>
      <c r="Z15" s="204">
        <v>31</v>
      </c>
      <c r="AA15" s="204">
        <v>0</v>
      </c>
      <c r="AB15" s="205">
        <v>196</v>
      </c>
      <c r="AC15" s="204">
        <v>97</v>
      </c>
      <c r="AD15" s="204">
        <v>1</v>
      </c>
      <c r="AE15" s="204">
        <v>18</v>
      </c>
      <c r="AF15" s="204">
        <v>0</v>
      </c>
      <c r="AG15" s="205">
        <v>116</v>
      </c>
      <c r="AH15" s="204">
        <v>0</v>
      </c>
      <c r="AI15" s="204">
        <v>0</v>
      </c>
      <c r="AJ15" s="204">
        <v>0</v>
      </c>
      <c r="AK15" s="204">
        <v>0</v>
      </c>
      <c r="AL15" s="205">
        <v>0</v>
      </c>
    </row>
    <row r="16" spans="1:38" x14ac:dyDescent="0.3">
      <c r="A16" s="1" t="s">
        <v>87</v>
      </c>
      <c r="B16" s="1" t="s">
        <v>266</v>
      </c>
      <c r="C16" s="1" t="s">
        <v>219</v>
      </c>
      <c r="D16" s="204">
        <v>1475</v>
      </c>
      <c r="E16" s="204">
        <v>11</v>
      </c>
      <c r="F16" s="204">
        <v>43</v>
      </c>
      <c r="G16" s="204">
        <v>0</v>
      </c>
      <c r="H16" s="205">
        <v>6353</v>
      </c>
      <c r="I16" s="204">
        <v>738</v>
      </c>
      <c r="J16" s="204">
        <v>0</v>
      </c>
      <c r="K16" s="204">
        <v>0</v>
      </c>
      <c r="L16" s="204">
        <v>0</v>
      </c>
      <c r="M16" s="205">
        <v>4244</v>
      </c>
      <c r="N16" s="204">
        <v>607</v>
      </c>
      <c r="O16" s="204">
        <v>9</v>
      </c>
      <c r="P16" s="204">
        <v>17</v>
      </c>
      <c r="Q16" s="204">
        <v>0</v>
      </c>
      <c r="R16" s="205">
        <v>656</v>
      </c>
      <c r="S16" s="204">
        <v>0</v>
      </c>
      <c r="T16" s="204">
        <v>0</v>
      </c>
      <c r="U16" s="204">
        <v>0</v>
      </c>
      <c r="V16" s="204">
        <v>0</v>
      </c>
      <c r="W16" s="205">
        <v>1295</v>
      </c>
      <c r="X16" s="204">
        <v>221</v>
      </c>
      <c r="Y16" s="204">
        <v>3</v>
      </c>
      <c r="Z16" s="204">
        <v>43</v>
      </c>
      <c r="AA16" s="204">
        <v>0</v>
      </c>
      <c r="AB16" s="205">
        <v>267</v>
      </c>
      <c r="AC16" s="204">
        <v>130</v>
      </c>
      <c r="AD16" s="204">
        <v>2</v>
      </c>
      <c r="AE16" s="204">
        <v>26</v>
      </c>
      <c r="AF16" s="204">
        <v>0</v>
      </c>
      <c r="AG16" s="205">
        <v>158</v>
      </c>
      <c r="AH16" s="204">
        <v>0</v>
      </c>
      <c r="AI16" s="204">
        <v>0</v>
      </c>
      <c r="AJ16" s="204">
        <v>0</v>
      </c>
      <c r="AK16" s="204">
        <v>0</v>
      </c>
      <c r="AL16" s="205">
        <v>0</v>
      </c>
    </row>
    <row r="17" spans="1:38" x14ac:dyDescent="0.3">
      <c r="A17" s="1" t="s">
        <v>30</v>
      </c>
      <c r="B17" s="1" t="s">
        <v>264</v>
      </c>
      <c r="C17" s="1" t="s">
        <v>237</v>
      </c>
      <c r="D17" s="204">
        <v>-75</v>
      </c>
      <c r="E17" s="204">
        <v>-1</v>
      </c>
      <c r="F17" s="204">
        <v>-2</v>
      </c>
      <c r="G17" s="204">
        <v>0</v>
      </c>
      <c r="H17" s="205">
        <v>-322</v>
      </c>
      <c r="I17" s="204">
        <v>-38</v>
      </c>
      <c r="J17" s="204">
        <v>0</v>
      </c>
      <c r="K17" s="204">
        <v>0</v>
      </c>
      <c r="L17" s="204">
        <v>0</v>
      </c>
      <c r="M17" s="205">
        <v>-215</v>
      </c>
      <c r="N17" s="204">
        <v>-37</v>
      </c>
      <c r="O17" s="204">
        <v>-1</v>
      </c>
      <c r="P17" s="204">
        <v>-2</v>
      </c>
      <c r="Q17" s="204">
        <v>0</v>
      </c>
      <c r="R17" s="205">
        <v>-41</v>
      </c>
      <c r="S17" s="204">
        <v>0</v>
      </c>
      <c r="T17" s="204">
        <v>0</v>
      </c>
      <c r="U17" s="204">
        <v>0</v>
      </c>
      <c r="V17" s="204">
        <v>0</v>
      </c>
      <c r="W17" s="205">
        <v>-66</v>
      </c>
      <c r="X17" s="204">
        <v>-11</v>
      </c>
      <c r="Y17" s="204">
        <v>0</v>
      </c>
      <c r="Z17" s="204">
        <v>-2</v>
      </c>
      <c r="AA17" s="204">
        <v>0</v>
      </c>
      <c r="AB17" s="205">
        <v>-13</v>
      </c>
      <c r="AC17" s="204">
        <v>0</v>
      </c>
      <c r="AD17" s="204">
        <v>0</v>
      </c>
      <c r="AE17" s="204">
        <v>0</v>
      </c>
      <c r="AF17" s="204">
        <v>0</v>
      </c>
      <c r="AG17" s="205">
        <v>0</v>
      </c>
      <c r="AH17" s="204">
        <v>0</v>
      </c>
      <c r="AI17" s="204">
        <v>0</v>
      </c>
      <c r="AJ17" s="204">
        <v>0</v>
      </c>
      <c r="AK17" s="204">
        <v>0</v>
      </c>
      <c r="AL17" s="205">
        <v>0</v>
      </c>
    </row>
    <row r="18" spans="1:38" x14ac:dyDescent="0.3">
      <c r="A18" s="1" t="s">
        <v>30</v>
      </c>
      <c r="B18" s="1" t="s">
        <v>264</v>
      </c>
      <c r="C18" s="1" t="s">
        <v>238</v>
      </c>
      <c r="D18" s="204">
        <v>-78</v>
      </c>
      <c r="E18" s="204">
        <v>-1</v>
      </c>
      <c r="F18" s="204">
        <v>-2</v>
      </c>
      <c r="G18" s="204">
        <v>0</v>
      </c>
      <c r="H18" s="205">
        <v>-334</v>
      </c>
      <c r="I18" s="204">
        <v>-39</v>
      </c>
      <c r="J18" s="204">
        <v>0</v>
      </c>
      <c r="K18" s="204">
        <v>0</v>
      </c>
      <c r="L18" s="204">
        <v>0</v>
      </c>
      <c r="M18" s="205">
        <v>-222</v>
      </c>
      <c r="N18" s="204">
        <v>-39</v>
      </c>
      <c r="O18" s="204">
        <v>-1</v>
      </c>
      <c r="P18" s="204">
        <v>-2</v>
      </c>
      <c r="Q18" s="204">
        <v>0</v>
      </c>
      <c r="R18" s="205">
        <v>-43</v>
      </c>
      <c r="S18" s="204">
        <v>0</v>
      </c>
      <c r="T18" s="204">
        <v>0</v>
      </c>
      <c r="U18" s="204">
        <v>0</v>
      </c>
      <c r="V18" s="204">
        <v>0</v>
      </c>
      <c r="W18" s="205">
        <v>-69</v>
      </c>
      <c r="X18" s="204">
        <v>-12</v>
      </c>
      <c r="Y18" s="204">
        <v>0</v>
      </c>
      <c r="Z18" s="204">
        <v>-2</v>
      </c>
      <c r="AA18" s="204">
        <v>0</v>
      </c>
      <c r="AB18" s="205">
        <v>-14</v>
      </c>
      <c r="AC18" s="204">
        <v>0</v>
      </c>
      <c r="AD18" s="204">
        <v>0</v>
      </c>
      <c r="AE18" s="204">
        <v>0</v>
      </c>
      <c r="AF18" s="204">
        <v>0</v>
      </c>
      <c r="AG18" s="205">
        <v>0</v>
      </c>
      <c r="AH18" s="204">
        <v>0</v>
      </c>
      <c r="AI18" s="204">
        <v>0</v>
      </c>
      <c r="AJ18" s="204">
        <v>0</v>
      </c>
      <c r="AK18" s="204">
        <v>0</v>
      </c>
      <c r="AL18" s="205">
        <v>0</v>
      </c>
    </row>
    <row r="19" spans="1:38" x14ac:dyDescent="0.3">
      <c r="A19" s="1" t="s">
        <v>30</v>
      </c>
      <c r="B19" s="1" t="s">
        <v>262</v>
      </c>
      <c r="C19" s="1" t="s">
        <v>263</v>
      </c>
      <c r="D19" s="204">
        <v>61897</v>
      </c>
      <c r="E19" s="204">
        <v>453</v>
      </c>
      <c r="F19" s="204">
        <v>1787</v>
      </c>
      <c r="G19" s="204">
        <v>0</v>
      </c>
      <c r="H19" s="205">
        <v>266683</v>
      </c>
      <c r="I19" s="204">
        <v>30949</v>
      </c>
      <c r="J19" s="204">
        <v>0</v>
      </c>
      <c r="K19" s="204">
        <v>0</v>
      </c>
      <c r="L19" s="204">
        <v>0</v>
      </c>
      <c r="M19" s="205">
        <v>178171</v>
      </c>
      <c r="N19" s="204">
        <v>30948</v>
      </c>
      <c r="O19" s="204">
        <v>453</v>
      </c>
      <c r="P19" s="204">
        <v>1787</v>
      </c>
      <c r="Q19" s="204">
        <v>0</v>
      </c>
      <c r="R19" s="205">
        <v>34175</v>
      </c>
      <c r="S19" s="204">
        <v>0</v>
      </c>
      <c r="T19" s="204">
        <v>0</v>
      </c>
      <c r="U19" s="204">
        <v>0</v>
      </c>
      <c r="V19" s="204">
        <v>0</v>
      </c>
      <c r="W19" s="205">
        <v>54337</v>
      </c>
      <c r="X19" s="204">
        <v>9284</v>
      </c>
      <c r="Y19" s="204">
        <v>136</v>
      </c>
      <c r="Z19" s="204">
        <v>1787</v>
      </c>
      <c r="AA19" s="204">
        <v>0</v>
      </c>
      <c r="AB19" s="205">
        <v>11207</v>
      </c>
      <c r="AC19" s="204">
        <v>0</v>
      </c>
      <c r="AD19" s="204">
        <v>0</v>
      </c>
      <c r="AE19" s="204">
        <v>0</v>
      </c>
      <c r="AF19" s="204">
        <v>0</v>
      </c>
      <c r="AG19" s="205">
        <v>0</v>
      </c>
      <c r="AH19" s="204">
        <v>0</v>
      </c>
      <c r="AI19" s="204">
        <v>0</v>
      </c>
      <c r="AJ19" s="204">
        <v>0</v>
      </c>
      <c r="AK19" s="204">
        <v>0</v>
      </c>
      <c r="AL19" s="205">
        <v>0</v>
      </c>
    </row>
    <row r="20" spans="1:38" x14ac:dyDescent="0.3">
      <c r="A20" s="1" t="s">
        <v>30</v>
      </c>
      <c r="B20" s="1" t="s">
        <v>264</v>
      </c>
      <c r="C20" s="1" t="s">
        <v>265</v>
      </c>
      <c r="D20" s="204">
        <v>59882</v>
      </c>
      <c r="E20" s="204">
        <v>439</v>
      </c>
      <c r="F20" s="204">
        <v>1729</v>
      </c>
      <c r="G20" s="204">
        <v>0</v>
      </c>
      <c r="H20" s="205">
        <v>257999</v>
      </c>
      <c r="I20" s="204">
        <v>29941</v>
      </c>
      <c r="J20" s="204">
        <v>0</v>
      </c>
      <c r="K20" s="204">
        <v>0</v>
      </c>
      <c r="L20" s="204">
        <v>0</v>
      </c>
      <c r="M20" s="205">
        <v>172368</v>
      </c>
      <c r="N20" s="204">
        <v>29941</v>
      </c>
      <c r="O20" s="204">
        <v>439</v>
      </c>
      <c r="P20" s="204">
        <v>1729</v>
      </c>
      <c r="Q20" s="204">
        <v>0</v>
      </c>
      <c r="R20" s="205">
        <v>33064</v>
      </c>
      <c r="S20" s="204">
        <v>0</v>
      </c>
      <c r="T20" s="204">
        <v>0</v>
      </c>
      <c r="U20" s="204">
        <v>0</v>
      </c>
      <c r="V20" s="204">
        <v>0</v>
      </c>
      <c r="W20" s="205">
        <v>52567</v>
      </c>
      <c r="X20" s="204">
        <v>8982</v>
      </c>
      <c r="Y20" s="204">
        <v>132</v>
      </c>
      <c r="Z20" s="204">
        <v>1729</v>
      </c>
      <c r="AA20" s="204">
        <v>0</v>
      </c>
      <c r="AB20" s="205">
        <v>10843</v>
      </c>
      <c r="AC20" s="204">
        <v>0</v>
      </c>
      <c r="AD20" s="204">
        <v>0</v>
      </c>
      <c r="AE20" s="204">
        <v>0</v>
      </c>
      <c r="AF20" s="204">
        <v>0</v>
      </c>
      <c r="AG20" s="205">
        <v>0</v>
      </c>
      <c r="AH20" s="204">
        <v>0</v>
      </c>
      <c r="AI20" s="204">
        <v>0</v>
      </c>
      <c r="AJ20" s="204">
        <v>0</v>
      </c>
      <c r="AK20" s="204">
        <v>0</v>
      </c>
      <c r="AL20" s="205">
        <v>0</v>
      </c>
    </row>
    <row r="21" spans="1:38" x14ac:dyDescent="0.3">
      <c r="A21" s="1" t="s">
        <v>30</v>
      </c>
      <c r="B21" s="1" t="s">
        <v>266</v>
      </c>
      <c r="C21" s="1" t="s">
        <v>267</v>
      </c>
      <c r="D21" s="204">
        <v>70392</v>
      </c>
      <c r="E21" s="204">
        <v>516</v>
      </c>
      <c r="F21" s="204">
        <v>2032</v>
      </c>
      <c r="G21" s="204">
        <v>0</v>
      </c>
      <c r="H21" s="205">
        <v>303282</v>
      </c>
      <c r="I21" s="204">
        <v>35196</v>
      </c>
      <c r="J21" s="204">
        <v>0</v>
      </c>
      <c r="K21" s="204">
        <v>0</v>
      </c>
      <c r="L21" s="204">
        <v>0</v>
      </c>
      <c r="M21" s="205">
        <v>202622</v>
      </c>
      <c r="N21" s="204">
        <v>35196</v>
      </c>
      <c r="O21" s="204">
        <v>516</v>
      </c>
      <c r="P21" s="204">
        <v>2032</v>
      </c>
      <c r="Q21" s="204">
        <v>0</v>
      </c>
      <c r="R21" s="205">
        <v>38866</v>
      </c>
      <c r="S21" s="204">
        <v>0</v>
      </c>
      <c r="T21" s="204">
        <v>0</v>
      </c>
      <c r="U21" s="204">
        <v>0</v>
      </c>
      <c r="V21" s="204">
        <v>0</v>
      </c>
      <c r="W21" s="205">
        <v>61794</v>
      </c>
      <c r="X21" s="204">
        <v>10559</v>
      </c>
      <c r="Y21" s="204">
        <v>155</v>
      </c>
      <c r="Z21" s="204">
        <v>2032</v>
      </c>
      <c r="AA21" s="204">
        <v>0</v>
      </c>
      <c r="AB21" s="205">
        <v>12746</v>
      </c>
      <c r="AC21" s="204">
        <v>0</v>
      </c>
      <c r="AD21" s="204">
        <v>0</v>
      </c>
      <c r="AE21" s="204">
        <v>0</v>
      </c>
      <c r="AF21" s="204">
        <v>0</v>
      </c>
      <c r="AG21" s="205">
        <v>0</v>
      </c>
      <c r="AH21" s="204">
        <v>0</v>
      </c>
      <c r="AI21" s="204">
        <v>0</v>
      </c>
      <c r="AJ21" s="204">
        <v>0</v>
      </c>
      <c r="AK21" s="204">
        <v>0</v>
      </c>
      <c r="AL21" s="205">
        <v>0</v>
      </c>
    </row>
    <row r="22" spans="1:38" x14ac:dyDescent="0.3">
      <c r="A22" s="1" t="s">
        <v>33</v>
      </c>
      <c r="B22" s="1" t="s">
        <v>262</v>
      </c>
      <c r="C22" s="1" t="s">
        <v>263</v>
      </c>
      <c r="D22" s="204">
        <v>3573</v>
      </c>
      <c r="E22" s="204">
        <v>26</v>
      </c>
      <c r="F22" s="204">
        <v>103</v>
      </c>
      <c r="G22" s="204">
        <v>0</v>
      </c>
      <c r="H22" s="205">
        <v>15394</v>
      </c>
      <c r="I22" s="204">
        <v>1787</v>
      </c>
      <c r="J22" s="204">
        <v>0</v>
      </c>
      <c r="K22" s="204">
        <v>0</v>
      </c>
      <c r="L22" s="204">
        <v>0</v>
      </c>
      <c r="M22" s="205">
        <v>10285</v>
      </c>
      <c r="N22" s="204">
        <v>1786</v>
      </c>
      <c r="O22" s="204">
        <v>26</v>
      </c>
      <c r="P22" s="204">
        <v>103</v>
      </c>
      <c r="Q22" s="204">
        <v>0</v>
      </c>
      <c r="R22" s="205">
        <v>1972</v>
      </c>
      <c r="S22" s="204">
        <v>0</v>
      </c>
      <c r="T22" s="204">
        <v>0</v>
      </c>
      <c r="U22" s="204">
        <v>0</v>
      </c>
      <c r="V22" s="204">
        <v>0</v>
      </c>
      <c r="W22" s="205">
        <v>3137</v>
      </c>
      <c r="X22" s="204">
        <v>535</v>
      </c>
      <c r="Y22" s="204">
        <v>8</v>
      </c>
      <c r="Z22" s="204">
        <v>103</v>
      </c>
      <c r="AA22" s="204">
        <v>0</v>
      </c>
      <c r="AB22" s="205">
        <v>646</v>
      </c>
      <c r="AC22" s="204">
        <v>0</v>
      </c>
      <c r="AD22" s="204">
        <v>0</v>
      </c>
      <c r="AE22" s="204">
        <v>0</v>
      </c>
      <c r="AF22" s="204">
        <v>0</v>
      </c>
      <c r="AG22" s="205">
        <v>0</v>
      </c>
      <c r="AH22" s="204">
        <v>0</v>
      </c>
      <c r="AI22" s="204">
        <v>0</v>
      </c>
      <c r="AJ22" s="204">
        <v>0</v>
      </c>
      <c r="AK22" s="204">
        <v>0</v>
      </c>
      <c r="AL22" s="205">
        <v>0</v>
      </c>
    </row>
    <row r="23" spans="1:38" x14ac:dyDescent="0.3">
      <c r="A23" s="1" t="s">
        <v>33</v>
      </c>
      <c r="B23" s="1" t="s">
        <v>264</v>
      </c>
      <c r="C23" s="1" t="s">
        <v>265</v>
      </c>
      <c r="D23" s="204">
        <v>5290</v>
      </c>
      <c r="E23" s="204">
        <v>39</v>
      </c>
      <c r="F23" s="204">
        <v>153</v>
      </c>
      <c r="G23" s="204">
        <v>0</v>
      </c>
      <c r="H23" s="205">
        <v>22792</v>
      </c>
      <c r="I23" s="204">
        <v>2645</v>
      </c>
      <c r="J23" s="204">
        <v>0</v>
      </c>
      <c r="K23" s="204">
        <v>0</v>
      </c>
      <c r="L23" s="204">
        <v>0</v>
      </c>
      <c r="M23" s="205">
        <v>15227</v>
      </c>
      <c r="N23" s="204">
        <v>2645</v>
      </c>
      <c r="O23" s="204">
        <v>39</v>
      </c>
      <c r="P23" s="204">
        <v>153</v>
      </c>
      <c r="Q23" s="204">
        <v>0</v>
      </c>
      <c r="R23" s="205">
        <v>2921</v>
      </c>
      <c r="S23" s="204">
        <v>0</v>
      </c>
      <c r="T23" s="204">
        <v>0</v>
      </c>
      <c r="U23" s="204">
        <v>0</v>
      </c>
      <c r="V23" s="204">
        <v>0</v>
      </c>
      <c r="W23" s="205">
        <v>4644</v>
      </c>
      <c r="X23" s="204">
        <v>793</v>
      </c>
      <c r="Y23" s="204">
        <v>12</v>
      </c>
      <c r="Z23" s="204">
        <v>153</v>
      </c>
      <c r="AA23" s="204">
        <v>0</v>
      </c>
      <c r="AB23" s="205">
        <v>958</v>
      </c>
      <c r="AC23" s="204">
        <v>0</v>
      </c>
      <c r="AD23" s="204">
        <v>0</v>
      </c>
      <c r="AE23" s="204">
        <v>0</v>
      </c>
      <c r="AF23" s="204">
        <v>0</v>
      </c>
      <c r="AG23" s="205">
        <v>0</v>
      </c>
      <c r="AH23" s="204">
        <v>0</v>
      </c>
      <c r="AI23" s="204">
        <v>0</v>
      </c>
      <c r="AJ23" s="204">
        <v>0</v>
      </c>
      <c r="AK23" s="204">
        <v>0</v>
      </c>
      <c r="AL23" s="205">
        <v>0</v>
      </c>
    </row>
    <row r="24" spans="1:38" x14ac:dyDescent="0.3">
      <c r="A24" s="1" t="s">
        <v>37</v>
      </c>
      <c r="B24" s="1" t="s">
        <v>262</v>
      </c>
      <c r="C24" s="1" t="s">
        <v>263</v>
      </c>
      <c r="D24" s="204">
        <v>16676</v>
      </c>
      <c r="E24" s="204">
        <v>122</v>
      </c>
      <c r="F24" s="204">
        <v>481</v>
      </c>
      <c r="G24" s="204">
        <v>0</v>
      </c>
      <c r="H24" s="205">
        <v>71850</v>
      </c>
      <c r="I24" s="204">
        <v>8338</v>
      </c>
      <c r="J24" s="204">
        <v>0</v>
      </c>
      <c r="K24" s="204">
        <v>0</v>
      </c>
      <c r="L24" s="204">
        <v>0</v>
      </c>
      <c r="M24" s="205">
        <v>48004</v>
      </c>
      <c r="N24" s="204">
        <v>8338</v>
      </c>
      <c r="O24" s="204">
        <v>122</v>
      </c>
      <c r="P24" s="204">
        <v>481</v>
      </c>
      <c r="Q24" s="204">
        <v>0</v>
      </c>
      <c r="R24" s="205">
        <v>9206</v>
      </c>
      <c r="S24" s="204">
        <v>0</v>
      </c>
      <c r="T24" s="204">
        <v>0</v>
      </c>
      <c r="U24" s="204">
        <v>0</v>
      </c>
      <c r="V24" s="204">
        <v>0</v>
      </c>
      <c r="W24" s="205">
        <v>14640</v>
      </c>
      <c r="X24" s="204">
        <v>2501</v>
      </c>
      <c r="Y24" s="204">
        <v>37</v>
      </c>
      <c r="Z24" s="204">
        <v>481</v>
      </c>
      <c r="AA24" s="204">
        <v>0</v>
      </c>
      <c r="AB24" s="205">
        <v>3019</v>
      </c>
      <c r="AC24" s="204">
        <v>0</v>
      </c>
      <c r="AD24" s="204">
        <v>0</v>
      </c>
      <c r="AE24" s="204">
        <v>0</v>
      </c>
      <c r="AF24" s="204">
        <v>0</v>
      </c>
      <c r="AG24" s="205">
        <v>0</v>
      </c>
      <c r="AH24" s="204">
        <v>0</v>
      </c>
      <c r="AI24" s="204">
        <v>0</v>
      </c>
      <c r="AJ24" s="204">
        <v>0</v>
      </c>
      <c r="AK24" s="204">
        <v>0</v>
      </c>
      <c r="AL24" s="205">
        <v>0</v>
      </c>
    </row>
    <row r="25" spans="1:38" x14ac:dyDescent="0.3">
      <c r="A25" s="1" t="s">
        <v>37</v>
      </c>
      <c r="B25" s="1" t="s">
        <v>264</v>
      </c>
      <c r="C25" s="1" t="s">
        <v>265</v>
      </c>
      <c r="D25" s="204">
        <v>19110</v>
      </c>
      <c r="E25" s="204">
        <v>140</v>
      </c>
      <c r="F25" s="204">
        <v>552</v>
      </c>
      <c r="G25" s="204">
        <v>0</v>
      </c>
      <c r="H25" s="205">
        <v>82336</v>
      </c>
      <c r="I25" s="204">
        <v>9555</v>
      </c>
      <c r="J25" s="204">
        <v>0</v>
      </c>
      <c r="K25" s="204">
        <v>0</v>
      </c>
      <c r="L25" s="204">
        <v>0</v>
      </c>
      <c r="M25" s="205">
        <v>55008</v>
      </c>
      <c r="N25" s="204">
        <v>9555</v>
      </c>
      <c r="O25" s="204">
        <v>140</v>
      </c>
      <c r="P25" s="204">
        <v>552</v>
      </c>
      <c r="Q25" s="204">
        <v>0</v>
      </c>
      <c r="R25" s="205">
        <v>10552</v>
      </c>
      <c r="S25" s="204">
        <v>0</v>
      </c>
      <c r="T25" s="204">
        <v>0</v>
      </c>
      <c r="U25" s="204">
        <v>0</v>
      </c>
      <c r="V25" s="204">
        <v>0</v>
      </c>
      <c r="W25" s="205">
        <v>16776</v>
      </c>
      <c r="X25" s="204">
        <v>2866</v>
      </c>
      <c r="Y25" s="204">
        <v>42</v>
      </c>
      <c r="Z25" s="204">
        <v>552</v>
      </c>
      <c r="AA25" s="204">
        <v>0</v>
      </c>
      <c r="AB25" s="205">
        <v>3460</v>
      </c>
      <c r="AC25" s="204">
        <v>0</v>
      </c>
      <c r="AD25" s="204">
        <v>0</v>
      </c>
      <c r="AE25" s="204">
        <v>0</v>
      </c>
      <c r="AF25" s="204">
        <v>0</v>
      </c>
      <c r="AG25" s="205">
        <v>0</v>
      </c>
      <c r="AH25" s="204">
        <v>0</v>
      </c>
      <c r="AI25" s="204">
        <v>0</v>
      </c>
      <c r="AJ25" s="204">
        <v>0</v>
      </c>
      <c r="AK25" s="204">
        <v>0</v>
      </c>
      <c r="AL25" s="205">
        <v>0</v>
      </c>
    </row>
    <row r="26" spans="1:38" x14ac:dyDescent="0.3">
      <c r="A26" s="1" t="s">
        <v>37</v>
      </c>
      <c r="B26" s="1" t="s">
        <v>266</v>
      </c>
      <c r="C26" s="1" t="s">
        <v>267</v>
      </c>
      <c r="D26" s="204">
        <v>38685</v>
      </c>
      <c r="E26" s="204">
        <v>283</v>
      </c>
      <c r="F26" s="204">
        <v>1117</v>
      </c>
      <c r="G26" s="204">
        <v>0</v>
      </c>
      <c r="H26" s="205">
        <v>166675</v>
      </c>
      <c r="I26" s="204">
        <v>19343</v>
      </c>
      <c r="J26" s="204">
        <v>0</v>
      </c>
      <c r="K26" s="204">
        <v>0</v>
      </c>
      <c r="L26" s="204">
        <v>0</v>
      </c>
      <c r="M26" s="205">
        <v>111356</v>
      </c>
      <c r="N26" s="204">
        <v>19342</v>
      </c>
      <c r="O26" s="204">
        <v>283</v>
      </c>
      <c r="P26" s="204">
        <v>1117</v>
      </c>
      <c r="Q26" s="204">
        <v>0</v>
      </c>
      <c r="R26" s="205">
        <v>21359</v>
      </c>
      <c r="S26" s="204">
        <v>0</v>
      </c>
      <c r="T26" s="204">
        <v>0</v>
      </c>
      <c r="U26" s="204">
        <v>0</v>
      </c>
      <c r="V26" s="204">
        <v>0</v>
      </c>
      <c r="W26" s="205">
        <v>33960</v>
      </c>
      <c r="X26" s="204">
        <v>5802</v>
      </c>
      <c r="Y26" s="204">
        <v>85</v>
      </c>
      <c r="Z26" s="204">
        <v>1117</v>
      </c>
      <c r="AA26" s="204">
        <v>0</v>
      </c>
      <c r="AB26" s="205">
        <v>7004</v>
      </c>
      <c r="AC26" s="204">
        <v>0</v>
      </c>
      <c r="AD26" s="204">
        <v>0</v>
      </c>
      <c r="AE26" s="204">
        <v>0</v>
      </c>
      <c r="AF26" s="204">
        <v>0</v>
      </c>
      <c r="AG26" s="205">
        <v>0</v>
      </c>
      <c r="AH26" s="204">
        <v>0</v>
      </c>
      <c r="AI26" s="204">
        <v>0</v>
      </c>
      <c r="AJ26" s="204">
        <v>0</v>
      </c>
      <c r="AK26" s="204">
        <v>0</v>
      </c>
      <c r="AL26" s="205">
        <v>0</v>
      </c>
    </row>
    <row r="27" spans="1:38" x14ac:dyDescent="0.3">
      <c r="A27" s="1" t="s">
        <v>40</v>
      </c>
      <c r="B27" s="1" t="s">
        <v>262</v>
      </c>
      <c r="C27" s="1" t="s">
        <v>263</v>
      </c>
      <c r="D27" s="204">
        <v>47824</v>
      </c>
      <c r="E27" s="204">
        <v>350</v>
      </c>
      <c r="F27" s="204">
        <v>1381</v>
      </c>
      <c r="G27" s="204">
        <v>0</v>
      </c>
      <c r="H27" s="205">
        <v>206049</v>
      </c>
      <c r="I27" s="204">
        <v>23912</v>
      </c>
      <c r="J27" s="204">
        <v>0</v>
      </c>
      <c r="K27" s="204">
        <v>0</v>
      </c>
      <c r="L27" s="204">
        <v>0</v>
      </c>
      <c r="M27" s="205">
        <v>137661</v>
      </c>
      <c r="N27" s="204">
        <v>23912</v>
      </c>
      <c r="O27" s="204">
        <v>350</v>
      </c>
      <c r="P27" s="204">
        <v>1381</v>
      </c>
      <c r="Q27" s="204">
        <v>0</v>
      </c>
      <c r="R27" s="205">
        <v>26405</v>
      </c>
      <c r="S27" s="204">
        <v>0</v>
      </c>
      <c r="T27" s="204">
        <v>0</v>
      </c>
      <c r="U27" s="204">
        <v>0</v>
      </c>
      <c r="V27" s="204">
        <v>0</v>
      </c>
      <c r="W27" s="205">
        <v>41983</v>
      </c>
      <c r="X27" s="204">
        <v>7174</v>
      </c>
      <c r="Y27" s="204">
        <v>105</v>
      </c>
      <c r="Z27" s="204">
        <v>1381</v>
      </c>
      <c r="AA27" s="204">
        <v>0</v>
      </c>
      <c r="AB27" s="205">
        <v>8660</v>
      </c>
      <c r="AC27" s="204">
        <v>0</v>
      </c>
      <c r="AD27" s="204">
        <v>0</v>
      </c>
      <c r="AE27" s="204">
        <v>0</v>
      </c>
      <c r="AF27" s="204">
        <v>0</v>
      </c>
      <c r="AG27" s="205">
        <v>0</v>
      </c>
      <c r="AH27" s="204">
        <v>0</v>
      </c>
      <c r="AI27" s="204">
        <v>0</v>
      </c>
      <c r="AJ27" s="204">
        <v>0</v>
      </c>
      <c r="AK27" s="204">
        <v>0</v>
      </c>
      <c r="AL27" s="205">
        <v>0</v>
      </c>
    </row>
    <row r="28" spans="1:38" x14ac:dyDescent="0.3">
      <c r="A28" s="1" t="s">
        <v>40</v>
      </c>
      <c r="B28" s="1" t="s">
        <v>264</v>
      </c>
      <c r="C28" s="1" t="s">
        <v>237</v>
      </c>
      <c r="D28" s="204">
        <v>-28971</v>
      </c>
      <c r="E28" s="204">
        <v>-212</v>
      </c>
      <c r="F28" s="204">
        <v>-836</v>
      </c>
      <c r="G28" s="204">
        <v>0</v>
      </c>
      <c r="H28" s="205">
        <v>-124822</v>
      </c>
      <c r="I28" s="204">
        <v>-14486</v>
      </c>
      <c r="J28" s="204">
        <v>0</v>
      </c>
      <c r="K28" s="204">
        <v>0</v>
      </c>
      <c r="L28" s="204">
        <v>0</v>
      </c>
      <c r="M28" s="205">
        <v>-83394</v>
      </c>
      <c r="N28" s="204">
        <v>-14485</v>
      </c>
      <c r="O28" s="204">
        <v>-212</v>
      </c>
      <c r="P28" s="204">
        <v>-836</v>
      </c>
      <c r="Q28" s="204">
        <v>0</v>
      </c>
      <c r="R28" s="205">
        <v>-15995</v>
      </c>
      <c r="S28" s="204">
        <v>0</v>
      </c>
      <c r="T28" s="204">
        <v>0</v>
      </c>
      <c r="U28" s="204">
        <v>0</v>
      </c>
      <c r="V28" s="204">
        <v>0</v>
      </c>
      <c r="W28" s="205">
        <v>-25433</v>
      </c>
      <c r="X28" s="204">
        <v>-4345</v>
      </c>
      <c r="Y28" s="204">
        <v>-64</v>
      </c>
      <c r="Z28" s="204">
        <v>-836</v>
      </c>
      <c r="AA28" s="204">
        <v>0</v>
      </c>
      <c r="AB28" s="205">
        <v>-5245</v>
      </c>
      <c r="AC28" s="204">
        <v>0</v>
      </c>
      <c r="AD28" s="204">
        <v>0</v>
      </c>
      <c r="AE28" s="204">
        <v>0</v>
      </c>
      <c r="AF28" s="204">
        <v>0</v>
      </c>
      <c r="AG28" s="205">
        <v>0</v>
      </c>
      <c r="AH28" s="204">
        <v>0</v>
      </c>
      <c r="AI28" s="204">
        <v>0</v>
      </c>
      <c r="AJ28" s="204">
        <v>0</v>
      </c>
      <c r="AK28" s="204">
        <v>0</v>
      </c>
      <c r="AL28" s="205">
        <v>0</v>
      </c>
    </row>
    <row r="29" spans="1:38" x14ac:dyDescent="0.3">
      <c r="A29" s="1" t="s">
        <v>40</v>
      </c>
      <c r="B29" s="1" t="s">
        <v>264</v>
      </c>
      <c r="C29" s="1" t="s">
        <v>238</v>
      </c>
      <c r="D29" s="204">
        <v>2337</v>
      </c>
      <c r="E29" s="204">
        <v>17</v>
      </c>
      <c r="F29" s="204">
        <v>67</v>
      </c>
      <c r="G29" s="204">
        <v>0</v>
      </c>
      <c r="H29" s="205">
        <v>10070</v>
      </c>
      <c r="I29" s="204">
        <v>1169</v>
      </c>
      <c r="J29" s="204">
        <v>0</v>
      </c>
      <c r="K29" s="204">
        <v>0</v>
      </c>
      <c r="L29" s="204">
        <v>0</v>
      </c>
      <c r="M29" s="205">
        <v>6729</v>
      </c>
      <c r="N29" s="204">
        <v>1168</v>
      </c>
      <c r="O29" s="204">
        <v>17</v>
      </c>
      <c r="P29" s="204">
        <v>67</v>
      </c>
      <c r="Q29" s="204">
        <v>0</v>
      </c>
      <c r="R29" s="205">
        <v>1289</v>
      </c>
      <c r="S29" s="204">
        <v>0</v>
      </c>
      <c r="T29" s="204">
        <v>0</v>
      </c>
      <c r="U29" s="204">
        <v>0</v>
      </c>
      <c r="V29" s="204">
        <v>0</v>
      </c>
      <c r="W29" s="205">
        <v>2052</v>
      </c>
      <c r="X29" s="204">
        <v>350</v>
      </c>
      <c r="Y29" s="204">
        <v>5</v>
      </c>
      <c r="Z29" s="204">
        <v>67</v>
      </c>
      <c r="AA29" s="204">
        <v>0</v>
      </c>
      <c r="AB29" s="205">
        <v>422</v>
      </c>
      <c r="AC29" s="204">
        <v>0</v>
      </c>
      <c r="AD29" s="204">
        <v>0</v>
      </c>
      <c r="AE29" s="204">
        <v>0</v>
      </c>
      <c r="AF29" s="204">
        <v>0</v>
      </c>
      <c r="AG29" s="205">
        <v>0</v>
      </c>
      <c r="AH29" s="204">
        <v>0</v>
      </c>
      <c r="AI29" s="204">
        <v>0</v>
      </c>
      <c r="AJ29" s="204">
        <v>0</v>
      </c>
      <c r="AK29" s="204">
        <v>0</v>
      </c>
      <c r="AL29" s="205">
        <v>0</v>
      </c>
    </row>
    <row r="30" spans="1:38" x14ac:dyDescent="0.3">
      <c r="A30" s="1" t="s">
        <v>40</v>
      </c>
      <c r="B30" s="1" t="s">
        <v>264</v>
      </c>
      <c r="C30" s="1" t="s">
        <v>239</v>
      </c>
      <c r="D30" s="204">
        <v>1998</v>
      </c>
      <c r="E30" s="204">
        <v>15</v>
      </c>
      <c r="F30" s="204">
        <v>58</v>
      </c>
      <c r="G30" s="204">
        <v>0</v>
      </c>
      <c r="H30" s="205">
        <v>8608</v>
      </c>
      <c r="I30" s="204">
        <v>999</v>
      </c>
      <c r="J30" s="204">
        <v>0</v>
      </c>
      <c r="K30" s="204">
        <v>0</v>
      </c>
      <c r="L30" s="204">
        <v>0</v>
      </c>
      <c r="M30" s="205">
        <v>5751</v>
      </c>
      <c r="N30" s="204">
        <v>999</v>
      </c>
      <c r="O30" s="204">
        <v>15</v>
      </c>
      <c r="P30" s="204">
        <v>58</v>
      </c>
      <c r="Q30" s="204">
        <v>0</v>
      </c>
      <c r="R30" s="205">
        <v>1103</v>
      </c>
      <c r="S30" s="204">
        <v>0</v>
      </c>
      <c r="T30" s="204">
        <v>0</v>
      </c>
      <c r="U30" s="204">
        <v>0</v>
      </c>
      <c r="V30" s="204">
        <v>0</v>
      </c>
      <c r="W30" s="205">
        <v>1754</v>
      </c>
      <c r="X30" s="204">
        <v>300</v>
      </c>
      <c r="Y30" s="204">
        <v>4</v>
      </c>
      <c r="Z30" s="204">
        <v>58</v>
      </c>
      <c r="AA30" s="204">
        <v>0</v>
      </c>
      <c r="AB30" s="205">
        <v>362</v>
      </c>
      <c r="AC30" s="204">
        <v>0</v>
      </c>
      <c r="AD30" s="204">
        <v>0</v>
      </c>
      <c r="AE30" s="204">
        <v>0</v>
      </c>
      <c r="AF30" s="204">
        <v>0</v>
      </c>
      <c r="AG30" s="205">
        <v>0</v>
      </c>
      <c r="AH30" s="204">
        <v>0</v>
      </c>
      <c r="AI30" s="204">
        <v>0</v>
      </c>
      <c r="AJ30" s="204">
        <v>0</v>
      </c>
      <c r="AK30" s="204">
        <v>0</v>
      </c>
      <c r="AL30" s="205">
        <v>0</v>
      </c>
    </row>
    <row r="31" spans="1:38" x14ac:dyDescent="0.3">
      <c r="A31" s="1" t="s">
        <v>40</v>
      </c>
      <c r="B31" s="1" t="s">
        <v>264</v>
      </c>
      <c r="C31" s="1" t="s">
        <v>265</v>
      </c>
      <c r="D31" s="204">
        <v>52410</v>
      </c>
      <c r="E31" s="204">
        <v>384</v>
      </c>
      <c r="F31" s="204">
        <v>1513</v>
      </c>
      <c r="G31" s="204">
        <v>0</v>
      </c>
      <c r="H31" s="205">
        <v>225808</v>
      </c>
      <c r="I31" s="204">
        <v>26205</v>
      </c>
      <c r="J31" s="204">
        <v>0</v>
      </c>
      <c r="K31" s="204">
        <v>0</v>
      </c>
      <c r="L31" s="204">
        <v>0</v>
      </c>
      <c r="M31" s="205">
        <v>150862</v>
      </c>
      <c r="N31" s="204">
        <v>26205</v>
      </c>
      <c r="O31" s="204">
        <v>384</v>
      </c>
      <c r="P31" s="204">
        <v>1513</v>
      </c>
      <c r="Q31" s="204">
        <v>0</v>
      </c>
      <c r="R31" s="205">
        <v>28937</v>
      </c>
      <c r="S31" s="204">
        <v>0</v>
      </c>
      <c r="T31" s="204">
        <v>0</v>
      </c>
      <c r="U31" s="204">
        <v>0</v>
      </c>
      <c r="V31" s="204">
        <v>0</v>
      </c>
      <c r="W31" s="205">
        <v>46009</v>
      </c>
      <c r="X31" s="204">
        <v>7861</v>
      </c>
      <c r="Y31" s="204">
        <v>115</v>
      </c>
      <c r="Z31" s="204">
        <v>1513</v>
      </c>
      <c r="AA31" s="204">
        <v>0</v>
      </c>
      <c r="AB31" s="205">
        <v>9489</v>
      </c>
      <c r="AC31" s="204">
        <v>0</v>
      </c>
      <c r="AD31" s="204">
        <v>0</v>
      </c>
      <c r="AE31" s="204">
        <v>0</v>
      </c>
      <c r="AF31" s="204">
        <v>0</v>
      </c>
      <c r="AG31" s="205">
        <v>0</v>
      </c>
      <c r="AH31" s="204">
        <v>0</v>
      </c>
      <c r="AI31" s="204">
        <v>0</v>
      </c>
      <c r="AJ31" s="204">
        <v>0</v>
      </c>
      <c r="AK31" s="204">
        <v>0</v>
      </c>
      <c r="AL31" s="205">
        <v>0</v>
      </c>
    </row>
    <row r="32" spans="1:38" x14ac:dyDescent="0.3">
      <c r="A32" s="1" t="s">
        <v>40</v>
      </c>
      <c r="B32" s="1" t="s">
        <v>266</v>
      </c>
      <c r="C32" s="1" t="s">
        <v>267</v>
      </c>
      <c r="D32" s="204">
        <v>53047</v>
      </c>
      <c r="E32" s="204">
        <v>389</v>
      </c>
      <c r="F32" s="204">
        <v>1531</v>
      </c>
      <c r="G32" s="204">
        <v>0</v>
      </c>
      <c r="H32" s="205">
        <v>228551</v>
      </c>
      <c r="I32" s="204">
        <v>26524</v>
      </c>
      <c r="J32" s="204">
        <v>0</v>
      </c>
      <c r="K32" s="204">
        <v>0</v>
      </c>
      <c r="L32" s="204">
        <v>0</v>
      </c>
      <c r="M32" s="205">
        <v>152695</v>
      </c>
      <c r="N32" s="204">
        <v>26523</v>
      </c>
      <c r="O32" s="204">
        <v>389</v>
      </c>
      <c r="P32" s="204">
        <v>1531</v>
      </c>
      <c r="Q32" s="204">
        <v>0</v>
      </c>
      <c r="R32" s="205">
        <v>29288</v>
      </c>
      <c r="S32" s="204">
        <v>0</v>
      </c>
      <c r="T32" s="204">
        <v>0</v>
      </c>
      <c r="U32" s="204">
        <v>0</v>
      </c>
      <c r="V32" s="204">
        <v>0</v>
      </c>
      <c r="W32" s="205">
        <v>46568</v>
      </c>
      <c r="X32" s="204">
        <v>7957</v>
      </c>
      <c r="Y32" s="204">
        <v>117</v>
      </c>
      <c r="Z32" s="204">
        <v>1531</v>
      </c>
      <c r="AA32" s="204">
        <v>0</v>
      </c>
      <c r="AB32" s="205">
        <v>9605</v>
      </c>
      <c r="AC32" s="204">
        <v>0</v>
      </c>
      <c r="AD32" s="204">
        <v>0</v>
      </c>
      <c r="AE32" s="204">
        <v>0</v>
      </c>
      <c r="AF32" s="204">
        <v>0</v>
      </c>
      <c r="AG32" s="205">
        <v>0</v>
      </c>
      <c r="AH32" s="204">
        <v>0</v>
      </c>
      <c r="AI32" s="204">
        <v>0</v>
      </c>
      <c r="AJ32" s="204">
        <v>0</v>
      </c>
      <c r="AK32" s="204">
        <v>0</v>
      </c>
      <c r="AL32" s="205">
        <v>0</v>
      </c>
    </row>
    <row r="33" spans="1:38" x14ac:dyDescent="0.3">
      <c r="A33" s="1" t="s">
        <v>49</v>
      </c>
      <c r="B33" s="1" t="s">
        <v>262</v>
      </c>
      <c r="C33" s="1" t="s">
        <v>263</v>
      </c>
      <c r="D33" s="204">
        <v>124245</v>
      </c>
      <c r="E33" s="204">
        <v>910</v>
      </c>
      <c r="F33" s="204">
        <v>3587</v>
      </c>
      <c r="G33" s="204">
        <v>0</v>
      </c>
      <c r="H33" s="205">
        <v>535310</v>
      </c>
      <c r="I33" s="204">
        <v>62123</v>
      </c>
      <c r="J33" s="204">
        <v>0</v>
      </c>
      <c r="K33" s="204">
        <v>0</v>
      </c>
      <c r="L33" s="204">
        <v>0</v>
      </c>
      <c r="M33" s="205">
        <v>357640</v>
      </c>
      <c r="N33" s="204">
        <v>62122</v>
      </c>
      <c r="O33" s="204">
        <v>910</v>
      </c>
      <c r="P33" s="204">
        <v>3587</v>
      </c>
      <c r="Q33" s="204">
        <v>0</v>
      </c>
      <c r="R33" s="205">
        <v>68600</v>
      </c>
      <c r="S33" s="204">
        <v>0</v>
      </c>
      <c r="T33" s="204">
        <v>0</v>
      </c>
      <c r="U33" s="204">
        <v>0</v>
      </c>
      <c r="V33" s="204">
        <v>0</v>
      </c>
      <c r="W33" s="205">
        <v>109070</v>
      </c>
      <c r="X33" s="204">
        <v>18636</v>
      </c>
      <c r="Y33" s="204">
        <v>273</v>
      </c>
      <c r="Z33" s="204">
        <v>3587</v>
      </c>
      <c r="AA33" s="204">
        <v>0</v>
      </c>
      <c r="AB33" s="205">
        <v>22496</v>
      </c>
      <c r="AC33" s="204">
        <v>0</v>
      </c>
      <c r="AD33" s="204">
        <v>0</v>
      </c>
      <c r="AE33" s="204">
        <v>0</v>
      </c>
      <c r="AF33" s="204">
        <v>0</v>
      </c>
      <c r="AG33" s="205">
        <v>0</v>
      </c>
      <c r="AH33" s="204">
        <v>0</v>
      </c>
      <c r="AI33" s="204">
        <v>0</v>
      </c>
      <c r="AJ33" s="204">
        <v>0</v>
      </c>
      <c r="AK33" s="204">
        <v>0</v>
      </c>
      <c r="AL33" s="205">
        <v>0</v>
      </c>
    </row>
    <row r="34" spans="1:38" x14ac:dyDescent="0.3">
      <c r="A34" s="1" t="s">
        <v>49</v>
      </c>
      <c r="B34" s="1" t="s">
        <v>264</v>
      </c>
      <c r="C34" s="1" t="s">
        <v>265</v>
      </c>
      <c r="D34" s="204">
        <v>134045</v>
      </c>
      <c r="E34" s="204">
        <v>982</v>
      </c>
      <c r="F34" s="204">
        <v>3869</v>
      </c>
      <c r="G34" s="204">
        <v>0</v>
      </c>
      <c r="H34" s="205">
        <v>577533</v>
      </c>
      <c r="I34" s="204">
        <v>67023</v>
      </c>
      <c r="J34" s="204">
        <v>0</v>
      </c>
      <c r="K34" s="204">
        <v>0</v>
      </c>
      <c r="L34" s="204">
        <v>0</v>
      </c>
      <c r="M34" s="205">
        <v>385850</v>
      </c>
      <c r="N34" s="204">
        <v>67022</v>
      </c>
      <c r="O34" s="204">
        <v>982</v>
      </c>
      <c r="P34" s="204">
        <v>3869</v>
      </c>
      <c r="Q34" s="204">
        <v>0</v>
      </c>
      <c r="R34" s="205">
        <v>74010</v>
      </c>
      <c r="S34" s="204">
        <v>0</v>
      </c>
      <c r="T34" s="204">
        <v>0</v>
      </c>
      <c r="U34" s="204">
        <v>0</v>
      </c>
      <c r="V34" s="204">
        <v>0</v>
      </c>
      <c r="W34" s="205">
        <v>117673</v>
      </c>
      <c r="X34" s="204">
        <v>20106</v>
      </c>
      <c r="Y34" s="204">
        <v>295</v>
      </c>
      <c r="Z34" s="204">
        <v>3869</v>
      </c>
      <c r="AA34" s="204">
        <v>0</v>
      </c>
      <c r="AB34" s="205">
        <v>24270</v>
      </c>
      <c r="AC34" s="204">
        <v>0</v>
      </c>
      <c r="AD34" s="204">
        <v>0</v>
      </c>
      <c r="AE34" s="204">
        <v>0</v>
      </c>
      <c r="AF34" s="204">
        <v>0</v>
      </c>
      <c r="AG34" s="205">
        <v>0</v>
      </c>
      <c r="AH34" s="204">
        <v>0</v>
      </c>
      <c r="AI34" s="204">
        <v>0</v>
      </c>
      <c r="AJ34" s="204">
        <v>0</v>
      </c>
      <c r="AK34" s="204">
        <v>0</v>
      </c>
      <c r="AL34" s="205">
        <v>0</v>
      </c>
    </row>
    <row r="35" spans="1:38" x14ac:dyDescent="0.3">
      <c r="A35" s="1" t="s">
        <v>49</v>
      </c>
      <c r="B35" s="1" t="s">
        <v>266</v>
      </c>
      <c r="C35" s="1" t="s">
        <v>267</v>
      </c>
      <c r="D35" s="204">
        <v>131863</v>
      </c>
      <c r="E35" s="204">
        <v>966</v>
      </c>
      <c r="F35" s="204">
        <v>3806</v>
      </c>
      <c r="G35" s="204">
        <v>0</v>
      </c>
      <c r="H35" s="205">
        <v>568132</v>
      </c>
      <c r="I35" s="204">
        <v>65932</v>
      </c>
      <c r="J35" s="204">
        <v>0</v>
      </c>
      <c r="K35" s="204">
        <v>0</v>
      </c>
      <c r="L35" s="204">
        <v>0</v>
      </c>
      <c r="M35" s="205">
        <v>379568</v>
      </c>
      <c r="N35" s="204">
        <v>65931</v>
      </c>
      <c r="O35" s="204">
        <v>966</v>
      </c>
      <c r="P35" s="204">
        <v>3806</v>
      </c>
      <c r="Q35" s="204">
        <v>0</v>
      </c>
      <c r="R35" s="205">
        <v>72806</v>
      </c>
      <c r="S35" s="204">
        <v>0</v>
      </c>
      <c r="T35" s="204">
        <v>0</v>
      </c>
      <c r="U35" s="204">
        <v>0</v>
      </c>
      <c r="V35" s="204">
        <v>0</v>
      </c>
      <c r="W35" s="205">
        <v>115758</v>
      </c>
      <c r="X35" s="204">
        <v>19779</v>
      </c>
      <c r="Y35" s="204">
        <v>290</v>
      </c>
      <c r="Z35" s="204">
        <v>3806</v>
      </c>
      <c r="AA35" s="204">
        <v>0</v>
      </c>
      <c r="AB35" s="205">
        <v>23875</v>
      </c>
      <c r="AC35" s="204">
        <v>0</v>
      </c>
      <c r="AD35" s="204">
        <v>0</v>
      </c>
      <c r="AE35" s="204">
        <v>0</v>
      </c>
      <c r="AF35" s="204">
        <v>0</v>
      </c>
      <c r="AG35" s="205">
        <v>0</v>
      </c>
      <c r="AH35" s="204">
        <v>0</v>
      </c>
      <c r="AI35" s="204">
        <v>0</v>
      </c>
      <c r="AJ35" s="204">
        <v>0</v>
      </c>
      <c r="AK35" s="204">
        <v>0</v>
      </c>
      <c r="AL35" s="205">
        <v>0</v>
      </c>
    </row>
    <row r="36" spans="1:38" x14ac:dyDescent="0.3">
      <c r="A36" s="1" t="s">
        <v>57</v>
      </c>
      <c r="B36" s="1" t="s">
        <v>262</v>
      </c>
      <c r="C36" s="1" t="s">
        <v>263</v>
      </c>
      <c r="D36" s="204">
        <v>2660</v>
      </c>
      <c r="E36" s="204">
        <v>19</v>
      </c>
      <c r="F36" s="204">
        <v>77</v>
      </c>
      <c r="G36" s="204">
        <v>0</v>
      </c>
      <c r="H36" s="205">
        <v>11462</v>
      </c>
      <c r="I36" s="204">
        <v>1330</v>
      </c>
      <c r="J36" s="204">
        <v>0</v>
      </c>
      <c r="K36" s="204">
        <v>0</v>
      </c>
      <c r="L36" s="204">
        <v>0</v>
      </c>
      <c r="M36" s="205">
        <v>7657</v>
      </c>
      <c r="N36" s="204">
        <v>1330</v>
      </c>
      <c r="O36" s="204">
        <v>19</v>
      </c>
      <c r="P36" s="204">
        <v>77</v>
      </c>
      <c r="Q36" s="204">
        <v>0</v>
      </c>
      <c r="R36" s="205">
        <v>1469</v>
      </c>
      <c r="S36" s="204">
        <v>0</v>
      </c>
      <c r="T36" s="204">
        <v>0</v>
      </c>
      <c r="U36" s="204">
        <v>0</v>
      </c>
      <c r="V36" s="204">
        <v>0</v>
      </c>
      <c r="W36" s="205">
        <v>2336</v>
      </c>
      <c r="X36" s="204">
        <v>399</v>
      </c>
      <c r="Y36" s="204">
        <v>6</v>
      </c>
      <c r="Z36" s="204">
        <v>77</v>
      </c>
      <c r="AA36" s="204">
        <v>0</v>
      </c>
      <c r="AB36" s="205">
        <v>482</v>
      </c>
      <c r="AC36" s="204">
        <v>0</v>
      </c>
      <c r="AD36" s="204">
        <v>0</v>
      </c>
      <c r="AE36" s="204">
        <v>0</v>
      </c>
      <c r="AF36" s="204">
        <v>0</v>
      </c>
      <c r="AG36" s="205">
        <v>0</v>
      </c>
      <c r="AH36" s="204">
        <v>0</v>
      </c>
      <c r="AI36" s="204">
        <v>0</v>
      </c>
      <c r="AJ36" s="204">
        <v>0</v>
      </c>
      <c r="AK36" s="204">
        <v>0</v>
      </c>
      <c r="AL36" s="205">
        <v>0</v>
      </c>
    </row>
    <row r="37" spans="1:38" x14ac:dyDescent="0.3">
      <c r="A37" s="1" t="s">
        <v>57</v>
      </c>
      <c r="B37" s="1" t="s">
        <v>264</v>
      </c>
      <c r="C37" s="1" t="s">
        <v>265</v>
      </c>
      <c r="D37" s="204">
        <v>2946</v>
      </c>
      <c r="E37" s="204">
        <v>22</v>
      </c>
      <c r="F37" s="204">
        <v>85</v>
      </c>
      <c r="G37" s="204">
        <v>0</v>
      </c>
      <c r="H37" s="205">
        <v>12693</v>
      </c>
      <c r="I37" s="204">
        <v>1473</v>
      </c>
      <c r="J37" s="204">
        <v>0</v>
      </c>
      <c r="K37" s="204">
        <v>0</v>
      </c>
      <c r="L37" s="204">
        <v>0</v>
      </c>
      <c r="M37" s="205">
        <v>8480</v>
      </c>
      <c r="N37" s="204">
        <v>1473</v>
      </c>
      <c r="O37" s="204">
        <v>22</v>
      </c>
      <c r="P37" s="204">
        <v>85</v>
      </c>
      <c r="Q37" s="204">
        <v>0</v>
      </c>
      <c r="R37" s="205">
        <v>1627</v>
      </c>
      <c r="S37" s="204">
        <v>0</v>
      </c>
      <c r="T37" s="204">
        <v>0</v>
      </c>
      <c r="U37" s="204">
        <v>0</v>
      </c>
      <c r="V37" s="204">
        <v>0</v>
      </c>
      <c r="W37" s="205">
        <v>2586</v>
      </c>
      <c r="X37" s="204">
        <v>442</v>
      </c>
      <c r="Y37" s="204">
        <v>7</v>
      </c>
      <c r="Z37" s="204">
        <v>85</v>
      </c>
      <c r="AA37" s="204">
        <v>0</v>
      </c>
      <c r="AB37" s="205">
        <v>534</v>
      </c>
      <c r="AC37" s="204">
        <v>0</v>
      </c>
      <c r="AD37" s="204">
        <v>0</v>
      </c>
      <c r="AE37" s="204">
        <v>0</v>
      </c>
      <c r="AF37" s="204">
        <v>0</v>
      </c>
      <c r="AG37" s="205">
        <v>0</v>
      </c>
      <c r="AH37" s="204">
        <v>0</v>
      </c>
      <c r="AI37" s="204">
        <v>0</v>
      </c>
      <c r="AJ37" s="204">
        <v>0</v>
      </c>
      <c r="AK37" s="204">
        <v>0</v>
      </c>
      <c r="AL37" s="205">
        <v>0</v>
      </c>
    </row>
    <row r="38" spans="1:38" x14ac:dyDescent="0.3">
      <c r="A38" s="1" t="s">
        <v>57</v>
      </c>
      <c r="B38" s="1" t="s">
        <v>266</v>
      </c>
      <c r="C38" s="1" t="s">
        <v>265</v>
      </c>
      <c r="D38" s="204">
        <v>232</v>
      </c>
      <c r="E38" s="204">
        <v>2</v>
      </c>
      <c r="F38" s="204">
        <v>7</v>
      </c>
      <c r="G38" s="204">
        <v>0</v>
      </c>
      <c r="H38" s="205">
        <v>1000</v>
      </c>
      <c r="I38" s="204">
        <v>116</v>
      </c>
      <c r="J38" s="204">
        <v>0</v>
      </c>
      <c r="K38" s="204">
        <v>0</v>
      </c>
      <c r="L38" s="204">
        <v>0</v>
      </c>
      <c r="M38" s="205">
        <v>667</v>
      </c>
      <c r="N38" s="204">
        <v>116</v>
      </c>
      <c r="O38" s="204">
        <v>2</v>
      </c>
      <c r="P38" s="204">
        <v>7</v>
      </c>
      <c r="Q38" s="204">
        <v>0</v>
      </c>
      <c r="R38" s="205">
        <v>129</v>
      </c>
      <c r="S38" s="204">
        <v>0</v>
      </c>
      <c r="T38" s="204">
        <v>0</v>
      </c>
      <c r="U38" s="204">
        <v>0</v>
      </c>
      <c r="V38" s="204">
        <v>0</v>
      </c>
      <c r="W38" s="205">
        <v>204</v>
      </c>
      <c r="X38" s="204">
        <v>35</v>
      </c>
      <c r="Y38" s="204">
        <v>1</v>
      </c>
      <c r="Z38" s="204">
        <v>7</v>
      </c>
      <c r="AA38" s="204">
        <v>0</v>
      </c>
      <c r="AB38" s="205">
        <v>43</v>
      </c>
      <c r="AC38" s="204">
        <v>0</v>
      </c>
      <c r="AD38" s="204">
        <v>0</v>
      </c>
      <c r="AE38" s="204">
        <v>0</v>
      </c>
      <c r="AF38" s="204">
        <v>0</v>
      </c>
      <c r="AG38" s="205">
        <v>0</v>
      </c>
      <c r="AH38" s="204">
        <v>0</v>
      </c>
      <c r="AI38" s="204">
        <v>0</v>
      </c>
      <c r="AJ38" s="204">
        <v>0</v>
      </c>
      <c r="AK38" s="204">
        <v>0</v>
      </c>
      <c r="AL38" s="205">
        <v>0</v>
      </c>
    </row>
    <row r="39" spans="1:38" x14ac:dyDescent="0.3">
      <c r="A39" s="1" t="s">
        <v>57</v>
      </c>
      <c r="B39" s="1" t="s">
        <v>266</v>
      </c>
      <c r="C39" s="1" t="s">
        <v>267</v>
      </c>
      <c r="D39" s="204">
        <v>3351</v>
      </c>
      <c r="E39" s="204">
        <v>25</v>
      </c>
      <c r="F39" s="204">
        <v>97</v>
      </c>
      <c r="G39" s="204">
        <v>0</v>
      </c>
      <c r="H39" s="205">
        <v>14436</v>
      </c>
      <c r="I39" s="204">
        <v>1676</v>
      </c>
      <c r="J39" s="204">
        <v>0</v>
      </c>
      <c r="K39" s="204">
        <v>0</v>
      </c>
      <c r="L39" s="204">
        <v>0</v>
      </c>
      <c r="M39" s="205">
        <v>9644</v>
      </c>
      <c r="N39" s="204">
        <v>1675</v>
      </c>
      <c r="O39" s="204">
        <v>25</v>
      </c>
      <c r="P39" s="204">
        <v>97</v>
      </c>
      <c r="Q39" s="204">
        <v>0</v>
      </c>
      <c r="R39" s="205">
        <v>1850</v>
      </c>
      <c r="S39" s="204">
        <v>0</v>
      </c>
      <c r="T39" s="204">
        <v>0</v>
      </c>
      <c r="U39" s="204">
        <v>0</v>
      </c>
      <c r="V39" s="204">
        <v>0</v>
      </c>
      <c r="W39" s="205">
        <v>2942</v>
      </c>
      <c r="X39" s="204">
        <v>502</v>
      </c>
      <c r="Y39" s="204">
        <v>7</v>
      </c>
      <c r="Z39" s="204">
        <v>97</v>
      </c>
      <c r="AA39" s="204">
        <v>0</v>
      </c>
      <c r="AB39" s="205">
        <v>606</v>
      </c>
      <c r="AC39" s="204">
        <v>0</v>
      </c>
      <c r="AD39" s="204">
        <v>0</v>
      </c>
      <c r="AE39" s="204">
        <v>0</v>
      </c>
      <c r="AF39" s="204">
        <v>0</v>
      </c>
      <c r="AG39" s="205">
        <v>0</v>
      </c>
      <c r="AH39" s="204">
        <v>0</v>
      </c>
      <c r="AI39" s="204">
        <v>0</v>
      </c>
      <c r="AJ39" s="204">
        <v>0</v>
      </c>
      <c r="AK39" s="204">
        <v>0</v>
      </c>
      <c r="AL39" s="205">
        <v>0</v>
      </c>
    </row>
    <row r="40" spans="1:38" x14ac:dyDescent="0.3">
      <c r="A40" s="1" t="s">
        <v>60</v>
      </c>
      <c r="B40" s="1" t="s">
        <v>262</v>
      </c>
      <c r="C40" s="1" t="s">
        <v>238</v>
      </c>
      <c r="D40" s="204">
        <v>389</v>
      </c>
      <c r="E40" s="204">
        <v>3</v>
      </c>
      <c r="F40" s="204">
        <v>11</v>
      </c>
      <c r="G40" s="204">
        <v>0</v>
      </c>
      <c r="H40" s="205">
        <v>1675</v>
      </c>
      <c r="I40" s="204">
        <v>195</v>
      </c>
      <c r="J40" s="204">
        <v>0</v>
      </c>
      <c r="K40" s="204">
        <v>0</v>
      </c>
      <c r="L40" s="204">
        <v>0</v>
      </c>
      <c r="M40" s="205">
        <v>1119</v>
      </c>
      <c r="N40" s="204">
        <v>194</v>
      </c>
      <c r="O40" s="204">
        <v>3</v>
      </c>
      <c r="P40" s="204">
        <v>11</v>
      </c>
      <c r="Q40" s="204">
        <v>0</v>
      </c>
      <c r="R40" s="205">
        <v>214</v>
      </c>
      <c r="S40" s="204">
        <v>0</v>
      </c>
      <c r="T40" s="204">
        <v>0</v>
      </c>
      <c r="U40" s="204">
        <v>0</v>
      </c>
      <c r="V40" s="204">
        <v>0</v>
      </c>
      <c r="W40" s="205">
        <v>342</v>
      </c>
      <c r="X40" s="204">
        <v>58</v>
      </c>
      <c r="Y40" s="204">
        <v>1</v>
      </c>
      <c r="Z40" s="204">
        <v>11</v>
      </c>
      <c r="AA40" s="204">
        <v>0</v>
      </c>
      <c r="AB40" s="205">
        <v>70</v>
      </c>
      <c r="AC40" s="204">
        <v>0</v>
      </c>
      <c r="AD40" s="204">
        <v>0</v>
      </c>
      <c r="AE40" s="204">
        <v>0</v>
      </c>
      <c r="AF40" s="204">
        <v>0</v>
      </c>
      <c r="AG40" s="205">
        <v>0</v>
      </c>
      <c r="AH40" s="204">
        <v>0</v>
      </c>
      <c r="AI40" s="204">
        <v>0</v>
      </c>
      <c r="AJ40" s="204">
        <v>0</v>
      </c>
      <c r="AK40" s="204">
        <v>0</v>
      </c>
      <c r="AL40" s="205">
        <v>0</v>
      </c>
    </row>
    <row r="41" spans="1:38" x14ac:dyDescent="0.3">
      <c r="A41" s="1" t="s">
        <v>60</v>
      </c>
      <c r="B41" s="1" t="s">
        <v>262</v>
      </c>
      <c r="C41" s="1" t="s">
        <v>263</v>
      </c>
      <c r="D41" s="204">
        <v>91163</v>
      </c>
      <c r="E41" s="204">
        <v>668</v>
      </c>
      <c r="F41" s="204">
        <v>2632</v>
      </c>
      <c r="G41" s="204">
        <v>0</v>
      </c>
      <c r="H41" s="205">
        <v>392775</v>
      </c>
      <c r="I41" s="204">
        <v>45582</v>
      </c>
      <c r="J41" s="204">
        <v>0</v>
      </c>
      <c r="K41" s="204">
        <v>0</v>
      </c>
      <c r="L41" s="204">
        <v>0</v>
      </c>
      <c r="M41" s="205">
        <v>262413</v>
      </c>
      <c r="N41" s="204">
        <v>45581</v>
      </c>
      <c r="O41" s="204">
        <v>668</v>
      </c>
      <c r="P41" s="204">
        <v>2632</v>
      </c>
      <c r="Q41" s="204">
        <v>0</v>
      </c>
      <c r="R41" s="205">
        <v>50334</v>
      </c>
      <c r="S41" s="204">
        <v>0</v>
      </c>
      <c r="T41" s="204">
        <v>0</v>
      </c>
      <c r="U41" s="204">
        <v>0</v>
      </c>
      <c r="V41" s="204">
        <v>0</v>
      </c>
      <c r="W41" s="205">
        <v>80028</v>
      </c>
      <c r="X41" s="204">
        <v>13674</v>
      </c>
      <c r="Y41" s="204">
        <v>200</v>
      </c>
      <c r="Z41" s="204">
        <v>2632</v>
      </c>
      <c r="AA41" s="204">
        <v>0</v>
      </c>
      <c r="AB41" s="205">
        <v>16506</v>
      </c>
      <c r="AC41" s="204">
        <v>0</v>
      </c>
      <c r="AD41" s="204">
        <v>0</v>
      </c>
      <c r="AE41" s="204">
        <v>0</v>
      </c>
      <c r="AF41" s="204">
        <v>0</v>
      </c>
      <c r="AG41" s="205">
        <v>0</v>
      </c>
      <c r="AH41" s="204">
        <v>0</v>
      </c>
      <c r="AI41" s="204">
        <v>0</v>
      </c>
      <c r="AJ41" s="204">
        <v>0</v>
      </c>
      <c r="AK41" s="204">
        <v>0</v>
      </c>
      <c r="AL41" s="205">
        <v>0</v>
      </c>
    </row>
    <row r="42" spans="1:38" x14ac:dyDescent="0.3">
      <c r="A42" s="1" t="s">
        <v>60</v>
      </c>
      <c r="B42" s="1" t="s">
        <v>264</v>
      </c>
      <c r="C42" s="1" t="s">
        <v>265</v>
      </c>
      <c r="D42" s="204">
        <v>56711</v>
      </c>
      <c r="E42" s="204">
        <v>415</v>
      </c>
      <c r="F42" s="204">
        <v>1637</v>
      </c>
      <c r="G42" s="204">
        <v>0</v>
      </c>
      <c r="H42" s="205">
        <v>244339</v>
      </c>
      <c r="I42" s="204">
        <v>28356</v>
      </c>
      <c r="J42" s="204">
        <v>0</v>
      </c>
      <c r="K42" s="204">
        <v>0</v>
      </c>
      <c r="L42" s="204">
        <v>0</v>
      </c>
      <c r="M42" s="205">
        <v>163243</v>
      </c>
      <c r="N42" s="204">
        <v>28355</v>
      </c>
      <c r="O42" s="204">
        <v>415</v>
      </c>
      <c r="P42" s="204">
        <v>1637</v>
      </c>
      <c r="Q42" s="204">
        <v>0</v>
      </c>
      <c r="R42" s="205">
        <v>31311</v>
      </c>
      <c r="S42" s="204">
        <v>0</v>
      </c>
      <c r="T42" s="204">
        <v>0</v>
      </c>
      <c r="U42" s="204">
        <v>0</v>
      </c>
      <c r="V42" s="204">
        <v>0</v>
      </c>
      <c r="W42" s="205">
        <v>49785</v>
      </c>
      <c r="X42" s="204">
        <v>8506</v>
      </c>
      <c r="Y42" s="204">
        <v>124</v>
      </c>
      <c r="Z42" s="204">
        <v>1637</v>
      </c>
      <c r="AA42" s="204">
        <v>0</v>
      </c>
      <c r="AB42" s="205">
        <v>10267</v>
      </c>
      <c r="AC42" s="204">
        <v>0</v>
      </c>
      <c r="AD42" s="204">
        <v>0</v>
      </c>
      <c r="AE42" s="204">
        <v>0</v>
      </c>
      <c r="AF42" s="204">
        <v>0</v>
      </c>
      <c r="AG42" s="205">
        <v>0</v>
      </c>
      <c r="AH42" s="204">
        <v>0</v>
      </c>
      <c r="AI42" s="204">
        <v>0</v>
      </c>
      <c r="AJ42" s="204">
        <v>0</v>
      </c>
      <c r="AK42" s="204">
        <v>0</v>
      </c>
      <c r="AL42" s="205">
        <v>0</v>
      </c>
    </row>
    <row r="43" spans="1:38" x14ac:dyDescent="0.3">
      <c r="A43" s="1" t="s">
        <v>60</v>
      </c>
      <c r="B43" s="1" t="s">
        <v>266</v>
      </c>
      <c r="C43" s="1" t="s">
        <v>267</v>
      </c>
      <c r="D43" s="204">
        <v>57185</v>
      </c>
      <c r="E43" s="204">
        <v>419</v>
      </c>
      <c r="F43" s="204">
        <v>1651</v>
      </c>
      <c r="G43" s="204">
        <v>0</v>
      </c>
      <c r="H43" s="205">
        <v>246382</v>
      </c>
      <c r="I43" s="204">
        <v>28593</v>
      </c>
      <c r="J43" s="204">
        <v>0</v>
      </c>
      <c r="K43" s="204">
        <v>0</v>
      </c>
      <c r="L43" s="204">
        <v>0</v>
      </c>
      <c r="M43" s="205">
        <v>164608</v>
      </c>
      <c r="N43" s="204">
        <v>28592</v>
      </c>
      <c r="O43" s="204">
        <v>419</v>
      </c>
      <c r="P43" s="204">
        <v>1651</v>
      </c>
      <c r="Q43" s="204">
        <v>0</v>
      </c>
      <c r="R43" s="205">
        <v>31573</v>
      </c>
      <c r="S43" s="204">
        <v>0</v>
      </c>
      <c r="T43" s="204">
        <v>0</v>
      </c>
      <c r="U43" s="204">
        <v>0</v>
      </c>
      <c r="V43" s="204">
        <v>0</v>
      </c>
      <c r="W43" s="205">
        <v>50201</v>
      </c>
      <c r="X43" s="204">
        <v>8577</v>
      </c>
      <c r="Y43" s="204">
        <v>126</v>
      </c>
      <c r="Z43" s="204">
        <v>1651</v>
      </c>
      <c r="AA43" s="204">
        <v>0</v>
      </c>
      <c r="AB43" s="205">
        <v>10354</v>
      </c>
      <c r="AC43" s="204">
        <v>0</v>
      </c>
      <c r="AD43" s="204">
        <v>0</v>
      </c>
      <c r="AE43" s="204">
        <v>0</v>
      </c>
      <c r="AF43" s="204">
        <v>0</v>
      </c>
      <c r="AG43" s="205">
        <v>0</v>
      </c>
      <c r="AH43" s="204">
        <v>0</v>
      </c>
      <c r="AI43" s="204">
        <v>0</v>
      </c>
      <c r="AJ43" s="204">
        <v>0</v>
      </c>
      <c r="AK43" s="204">
        <v>0</v>
      </c>
      <c r="AL43" s="205">
        <v>0</v>
      </c>
    </row>
    <row r="44" spans="1:38" x14ac:dyDescent="0.3">
      <c r="A44" s="1" t="s">
        <v>61</v>
      </c>
      <c r="B44" s="1" t="s">
        <v>262</v>
      </c>
      <c r="C44" s="1" t="s">
        <v>263</v>
      </c>
      <c r="D44" s="204">
        <v>4523</v>
      </c>
      <c r="E44" s="204">
        <v>33</v>
      </c>
      <c r="F44" s="204">
        <v>131</v>
      </c>
      <c r="G44" s="204">
        <v>0</v>
      </c>
      <c r="H44" s="205">
        <v>19487</v>
      </c>
      <c r="I44" s="204">
        <v>2262</v>
      </c>
      <c r="J44" s="204">
        <v>0</v>
      </c>
      <c r="K44" s="204">
        <v>0</v>
      </c>
      <c r="L44" s="204">
        <v>0</v>
      </c>
      <c r="M44" s="205">
        <v>13019</v>
      </c>
      <c r="N44" s="204">
        <v>2261</v>
      </c>
      <c r="O44" s="204">
        <v>33</v>
      </c>
      <c r="P44" s="204">
        <v>131</v>
      </c>
      <c r="Q44" s="204">
        <v>0</v>
      </c>
      <c r="R44" s="205">
        <v>2497</v>
      </c>
      <c r="S44" s="204">
        <v>0</v>
      </c>
      <c r="T44" s="204">
        <v>0</v>
      </c>
      <c r="U44" s="204">
        <v>0</v>
      </c>
      <c r="V44" s="204">
        <v>0</v>
      </c>
      <c r="W44" s="205">
        <v>3971</v>
      </c>
      <c r="X44" s="204">
        <v>678</v>
      </c>
      <c r="Y44" s="204">
        <v>10</v>
      </c>
      <c r="Z44" s="204">
        <v>131</v>
      </c>
      <c r="AA44" s="204">
        <v>0</v>
      </c>
      <c r="AB44" s="205">
        <v>819</v>
      </c>
      <c r="AC44" s="204">
        <v>0</v>
      </c>
      <c r="AD44" s="204">
        <v>0</v>
      </c>
      <c r="AE44" s="204">
        <v>0</v>
      </c>
      <c r="AF44" s="204">
        <v>0</v>
      </c>
      <c r="AG44" s="205">
        <v>0</v>
      </c>
      <c r="AH44" s="204">
        <v>0</v>
      </c>
      <c r="AI44" s="204">
        <v>0</v>
      </c>
      <c r="AJ44" s="204">
        <v>0</v>
      </c>
      <c r="AK44" s="204">
        <v>0</v>
      </c>
      <c r="AL44" s="205">
        <v>0</v>
      </c>
    </row>
    <row r="45" spans="1:38" x14ac:dyDescent="0.3">
      <c r="A45" s="1" t="s">
        <v>61</v>
      </c>
      <c r="B45" s="1" t="s">
        <v>264</v>
      </c>
      <c r="C45" s="1" t="s">
        <v>265</v>
      </c>
      <c r="D45" s="204">
        <v>6338</v>
      </c>
      <c r="E45" s="204">
        <v>46</v>
      </c>
      <c r="F45" s="204">
        <v>183</v>
      </c>
      <c r="G45" s="204">
        <v>0</v>
      </c>
      <c r="H45" s="205">
        <v>27306</v>
      </c>
      <c r="I45" s="204">
        <v>3169</v>
      </c>
      <c r="J45" s="204">
        <v>0</v>
      </c>
      <c r="K45" s="204">
        <v>0</v>
      </c>
      <c r="L45" s="204">
        <v>0</v>
      </c>
      <c r="M45" s="205">
        <v>18243</v>
      </c>
      <c r="N45" s="204">
        <v>3169</v>
      </c>
      <c r="O45" s="204">
        <v>46</v>
      </c>
      <c r="P45" s="204">
        <v>183</v>
      </c>
      <c r="Q45" s="204">
        <v>0</v>
      </c>
      <c r="R45" s="205">
        <v>3499</v>
      </c>
      <c r="S45" s="204">
        <v>0</v>
      </c>
      <c r="T45" s="204">
        <v>0</v>
      </c>
      <c r="U45" s="204">
        <v>0</v>
      </c>
      <c r="V45" s="204">
        <v>0</v>
      </c>
      <c r="W45" s="205">
        <v>5564</v>
      </c>
      <c r="X45" s="204">
        <v>951</v>
      </c>
      <c r="Y45" s="204">
        <v>14</v>
      </c>
      <c r="Z45" s="204">
        <v>183</v>
      </c>
      <c r="AA45" s="204">
        <v>0</v>
      </c>
      <c r="AB45" s="205">
        <v>1148</v>
      </c>
      <c r="AC45" s="204">
        <v>0</v>
      </c>
      <c r="AD45" s="204">
        <v>0</v>
      </c>
      <c r="AE45" s="204">
        <v>0</v>
      </c>
      <c r="AF45" s="204">
        <v>0</v>
      </c>
      <c r="AG45" s="205">
        <v>0</v>
      </c>
      <c r="AH45" s="204">
        <v>0</v>
      </c>
      <c r="AI45" s="204">
        <v>0</v>
      </c>
      <c r="AJ45" s="204">
        <v>0</v>
      </c>
      <c r="AK45" s="204">
        <v>0</v>
      </c>
      <c r="AL45" s="205">
        <v>0</v>
      </c>
    </row>
    <row r="46" spans="1:38" x14ac:dyDescent="0.3">
      <c r="A46" s="1" t="s">
        <v>61</v>
      </c>
      <c r="B46" s="1" t="s">
        <v>266</v>
      </c>
      <c r="C46" s="1" t="s">
        <v>267</v>
      </c>
      <c r="D46" s="204">
        <v>8570</v>
      </c>
      <c r="E46" s="204">
        <v>63</v>
      </c>
      <c r="F46" s="204">
        <v>247</v>
      </c>
      <c r="G46" s="204">
        <v>0</v>
      </c>
      <c r="H46" s="205">
        <v>36923</v>
      </c>
      <c r="I46" s="204">
        <v>4285</v>
      </c>
      <c r="J46" s="204">
        <v>0</v>
      </c>
      <c r="K46" s="204">
        <v>0</v>
      </c>
      <c r="L46" s="204">
        <v>0</v>
      </c>
      <c r="M46" s="205">
        <v>24668</v>
      </c>
      <c r="N46" s="204">
        <v>4285</v>
      </c>
      <c r="O46" s="204">
        <v>63</v>
      </c>
      <c r="P46" s="204">
        <v>247</v>
      </c>
      <c r="Q46" s="204">
        <v>0</v>
      </c>
      <c r="R46" s="205">
        <v>4731</v>
      </c>
      <c r="S46" s="204">
        <v>0</v>
      </c>
      <c r="T46" s="204">
        <v>0</v>
      </c>
      <c r="U46" s="204">
        <v>0</v>
      </c>
      <c r="V46" s="204">
        <v>0</v>
      </c>
      <c r="W46" s="205">
        <v>7524</v>
      </c>
      <c r="X46" s="204">
        <v>1285</v>
      </c>
      <c r="Y46" s="204">
        <v>19</v>
      </c>
      <c r="Z46" s="204">
        <v>247</v>
      </c>
      <c r="AA46" s="204">
        <v>0</v>
      </c>
      <c r="AB46" s="205">
        <v>1551</v>
      </c>
      <c r="AC46" s="204">
        <v>0</v>
      </c>
      <c r="AD46" s="204">
        <v>0</v>
      </c>
      <c r="AE46" s="204">
        <v>0</v>
      </c>
      <c r="AF46" s="204">
        <v>0</v>
      </c>
      <c r="AG46" s="205">
        <v>0</v>
      </c>
      <c r="AH46" s="204">
        <v>0</v>
      </c>
      <c r="AI46" s="204">
        <v>0</v>
      </c>
      <c r="AJ46" s="204">
        <v>0</v>
      </c>
      <c r="AK46" s="204">
        <v>0</v>
      </c>
      <c r="AL46" s="205">
        <v>0</v>
      </c>
    </row>
    <row r="47" spans="1:38" x14ac:dyDescent="0.3">
      <c r="A47" s="1" t="s">
        <v>63</v>
      </c>
      <c r="B47" s="1" t="s">
        <v>262</v>
      </c>
      <c r="C47" s="1" t="s">
        <v>263</v>
      </c>
      <c r="D47" s="204">
        <v>22978</v>
      </c>
      <c r="E47" s="204">
        <v>168</v>
      </c>
      <c r="F47" s="204">
        <v>663</v>
      </c>
      <c r="G47" s="204">
        <v>0</v>
      </c>
      <c r="H47" s="205">
        <v>99001</v>
      </c>
      <c r="I47" s="204">
        <v>11489</v>
      </c>
      <c r="J47" s="204">
        <v>0</v>
      </c>
      <c r="K47" s="204">
        <v>0</v>
      </c>
      <c r="L47" s="204">
        <v>0</v>
      </c>
      <c r="M47" s="205">
        <v>66143</v>
      </c>
      <c r="N47" s="204">
        <v>11489</v>
      </c>
      <c r="O47" s="204">
        <v>168</v>
      </c>
      <c r="P47" s="204">
        <v>663</v>
      </c>
      <c r="Q47" s="204">
        <v>0</v>
      </c>
      <c r="R47" s="205">
        <v>12686</v>
      </c>
      <c r="S47" s="204">
        <v>0</v>
      </c>
      <c r="T47" s="204">
        <v>0</v>
      </c>
      <c r="U47" s="204">
        <v>0</v>
      </c>
      <c r="V47" s="204">
        <v>0</v>
      </c>
      <c r="W47" s="205">
        <v>20172</v>
      </c>
      <c r="X47" s="204">
        <v>3447</v>
      </c>
      <c r="Y47" s="204">
        <v>50</v>
      </c>
      <c r="Z47" s="204">
        <v>663</v>
      </c>
      <c r="AA47" s="204">
        <v>0</v>
      </c>
      <c r="AB47" s="205">
        <v>4160</v>
      </c>
      <c r="AC47" s="204">
        <v>0</v>
      </c>
      <c r="AD47" s="204">
        <v>0</v>
      </c>
      <c r="AE47" s="204">
        <v>0</v>
      </c>
      <c r="AF47" s="204">
        <v>0</v>
      </c>
      <c r="AG47" s="205">
        <v>0</v>
      </c>
      <c r="AH47" s="204">
        <v>0</v>
      </c>
      <c r="AI47" s="204">
        <v>0</v>
      </c>
      <c r="AJ47" s="204">
        <v>0</v>
      </c>
      <c r="AK47" s="204">
        <v>0</v>
      </c>
      <c r="AL47" s="205">
        <v>0</v>
      </c>
    </row>
    <row r="48" spans="1:38" x14ac:dyDescent="0.3">
      <c r="A48" s="1" t="s">
        <v>63</v>
      </c>
      <c r="B48" s="1" t="s">
        <v>264</v>
      </c>
      <c r="C48" s="1" t="s">
        <v>265</v>
      </c>
      <c r="D48" s="204">
        <v>34488</v>
      </c>
      <c r="E48" s="204">
        <v>253</v>
      </c>
      <c r="F48" s="204">
        <v>996</v>
      </c>
      <c r="G48" s="204">
        <v>0</v>
      </c>
      <c r="H48" s="205">
        <v>148589</v>
      </c>
      <c r="I48" s="204">
        <v>17244</v>
      </c>
      <c r="J48" s="204">
        <v>0</v>
      </c>
      <c r="K48" s="204">
        <v>0</v>
      </c>
      <c r="L48" s="204">
        <v>0</v>
      </c>
      <c r="M48" s="205">
        <v>99271</v>
      </c>
      <c r="N48" s="204">
        <v>17244</v>
      </c>
      <c r="O48" s="204">
        <v>253</v>
      </c>
      <c r="P48" s="204">
        <v>996</v>
      </c>
      <c r="Q48" s="204">
        <v>0</v>
      </c>
      <c r="R48" s="205">
        <v>19042</v>
      </c>
      <c r="S48" s="204">
        <v>0</v>
      </c>
      <c r="T48" s="204">
        <v>0</v>
      </c>
      <c r="U48" s="204">
        <v>0</v>
      </c>
      <c r="V48" s="204">
        <v>0</v>
      </c>
      <c r="W48" s="205">
        <v>30276</v>
      </c>
      <c r="X48" s="204">
        <v>5173</v>
      </c>
      <c r="Y48" s="204">
        <v>76</v>
      </c>
      <c r="Z48" s="204">
        <v>996</v>
      </c>
      <c r="AA48" s="204">
        <v>0</v>
      </c>
      <c r="AB48" s="205">
        <v>6245</v>
      </c>
      <c r="AC48" s="204">
        <v>0</v>
      </c>
      <c r="AD48" s="204">
        <v>0</v>
      </c>
      <c r="AE48" s="204">
        <v>0</v>
      </c>
      <c r="AF48" s="204">
        <v>0</v>
      </c>
      <c r="AG48" s="205">
        <v>0</v>
      </c>
      <c r="AH48" s="204">
        <v>0</v>
      </c>
      <c r="AI48" s="204">
        <v>0</v>
      </c>
      <c r="AJ48" s="204">
        <v>0</v>
      </c>
      <c r="AK48" s="204">
        <v>0</v>
      </c>
      <c r="AL48" s="205">
        <v>0</v>
      </c>
    </row>
    <row r="49" spans="1:38" x14ac:dyDescent="0.3">
      <c r="A49" s="1" t="s">
        <v>63</v>
      </c>
      <c r="B49" s="1" t="s">
        <v>266</v>
      </c>
      <c r="C49" s="1" t="s">
        <v>237</v>
      </c>
      <c r="D49" s="204">
        <v>1419</v>
      </c>
      <c r="E49" s="204">
        <v>10</v>
      </c>
      <c r="F49" s="204">
        <v>41</v>
      </c>
      <c r="G49" s="204">
        <v>0</v>
      </c>
      <c r="H49" s="205">
        <v>6114</v>
      </c>
      <c r="I49" s="204">
        <v>710</v>
      </c>
      <c r="J49" s="204">
        <v>0</v>
      </c>
      <c r="K49" s="204">
        <v>0</v>
      </c>
      <c r="L49" s="204">
        <v>0</v>
      </c>
      <c r="M49" s="205">
        <v>4086</v>
      </c>
      <c r="N49" s="204">
        <v>709</v>
      </c>
      <c r="O49" s="204">
        <v>10</v>
      </c>
      <c r="P49" s="204">
        <v>41</v>
      </c>
      <c r="Q49" s="204">
        <v>0</v>
      </c>
      <c r="R49" s="205">
        <v>782</v>
      </c>
      <c r="S49" s="204">
        <v>0</v>
      </c>
      <c r="T49" s="204">
        <v>0</v>
      </c>
      <c r="U49" s="204">
        <v>0</v>
      </c>
      <c r="V49" s="204">
        <v>0</v>
      </c>
      <c r="W49" s="205">
        <v>1246</v>
      </c>
      <c r="X49" s="204">
        <v>212</v>
      </c>
      <c r="Y49" s="204">
        <v>3</v>
      </c>
      <c r="Z49" s="204">
        <v>41</v>
      </c>
      <c r="AA49" s="204">
        <v>0</v>
      </c>
      <c r="AB49" s="205">
        <v>256</v>
      </c>
      <c r="AC49" s="204">
        <v>0</v>
      </c>
      <c r="AD49" s="204">
        <v>0</v>
      </c>
      <c r="AE49" s="204">
        <v>0</v>
      </c>
      <c r="AF49" s="204">
        <v>0</v>
      </c>
      <c r="AG49" s="205">
        <v>0</v>
      </c>
      <c r="AH49" s="204">
        <v>0</v>
      </c>
      <c r="AI49" s="204">
        <v>0</v>
      </c>
      <c r="AJ49" s="204">
        <v>0</v>
      </c>
      <c r="AK49" s="204">
        <v>0</v>
      </c>
      <c r="AL49" s="205">
        <v>0</v>
      </c>
    </row>
    <row r="50" spans="1:38" x14ac:dyDescent="0.3">
      <c r="A50" s="1" t="s">
        <v>63</v>
      </c>
      <c r="B50" s="1" t="s">
        <v>266</v>
      </c>
      <c r="C50" s="1" t="s">
        <v>267</v>
      </c>
      <c r="D50" s="204">
        <v>25059</v>
      </c>
      <c r="E50" s="204">
        <v>184</v>
      </c>
      <c r="F50" s="204">
        <v>723</v>
      </c>
      <c r="G50" s="204">
        <v>0</v>
      </c>
      <c r="H50" s="205">
        <v>107966</v>
      </c>
      <c r="I50" s="204">
        <v>12530</v>
      </c>
      <c r="J50" s="204">
        <v>0</v>
      </c>
      <c r="K50" s="204">
        <v>0</v>
      </c>
      <c r="L50" s="204">
        <v>0</v>
      </c>
      <c r="M50" s="205">
        <v>72132</v>
      </c>
      <c r="N50" s="204">
        <v>12529</v>
      </c>
      <c r="O50" s="204">
        <v>184</v>
      </c>
      <c r="P50" s="204">
        <v>723</v>
      </c>
      <c r="Q50" s="204">
        <v>0</v>
      </c>
      <c r="R50" s="205">
        <v>13836</v>
      </c>
      <c r="S50" s="204">
        <v>0</v>
      </c>
      <c r="T50" s="204">
        <v>0</v>
      </c>
      <c r="U50" s="204">
        <v>0</v>
      </c>
      <c r="V50" s="204">
        <v>0</v>
      </c>
      <c r="W50" s="205">
        <v>21998</v>
      </c>
      <c r="X50" s="204">
        <v>3758</v>
      </c>
      <c r="Y50" s="204">
        <v>55</v>
      </c>
      <c r="Z50" s="204">
        <v>723</v>
      </c>
      <c r="AA50" s="204">
        <v>0</v>
      </c>
      <c r="AB50" s="205">
        <v>4536</v>
      </c>
      <c r="AC50" s="204">
        <v>0</v>
      </c>
      <c r="AD50" s="204">
        <v>0</v>
      </c>
      <c r="AE50" s="204">
        <v>0</v>
      </c>
      <c r="AF50" s="204">
        <v>0</v>
      </c>
      <c r="AG50" s="205">
        <v>0</v>
      </c>
      <c r="AH50" s="204">
        <v>0</v>
      </c>
      <c r="AI50" s="204">
        <v>0</v>
      </c>
      <c r="AJ50" s="204">
        <v>0</v>
      </c>
      <c r="AK50" s="204">
        <v>0</v>
      </c>
      <c r="AL50" s="205">
        <v>0</v>
      </c>
    </row>
    <row r="51" spans="1:38" x14ac:dyDescent="0.3">
      <c r="A51" s="1" t="s">
        <v>64</v>
      </c>
      <c r="B51" s="1" t="s">
        <v>262</v>
      </c>
      <c r="C51" s="1" t="s">
        <v>263</v>
      </c>
      <c r="D51" s="204">
        <v>25529</v>
      </c>
      <c r="E51" s="204">
        <v>187</v>
      </c>
      <c r="F51" s="204">
        <v>737</v>
      </c>
      <c r="G51" s="204">
        <v>0</v>
      </c>
      <c r="H51" s="205">
        <v>109992</v>
      </c>
      <c r="I51" s="204">
        <v>12765</v>
      </c>
      <c r="J51" s="204">
        <v>0</v>
      </c>
      <c r="K51" s="204">
        <v>0</v>
      </c>
      <c r="L51" s="204">
        <v>0</v>
      </c>
      <c r="M51" s="205">
        <v>73486</v>
      </c>
      <c r="N51" s="204">
        <v>12764</v>
      </c>
      <c r="O51" s="204">
        <v>187</v>
      </c>
      <c r="P51" s="204">
        <v>737</v>
      </c>
      <c r="Q51" s="204">
        <v>0</v>
      </c>
      <c r="R51" s="205">
        <v>14095</v>
      </c>
      <c r="S51" s="204">
        <v>0</v>
      </c>
      <c r="T51" s="204">
        <v>0</v>
      </c>
      <c r="U51" s="204">
        <v>0</v>
      </c>
      <c r="V51" s="204">
        <v>0</v>
      </c>
      <c r="W51" s="205">
        <v>22411</v>
      </c>
      <c r="X51" s="204">
        <v>3829</v>
      </c>
      <c r="Y51" s="204">
        <v>56</v>
      </c>
      <c r="Z51" s="204">
        <v>737</v>
      </c>
      <c r="AA51" s="204">
        <v>0</v>
      </c>
      <c r="AB51" s="205">
        <v>4622</v>
      </c>
      <c r="AC51" s="204">
        <v>0</v>
      </c>
      <c r="AD51" s="204">
        <v>0</v>
      </c>
      <c r="AE51" s="204">
        <v>0</v>
      </c>
      <c r="AF51" s="204">
        <v>0</v>
      </c>
      <c r="AG51" s="205">
        <v>0</v>
      </c>
      <c r="AH51" s="204">
        <v>0</v>
      </c>
      <c r="AI51" s="204">
        <v>0</v>
      </c>
      <c r="AJ51" s="204">
        <v>0</v>
      </c>
      <c r="AK51" s="204">
        <v>0</v>
      </c>
      <c r="AL51" s="205">
        <v>0</v>
      </c>
    </row>
    <row r="52" spans="1:38" x14ac:dyDescent="0.3">
      <c r="A52" s="1" t="s">
        <v>64</v>
      </c>
      <c r="B52" s="1" t="s">
        <v>264</v>
      </c>
      <c r="C52" s="1" t="s">
        <v>265</v>
      </c>
      <c r="D52" s="204">
        <v>26312</v>
      </c>
      <c r="E52" s="204">
        <v>193</v>
      </c>
      <c r="F52" s="204">
        <v>760</v>
      </c>
      <c r="G52" s="204">
        <v>0</v>
      </c>
      <c r="H52" s="205">
        <v>113367</v>
      </c>
      <c r="I52" s="204">
        <v>13156</v>
      </c>
      <c r="J52" s="204">
        <v>0</v>
      </c>
      <c r="K52" s="204">
        <v>0</v>
      </c>
      <c r="L52" s="204">
        <v>0</v>
      </c>
      <c r="M52" s="205">
        <v>75740</v>
      </c>
      <c r="N52" s="204">
        <v>13156</v>
      </c>
      <c r="O52" s="204">
        <v>193</v>
      </c>
      <c r="P52" s="204">
        <v>760</v>
      </c>
      <c r="Q52" s="204">
        <v>0</v>
      </c>
      <c r="R52" s="205">
        <v>14528</v>
      </c>
      <c r="S52" s="204">
        <v>0</v>
      </c>
      <c r="T52" s="204">
        <v>0</v>
      </c>
      <c r="U52" s="204">
        <v>0</v>
      </c>
      <c r="V52" s="204">
        <v>0</v>
      </c>
      <c r="W52" s="205">
        <v>23099</v>
      </c>
      <c r="X52" s="204">
        <v>3947</v>
      </c>
      <c r="Y52" s="204">
        <v>58</v>
      </c>
      <c r="Z52" s="204">
        <v>760</v>
      </c>
      <c r="AA52" s="204">
        <v>0</v>
      </c>
      <c r="AB52" s="205">
        <v>4765</v>
      </c>
      <c r="AC52" s="204">
        <v>0</v>
      </c>
      <c r="AD52" s="204">
        <v>0</v>
      </c>
      <c r="AE52" s="204">
        <v>0</v>
      </c>
      <c r="AF52" s="204">
        <v>0</v>
      </c>
      <c r="AG52" s="205">
        <v>0</v>
      </c>
      <c r="AH52" s="204">
        <v>0</v>
      </c>
      <c r="AI52" s="204">
        <v>0</v>
      </c>
      <c r="AJ52" s="204">
        <v>0</v>
      </c>
      <c r="AK52" s="204">
        <v>0</v>
      </c>
      <c r="AL52" s="205">
        <v>0</v>
      </c>
    </row>
    <row r="53" spans="1:38" x14ac:dyDescent="0.3">
      <c r="A53" s="1" t="s">
        <v>64</v>
      </c>
      <c r="B53" s="1" t="s">
        <v>266</v>
      </c>
      <c r="C53" s="1" t="s">
        <v>238</v>
      </c>
      <c r="D53" s="204">
        <v>-58</v>
      </c>
      <c r="E53" s="204">
        <v>0</v>
      </c>
      <c r="F53" s="204">
        <v>-2</v>
      </c>
      <c r="G53" s="204">
        <v>0</v>
      </c>
      <c r="H53" s="205">
        <v>-252</v>
      </c>
      <c r="I53" s="204">
        <v>-29</v>
      </c>
      <c r="J53" s="204">
        <v>0</v>
      </c>
      <c r="K53" s="204">
        <v>0</v>
      </c>
      <c r="L53" s="204">
        <v>0</v>
      </c>
      <c r="M53" s="205">
        <v>-169</v>
      </c>
      <c r="N53" s="204">
        <v>-29</v>
      </c>
      <c r="O53" s="204">
        <v>0</v>
      </c>
      <c r="P53" s="204">
        <v>-2</v>
      </c>
      <c r="Q53" s="204">
        <v>0</v>
      </c>
      <c r="R53" s="205">
        <v>-31</v>
      </c>
      <c r="S53" s="204">
        <v>0</v>
      </c>
      <c r="T53" s="204">
        <v>0</v>
      </c>
      <c r="U53" s="204">
        <v>0</v>
      </c>
      <c r="V53" s="204">
        <v>0</v>
      </c>
      <c r="W53" s="205">
        <v>-52</v>
      </c>
      <c r="X53" s="204">
        <v>-9</v>
      </c>
      <c r="Y53" s="204">
        <v>0</v>
      </c>
      <c r="Z53" s="204">
        <v>-2</v>
      </c>
      <c r="AA53" s="204">
        <v>0</v>
      </c>
      <c r="AB53" s="205">
        <v>-11</v>
      </c>
      <c r="AC53" s="204">
        <v>0</v>
      </c>
      <c r="AD53" s="204">
        <v>0</v>
      </c>
      <c r="AE53" s="204">
        <v>0</v>
      </c>
      <c r="AF53" s="204">
        <v>0</v>
      </c>
      <c r="AG53" s="205">
        <v>0</v>
      </c>
      <c r="AH53" s="204">
        <v>0</v>
      </c>
      <c r="AI53" s="204">
        <v>0</v>
      </c>
      <c r="AJ53" s="204">
        <v>0</v>
      </c>
      <c r="AK53" s="204">
        <v>0</v>
      </c>
      <c r="AL53" s="205">
        <v>0</v>
      </c>
    </row>
    <row r="54" spans="1:38" x14ac:dyDescent="0.3">
      <c r="A54" s="1" t="s">
        <v>64</v>
      </c>
      <c r="B54" s="1" t="s">
        <v>266</v>
      </c>
      <c r="C54" s="1" t="s">
        <v>239</v>
      </c>
      <c r="D54" s="204">
        <v>81</v>
      </c>
      <c r="E54" s="204">
        <v>1</v>
      </c>
      <c r="F54" s="204">
        <v>2</v>
      </c>
      <c r="G54" s="204">
        <v>0</v>
      </c>
      <c r="H54" s="205">
        <v>349</v>
      </c>
      <c r="I54" s="204">
        <v>41</v>
      </c>
      <c r="J54" s="204">
        <v>0</v>
      </c>
      <c r="K54" s="204">
        <v>0</v>
      </c>
      <c r="L54" s="204">
        <v>0</v>
      </c>
      <c r="M54" s="205">
        <v>233</v>
      </c>
      <c r="N54" s="204">
        <v>40</v>
      </c>
      <c r="O54" s="204">
        <v>1</v>
      </c>
      <c r="P54" s="204">
        <v>2</v>
      </c>
      <c r="Q54" s="204">
        <v>0</v>
      </c>
      <c r="R54" s="205">
        <v>44</v>
      </c>
      <c r="S54" s="204">
        <v>0</v>
      </c>
      <c r="T54" s="204">
        <v>0</v>
      </c>
      <c r="U54" s="204">
        <v>0</v>
      </c>
      <c r="V54" s="204">
        <v>0</v>
      </c>
      <c r="W54" s="205">
        <v>72</v>
      </c>
      <c r="X54" s="204">
        <v>12</v>
      </c>
      <c r="Y54" s="204">
        <v>0</v>
      </c>
      <c r="Z54" s="204">
        <v>2</v>
      </c>
      <c r="AA54" s="204">
        <v>0</v>
      </c>
      <c r="AB54" s="205">
        <v>14</v>
      </c>
      <c r="AC54" s="204">
        <v>0</v>
      </c>
      <c r="AD54" s="204">
        <v>0</v>
      </c>
      <c r="AE54" s="204">
        <v>0</v>
      </c>
      <c r="AF54" s="204">
        <v>0</v>
      </c>
      <c r="AG54" s="205">
        <v>0</v>
      </c>
      <c r="AH54" s="204">
        <v>0</v>
      </c>
      <c r="AI54" s="204">
        <v>0</v>
      </c>
      <c r="AJ54" s="204">
        <v>0</v>
      </c>
      <c r="AK54" s="204">
        <v>0</v>
      </c>
      <c r="AL54" s="205">
        <v>0</v>
      </c>
    </row>
    <row r="55" spans="1:38" x14ac:dyDescent="0.3">
      <c r="A55" s="1" t="s">
        <v>64</v>
      </c>
      <c r="B55" s="1" t="s">
        <v>266</v>
      </c>
      <c r="C55" s="1" t="s">
        <v>267</v>
      </c>
      <c r="D55" s="204">
        <v>26507</v>
      </c>
      <c r="E55" s="204">
        <v>194</v>
      </c>
      <c r="F55" s="204">
        <v>765</v>
      </c>
      <c r="G55" s="204">
        <v>0</v>
      </c>
      <c r="H55" s="205">
        <v>114205</v>
      </c>
      <c r="I55" s="204">
        <v>13254</v>
      </c>
      <c r="J55" s="204">
        <v>0</v>
      </c>
      <c r="K55" s="204">
        <v>0</v>
      </c>
      <c r="L55" s="204">
        <v>0</v>
      </c>
      <c r="M55" s="205">
        <v>76301</v>
      </c>
      <c r="N55" s="204">
        <v>13253</v>
      </c>
      <c r="O55" s="204">
        <v>194</v>
      </c>
      <c r="P55" s="204">
        <v>765</v>
      </c>
      <c r="Q55" s="204">
        <v>0</v>
      </c>
      <c r="R55" s="205">
        <v>14635</v>
      </c>
      <c r="S55" s="204">
        <v>0</v>
      </c>
      <c r="T55" s="204">
        <v>0</v>
      </c>
      <c r="U55" s="204">
        <v>0</v>
      </c>
      <c r="V55" s="204">
        <v>0</v>
      </c>
      <c r="W55" s="205">
        <v>23269</v>
      </c>
      <c r="X55" s="204">
        <v>3976</v>
      </c>
      <c r="Y55" s="204">
        <v>58</v>
      </c>
      <c r="Z55" s="204">
        <v>765</v>
      </c>
      <c r="AA55" s="204">
        <v>0</v>
      </c>
      <c r="AB55" s="205">
        <v>4799</v>
      </c>
      <c r="AC55" s="204">
        <v>0</v>
      </c>
      <c r="AD55" s="204">
        <v>0</v>
      </c>
      <c r="AE55" s="204">
        <v>0</v>
      </c>
      <c r="AF55" s="204">
        <v>0</v>
      </c>
      <c r="AG55" s="205">
        <v>0</v>
      </c>
      <c r="AH55" s="204">
        <v>0</v>
      </c>
      <c r="AI55" s="204">
        <v>0</v>
      </c>
      <c r="AJ55" s="204">
        <v>0</v>
      </c>
      <c r="AK55" s="204">
        <v>0</v>
      </c>
      <c r="AL55" s="205">
        <v>0</v>
      </c>
    </row>
    <row r="56" spans="1:38" x14ac:dyDescent="0.3">
      <c r="A56" s="1" t="s">
        <v>66</v>
      </c>
      <c r="B56" s="1" t="s">
        <v>262</v>
      </c>
      <c r="C56" s="1" t="s">
        <v>263</v>
      </c>
      <c r="D56" s="204">
        <v>4330372</v>
      </c>
      <c r="E56" s="204">
        <v>31718</v>
      </c>
      <c r="F56" s="204">
        <v>125004</v>
      </c>
      <c r="G56" s="204">
        <v>0</v>
      </c>
      <c r="H56" s="205">
        <v>18657354</v>
      </c>
      <c r="I56" s="204">
        <v>2165186</v>
      </c>
      <c r="J56" s="204">
        <v>0</v>
      </c>
      <c r="K56" s="204">
        <v>0</v>
      </c>
      <c r="L56" s="204">
        <v>0</v>
      </c>
      <c r="M56" s="205">
        <v>12464978</v>
      </c>
      <c r="N56" s="204">
        <v>2165186</v>
      </c>
      <c r="O56" s="204">
        <v>31718</v>
      </c>
      <c r="P56" s="204">
        <v>125004</v>
      </c>
      <c r="Q56" s="204">
        <v>0</v>
      </c>
      <c r="R56" s="205">
        <v>2390940</v>
      </c>
      <c r="S56" s="204">
        <v>0</v>
      </c>
      <c r="T56" s="204">
        <v>0</v>
      </c>
      <c r="U56" s="204">
        <v>0</v>
      </c>
      <c r="V56" s="204">
        <v>0</v>
      </c>
      <c r="W56" s="205">
        <v>3801436</v>
      </c>
      <c r="X56" s="204">
        <v>649556</v>
      </c>
      <c r="Y56" s="204">
        <v>9515</v>
      </c>
      <c r="Z56" s="204">
        <v>125004</v>
      </c>
      <c r="AA56" s="204">
        <v>0</v>
      </c>
      <c r="AB56" s="205">
        <v>784075</v>
      </c>
      <c r="AC56" s="204">
        <v>0</v>
      </c>
      <c r="AD56" s="204">
        <v>0</v>
      </c>
      <c r="AE56" s="204">
        <v>0</v>
      </c>
      <c r="AF56" s="204">
        <v>0</v>
      </c>
      <c r="AG56" s="205">
        <v>0</v>
      </c>
      <c r="AH56" s="204">
        <v>0</v>
      </c>
      <c r="AI56" s="204">
        <v>0</v>
      </c>
      <c r="AJ56" s="204">
        <v>0</v>
      </c>
      <c r="AK56" s="204">
        <v>0</v>
      </c>
      <c r="AL56" s="205">
        <v>0</v>
      </c>
    </row>
    <row r="57" spans="1:38" x14ac:dyDescent="0.3">
      <c r="A57" s="1" t="s">
        <v>66</v>
      </c>
      <c r="B57" s="1" t="s">
        <v>264</v>
      </c>
      <c r="C57" s="1" t="s">
        <v>265</v>
      </c>
      <c r="D57" s="204">
        <v>10467224</v>
      </c>
      <c r="E57" s="204">
        <v>76666</v>
      </c>
      <c r="F57" s="204">
        <v>302156</v>
      </c>
      <c r="G57" s="204">
        <v>0</v>
      </c>
      <c r="H57" s="205">
        <v>45097906</v>
      </c>
      <c r="I57" s="204">
        <v>5233612</v>
      </c>
      <c r="J57" s="204">
        <v>0</v>
      </c>
      <c r="K57" s="204">
        <v>0</v>
      </c>
      <c r="L57" s="204">
        <v>0</v>
      </c>
      <c r="M57" s="205">
        <v>30129911</v>
      </c>
      <c r="N57" s="204">
        <v>5233612</v>
      </c>
      <c r="O57" s="204">
        <v>76666</v>
      </c>
      <c r="P57" s="204">
        <v>302156</v>
      </c>
      <c r="Q57" s="204">
        <v>0</v>
      </c>
      <c r="R57" s="205">
        <v>5779296</v>
      </c>
      <c r="S57" s="204">
        <v>0</v>
      </c>
      <c r="T57" s="204">
        <v>0</v>
      </c>
      <c r="U57" s="204">
        <v>0</v>
      </c>
      <c r="V57" s="204">
        <v>0</v>
      </c>
      <c r="W57" s="205">
        <v>9188699</v>
      </c>
      <c r="X57" s="204">
        <v>1570084</v>
      </c>
      <c r="Y57" s="204">
        <v>23000</v>
      </c>
      <c r="Z57" s="204">
        <v>302156</v>
      </c>
      <c r="AA57" s="204">
        <v>0</v>
      </c>
      <c r="AB57" s="205">
        <v>1895240</v>
      </c>
      <c r="AC57" s="204">
        <v>0</v>
      </c>
      <c r="AD57" s="204">
        <v>0</v>
      </c>
      <c r="AE57" s="204">
        <v>0</v>
      </c>
      <c r="AF57" s="204">
        <v>0</v>
      </c>
      <c r="AG57" s="205">
        <v>0</v>
      </c>
      <c r="AH57" s="204">
        <v>0</v>
      </c>
      <c r="AI57" s="204">
        <v>0</v>
      </c>
      <c r="AJ57" s="204">
        <v>0</v>
      </c>
      <c r="AK57" s="204">
        <v>0</v>
      </c>
      <c r="AL57" s="205">
        <v>0</v>
      </c>
    </row>
    <row r="58" spans="1:38" x14ac:dyDescent="0.3">
      <c r="A58" s="1" t="s">
        <v>66</v>
      </c>
      <c r="B58" s="1" t="s">
        <v>266</v>
      </c>
      <c r="C58" s="1" t="s">
        <v>267</v>
      </c>
      <c r="D58" s="204">
        <v>13511589</v>
      </c>
      <c r="E58" s="204">
        <v>98965</v>
      </c>
      <c r="F58" s="204">
        <v>390037</v>
      </c>
      <c r="G58" s="204">
        <v>0</v>
      </c>
      <c r="H58" s="205">
        <v>58214515</v>
      </c>
      <c r="I58" s="204">
        <v>6755795</v>
      </c>
      <c r="J58" s="204">
        <v>0</v>
      </c>
      <c r="K58" s="204">
        <v>0</v>
      </c>
      <c r="L58" s="204">
        <v>0</v>
      </c>
      <c r="M58" s="205">
        <v>38893118</v>
      </c>
      <c r="N58" s="204">
        <v>6755794</v>
      </c>
      <c r="O58" s="204">
        <v>98965</v>
      </c>
      <c r="P58" s="204">
        <v>390037</v>
      </c>
      <c r="Q58" s="204">
        <v>0</v>
      </c>
      <c r="R58" s="205">
        <v>7460189</v>
      </c>
      <c r="S58" s="204">
        <v>0</v>
      </c>
      <c r="T58" s="204">
        <v>0</v>
      </c>
      <c r="U58" s="204">
        <v>0</v>
      </c>
      <c r="V58" s="204">
        <v>0</v>
      </c>
      <c r="W58" s="205">
        <v>11861208</v>
      </c>
      <c r="X58" s="204">
        <v>2026738</v>
      </c>
      <c r="Y58" s="204">
        <v>29689</v>
      </c>
      <c r="Z58" s="204">
        <v>390037</v>
      </c>
      <c r="AA58" s="204">
        <v>0</v>
      </c>
      <c r="AB58" s="205">
        <v>2446464</v>
      </c>
      <c r="AC58" s="204">
        <v>0</v>
      </c>
      <c r="AD58" s="204">
        <v>0</v>
      </c>
      <c r="AE58" s="204">
        <v>0</v>
      </c>
      <c r="AF58" s="204">
        <v>0</v>
      </c>
      <c r="AG58" s="205">
        <v>0</v>
      </c>
      <c r="AH58" s="204">
        <v>0</v>
      </c>
      <c r="AI58" s="204">
        <v>0</v>
      </c>
      <c r="AJ58" s="204">
        <v>0</v>
      </c>
      <c r="AK58" s="204">
        <v>0</v>
      </c>
      <c r="AL58" s="205">
        <v>0</v>
      </c>
    </row>
    <row r="59" spans="1:38" x14ac:dyDescent="0.3">
      <c r="A59" s="1" t="s">
        <v>67</v>
      </c>
      <c r="B59" s="1" t="s">
        <v>262</v>
      </c>
      <c r="C59" s="1" t="s">
        <v>263</v>
      </c>
      <c r="D59" s="204">
        <v>20636</v>
      </c>
      <c r="E59" s="204">
        <v>151</v>
      </c>
      <c r="F59" s="204">
        <v>596</v>
      </c>
      <c r="G59" s="204">
        <v>0</v>
      </c>
      <c r="H59" s="205">
        <v>88908</v>
      </c>
      <c r="I59" s="204">
        <v>10318</v>
      </c>
      <c r="J59" s="204">
        <v>0</v>
      </c>
      <c r="K59" s="204">
        <v>0</v>
      </c>
      <c r="L59" s="204">
        <v>0</v>
      </c>
      <c r="M59" s="205">
        <v>59399</v>
      </c>
      <c r="N59" s="204">
        <v>10318</v>
      </c>
      <c r="O59" s="204">
        <v>151</v>
      </c>
      <c r="P59" s="204">
        <v>596</v>
      </c>
      <c r="Q59" s="204">
        <v>0</v>
      </c>
      <c r="R59" s="205">
        <v>11394</v>
      </c>
      <c r="S59" s="204">
        <v>0</v>
      </c>
      <c r="T59" s="204">
        <v>0</v>
      </c>
      <c r="U59" s="204">
        <v>0</v>
      </c>
      <c r="V59" s="204">
        <v>0</v>
      </c>
      <c r="W59" s="205">
        <v>18115</v>
      </c>
      <c r="X59" s="204">
        <v>3095</v>
      </c>
      <c r="Y59" s="204">
        <v>45</v>
      </c>
      <c r="Z59" s="204">
        <v>596</v>
      </c>
      <c r="AA59" s="204">
        <v>0</v>
      </c>
      <c r="AB59" s="205">
        <v>3736</v>
      </c>
      <c r="AC59" s="204">
        <v>0</v>
      </c>
      <c r="AD59" s="204">
        <v>0</v>
      </c>
      <c r="AE59" s="204">
        <v>0</v>
      </c>
      <c r="AF59" s="204">
        <v>0</v>
      </c>
      <c r="AG59" s="205">
        <v>0</v>
      </c>
      <c r="AH59" s="204">
        <v>0</v>
      </c>
      <c r="AI59" s="204">
        <v>0</v>
      </c>
      <c r="AJ59" s="204">
        <v>0</v>
      </c>
      <c r="AK59" s="204">
        <v>0</v>
      </c>
      <c r="AL59" s="205">
        <v>0</v>
      </c>
    </row>
    <row r="60" spans="1:38" x14ac:dyDescent="0.3">
      <c r="A60" s="1" t="s">
        <v>67</v>
      </c>
      <c r="B60" s="1" t="s">
        <v>264</v>
      </c>
      <c r="C60" s="1" t="s">
        <v>265</v>
      </c>
      <c r="D60" s="204">
        <v>6852</v>
      </c>
      <c r="E60" s="204">
        <v>50</v>
      </c>
      <c r="F60" s="204">
        <v>198</v>
      </c>
      <c r="G60" s="204">
        <v>0</v>
      </c>
      <c r="H60" s="205">
        <v>29520</v>
      </c>
      <c r="I60" s="204">
        <v>3426</v>
      </c>
      <c r="J60" s="204">
        <v>0</v>
      </c>
      <c r="K60" s="204">
        <v>0</v>
      </c>
      <c r="L60" s="204">
        <v>0</v>
      </c>
      <c r="M60" s="205">
        <v>19722</v>
      </c>
      <c r="N60" s="204">
        <v>3426</v>
      </c>
      <c r="O60" s="204">
        <v>50</v>
      </c>
      <c r="P60" s="204">
        <v>198</v>
      </c>
      <c r="Q60" s="204">
        <v>0</v>
      </c>
      <c r="R60" s="205">
        <v>3783</v>
      </c>
      <c r="S60" s="204">
        <v>0</v>
      </c>
      <c r="T60" s="204">
        <v>0</v>
      </c>
      <c r="U60" s="204">
        <v>0</v>
      </c>
      <c r="V60" s="204">
        <v>0</v>
      </c>
      <c r="W60" s="205">
        <v>6015</v>
      </c>
      <c r="X60" s="204">
        <v>1028</v>
      </c>
      <c r="Y60" s="204">
        <v>15</v>
      </c>
      <c r="Z60" s="204">
        <v>198</v>
      </c>
      <c r="AA60" s="204">
        <v>0</v>
      </c>
      <c r="AB60" s="205">
        <v>1241</v>
      </c>
      <c r="AC60" s="204">
        <v>0</v>
      </c>
      <c r="AD60" s="204">
        <v>0</v>
      </c>
      <c r="AE60" s="204">
        <v>0</v>
      </c>
      <c r="AF60" s="204">
        <v>0</v>
      </c>
      <c r="AG60" s="205">
        <v>0</v>
      </c>
      <c r="AH60" s="204">
        <v>0</v>
      </c>
      <c r="AI60" s="204">
        <v>0</v>
      </c>
      <c r="AJ60" s="204">
        <v>0</v>
      </c>
      <c r="AK60" s="204">
        <v>0</v>
      </c>
      <c r="AL60" s="205">
        <v>0</v>
      </c>
    </row>
    <row r="61" spans="1:38" x14ac:dyDescent="0.3">
      <c r="A61" s="1" t="s">
        <v>67</v>
      </c>
      <c r="B61" s="1" t="s">
        <v>266</v>
      </c>
      <c r="C61" s="1" t="s">
        <v>267</v>
      </c>
      <c r="D61" s="204">
        <v>6698</v>
      </c>
      <c r="E61" s="204">
        <v>49</v>
      </c>
      <c r="F61" s="204">
        <v>193</v>
      </c>
      <c r="G61" s="204">
        <v>0</v>
      </c>
      <c r="H61" s="205">
        <v>28860</v>
      </c>
      <c r="I61" s="204">
        <v>3349</v>
      </c>
      <c r="J61" s="204">
        <v>0</v>
      </c>
      <c r="K61" s="204">
        <v>0</v>
      </c>
      <c r="L61" s="204">
        <v>0</v>
      </c>
      <c r="M61" s="205">
        <v>19282</v>
      </c>
      <c r="N61" s="204">
        <v>3349</v>
      </c>
      <c r="O61" s="204">
        <v>49</v>
      </c>
      <c r="P61" s="204">
        <v>193</v>
      </c>
      <c r="Q61" s="204">
        <v>0</v>
      </c>
      <c r="R61" s="205">
        <v>3698</v>
      </c>
      <c r="S61" s="204">
        <v>0</v>
      </c>
      <c r="T61" s="204">
        <v>0</v>
      </c>
      <c r="U61" s="204">
        <v>0</v>
      </c>
      <c r="V61" s="204">
        <v>0</v>
      </c>
      <c r="W61" s="205">
        <v>5880</v>
      </c>
      <c r="X61" s="204">
        <v>1005</v>
      </c>
      <c r="Y61" s="204">
        <v>15</v>
      </c>
      <c r="Z61" s="204">
        <v>193</v>
      </c>
      <c r="AA61" s="204">
        <v>0</v>
      </c>
      <c r="AB61" s="205">
        <v>1213</v>
      </c>
      <c r="AC61" s="204">
        <v>0</v>
      </c>
      <c r="AD61" s="204">
        <v>0</v>
      </c>
      <c r="AE61" s="204">
        <v>0</v>
      </c>
      <c r="AF61" s="204">
        <v>0</v>
      </c>
      <c r="AG61" s="205">
        <v>0</v>
      </c>
      <c r="AH61" s="204">
        <v>0</v>
      </c>
      <c r="AI61" s="204">
        <v>0</v>
      </c>
      <c r="AJ61" s="204">
        <v>0</v>
      </c>
      <c r="AK61" s="204">
        <v>0</v>
      </c>
      <c r="AL61" s="205">
        <v>0</v>
      </c>
    </row>
    <row r="62" spans="1:38" x14ac:dyDescent="0.3">
      <c r="A62" s="1" t="s">
        <v>68</v>
      </c>
      <c r="B62" s="1" t="s">
        <v>262</v>
      </c>
      <c r="C62" s="1" t="s">
        <v>263</v>
      </c>
      <c r="D62" s="204">
        <v>25291</v>
      </c>
      <c r="E62" s="204">
        <v>185</v>
      </c>
      <c r="F62" s="204">
        <v>730</v>
      </c>
      <c r="G62" s="204">
        <v>0</v>
      </c>
      <c r="H62" s="205">
        <v>108965</v>
      </c>
      <c r="I62" s="204">
        <v>12646</v>
      </c>
      <c r="J62" s="204">
        <v>0</v>
      </c>
      <c r="K62" s="204">
        <v>0</v>
      </c>
      <c r="L62" s="204">
        <v>0</v>
      </c>
      <c r="M62" s="205">
        <v>72800</v>
      </c>
      <c r="N62" s="204">
        <v>12645</v>
      </c>
      <c r="O62" s="204">
        <v>185</v>
      </c>
      <c r="P62" s="204">
        <v>730</v>
      </c>
      <c r="Q62" s="204">
        <v>0</v>
      </c>
      <c r="R62" s="205">
        <v>13963</v>
      </c>
      <c r="S62" s="204">
        <v>0</v>
      </c>
      <c r="T62" s="204">
        <v>0</v>
      </c>
      <c r="U62" s="204">
        <v>0</v>
      </c>
      <c r="V62" s="204">
        <v>0</v>
      </c>
      <c r="W62" s="205">
        <v>22202</v>
      </c>
      <c r="X62" s="204">
        <v>3793</v>
      </c>
      <c r="Y62" s="204">
        <v>55</v>
      </c>
      <c r="Z62" s="204">
        <v>730</v>
      </c>
      <c r="AA62" s="204">
        <v>0</v>
      </c>
      <c r="AB62" s="205">
        <v>4578</v>
      </c>
      <c r="AC62" s="204">
        <v>0</v>
      </c>
      <c r="AD62" s="204">
        <v>0</v>
      </c>
      <c r="AE62" s="204">
        <v>0</v>
      </c>
      <c r="AF62" s="204">
        <v>0</v>
      </c>
      <c r="AG62" s="205">
        <v>0</v>
      </c>
      <c r="AH62" s="204">
        <v>0</v>
      </c>
      <c r="AI62" s="204">
        <v>0</v>
      </c>
      <c r="AJ62" s="204">
        <v>0</v>
      </c>
      <c r="AK62" s="204">
        <v>0</v>
      </c>
      <c r="AL62" s="205">
        <v>0</v>
      </c>
    </row>
    <row r="63" spans="1:38" x14ac:dyDescent="0.3">
      <c r="A63" s="1" t="s">
        <v>68</v>
      </c>
      <c r="B63" s="1" t="s">
        <v>264</v>
      </c>
      <c r="C63" s="1" t="s">
        <v>265</v>
      </c>
      <c r="D63" s="204">
        <v>72326</v>
      </c>
      <c r="E63" s="204">
        <v>530</v>
      </c>
      <c r="F63" s="204">
        <v>2088</v>
      </c>
      <c r="G63" s="204">
        <v>0</v>
      </c>
      <c r="H63" s="205">
        <v>311617</v>
      </c>
      <c r="I63" s="204">
        <v>36163</v>
      </c>
      <c r="J63" s="204">
        <v>0</v>
      </c>
      <c r="K63" s="204">
        <v>0</v>
      </c>
      <c r="L63" s="204">
        <v>0</v>
      </c>
      <c r="M63" s="205">
        <v>208191</v>
      </c>
      <c r="N63" s="204">
        <v>36163</v>
      </c>
      <c r="O63" s="204">
        <v>530</v>
      </c>
      <c r="P63" s="204">
        <v>2088</v>
      </c>
      <c r="Q63" s="204">
        <v>0</v>
      </c>
      <c r="R63" s="205">
        <v>39934</v>
      </c>
      <c r="S63" s="204">
        <v>0</v>
      </c>
      <c r="T63" s="204">
        <v>0</v>
      </c>
      <c r="U63" s="204">
        <v>0</v>
      </c>
      <c r="V63" s="204">
        <v>0</v>
      </c>
      <c r="W63" s="205">
        <v>63492</v>
      </c>
      <c r="X63" s="204">
        <v>10849</v>
      </c>
      <c r="Y63" s="204">
        <v>159</v>
      </c>
      <c r="Z63" s="204">
        <v>2088</v>
      </c>
      <c r="AA63" s="204">
        <v>0</v>
      </c>
      <c r="AB63" s="205">
        <v>13096</v>
      </c>
      <c r="AC63" s="204">
        <v>0</v>
      </c>
      <c r="AD63" s="204">
        <v>0</v>
      </c>
      <c r="AE63" s="204">
        <v>0</v>
      </c>
      <c r="AF63" s="204">
        <v>0</v>
      </c>
      <c r="AG63" s="205">
        <v>0</v>
      </c>
      <c r="AH63" s="204">
        <v>0</v>
      </c>
      <c r="AI63" s="204">
        <v>0</v>
      </c>
      <c r="AJ63" s="204">
        <v>0</v>
      </c>
      <c r="AK63" s="204">
        <v>0</v>
      </c>
      <c r="AL63" s="205">
        <v>0</v>
      </c>
    </row>
    <row r="64" spans="1:38" x14ac:dyDescent="0.3">
      <c r="A64" s="1" t="s">
        <v>68</v>
      </c>
      <c r="B64" s="1" t="s">
        <v>266</v>
      </c>
      <c r="C64" s="1" t="s">
        <v>267</v>
      </c>
      <c r="D64" s="204">
        <v>25411</v>
      </c>
      <c r="E64" s="204">
        <v>186</v>
      </c>
      <c r="F64" s="204">
        <v>734</v>
      </c>
      <c r="G64" s="204">
        <v>0</v>
      </c>
      <c r="H64" s="205">
        <v>109483</v>
      </c>
      <c r="I64" s="204">
        <v>12706</v>
      </c>
      <c r="J64" s="204">
        <v>0</v>
      </c>
      <c r="K64" s="204">
        <v>0</v>
      </c>
      <c r="L64" s="204">
        <v>0</v>
      </c>
      <c r="M64" s="205">
        <v>73146</v>
      </c>
      <c r="N64" s="204">
        <v>12705</v>
      </c>
      <c r="O64" s="204">
        <v>186</v>
      </c>
      <c r="P64" s="204">
        <v>734</v>
      </c>
      <c r="Q64" s="204">
        <v>0</v>
      </c>
      <c r="R64" s="205">
        <v>14030</v>
      </c>
      <c r="S64" s="204">
        <v>0</v>
      </c>
      <c r="T64" s="204">
        <v>0</v>
      </c>
      <c r="U64" s="204">
        <v>0</v>
      </c>
      <c r="V64" s="204">
        <v>0</v>
      </c>
      <c r="W64" s="205">
        <v>22307</v>
      </c>
      <c r="X64" s="204">
        <v>3811</v>
      </c>
      <c r="Y64" s="204">
        <v>56</v>
      </c>
      <c r="Z64" s="204">
        <v>734</v>
      </c>
      <c r="AA64" s="204">
        <v>0</v>
      </c>
      <c r="AB64" s="205">
        <v>4601</v>
      </c>
      <c r="AC64" s="204">
        <v>0</v>
      </c>
      <c r="AD64" s="204">
        <v>0</v>
      </c>
      <c r="AE64" s="204">
        <v>0</v>
      </c>
      <c r="AF64" s="204">
        <v>0</v>
      </c>
      <c r="AG64" s="205">
        <v>0</v>
      </c>
      <c r="AH64" s="204">
        <v>0</v>
      </c>
      <c r="AI64" s="204">
        <v>0</v>
      </c>
      <c r="AJ64" s="204">
        <v>0</v>
      </c>
      <c r="AK64" s="204">
        <v>0</v>
      </c>
      <c r="AL64" s="205">
        <v>0</v>
      </c>
    </row>
    <row r="65" spans="1:38" x14ac:dyDescent="0.3">
      <c r="A65" s="1" t="s">
        <v>70</v>
      </c>
      <c r="B65" s="1" t="s">
        <v>264</v>
      </c>
      <c r="C65" s="1" t="s">
        <v>263</v>
      </c>
      <c r="D65" s="204">
        <v>23887</v>
      </c>
      <c r="E65" s="204">
        <v>175</v>
      </c>
      <c r="F65" s="204">
        <v>690</v>
      </c>
      <c r="G65" s="204">
        <v>0</v>
      </c>
      <c r="H65" s="205">
        <v>102915</v>
      </c>
      <c r="I65" s="204">
        <v>11944</v>
      </c>
      <c r="J65" s="204">
        <v>0</v>
      </c>
      <c r="K65" s="204">
        <v>0</v>
      </c>
      <c r="L65" s="204">
        <v>0</v>
      </c>
      <c r="M65" s="205">
        <v>68758</v>
      </c>
      <c r="N65" s="204">
        <v>11943</v>
      </c>
      <c r="O65" s="204">
        <v>175</v>
      </c>
      <c r="P65" s="204">
        <v>690</v>
      </c>
      <c r="Q65" s="204">
        <v>0</v>
      </c>
      <c r="R65" s="205">
        <v>13188</v>
      </c>
      <c r="S65" s="204">
        <v>0</v>
      </c>
      <c r="T65" s="204">
        <v>0</v>
      </c>
      <c r="U65" s="204">
        <v>0</v>
      </c>
      <c r="V65" s="204">
        <v>0</v>
      </c>
      <c r="W65" s="205">
        <v>20969</v>
      </c>
      <c r="X65" s="204">
        <v>3583</v>
      </c>
      <c r="Y65" s="204">
        <v>52</v>
      </c>
      <c r="Z65" s="204">
        <v>690</v>
      </c>
      <c r="AA65" s="204">
        <v>0</v>
      </c>
      <c r="AB65" s="205">
        <v>4325</v>
      </c>
      <c r="AC65" s="204">
        <v>0</v>
      </c>
      <c r="AD65" s="204">
        <v>0</v>
      </c>
      <c r="AE65" s="204">
        <v>0</v>
      </c>
      <c r="AF65" s="204">
        <v>0</v>
      </c>
      <c r="AG65" s="205">
        <v>0</v>
      </c>
      <c r="AH65" s="204">
        <v>0</v>
      </c>
      <c r="AI65" s="204">
        <v>0</v>
      </c>
      <c r="AJ65" s="204">
        <v>0</v>
      </c>
      <c r="AK65" s="204">
        <v>0</v>
      </c>
      <c r="AL65" s="205">
        <v>0</v>
      </c>
    </row>
    <row r="66" spans="1:38" x14ac:dyDescent="0.3">
      <c r="A66" s="1" t="s">
        <v>70</v>
      </c>
      <c r="B66" s="1" t="s">
        <v>264</v>
      </c>
      <c r="C66" s="1" t="s">
        <v>265</v>
      </c>
      <c r="D66" s="204">
        <v>12898</v>
      </c>
      <c r="E66" s="204">
        <v>94</v>
      </c>
      <c r="F66" s="204">
        <v>372</v>
      </c>
      <c r="G66" s="204">
        <v>0</v>
      </c>
      <c r="H66" s="205">
        <v>55571</v>
      </c>
      <c r="I66" s="204">
        <v>6449</v>
      </c>
      <c r="J66" s="204">
        <v>0</v>
      </c>
      <c r="K66" s="204">
        <v>0</v>
      </c>
      <c r="L66" s="204">
        <v>0</v>
      </c>
      <c r="M66" s="205">
        <v>37127</v>
      </c>
      <c r="N66" s="204">
        <v>6449</v>
      </c>
      <c r="O66" s="204">
        <v>94</v>
      </c>
      <c r="P66" s="204">
        <v>372</v>
      </c>
      <c r="Q66" s="204">
        <v>0</v>
      </c>
      <c r="R66" s="205">
        <v>7121</v>
      </c>
      <c r="S66" s="204">
        <v>0</v>
      </c>
      <c r="T66" s="204">
        <v>0</v>
      </c>
      <c r="U66" s="204">
        <v>0</v>
      </c>
      <c r="V66" s="204">
        <v>0</v>
      </c>
      <c r="W66" s="205">
        <v>11323</v>
      </c>
      <c r="X66" s="204">
        <v>1935</v>
      </c>
      <c r="Y66" s="204">
        <v>28</v>
      </c>
      <c r="Z66" s="204">
        <v>372</v>
      </c>
      <c r="AA66" s="204">
        <v>0</v>
      </c>
      <c r="AB66" s="205">
        <v>2335</v>
      </c>
      <c r="AC66" s="204">
        <v>0</v>
      </c>
      <c r="AD66" s="204">
        <v>0</v>
      </c>
      <c r="AE66" s="204">
        <v>0</v>
      </c>
      <c r="AF66" s="204">
        <v>0</v>
      </c>
      <c r="AG66" s="205">
        <v>0</v>
      </c>
      <c r="AH66" s="204">
        <v>0</v>
      </c>
      <c r="AI66" s="204">
        <v>0</v>
      </c>
      <c r="AJ66" s="204">
        <v>0</v>
      </c>
      <c r="AK66" s="204">
        <v>0</v>
      </c>
      <c r="AL66" s="205">
        <v>0</v>
      </c>
    </row>
    <row r="67" spans="1:38" x14ac:dyDescent="0.3">
      <c r="A67" s="1" t="s">
        <v>70</v>
      </c>
      <c r="B67" s="1" t="s">
        <v>266</v>
      </c>
      <c r="C67" s="1" t="s">
        <v>267</v>
      </c>
      <c r="D67" s="204">
        <v>12290</v>
      </c>
      <c r="E67" s="204">
        <v>90</v>
      </c>
      <c r="F67" s="204">
        <v>355</v>
      </c>
      <c r="G67" s="204">
        <v>0</v>
      </c>
      <c r="H67" s="205">
        <v>52950</v>
      </c>
      <c r="I67" s="204">
        <v>6145</v>
      </c>
      <c r="J67" s="204">
        <v>0</v>
      </c>
      <c r="K67" s="204">
        <v>0</v>
      </c>
      <c r="L67" s="204">
        <v>0</v>
      </c>
      <c r="M67" s="205">
        <v>35375</v>
      </c>
      <c r="N67" s="204">
        <v>6145</v>
      </c>
      <c r="O67" s="204">
        <v>90</v>
      </c>
      <c r="P67" s="204">
        <v>355</v>
      </c>
      <c r="Q67" s="204">
        <v>0</v>
      </c>
      <c r="R67" s="205">
        <v>6786</v>
      </c>
      <c r="S67" s="204">
        <v>0</v>
      </c>
      <c r="T67" s="204">
        <v>0</v>
      </c>
      <c r="U67" s="204">
        <v>0</v>
      </c>
      <c r="V67" s="204">
        <v>0</v>
      </c>
      <c r="W67" s="205">
        <v>10789</v>
      </c>
      <c r="X67" s="204">
        <v>1843</v>
      </c>
      <c r="Y67" s="204">
        <v>27</v>
      </c>
      <c r="Z67" s="204">
        <v>355</v>
      </c>
      <c r="AA67" s="204">
        <v>0</v>
      </c>
      <c r="AB67" s="205">
        <v>2225</v>
      </c>
      <c r="AC67" s="204">
        <v>0</v>
      </c>
      <c r="AD67" s="204">
        <v>0</v>
      </c>
      <c r="AE67" s="204">
        <v>0</v>
      </c>
      <c r="AF67" s="204">
        <v>0</v>
      </c>
      <c r="AG67" s="205">
        <v>0</v>
      </c>
      <c r="AH67" s="204">
        <v>0</v>
      </c>
      <c r="AI67" s="204">
        <v>0</v>
      </c>
      <c r="AJ67" s="204">
        <v>0</v>
      </c>
      <c r="AK67" s="204">
        <v>0</v>
      </c>
      <c r="AL67" s="205">
        <v>0</v>
      </c>
    </row>
    <row r="68" spans="1:38" x14ac:dyDescent="0.3">
      <c r="A68" s="1" t="s">
        <v>71</v>
      </c>
      <c r="B68" s="1" t="s">
        <v>262</v>
      </c>
      <c r="C68" s="1" t="s">
        <v>263</v>
      </c>
      <c r="D68" s="204">
        <v>5512</v>
      </c>
      <c r="E68" s="204">
        <v>40</v>
      </c>
      <c r="F68" s="204">
        <v>159</v>
      </c>
      <c r="G68" s="204">
        <v>0</v>
      </c>
      <c r="H68" s="205">
        <v>23750</v>
      </c>
      <c r="I68" s="204">
        <v>2756</v>
      </c>
      <c r="J68" s="204">
        <v>0</v>
      </c>
      <c r="K68" s="204">
        <v>0</v>
      </c>
      <c r="L68" s="204">
        <v>0</v>
      </c>
      <c r="M68" s="205">
        <v>15867</v>
      </c>
      <c r="N68" s="204">
        <v>2756</v>
      </c>
      <c r="O68" s="204">
        <v>40</v>
      </c>
      <c r="P68" s="204">
        <v>159</v>
      </c>
      <c r="Q68" s="204">
        <v>0</v>
      </c>
      <c r="R68" s="205">
        <v>3044</v>
      </c>
      <c r="S68" s="204">
        <v>0</v>
      </c>
      <c r="T68" s="204">
        <v>0</v>
      </c>
      <c r="U68" s="204">
        <v>0</v>
      </c>
      <c r="V68" s="204">
        <v>0</v>
      </c>
      <c r="W68" s="205">
        <v>4839</v>
      </c>
      <c r="X68" s="204">
        <v>827</v>
      </c>
      <c r="Y68" s="204">
        <v>12</v>
      </c>
      <c r="Z68" s="204">
        <v>159</v>
      </c>
      <c r="AA68" s="204">
        <v>0</v>
      </c>
      <c r="AB68" s="205">
        <v>998</v>
      </c>
      <c r="AC68" s="204">
        <v>0</v>
      </c>
      <c r="AD68" s="204">
        <v>0</v>
      </c>
      <c r="AE68" s="204">
        <v>0</v>
      </c>
      <c r="AF68" s="204">
        <v>0</v>
      </c>
      <c r="AG68" s="205">
        <v>0</v>
      </c>
      <c r="AH68" s="204">
        <v>0</v>
      </c>
      <c r="AI68" s="204">
        <v>0</v>
      </c>
      <c r="AJ68" s="204">
        <v>0</v>
      </c>
      <c r="AK68" s="204">
        <v>0</v>
      </c>
      <c r="AL68" s="205">
        <v>0</v>
      </c>
    </row>
    <row r="69" spans="1:38" x14ac:dyDescent="0.3">
      <c r="A69" s="1" t="s">
        <v>71</v>
      </c>
      <c r="B69" s="1" t="s">
        <v>264</v>
      </c>
      <c r="C69" s="1" t="s">
        <v>265</v>
      </c>
      <c r="D69" s="204">
        <v>5036</v>
      </c>
      <c r="E69" s="204">
        <v>37</v>
      </c>
      <c r="F69" s="204">
        <v>145</v>
      </c>
      <c r="G69" s="204">
        <v>0</v>
      </c>
      <c r="H69" s="205">
        <v>21699</v>
      </c>
      <c r="I69" s="204">
        <v>2518</v>
      </c>
      <c r="J69" s="204">
        <v>0</v>
      </c>
      <c r="K69" s="204">
        <v>0</v>
      </c>
      <c r="L69" s="204">
        <v>0</v>
      </c>
      <c r="M69" s="205">
        <v>14497</v>
      </c>
      <c r="N69" s="204">
        <v>2518</v>
      </c>
      <c r="O69" s="204">
        <v>37</v>
      </c>
      <c r="P69" s="204">
        <v>145</v>
      </c>
      <c r="Q69" s="204">
        <v>0</v>
      </c>
      <c r="R69" s="205">
        <v>2780</v>
      </c>
      <c r="S69" s="204">
        <v>0</v>
      </c>
      <c r="T69" s="204">
        <v>0</v>
      </c>
      <c r="U69" s="204">
        <v>0</v>
      </c>
      <c r="V69" s="204">
        <v>0</v>
      </c>
      <c r="W69" s="205">
        <v>4422</v>
      </c>
      <c r="X69" s="204">
        <v>755</v>
      </c>
      <c r="Y69" s="204">
        <v>11</v>
      </c>
      <c r="Z69" s="204">
        <v>145</v>
      </c>
      <c r="AA69" s="204">
        <v>0</v>
      </c>
      <c r="AB69" s="205">
        <v>911</v>
      </c>
      <c r="AC69" s="204">
        <v>0</v>
      </c>
      <c r="AD69" s="204">
        <v>0</v>
      </c>
      <c r="AE69" s="204">
        <v>0</v>
      </c>
      <c r="AF69" s="204">
        <v>0</v>
      </c>
      <c r="AG69" s="205">
        <v>0</v>
      </c>
      <c r="AH69" s="204">
        <v>0</v>
      </c>
      <c r="AI69" s="204">
        <v>0</v>
      </c>
      <c r="AJ69" s="204">
        <v>0</v>
      </c>
      <c r="AK69" s="204">
        <v>0</v>
      </c>
      <c r="AL69" s="205">
        <v>0</v>
      </c>
    </row>
    <row r="70" spans="1:38" x14ac:dyDescent="0.3">
      <c r="A70" s="1" t="s">
        <v>71</v>
      </c>
      <c r="B70" s="1" t="s">
        <v>266</v>
      </c>
      <c r="C70" s="1" t="s">
        <v>267</v>
      </c>
      <c r="D70" s="204">
        <v>5259</v>
      </c>
      <c r="E70" s="204">
        <v>39</v>
      </c>
      <c r="F70" s="204">
        <v>152</v>
      </c>
      <c r="G70" s="204">
        <v>0</v>
      </c>
      <c r="H70" s="205">
        <v>22660</v>
      </c>
      <c r="I70" s="204">
        <v>2630</v>
      </c>
      <c r="J70" s="204">
        <v>0</v>
      </c>
      <c r="K70" s="204">
        <v>0</v>
      </c>
      <c r="L70" s="204">
        <v>0</v>
      </c>
      <c r="M70" s="205">
        <v>15139</v>
      </c>
      <c r="N70" s="204">
        <v>2629</v>
      </c>
      <c r="O70" s="204">
        <v>39</v>
      </c>
      <c r="P70" s="204">
        <v>152</v>
      </c>
      <c r="Q70" s="204">
        <v>0</v>
      </c>
      <c r="R70" s="205">
        <v>2904</v>
      </c>
      <c r="S70" s="204">
        <v>0</v>
      </c>
      <c r="T70" s="204">
        <v>0</v>
      </c>
      <c r="U70" s="204">
        <v>0</v>
      </c>
      <c r="V70" s="204">
        <v>0</v>
      </c>
      <c r="W70" s="205">
        <v>4617</v>
      </c>
      <c r="X70" s="204">
        <v>788</v>
      </c>
      <c r="Y70" s="204">
        <v>12</v>
      </c>
      <c r="Z70" s="204">
        <v>152</v>
      </c>
      <c r="AA70" s="204">
        <v>0</v>
      </c>
      <c r="AB70" s="205">
        <v>952</v>
      </c>
      <c r="AC70" s="204">
        <v>0</v>
      </c>
      <c r="AD70" s="204">
        <v>0</v>
      </c>
      <c r="AE70" s="204">
        <v>0</v>
      </c>
      <c r="AF70" s="204">
        <v>0</v>
      </c>
      <c r="AG70" s="205">
        <v>0</v>
      </c>
      <c r="AH70" s="204">
        <v>0</v>
      </c>
      <c r="AI70" s="204">
        <v>0</v>
      </c>
      <c r="AJ70" s="204">
        <v>0</v>
      </c>
      <c r="AK70" s="204">
        <v>0</v>
      </c>
      <c r="AL70" s="205">
        <v>0</v>
      </c>
    </row>
    <row r="71" spans="1:38" x14ac:dyDescent="0.3">
      <c r="A71" s="1" t="s">
        <v>72</v>
      </c>
      <c r="B71" s="1" t="s">
        <v>262</v>
      </c>
      <c r="C71" s="1" t="s">
        <v>263</v>
      </c>
      <c r="D71" s="204">
        <v>24463</v>
      </c>
      <c r="E71" s="204">
        <v>179</v>
      </c>
      <c r="F71" s="204">
        <v>706</v>
      </c>
      <c r="G71" s="204">
        <v>0</v>
      </c>
      <c r="H71" s="205">
        <v>105398</v>
      </c>
      <c r="I71" s="204">
        <v>12232</v>
      </c>
      <c r="J71" s="204">
        <v>0</v>
      </c>
      <c r="K71" s="204">
        <v>0</v>
      </c>
      <c r="L71" s="204">
        <v>0</v>
      </c>
      <c r="M71" s="205">
        <v>70417</v>
      </c>
      <c r="N71" s="204">
        <v>12231</v>
      </c>
      <c r="O71" s="204">
        <v>179</v>
      </c>
      <c r="P71" s="204">
        <v>706</v>
      </c>
      <c r="Q71" s="204">
        <v>0</v>
      </c>
      <c r="R71" s="205">
        <v>13506</v>
      </c>
      <c r="S71" s="204">
        <v>0</v>
      </c>
      <c r="T71" s="204">
        <v>0</v>
      </c>
      <c r="U71" s="204">
        <v>0</v>
      </c>
      <c r="V71" s="204">
        <v>0</v>
      </c>
      <c r="W71" s="205">
        <v>21475</v>
      </c>
      <c r="X71" s="204">
        <v>3669</v>
      </c>
      <c r="Y71" s="204">
        <v>54</v>
      </c>
      <c r="Z71" s="204">
        <v>706</v>
      </c>
      <c r="AA71" s="204">
        <v>0</v>
      </c>
      <c r="AB71" s="205">
        <v>4429</v>
      </c>
      <c r="AC71" s="204">
        <v>0</v>
      </c>
      <c r="AD71" s="204">
        <v>0</v>
      </c>
      <c r="AE71" s="204">
        <v>0</v>
      </c>
      <c r="AF71" s="204">
        <v>0</v>
      </c>
      <c r="AG71" s="205">
        <v>0</v>
      </c>
      <c r="AH71" s="204">
        <v>0</v>
      </c>
      <c r="AI71" s="204">
        <v>0</v>
      </c>
      <c r="AJ71" s="204">
        <v>0</v>
      </c>
      <c r="AK71" s="204">
        <v>0</v>
      </c>
      <c r="AL71" s="205">
        <v>0</v>
      </c>
    </row>
    <row r="72" spans="1:38" x14ac:dyDescent="0.3">
      <c r="A72" s="1" t="s">
        <v>72</v>
      </c>
      <c r="B72" s="1" t="s">
        <v>264</v>
      </c>
      <c r="C72" s="1" t="s">
        <v>265</v>
      </c>
      <c r="D72" s="204">
        <v>12924</v>
      </c>
      <c r="E72" s="204">
        <v>95</v>
      </c>
      <c r="F72" s="204">
        <v>373</v>
      </c>
      <c r="G72" s="204">
        <v>0</v>
      </c>
      <c r="H72" s="205">
        <v>55682</v>
      </c>
      <c r="I72" s="204">
        <v>6462</v>
      </c>
      <c r="J72" s="204">
        <v>0</v>
      </c>
      <c r="K72" s="204">
        <v>0</v>
      </c>
      <c r="L72" s="204">
        <v>0</v>
      </c>
      <c r="M72" s="205">
        <v>37200</v>
      </c>
      <c r="N72" s="204">
        <v>6462</v>
      </c>
      <c r="O72" s="204">
        <v>95</v>
      </c>
      <c r="P72" s="204">
        <v>373</v>
      </c>
      <c r="Q72" s="204">
        <v>0</v>
      </c>
      <c r="R72" s="205">
        <v>7136</v>
      </c>
      <c r="S72" s="204">
        <v>0</v>
      </c>
      <c r="T72" s="204">
        <v>0</v>
      </c>
      <c r="U72" s="204">
        <v>0</v>
      </c>
      <c r="V72" s="204">
        <v>0</v>
      </c>
      <c r="W72" s="205">
        <v>11346</v>
      </c>
      <c r="X72" s="204">
        <v>1939</v>
      </c>
      <c r="Y72" s="204">
        <v>28</v>
      </c>
      <c r="Z72" s="204">
        <v>373</v>
      </c>
      <c r="AA72" s="204">
        <v>0</v>
      </c>
      <c r="AB72" s="205">
        <v>2340</v>
      </c>
      <c r="AC72" s="204">
        <v>0</v>
      </c>
      <c r="AD72" s="204">
        <v>0</v>
      </c>
      <c r="AE72" s="204">
        <v>0</v>
      </c>
      <c r="AF72" s="204">
        <v>0</v>
      </c>
      <c r="AG72" s="205">
        <v>0</v>
      </c>
      <c r="AH72" s="204">
        <v>0</v>
      </c>
      <c r="AI72" s="204">
        <v>0</v>
      </c>
      <c r="AJ72" s="204">
        <v>0</v>
      </c>
      <c r="AK72" s="204">
        <v>0</v>
      </c>
      <c r="AL72" s="205">
        <v>0</v>
      </c>
    </row>
    <row r="73" spans="1:38" x14ac:dyDescent="0.3">
      <c r="A73" s="1" t="s">
        <v>72</v>
      </c>
      <c r="B73" s="1" t="s">
        <v>266</v>
      </c>
      <c r="C73" s="1" t="s">
        <v>267</v>
      </c>
      <c r="D73" s="204">
        <v>4512</v>
      </c>
      <c r="E73" s="204">
        <v>33</v>
      </c>
      <c r="F73" s="204">
        <v>130</v>
      </c>
      <c r="G73" s="204">
        <v>0</v>
      </c>
      <c r="H73" s="205">
        <v>19440</v>
      </c>
      <c r="I73" s="204">
        <v>2256</v>
      </c>
      <c r="J73" s="204">
        <v>0</v>
      </c>
      <c r="K73" s="204">
        <v>0</v>
      </c>
      <c r="L73" s="204">
        <v>0</v>
      </c>
      <c r="M73" s="205">
        <v>12988</v>
      </c>
      <c r="N73" s="204">
        <v>2256</v>
      </c>
      <c r="O73" s="204">
        <v>33</v>
      </c>
      <c r="P73" s="204">
        <v>130</v>
      </c>
      <c r="Q73" s="204">
        <v>0</v>
      </c>
      <c r="R73" s="205">
        <v>2491</v>
      </c>
      <c r="S73" s="204">
        <v>0</v>
      </c>
      <c r="T73" s="204">
        <v>0</v>
      </c>
      <c r="U73" s="204">
        <v>0</v>
      </c>
      <c r="V73" s="204">
        <v>0</v>
      </c>
      <c r="W73" s="205">
        <v>3961</v>
      </c>
      <c r="X73" s="204">
        <v>677</v>
      </c>
      <c r="Y73" s="204">
        <v>10</v>
      </c>
      <c r="Z73" s="204">
        <v>130</v>
      </c>
      <c r="AA73" s="204">
        <v>0</v>
      </c>
      <c r="AB73" s="205">
        <v>817</v>
      </c>
      <c r="AC73" s="204">
        <v>0</v>
      </c>
      <c r="AD73" s="204">
        <v>0</v>
      </c>
      <c r="AE73" s="204">
        <v>0</v>
      </c>
      <c r="AF73" s="204">
        <v>0</v>
      </c>
      <c r="AG73" s="205">
        <v>0</v>
      </c>
      <c r="AH73" s="204">
        <v>0</v>
      </c>
      <c r="AI73" s="204">
        <v>0</v>
      </c>
      <c r="AJ73" s="204">
        <v>0</v>
      </c>
      <c r="AK73" s="204">
        <v>0</v>
      </c>
      <c r="AL73" s="205">
        <v>0</v>
      </c>
    </row>
    <row r="74" spans="1:38" x14ac:dyDescent="0.3">
      <c r="A74" s="1" t="s">
        <v>73</v>
      </c>
      <c r="B74" s="1" t="s">
        <v>262</v>
      </c>
      <c r="C74" s="1" t="s">
        <v>263</v>
      </c>
      <c r="D74" s="204">
        <v>40519</v>
      </c>
      <c r="E74" s="204">
        <v>297</v>
      </c>
      <c r="F74" s="204">
        <v>1170</v>
      </c>
      <c r="G74" s="204">
        <v>0</v>
      </c>
      <c r="H74" s="205">
        <v>174576</v>
      </c>
      <c r="I74" s="204">
        <v>20260</v>
      </c>
      <c r="J74" s="204">
        <v>0</v>
      </c>
      <c r="K74" s="204">
        <v>0</v>
      </c>
      <c r="L74" s="204">
        <v>0</v>
      </c>
      <c r="M74" s="205">
        <v>116635</v>
      </c>
      <c r="N74" s="204">
        <v>20259</v>
      </c>
      <c r="O74" s="204">
        <v>297</v>
      </c>
      <c r="P74" s="204">
        <v>1170</v>
      </c>
      <c r="Q74" s="204">
        <v>0</v>
      </c>
      <c r="R74" s="205">
        <v>22371</v>
      </c>
      <c r="S74" s="204">
        <v>0</v>
      </c>
      <c r="T74" s="204">
        <v>0</v>
      </c>
      <c r="U74" s="204">
        <v>0</v>
      </c>
      <c r="V74" s="204">
        <v>0</v>
      </c>
      <c r="W74" s="205">
        <v>35570</v>
      </c>
      <c r="X74" s="204">
        <v>6077</v>
      </c>
      <c r="Y74" s="204">
        <v>89</v>
      </c>
      <c r="Z74" s="204">
        <v>1170</v>
      </c>
      <c r="AA74" s="204">
        <v>0</v>
      </c>
      <c r="AB74" s="205">
        <v>7336</v>
      </c>
      <c r="AC74" s="204">
        <v>0</v>
      </c>
      <c r="AD74" s="204">
        <v>0</v>
      </c>
      <c r="AE74" s="204">
        <v>0</v>
      </c>
      <c r="AF74" s="204">
        <v>0</v>
      </c>
      <c r="AG74" s="205">
        <v>0</v>
      </c>
      <c r="AH74" s="204">
        <v>0</v>
      </c>
      <c r="AI74" s="204">
        <v>0</v>
      </c>
      <c r="AJ74" s="204">
        <v>0</v>
      </c>
      <c r="AK74" s="204">
        <v>0</v>
      </c>
      <c r="AL74" s="205">
        <v>0</v>
      </c>
    </row>
    <row r="75" spans="1:38" x14ac:dyDescent="0.3">
      <c r="A75" s="1" t="s">
        <v>73</v>
      </c>
      <c r="B75" s="1" t="s">
        <v>264</v>
      </c>
      <c r="C75" s="1" t="s">
        <v>265</v>
      </c>
      <c r="D75" s="204">
        <v>587</v>
      </c>
      <c r="E75" s="204">
        <v>4</v>
      </c>
      <c r="F75" s="204">
        <v>17</v>
      </c>
      <c r="G75" s="204">
        <v>0</v>
      </c>
      <c r="H75" s="205">
        <v>2529</v>
      </c>
      <c r="I75" s="204">
        <v>294</v>
      </c>
      <c r="J75" s="204">
        <v>0</v>
      </c>
      <c r="K75" s="204">
        <v>0</v>
      </c>
      <c r="L75" s="204">
        <v>0</v>
      </c>
      <c r="M75" s="205">
        <v>1690</v>
      </c>
      <c r="N75" s="204">
        <v>293</v>
      </c>
      <c r="O75" s="204">
        <v>4</v>
      </c>
      <c r="P75" s="204">
        <v>17</v>
      </c>
      <c r="Q75" s="204">
        <v>0</v>
      </c>
      <c r="R75" s="205">
        <v>324</v>
      </c>
      <c r="S75" s="204">
        <v>0</v>
      </c>
      <c r="T75" s="204">
        <v>0</v>
      </c>
      <c r="U75" s="204">
        <v>0</v>
      </c>
      <c r="V75" s="204">
        <v>0</v>
      </c>
      <c r="W75" s="205">
        <v>515</v>
      </c>
      <c r="X75" s="204">
        <v>88</v>
      </c>
      <c r="Y75" s="204">
        <v>1</v>
      </c>
      <c r="Z75" s="204">
        <v>17</v>
      </c>
      <c r="AA75" s="204">
        <v>0</v>
      </c>
      <c r="AB75" s="205">
        <v>106</v>
      </c>
      <c r="AC75" s="204">
        <v>0</v>
      </c>
      <c r="AD75" s="204">
        <v>0</v>
      </c>
      <c r="AE75" s="204">
        <v>0</v>
      </c>
      <c r="AF75" s="204">
        <v>0</v>
      </c>
      <c r="AG75" s="205">
        <v>0</v>
      </c>
      <c r="AH75" s="204">
        <v>0</v>
      </c>
      <c r="AI75" s="204">
        <v>0</v>
      </c>
      <c r="AJ75" s="204">
        <v>0</v>
      </c>
      <c r="AK75" s="204">
        <v>0</v>
      </c>
      <c r="AL75" s="205">
        <v>0</v>
      </c>
    </row>
    <row r="76" spans="1:38" x14ac:dyDescent="0.3">
      <c r="A76" s="1" t="s">
        <v>73</v>
      </c>
      <c r="B76" s="1" t="s">
        <v>266</v>
      </c>
      <c r="C76" s="1" t="s">
        <v>267</v>
      </c>
      <c r="D76" s="204">
        <v>89780</v>
      </c>
      <c r="E76" s="204">
        <v>658</v>
      </c>
      <c r="F76" s="204">
        <v>2592</v>
      </c>
      <c r="G76" s="204">
        <v>0</v>
      </c>
      <c r="H76" s="205">
        <v>386816</v>
      </c>
      <c r="I76" s="204">
        <v>44890</v>
      </c>
      <c r="J76" s="204">
        <v>0</v>
      </c>
      <c r="K76" s="204">
        <v>0</v>
      </c>
      <c r="L76" s="204">
        <v>0</v>
      </c>
      <c r="M76" s="205">
        <v>258431</v>
      </c>
      <c r="N76" s="204">
        <v>44890</v>
      </c>
      <c r="O76" s="204">
        <v>658</v>
      </c>
      <c r="P76" s="204">
        <v>2592</v>
      </c>
      <c r="Q76" s="204">
        <v>0</v>
      </c>
      <c r="R76" s="205">
        <v>49571</v>
      </c>
      <c r="S76" s="204">
        <v>0</v>
      </c>
      <c r="T76" s="204">
        <v>0</v>
      </c>
      <c r="U76" s="204">
        <v>0</v>
      </c>
      <c r="V76" s="204">
        <v>0</v>
      </c>
      <c r="W76" s="205">
        <v>78814</v>
      </c>
      <c r="X76" s="204">
        <v>13467</v>
      </c>
      <c r="Y76" s="204">
        <v>197</v>
      </c>
      <c r="Z76" s="204">
        <v>2592</v>
      </c>
      <c r="AA76" s="204">
        <v>0</v>
      </c>
      <c r="AB76" s="205">
        <v>16256</v>
      </c>
      <c r="AC76" s="204">
        <v>0</v>
      </c>
      <c r="AD76" s="204">
        <v>0</v>
      </c>
      <c r="AE76" s="204">
        <v>0</v>
      </c>
      <c r="AF76" s="204">
        <v>0</v>
      </c>
      <c r="AG76" s="205">
        <v>0</v>
      </c>
      <c r="AH76" s="204">
        <v>0</v>
      </c>
      <c r="AI76" s="204">
        <v>0</v>
      </c>
      <c r="AJ76" s="204">
        <v>0</v>
      </c>
      <c r="AK76" s="204">
        <v>0</v>
      </c>
      <c r="AL76" s="205">
        <v>0</v>
      </c>
    </row>
    <row r="77" spans="1:38" x14ac:dyDescent="0.3">
      <c r="A77" s="1" t="s">
        <v>74</v>
      </c>
      <c r="B77" s="1" t="s">
        <v>264</v>
      </c>
      <c r="C77" s="1" t="s">
        <v>265</v>
      </c>
      <c r="D77" s="204">
        <v>22126</v>
      </c>
      <c r="E77" s="204">
        <v>162</v>
      </c>
      <c r="F77" s="204">
        <v>639</v>
      </c>
      <c r="G77" s="204">
        <v>0</v>
      </c>
      <c r="H77" s="205">
        <v>95329</v>
      </c>
      <c r="I77" s="204">
        <v>11063</v>
      </c>
      <c r="J77" s="204">
        <v>0</v>
      </c>
      <c r="K77" s="204">
        <v>0</v>
      </c>
      <c r="L77" s="204">
        <v>0</v>
      </c>
      <c r="M77" s="205">
        <v>63689</v>
      </c>
      <c r="N77" s="204">
        <v>11063</v>
      </c>
      <c r="O77" s="204">
        <v>162</v>
      </c>
      <c r="P77" s="204">
        <v>639</v>
      </c>
      <c r="Q77" s="204">
        <v>0</v>
      </c>
      <c r="R77" s="205">
        <v>12217</v>
      </c>
      <c r="S77" s="204">
        <v>0</v>
      </c>
      <c r="T77" s="204">
        <v>0</v>
      </c>
      <c r="U77" s="204">
        <v>0</v>
      </c>
      <c r="V77" s="204">
        <v>0</v>
      </c>
      <c r="W77" s="205">
        <v>19423</v>
      </c>
      <c r="X77" s="204">
        <v>3319</v>
      </c>
      <c r="Y77" s="204">
        <v>49</v>
      </c>
      <c r="Z77" s="204">
        <v>639</v>
      </c>
      <c r="AA77" s="204">
        <v>0</v>
      </c>
      <c r="AB77" s="205">
        <v>4007</v>
      </c>
      <c r="AC77" s="204">
        <v>0</v>
      </c>
      <c r="AD77" s="204">
        <v>0</v>
      </c>
      <c r="AE77" s="204">
        <v>0</v>
      </c>
      <c r="AF77" s="204">
        <v>0</v>
      </c>
      <c r="AG77" s="205">
        <v>0</v>
      </c>
      <c r="AH77" s="204">
        <v>0</v>
      </c>
      <c r="AI77" s="204">
        <v>0</v>
      </c>
      <c r="AJ77" s="204">
        <v>0</v>
      </c>
      <c r="AK77" s="204">
        <v>0</v>
      </c>
      <c r="AL77" s="205">
        <v>0</v>
      </c>
    </row>
    <row r="78" spans="1:38" x14ac:dyDescent="0.3">
      <c r="A78" s="1" t="s">
        <v>74</v>
      </c>
      <c r="B78" s="1" t="s">
        <v>266</v>
      </c>
      <c r="C78" s="1" t="s">
        <v>267</v>
      </c>
      <c r="D78" s="204">
        <v>12526</v>
      </c>
      <c r="E78" s="204">
        <v>92</v>
      </c>
      <c r="F78" s="204">
        <v>362</v>
      </c>
      <c r="G78" s="204">
        <v>0</v>
      </c>
      <c r="H78" s="205">
        <v>53966</v>
      </c>
      <c r="I78" s="204">
        <v>6263</v>
      </c>
      <c r="J78" s="204">
        <v>0</v>
      </c>
      <c r="K78" s="204">
        <v>0</v>
      </c>
      <c r="L78" s="204">
        <v>0</v>
      </c>
      <c r="M78" s="205">
        <v>36054</v>
      </c>
      <c r="N78" s="204">
        <v>6263</v>
      </c>
      <c r="O78" s="204">
        <v>92</v>
      </c>
      <c r="P78" s="204">
        <v>362</v>
      </c>
      <c r="Q78" s="204">
        <v>0</v>
      </c>
      <c r="R78" s="205">
        <v>6917</v>
      </c>
      <c r="S78" s="204">
        <v>0</v>
      </c>
      <c r="T78" s="204">
        <v>0</v>
      </c>
      <c r="U78" s="204">
        <v>0</v>
      </c>
      <c r="V78" s="204">
        <v>0</v>
      </c>
      <c r="W78" s="205">
        <v>10995</v>
      </c>
      <c r="X78" s="204">
        <v>1879</v>
      </c>
      <c r="Y78" s="204">
        <v>28</v>
      </c>
      <c r="Z78" s="204">
        <v>362</v>
      </c>
      <c r="AA78" s="204">
        <v>0</v>
      </c>
      <c r="AB78" s="205">
        <v>2269</v>
      </c>
      <c r="AC78" s="204">
        <v>0</v>
      </c>
      <c r="AD78" s="204">
        <v>0</v>
      </c>
      <c r="AE78" s="204">
        <v>0</v>
      </c>
      <c r="AF78" s="204">
        <v>0</v>
      </c>
      <c r="AG78" s="205">
        <v>0</v>
      </c>
      <c r="AH78" s="204">
        <v>0</v>
      </c>
      <c r="AI78" s="204">
        <v>0</v>
      </c>
      <c r="AJ78" s="204">
        <v>0</v>
      </c>
      <c r="AK78" s="204">
        <v>0</v>
      </c>
      <c r="AL78" s="205">
        <v>0</v>
      </c>
    </row>
    <row r="79" spans="1:38" x14ac:dyDescent="0.3">
      <c r="A79" s="1" t="s">
        <v>78</v>
      </c>
      <c r="B79" s="1" t="s">
        <v>262</v>
      </c>
      <c r="C79" s="1" t="s">
        <v>238</v>
      </c>
      <c r="D79" s="204">
        <v>248</v>
      </c>
      <c r="E79" s="204">
        <v>2</v>
      </c>
      <c r="F79" s="204">
        <v>7</v>
      </c>
      <c r="G79" s="204">
        <v>0</v>
      </c>
      <c r="H79" s="205">
        <v>1070</v>
      </c>
      <c r="I79" s="204">
        <v>124</v>
      </c>
      <c r="J79" s="204">
        <v>0</v>
      </c>
      <c r="K79" s="204">
        <v>0</v>
      </c>
      <c r="L79" s="204">
        <v>0</v>
      </c>
      <c r="M79" s="205">
        <v>714</v>
      </c>
      <c r="N79" s="204">
        <v>124</v>
      </c>
      <c r="O79" s="204">
        <v>2</v>
      </c>
      <c r="P79" s="204">
        <v>7</v>
      </c>
      <c r="Q79" s="204">
        <v>0</v>
      </c>
      <c r="R79" s="205">
        <v>137</v>
      </c>
      <c r="S79" s="204">
        <v>0</v>
      </c>
      <c r="T79" s="204">
        <v>0</v>
      </c>
      <c r="U79" s="204">
        <v>0</v>
      </c>
      <c r="V79" s="204">
        <v>0</v>
      </c>
      <c r="W79" s="205">
        <v>219</v>
      </c>
      <c r="X79" s="204">
        <v>37</v>
      </c>
      <c r="Y79" s="204">
        <v>1</v>
      </c>
      <c r="Z79" s="204">
        <v>7</v>
      </c>
      <c r="AA79" s="204">
        <v>0</v>
      </c>
      <c r="AB79" s="205">
        <v>45</v>
      </c>
      <c r="AC79" s="204">
        <v>0</v>
      </c>
      <c r="AD79" s="204">
        <v>0</v>
      </c>
      <c r="AE79" s="204">
        <v>0</v>
      </c>
      <c r="AF79" s="204">
        <v>0</v>
      </c>
      <c r="AG79" s="205">
        <v>0</v>
      </c>
      <c r="AH79" s="204">
        <v>0</v>
      </c>
      <c r="AI79" s="204">
        <v>0</v>
      </c>
      <c r="AJ79" s="204">
        <v>0</v>
      </c>
      <c r="AK79" s="204">
        <v>0</v>
      </c>
      <c r="AL79" s="205">
        <v>0</v>
      </c>
    </row>
    <row r="80" spans="1:38" x14ac:dyDescent="0.3">
      <c r="A80" s="1" t="s">
        <v>78</v>
      </c>
      <c r="B80" s="1" t="s">
        <v>262</v>
      </c>
      <c r="C80" s="1" t="s">
        <v>239</v>
      </c>
      <c r="D80" s="204">
        <v>12573</v>
      </c>
      <c r="E80" s="204">
        <v>92</v>
      </c>
      <c r="F80" s="204">
        <v>363</v>
      </c>
      <c r="G80" s="204">
        <v>0</v>
      </c>
      <c r="H80" s="205">
        <v>54170</v>
      </c>
      <c r="I80" s="204">
        <v>6287</v>
      </c>
      <c r="J80" s="204">
        <v>0</v>
      </c>
      <c r="K80" s="204">
        <v>0</v>
      </c>
      <c r="L80" s="204">
        <v>0</v>
      </c>
      <c r="M80" s="205">
        <v>36191</v>
      </c>
      <c r="N80" s="204">
        <v>6286</v>
      </c>
      <c r="O80" s="204">
        <v>92</v>
      </c>
      <c r="P80" s="204">
        <v>363</v>
      </c>
      <c r="Q80" s="204">
        <v>0</v>
      </c>
      <c r="R80" s="205">
        <v>6942</v>
      </c>
      <c r="S80" s="204">
        <v>0</v>
      </c>
      <c r="T80" s="204">
        <v>0</v>
      </c>
      <c r="U80" s="204">
        <v>0</v>
      </c>
      <c r="V80" s="204">
        <v>0</v>
      </c>
      <c r="W80" s="205">
        <v>11037</v>
      </c>
      <c r="X80" s="204">
        <v>1885</v>
      </c>
      <c r="Y80" s="204">
        <v>28</v>
      </c>
      <c r="Z80" s="204">
        <v>363</v>
      </c>
      <c r="AA80" s="204">
        <v>0</v>
      </c>
      <c r="AB80" s="205">
        <v>2276</v>
      </c>
      <c r="AC80" s="204">
        <v>0</v>
      </c>
      <c r="AD80" s="204">
        <v>0</v>
      </c>
      <c r="AE80" s="204">
        <v>0</v>
      </c>
      <c r="AF80" s="204">
        <v>0</v>
      </c>
      <c r="AG80" s="205">
        <v>0</v>
      </c>
      <c r="AH80" s="204">
        <v>0</v>
      </c>
      <c r="AI80" s="204">
        <v>0</v>
      </c>
      <c r="AJ80" s="204">
        <v>0</v>
      </c>
      <c r="AK80" s="204">
        <v>0</v>
      </c>
      <c r="AL80" s="205">
        <v>0</v>
      </c>
    </row>
    <row r="81" spans="1:38" x14ac:dyDescent="0.3">
      <c r="A81" s="1" t="s">
        <v>78</v>
      </c>
      <c r="B81" s="1" t="s">
        <v>262</v>
      </c>
      <c r="C81" s="1" t="s">
        <v>263</v>
      </c>
      <c r="D81" s="204">
        <v>12319</v>
      </c>
      <c r="E81" s="204">
        <v>90</v>
      </c>
      <c r="F81" s="204">
        <v>356</v>
      </c>
      <c r="G81" s="204">
        <v>0</v>
      </c>
      <c r="H81" s="205">
        <v>53075</v>
      </c>
      <c r="I81" s="204">
        <v>6160</v>
      </c>
      <c r="J81" s="204">
        <v>0</v>
      </c>
      <c r="K81" s="204">
        <v>0</v>
      </c>
      <c r="L81" s="204">
        <v>0</v>
      </c>
      <c r="M81" s="205">
        <v>35459</v>
      </c>
      <c r="N81" s="204">
        <v>6159</v>
      </c>
      <c r="O81" s="204">
        <v>90</v>
      </c>
      <c r="P81" s="204">
        <v>356</v>
      </c>
      <c r="Q81" s="204">
        <v>0</v>
      </c>
      <c r="R81" s="205">
        <v>6802</v>
      </c>
      <c r="S81" s="204">
        <v>0</v>
      </c>
      <c r="T81" s="204">
        <v>0</v>
      </c>
      <c r="U81" s="204">
        <v>0</v>
      </c>
      <c r="V81" s="204">
        <v>0</v>
      </c>
      <c r="W81" s="205">
        <v>10814</v>
      </c>
      <c r="X81" s="204">
        <v>1847</v>
      </c>
      <c r="Y81" s="204">
        <v>27</v>
      </c>
      <c r="Z81" s="204">
        <v>356</v>
      </c>
      <c r="AA81" s="204">
        <v>0</v>
      </c>
      <c r="AB81" s="205">
        <v>2230</v>
      </c>
      <c r="AC81" s="204">
        <v>0</v>
      </c>
      <c r="AD81" s="204">
        <v>0</v>
      </c>
      <c r="AE81" s="204">
        <v>0</v>
      </c>
      <c r="AF81" s="204">
        <v>0</v>
      </c>
      <c r="AG81" s="205">
        <v>0</v>
      </c>
      <c r="AH81" s="204">
        <v>0</v>
      </c>
      <c r="AI81" s="204">
        <v>0</v>
      </c>
      <c r="AJ81" s="204">
        <v>0</v>
      </c>
      <c r="AK81" s="204">
        <v>0</v>
      </c>
      <c r="AL81" s="205">
        <v>0</v>
      </c>
    </row>
    <row r="82" spans="1:38" x14ac:dyDescent="0.3">
      <c r="A82" s="1" t="s">
        <v>78</v>
      </c>
      <c r="B82" s="1" t="s">
        <v>264</v>
      </c>
      <c r="C82" s="1" t="s">
        <v>265</v>
      </c>
      <c r="D82" s="204">
        <v>17477</v>
      </c>
      <c r="E82" s="204">
        <v>128</v>
      </c>
      <c r="F82" s="204">
        <v>505</v>
      </c>
      <c r="G82" s="204">
        <v>0</v>
      </c>
      <c r="H82" s="205">
        <v>75300</v>
      </c>
      <c r="I82" s="204">
        <v>8739</v>
      </c>
      <c r="J82" s="204">
        <v>0</v>
      </c>
      <c r="K82" s="204">
        <v>0</v>
      </c>
      <c r="L82" s="204">
        <v>0</v>
      </c>
      <c r="M82" s="205">
        <v>50307</v>
      </c>
      <c r="N82" s="204">
        <v>8738</v>
      </c>
      <c r="O82" s="204">
        <v>128</v>
      </c>
      <c r="P82" s="204">
        <v>505</v>
      </c>
      <c r="Q82" s="204">
        <v>0</v>
      </c>
      <c r="R82" s="205">
        <v>9650</v>
      </c>
      <c r="S82" s="204">
        <v>0</v>
      </c>
      <c r="T82" s="204">
        <v>0</v>
      </c>
      <c r="U82" s="204">
        <v>0</v>
      </c>
      <c r="V82" s="204">
        <v>0</v>
      </c>
      <c r="W82" s="205">
        <v>15343</v>
      </c>
      <c r="X82" s="204">
        <v>2621</v>
      </c>
      <c r="Y82" s="204">
        <v>38</v>
      </c>
      <c r="Z82" s="204">
        <v>505</v>
      </c>
      <c r="AA82" s="204">
        <v>0</v>
      </c>
      <c r="AB82" s="205">
        <v>3164</v>
      </c>
      <c r="AC82" s="204">
        <v>0</v>
      </c>
      <c r="AD82" s="204">
        <v>0</v>
      </c>
      <c r="AE82" s="204">
        <v>0</v>
      </c>
      <c r="AF82" s="204">
        <v>0</v>
      </c>
      <c r="AG82" s="205">
        <v>0</v>
      </c>
      <c r="AH82" s="204">
        <v>0</v>
      </c>
      <c r="AI82" s="204">
        <v>0</v>
      </c>
      <c r="AJ82" s="204">
        <v>0</v>
      </c>
      <c r="AK82" s="204">
        <v>0</v>
      </c>
      <c r="AL82" s="205">
        <v>0</v>
      </c>
    </row>
    <row r="83" spans="1:38" x14ac:dyDescent="0.3">
      <c r="A83" s="1" t="s">
        <v>78</v>
      </c>
      <c r="B83" s="1" t="s">
        <v>266</v>
      </c>
      <c r="C83" s="1" t="s">
        <v>267</v>
      </c>
      <c r="D83" s="204">
        <v>12250</v>
      </c>
      <c r="E83" s="204">
        <v>90</v>
      </c>
      <c r="F83" s="204">
        <v>354</v>
      </c>
      <c r="G83" s="204">
        <v>0</v>
      </c>
      <c r="H83" s="205">
        <v>52779</v>
      </c>
      <c r="I83" s="204">
        <v>6125</v>
      </c>
      <c r="J83" s="204">
        <v>0</v>
      </c>
      <c r="K83" s="204">
        <v>0</v>
      </c>
      <c r="L83" s="204">
        <v>0</v>
      </c>
      <c r="M83" s="205">
        <v>35261</v>
      </c>
      <c r="N83" s="204">
        <v>6125</v>
      </c>
      <c r="O83" s="204">
        <v>90</v>
      </c>
      <c r="P83" s="204">
        <v>354</v>
      </c>
      <c r="Q83" s="204">
        <v>0</v>
      </c>
      <c r="R83" s="205">
        <v>6764</v>
      </c>
      <c r="S83" s="204">
        <v>0</v>
      </c>
      <c r="T83" s="204">
        <v>0</v>
      </c>
      <c r="U83" s="204">
        <v>0</v>
      </c>
      <c r="V83" s="204">
        <v>0</v>
      </c>
      <c r="W83" s="205">
        <v>10754</v>
      </c>
      <c r="X83" s="204">
        <v>1837</v>
      </c>
      <c r="Y83" s="204">
        <v>27</v>
      </c>
      <c r="Z83" s="204">
        <v>354</v>
      </c>
      <c r="AA83" s="204">
        <v>0</v>
      </c>
      <c r="AB83" s="205">
        <v>2218</v>
      </c>
      <c r="AC83" s="204">
        <v>0</v>
      </c>
      <c r="AD83" s="204">
        <v>0</v>
      </c>
      <c r="AE83" s="204">
        <v>0</v>
      </c>
      <c r="AF83" s="204">
        <v>0</v>
      </c>
      <c r="AG83" s="205">
        <v>0</v>
      </c>
      <c r="AH83" s="204">
        <v>0</v>
      </c>
      <c r="AI83" s="204">
        <v>0</v>
      </c>
      <c r="AJ83" s="204">
        <v>0</v>
      </c>
      <c r="AK83" s="204">
        <v>0</v>
      </c>
      <c r="AL83" s="205">
        <v>0</v>
      </c>
    </row>
    <row r="84" spans="1:38" x14ac:dyDescent="0.3">
      <c r="A84" s="1" t="s">
        <v>79</v>
      </c>
      <c r="B84" s="1" t="s">
        <v>262</v>
      </c>
      <c r="C84" s="1" t="s">
        <v>239</v>
      </c>
      <c r="D84" s="204">
        <v>140</v>
      </c>
      <c r="E84" s="204">
        <v>1</v>
      </c>
      <c r="F84" s="204">
        <v>4</v>
      </c>
      <c r="G84" s="204">
        <v>0</v>
      </c>
      <c r="H84" s="205">
        <v>604</v>
      </c>
      <c r="I84" s="204">
        <v>70</v>
      </c>
      <c r="J84" s="204">
        <v>0</v>
      </c>
      <c r="K84" s="204">
        <v>0</v>
      </c>
      <c r="L84" s="204">
        <v>0</v>
      </c>
      <c r="M84" s="205">
        <v>404</v>
      </c>
      <c r="N84" s="204">
        <v>70</v>
      </c>
      <c r="O84" s="204">
        <v>1</v>
      </c>
      <c r="P84" s="204">
        <v>4</v>
      </c>
      <c r="Q84" s="204">
        <v>0</v>
      </c>
      <c r="R84" s="205">
        <v>77</v>
      </c>
      <c r="S84" s="204">
        <v>0</v>
      </c>
      <c r="T84" s="204">
        <v>0</v>
      </c>
      <c r="U84" s="204">
        <v>0</v>
      </c>
      <c r="V84" s="204">
        <v>0</v>
      </c>
      <c r="W84" s="205">
        <v>123</v>
      </c>
      <c r="X84" s="204">
        <v>21</v>
      </c>
      <c r="Y84" s="204">
        <v>0</v>
      </c>
      <c r="Z84" s="204">
        <v>4</v>
      </c>
      <c r="AA84" s="204">
        <v>0</v>
      </c>
      <c r="AB84" s="205">
        <v>25</v>
      </c>
      <c r="AC84" s="204">
        <v>0</v>
      </c>
      <c r="AD84" s="204">
        <v>0</v>
      </c>
      <c r="AE84" s="204">
        <v>0</v>
      </c>
      <c r="AF84" s="204">
        <v>0</v>
      </c>
      <c r="AG84" s="205">
        <v>0</v>
      </c>
      <c r="AH84" s="204">
        <v>0</v>
      </c>
      <c r="AI84" s="204">
        <v>0</v>
      </c>
      <c r="AJ84" s="204">
        <v>0</v>
      </c>
      <c r="AK84" s="204">
        <v>0</v>
      </c>
      <c r="AL84" s="205">
        <v>0</v>
      </c>
    </row>
    <row r="85" spans="1:38" x14ac:dyDescent="0.3">
      <c r="A85" s="1" t="s">
        <v>79</v>
      </c>
      <c r="B85" s="1" t="s">
        <v>262</v>
      </c>
      <c r="C85" s="1" t="s">
        <v>263</v>
      </c>
      <c r="D85" s="204">
        <v>15496</v>
      </c>
      <c r="E85" s="204">
        <v>114</v>
      </c>
      <c r="F85" s="204">
        <v>447</v>
      </c>
      <c r="G85" s="204">
        <v>0</v>
      </c>
      <c r="H85" s="205">
        <v>66765</v>
      </c>
      <c r="I85" s="204">
        <v>7748</v>
      </c>
      <c r="J85" s="204">
        <v>0</v>
      </c>
      <c r="K85" s="204">
        <v>0</v>
      </c>
      <c r="L85" s="204">
        <v>0</v>
      </c>
      <c r="M85" s="205">
        <v>44606</v>
      </c>
      <c r="N85" s="204">
        <v>7748</v>
      </c>
      <c r="O85" s="204">
        <v>114</v>
      </c>
      <c r="P85" s="204">
        <v>447</v>
      </c>
      <c r="Q85" s="204">
        <v>0</v>
      </c>
      <c r="R85" s="205">
        <v>8556</v>
      </c>
      <c r="S85" s="204">
        <v>0</v>
      </c>
      <c r="T85" s="204">
        <v>0</v>
      </c>
      <c r="U85" s="204">
        <v>0</v>
      </c>
      <c r="V85" s="204">
        <v>0</v>
      </c>
      <c r="W85" s="205">
        <v>13603</v>
      </c>
      <c r="X85" s="204">
        <v>2324</v>
      </c>
      <c r="Y85" s="204">
        <v>34</v>
      </c>
      <c r="Z85" s="204">
        <v>447</v>
      </c>
      <c r="AA85" s="204">
        <v>0</v>
      </c>
      <c r="AB85" s="205">
        <v>2805</v>
      </c>
      <c r="AC85" s="204">
        <v>0</v>
      </c>
      <c r="AD85" s="204">
        <v>0</v>
      </c>
      <c r="AE85" s="204">
        <v>0</v>
      </c>
      <c r="AF85" s="204">
        <v>0</v>
      </c>
      <c r="AG85" s="205">
        <v>0</v>
      </c>
      <c r="AH85" s="204">
        <v>0</v>
      </c>
      <c r="AI85" s="204">
        <v>0</v>
      </c>
      <c r="AJ85" s="204">
        <v>0</v>
      </c>
      <c r="AK85" s="204">
        <v>0</v>
      </c>
      <c r="AL85" s="205">
        <v>0</v>
      </c>
    </row>
    <row r="86" spans="1:38" x14ac:dyDescent="0.3">
      <c r="A86" s="1" t="s">
        <v>79</v>
      </c>
      <c r="B86" s="1" t="s">
        <v>264</v>
      </c>
      <c r="C86" s="1" t="s">
        <v>265</v>
      </c>
      <c r="D86" s="204">
        <v>10811</v>
      </c>
      <c r="E86" s="204">
        <v>79</v>
      </c>
      <c r="F86" s="204">
        <v>312</v>
      </c>
      <c r="G86" s="204">
        <v>0</v>
      </c>
      <c r="H86" s="205">
        <v>46578</v>
      </c>
      <c r="I86" s="204">
        <v>5406</v>
      </c>
      <c r="J86" s="204">
        <v>0</v>
      </c>
      <c r="K86" s="204">
        <v>0</v>
      </c>
      <c r="L86" s="204">
        <v>0</v>
      </c>
      <c r="M86" s="205">
        <v>31119</v>
      </c>
      <c r="N86" s="204">
        <v>5405</v>
      </c>
      <c r="O86" s="204">
        <v>79</v>
      </c>
      <c r="P86" s="204">
        <v>312</v>
      </c>
      <c r="Q86" s="204">
        <v>0</v>
      </c>
      <c r="R86" s="205">
        <v>5969</v>
      </c>
      <c r="S86" s="204">
        <v>0</v>
      </c>
      <c r="T86" s="204">
        <v>0</v>
      </c>
      <c r="U86" s="204">
        <v>0</v>
      </c>
      <c r="V86" s="204">
        <v>0</v>
      </c>
      <c r="W86" s="205">
        <v>9490</v>
      </c>
      <c r="X86" s="204">
        <v>1621</v>
      </c>
      <c r="Y86" s="204">
        <v>24</v>
      </c>
      <c r="Z86" s="204">
        <v>312</v>
      </c>
      <c r="AA86" s="204">
        <v>0</v>
      </c>
      <c r="AB86" s="205">
        <v>1957</v>
      </c>
      <c r="AC86" s="204">
        <v>0</v>
      </c>
      <c r="AD86" s="204">
        <v>0</v>
      </c>
      <c r="AE86" s="204">
        <v>0</v>
      </c>
      <c r="AF86" s="204">
        <v>0</v>
      </c>
      <c r="AG86" s="205">
        <v>0</v>
      </c>
      <c r="AH86" s="204">
        <v>0</v>
      </c>
      <c r="AI86" s="204">
        <v>0</v>
      </c>
      <c r="AJ86" s="204">
        <v>0</v>
      </c>
      <c r="AK86" s="204">
        <v>0</v>
      </c>
      <c r="AL86" s="205">
        <v>0</v>
      </c>
    </row>
    <row r="87" spans="1:38" x14ac:dyDescent="0.3">
      <c r="A87" s="1" t="s">
        <v>79</v>
      </c>
      <c r="B87" s="1" t="s">
        <v>266</v>
      </c>
      <c r="C87" s="1" t="s">
        <v>267</v>
      </c>
      <c r="D87" s="204">
        <v>6672</v>
      </c>
      <c r="E87" s="204">
        <v>49</v>
      </c>
      <c r="F87" s="204">
        <v>193</v>
      </c>
      <c r="G87" s="204">
        <v>0</v>
      </c>
      <c r="H87" s="205">
        <v>28748</v>
      </c>
      <c r="I87" s="204">
        <v>3336</v>
      </c>
      <c r="J87" s="204">
        <v>0</v>
      </c>
      <c r="K87" s="204">
        <v>0</v>
      </c>
      <c r="L87" s="204">
        <v>0</v>
      </c>
      <c r="M87" s="205">
        <v>19206</v>
      </c>
      <c r="N87" s="204">
        <v>3336</v>
      </c>
      <c r="O87" s="204">
        <v>49</v>
      </c>
      <c r="P87" s="204">
        <v>193</v>
      </c>
      <c r="Q87" s="204">
        <v>0</v>
      </c>
      <c r="R87" s="205">
        <v>3684</v>
      </c>
      <c r="S87" s="204">
        <v>0</v>
      </c>
      <c r="T87" s="204">
        <v>0</v>
      </c>
      <c r="U87" s="204">
        <v>0</v>
      </c>
      <c r="V87" s="204">
        <v>0</v>
      </c>
      <c r="W87" s="205">
        <v>5858</v>
      </c>
      <c r="X87" s="204">
        <v>1001</v>
      </c>
      <c r="Y87" s="204">
        <v>15</v>
      </c>
      <c r="Z87" s="204">
        <v>193</v>
      </c>
      <c r="AA87" s="204">
        <v>0</v>
      </c>
      <c r="AB87" s="205">
        <v>1209</v>
      </c>
      <c r="AC87" s="204">
        <v>0</v>
      </c>
      <c r="AD87" s="204">
        <v>0</v>
      </c>
      <c r="AE87" s="204">
        <v>0</v>
      </c>
      <c r="AF87" s="204">
        <v>0</v>
      </c>
      <c r="AG87" s="205">
        <v>0</v>
      </c>
      <c r="AH87" s="204">
        <v>0</v>
      </c>
      <c r="AI87" s="204">
        <v>0</v>
      </c>
      <c r="AJ87" s="204">
        <v>0</v>
      </c>
      <c r="AK87" s="204">
        <v>0</v>
      </c>
      <c r="AL87" s="205">
        <v>0</v>
      </c>
    </row>
    <row r="88" spans="1:38" x14ac:dyDescent="0.3">
      <c r="A88" s="1" t="s">
        <v>80</v>
      </c>
      <c r="B88" s="1" t="s">
        <v>262</v>
      </c>
      <c r="C88" s="1" t="s">
        <v>263</v>
      </c>
      <c r="D88" s="204">
        <v>9942</v>
      </c>
      <c r="E88" s="204">
        <v>73</v>
      </c>
      <c r="F88" s="204">
        <v>287</v>
      </c>
      <c r="G88" s="204">
        <v>0</v>
      </c>
      <c r="H88" s="205">
        <v>42836</v>
      </c>
      <c r="I88" s="204">
        <v>4971</v>
      </c>
      <c r="J88" s="204">
        <v>0</v>
      </c>
      <c r="K88" s="204">
        <v>0</v>
      </c>
      <c r="L88" s="204">
        <v>0</v>
      </c>
      <c r="M88" s="205">
        <v>28619</v>
      </c>
      <c r="N88" s="204">
        <v>4971</v>
      </c>
      <c r="O88" s="204">
        <v>73</v>
      </c>
      <c r="P88" s="204">
        <v>287</v>
      </c>
      <c r="Q88" s="204">
        <v>0</v>
      </c>
      <c r="R88" s="205">
        <v>5489</v>
      </c>
      <c r="S88" s="204">
        <v>0</v>
      </c>
      <c r="T88" s="204">
        <v>0</v>
      </c>
      <c r="U88" s="204">
        <v>0</v>
      </c>
      <c r="V88" s="204">
        <v>0</v>
      </c>
      <c r="W88" s="205">
        <v>8728</v>
      </c>
      <c r="X88" s="204">
        <v>1491</v>
      </c>
      <c r="Y88" s="204">
        <v>22</v>
      </c>
      <c r="Z88" s="204">
        <v>287</v>
      </c>
      <c r="AA88" s="204">
        <v>0</v>
      </c>
      <c r="AB88" s="205">
        <v>1800</v>
      </c>
      <c r="AC88" s="204">
        <v>0</v>
      </c>
      <c r="AD88" s="204">
        <v>0</v>
      </c>
      <c r="AE88" s="204">
        <v>0</v>
      </c>
      <c r="AF88" s="204">
        <v>0</v>
      </c>
      <c r="AG88" s="205">
        <v>0</v>
      </c>
      <c r="AH88" s="204">
        <v>0</v>
      </c>
      <c r="AI88" s="204">
        <v>0</v>
      </c>
      <c r="AJ88" s="204">
        <v>0</v>
      </c>
      <c r="AK88" s="204">
        <v>0</v>
      </c>
      <c r="AL88" s="205">
        <v>0</v>
      </c>
    </row>
    <row r="89" spans="1:38" x14ac:dyDescent="0.3">
      <c r="A89" s="1" t="s">
        <v>80</v>
      </c>
      <c r="B89" s="1" t="s">
        <v>264</v>
      </c>
      <c r="C89" s="1" t="s">
        <v>265</v>
      </c>
      <c r="D89" s="204">
        <v>14579</v>
      </c>
      <c r="E89" s="204">
        <v>107</v>
      </c>
      <c r="F89" s="204">
        <v>421</v>
      </c>
      <c r="G89" s="204">
        <v>0</v>
      </c>
      <c r="H89" s="205">
        <v>62814</v>
      </c>
      <c r="I89" s="204">
        <v>7290</v>
      </c>
      <c r="J89" s="204">
        <v>0</v>
      </c>
      <c r="K89" s="204">
        <v>0</v>
      </c>
      <c r="L89" s="204">
        <v>0</v>
      </c>
      <c r="M89" s="205">
        <v>41967</v>
      </c>
      <c r="N89" s="204">
        <v>7289</v>
      </c>
      <c r="O89" s="204">
        <v>107</v>
      </c>
      <c r="P89" s="204">
        <v>421</v>
      </c>
      <c r="Q89" s="204">
        <v>0</v>
      </c>
      <c r="R89" s="205">
        <v>8049</v>
      </c>
      <c r="S89" s="204">
        <v>0</v>
      </c>
      <c r="T89" s="204">
        <v>0</v>
      </c>
      <c r="U89" s="204">
        <v>0</v>
      </c>
      <c r="V89" s="204">
        <v>0</v>
      </c>
      <c r="W89" s="205">
        <v>12798</v>
      </c>
      <c r="X89" s="204">
        <v>2186</v>
      </c>
      <c r="Y89" s="204">
        <v>32</v>
      </c>
      <c r="Z89" s="204">
        <v>421</v>
      </c>
      <c r="AA89" s="204">
        <v>0</v>
      </c>
      <c r="AB89" s="205">
        <v>2639</v>
      </c>
      <c r="AC89" s="204">
        <v>0</v>
      </c>
      <c r="AD89" s="204">
        <v>0</v>
      </c>
      <c r="AE89" s="204">
        <v>0</v>
      </c>
      <c r="AF89" s="204">
        <v>0</v>
      </c>
      <c r="AG89" s="205">
        <v>0</v>
      </c>
      <c r="AH89" s="204">
        <v>0</v>
      </c>
      <c r="AI89" s="204">
        <v>0</v>
      </c>
      <c r="AJ89" s="204">
        <v>0</v>
      </c>
      <c r="AK89" s="204">
        <v>0</v>
      </c>
      <c r="AL89" s="205">
        <v>0</v>
      </c>
    </row>
    <row r="90" spans="1:38" x14ac:dyDescent="0.3">
      <c r="A90" s="1" t="s">
        <v>80</v>
      </c>
      <c r="B90" s="1" t="s">
        <v>266</v>
      </c>
      <c r="C90" s="1" t="s">
        <v>267</v>
      </c>
      <c r="D90" s="204">
        <v>10329</v>
      </c>
      <c r="E90" s="204">
        <v>76</v>
      </c>
      <c r="F90" s="204">
        <v>298</v>
      </c>
      <c r="G90" s="204">
        <v>0</v>
      </c>
      <c r="H90" s="205">
        <v>44504</v>
      </c>
      <c r="I90" s="204">
        <v>5165</v>
      </c>
      <c r="J90" s="204">
        <v>0</v>
      </c>
      <c r="K90" s="204">
        <v>0</v>
      </c>
      <c r="L90" s="204">
        <v>0</v>
      </c>
      <c r="M90" s="205">
        <v>29734</v>
      </c>
      <c r="N90" s="204">
        <v>5164</v>
      </c>
      <c r="O90" s="204">
        <v>76</v>
      </c>
      <c r="P90" s="204">
        <v>298</v>
      </c>
      <c r="Q90" s="204">
        <v>0</v>
      </c>
      <c r="R90" s="205">
        <v>5702</v>
      </c>
      <c r="S90" s="204">
        <v>0</v>
      </c>
      <c r="T90" s="204">
        <v>0</v>
      </c>
      <c r="U90" s="204">
        <v>0</v>
      </c>
      <c r="V90" s="204">
        <v>0</v>
      </c>
      <c r="W90" s="205">
        <v>9068</v>
      </c>
      <c r="X90" s="204">
        <v>1549</v>
      </c>
      <c r="Y90" s="204">
        <v>23</v>
      </c>
      <c r="Z90" s="204">
        <v>298</v>
      </c>
      <c r="AA90" s="204">
        <v>0</v>
      </c>
      <c r="AB90" s="205">
        <v>1870</v>
      </c>
      <c r="AC90" s="204">
        <v>0</v>
      </c>
      <c r="AD90" s="204">
        <v>0</v>
      </c>
      <c r="AE90" s="204">
        <v>0</v>
      </c>
      <c r="AF90" s="204">
        <v>0</v>
      </c>
      <c r="AG90" s="205">
        <v>0</v>
      </c>
      <c r="AH90" s="204">
        <v>0</v>
      </c>
      <c r="AI90" s="204">
        <v>0</v>
      </c>
      <c r="AJ90" s="204">
        <v>0</v>
      </c>
      <c r="AK90" s="204">
        <v>0</v>
      </c>
      <c r="AL90" s="205">
        <v>0</v>
      </c>
    </row>
    <row r="91" spans="1:38" x14ac:dyDescent="0.3">
      <c r="A91" s="1" t="s">
        <v>84</v>
      </c>
      <c r="B91" s="1" t="s">
        <v>262</v>
      </c>
      <c r="C91" s="1" t="s">
        <v>263</v>
      </c>
      <c r="D91" s="204">
        <v>28718</v>
      </c>
      <c r="E91" s="204">
        <v>210</v>
      </c>
      <c r="F91" s="204">
        <v>829</v>
      </c>
      <c r="G91" s="204">
        <v>0</v>
      </c>
      <c r="H91" s="205">
        <v>123730</v>
      </c>
      <c r="I91" s="204">
        <v>14359</v>
      </c>
      <c r="J91" s="204">
        <v>0</v>
      </c>
      <c r="K91" s="204">
        <v>0</v>
      </c>
      <c r="L91" s="204">
        <v>0</v>
      </c>
      <c r="M91" s="205">
        <v>82663</v>
      </c>
      <c r="N91" s="204">
        <v>14359</v>
      </c>
      <c r="O91" s="204">
        <v>210</v>
      </c>
      <c r="P91" s="204">
        <v>829</v>
      </c>
      <c r="Q91" s="204">
        <v>0</v>
      </c>
      <c r="R91" s="205">
        <v>15856</v>
      </c>
      <c r="S91" s="204">
        <v>0</v>
      </c>
      <c r="T91" s="204">
        <v>0</v>
      </c>
      <c r="U91" s="204">
        <v>0</v>
      </c>
      <c r="V91" s="204">
        <v>0</v>
      </c>
      <c r="W91" s="205">
        <v>25211</v>
      </c>
      <c r="X91" s="204">
        <v>4308</v>
      </c>
      <c r="Y91" s="204">
        <v>63</v>
      </c>
      <c r="Z91" s="204">
        <v>829</v>
      </c>
      <c r="AA91" s="204">
        <v>0</v>
      </c>
      <c r="AB91" s="205">
        <v>5200</v>
      </c>
      <c r="AC91" s="204">
        <v>0</v>
      </c>
      <c r="AD91" s="204">
        <v>0</v>
      </c>
      <c r="AE91" s="204">
        <v>0</v>
      </c>
      <c r="AF91" s="204">
        <v>0</v>
      </c>
      <c r="AG91" s="205">
        <v>0</v>
      </c>
      <c r="AH91" s="204">
        <v>0</v>
      </c>
      <c r="AI91" s="204">
        <v>0</v>
      </c>
      <c r="AJ91" s="204">
        <v>0</v>
      </c>
      <c r="AK91" s="204">
        <v>0</v>
      </c>
      <c r="AL91" s="205">
        <v>0</v>
      </c>
    </row>
    <row r="92" spans="1:38" x14ac:dyDescent="0.3">
      <c r="A92" s="1" t="s">
        <v>84</v>
      </c>
      <c r="B92" s="1" t="s">
        <v>264</v>
      </c>
      <c r="C92" s="1" t="s">
        <v>263</v>
      </c>
      <c r="D92" s="204">
        <v>1686</v>
      </c>
      <c r="E92" s="204">
        <v>12</v>
      </c>
      <c r="F92" s="204">
        <v>49</v>
      </c>
      <c r="G92" s="204">
        <v>0</v>
      </c>
      <c r="H92" s="205">
        <v>7266</v>
      </c>
      <c r="I92" s="204">
        <v>843</v>
      </c>
      <c r="J92" s="204">
        <v>0</v>
      </c>
      <c r="K92" s="204">
        <v>0</v>
      </c>
      <c r="L92" s="204">
        <v>0</v>
      </c>
      <c r="M92" s="205">
        <v>4854</v>
      </c>
      <c r="N92" s="204">
        <v>843</v>
      </c>
      <c r="O92" s="204">
        <v>12</v>
      </c>
      <c r="P92" s="204">
        <v>49</v>
      </c>
      <c r="Q92" s="204">
        <v>0</v>
      </c>
      <c r="R92" s="205">
        <v>931</v>
      </c>
      <c r="S92" s="204">
        <v>0</v>
      </c>
      <c r="T92" s="204">
        <v>0</v>
      </c>
      <c r="U92" s="204">
        <v>0</v>
      </c>
      <c r="V92" s="204">
        <v>0</v>
      </c>
      <c r="W92" s="205">
        <v>1481</v>
      </c>
      <c r="X92" s="204">
        <v>253</v>
      </c>
      <c r="Y92" s="204">
        <v>4</v>
      </c>
      <c r="Z92" s="204">
        <v>49</v>
      </c>
      <c r="AA92" s="204">
        <v>0</v>
      </c>
      <c r="AB92" s="205">
        <v>306</v>
      </c>
      <c r="AC92" s="204">
        <v>0</v>
      </c>
      <c r="AD92" s="204">
        <v>0</v>
      </c>
      <c r="AE92" s="204">
        <v>0</v>
      </c>
      <c r="AF92" s="204">
        <v>0</v>
      </c>
      <c r="AG92" s="205">
        <v>0</v>
      </c>
      <c r="AH92" s="204">
        <v>0</v>
      </c>
      <c r="AI92" s="204">
        <v>0</v>
      </c>
      <c r="AJ92" s="204">
        <v>0</v>
      </c>
      <c r="AK92" s="204">
        <v>0</v>
      </c>
      <c r="AL92" s="205">
        <v>0</v>
      </c>
    </row>
    <row r="93" spans="1:38" x14ac:dyDescent="0.3">
      <c r="A93" s="1" t="s">
        <v>84</v>
      </c>
      <c r="B93" s="1" t="s">
        <v>264</v>
      </c>
      <c r="C93" s="1" t="s">
        <v>265</v>
      </c>
      <c r="D93" s="204">
        <v>20011</v>
      </c>
      <c r="E93" s="204">
        <v>147</v>
      </c>
      <c r="F93" s="204">
        <v>578</v>
      </c>
      <c r="G93" s="204">
        <v>0</v>
      </c>
      <c r="H93" s="205">
        <v>86218</v>
      </c>
      <c r="I93" s="204">
        <v>10006</v>
      </c>
      <c r="J93" s="204">
        <v>0</v>
      </c>
      <c r="K93" s="204">
        <v>0</v>
      </c>
      <c r="L93" s="204">
        <v>0</v>
      </c>
      <c r="M93" s="205">
        <v>57602</v>
      </c>
      <c r="N93" s="204">
        <v>10005</v>
      </c>
      <c r="O93" s="204">
        <v>147</v>
      </c>
      <c r="P93" s="204">
        <v>578</v>
      </c>
      <c r="Q93" s="204">
        <v>0</v>
      </c>
      <c r="R93" s="205">
        <v>11048</v>
      </c>
      <c r="S93" s="204">
        <v>0</v>
      </c>
      <c r="T93" s="204">
        <v>0</v>
      </c>
      <c r="U93" s="204">
        <v>0</v>
      </c>
      <c r="V93" s="204">
        <v>0</v>
      </c>
      <c r="W93" s="205">
        <v>17568</v>
      </c>
      <c r="X93" s="204">
        <v>3001</v>
      </c>
      <c r="Y93" s="204">
        <v>44</v>
      </c>
      <c r="Z93" s="204">
        <v>578</v>
      </c>
      <c r="AA93" s="204">
        <v>0</v>
      </c>
      <c r="AB93" s="205">
        <v>3623</v>
      </c>
      <c r="AC93" s="204">
        <v>0</v>
      </c>
      <c r="AD93" s="204">
        <v>0</v>
      </c>
      <c r="AE93" s="204">
        <v>0</v>
      </c>
      <c r="AF93" s="204">
        <v>0</v>
      </c>
      <c r="AG93" s="205">
        <v>0</v>
      </c>
      <c r="AH93" s="204">
        <v>0</v>
      </c>
      <c r="AI93" s="204">
        <v>0</v>
      </c>
      <c r="AJ93" s="204">
        <v>0</v>
      </c>
      <c r="AK93" s="204">
        <v>0</v>
      </c>
      <c r="AL93" s="205">
        <v>0</v>
      </c>
    </row>
    <row r="94" spans="1:38" x14ac:dyDescent="0.3">
      <c r="A94" s="1" t="s">
        <v>84</v>
      </c>
      <c r="B94" s="1" t="s">
        <v>266</v>
      </c>
      <c r="C94" s="1" t="s">
        <v>265</v>
      </c>
      <c r="D94" s="204">
        <v>-53</v>
      </c>
      <c r="E94" s="204">
        <v>0</v>
      </c>
      <c r="F94" s="204">
        <v>-2</v>
      </c>
      <c r="G94" s="204">
        <v>0</v>
      </c>
      <c r="H94" s="205">
        <v>-228</v>
      </c>
      <c r="I94" s="204">
        <v>-27</v>
      </c>
      <c r="J94" s="204">
        <v>0</v>
      </c>
      <c r="K94" s="204">
        <v>0</v>
      </c>
      <c r="L94" s="204">
        <v>0</v>
      </c>
      <c r="M94" s="205">
        <v>-153</v>
      </c>
      <c r="N94" s="204">
        <v>-26</v>
      </c>
      <c r="O94" s="204">
        <v>0</v>
      </c>
      <c r="P94" s="204">
        <v>-2</v>
      </c>
      <c r="Q94" s="204">
        <v>0</v>
      </c>
      <c r="R94" s="205">
        <v>-28</v>
      </c>
      <c r="S94" s="204">
        <v>0</v>
      </c>
      <c r="T94" s="204">
        <v>0</v>
      </c>
      <c r="U94" s="204">
        <v>0</v>
      </c>
      <c r="V94" s="204">
        <v>0</v>
      </c>
      <c r="W94" s="205">
        <v>-47</v>
      </c>
      <c r="X94" s="204">
        <v>-7</v>
      </c>
      <c r="Y94" s="204">
        <v>0</v>
      </c>
      <c r="Z94" s="204">
        <v>-2</v>
      </c>
      <c r="AA94" s="204">
        <v>0</v>
      </c>
      <c r="AB94" s="205">
        <v>-9</v>
      </c>
      <c r="AC94" s="204">
        <v>0</v>
      </c>
      <c r="AD94" s="204">
        <v>0</v>
      </c>
      <c r="AE94" s="204">
        <v>0</v>
      </c>
      <c r="AF94" s="204">
        <v>0</v>
      </c>
      <c r="AG94" s="205">
        <v>0</v>
      </c>
      <c r="AH94" s="204">
        <v>0</v>
      </c>
      <c r="AI94" s="204">
        <v>0</v>
      </c>
      <c r="AJ94" s="204">
        <v>0</v>
      </c>
      <c r="AK94" s="204">
        <v>0</v>
      </c>
      <c r="AL94" s="205">
        <v>0</v>
      </c>
    </row>
    <row r="95" spans="1:38" x14ac:dyDescent="0.3">
      <c r="A95" s="1" t="s">
        <v>84</v>
      </c>
      <c r="B95" s="1" t="s">
        <v>266</v>
      </c>
      <c r="C95" s="1" t="s">
        <v>267</v>
      </c>
      <c r="D95" s="204">
        <v>19664</v>
      </c>
      <c r="E95" s="204">
        <v>144</v>
      </c>
      <c r="F95" s="204">
        <v>568</v>
      </c>
      <c r="G95" s="204">
        <v>0</v>
      </c>
      <c r="H95" s="205">
        <v>84723</v>
      </c>
      <c r="I95" s="204">
        <v>9832</v>
      </c>
      <c r="J95" s="204">
        <v>0</v>
      </c>
      <c r="K95" s="204">
        <v>0</v>
      </c>
      <c r="L95" s="204">
        <v>0</v>
      </c>
      <c r="M95" s="205">
        <v>56603</v>
      </c>
      <c r="N95" s="204">
        <v>9832</v>
      </c>
      <c r="O95" s="204">
        <v>144</v>
      </c>
      <c r="P95" s="204">
        <v>568</v>
      </c>
      <c r="Q95" s="204">
        <v>0</v>
      </c>
      <c r="R95" s="205">
        <v>10858</v>
      </c>
      <c r="S95" s="204">
        <v>0</v>
      </c>
      <c r="T95" s="204">
        <v>0</v>
      </c>
      <c r="U95" s="204">
        <v>0</v>
      </c>
      <c r="V95" s="204">
        <v>0</v>
      </c>
      <c r="W95" s="205">
        <v>17262</v>
      </c>
      <c r="X95" s="204">
        <v>2950</v>
      </c>
      <c r="Y95" s="204">
        <v>43</v>
      </c>
      <c r="Z95" s="204">
        <v>568</v>
      </c>
      <c r="AA95" s="204">
        <v>0</v>
      </c>
      <c r="AB95" s="205">
        <v>3561</v>
      </c>
      <c r="AC95" s="204">
        <v>0</v>
      </c>
      <c r="AD95" s="204">
        <v>0</v>
      </c>
      <c r="AE95" s="204">
        <v>0</v>
      </c>
      <c r="AF95" s="204">
        <v>0</v>
      </c>
      <c r="AG95" s="205">
        <v>0</v>
      </c>
      <c r="AH95" s="204">
        <v>0</v>
      </c>
      <c r="AI95" s="204">
        <v>0</v>
      </c>
      <c r="AJ95" s="204">
        <v>0</v>
      </c>
      <c r="AK95" s="204">
        <v>0</v>
      </c>
      <c r="AL95" s="205">
        <v>0</v>
      </c>
    </row>
    <row r="96" spans="1:38" x14ac:dyDescent="0.3">
      <c r="A96" s="1" t="s">
        <v>86</v>
      </c>
      <c r="B96" s="1" t="s">
        <v>262</v>
      </c>
      <c r="C96" s="1" t="s">
        <v>239</v>
      </c>
      <c r="D96" s="204">
        <v>32641</v>
      </c>
      <c r="E96" s="204">
        <v>239</v>
      </c>
      <c r="F96" s="204">
        <v>942</v>
      </c>
      <c r="G96" s="204">
        <v>0</v>
      </c>
      <c r="H96" s="205">
        <v>140632</v>
      </c>
      <c r="I96" s="204">
        <v>16321</v>
      </c>
      <c r="J96" s="204">
        <v>0</v>
      </c>
      <c r="K96" s="204">
        <v>0</v>
      </c>
      <c r="L96" s="204">
        <v>0</v>
      </c>
      <c r="M96" s="205">
        <v>93957</v>
      </c>
      <c r="N96" s="204">
        <v>16320</v>
      </c>
      <c r="O96" s="204">
        <v>239</v>
      </c>
      <c r="P96" s="204">
        <v>942</v>
      </c>
      <c r="Q96" s="204">
        <v>0</v>
      </c>
      <c r="R96" s="205">
        <v>18021</v>
      </c>
      <c r="S96" s="204">
        <v>0</v>
      </c>
      <c r="T96" s="204">
        <v>0</v>
      </c>
      <c r="U96" s="204">
        <v>0</v>
      </c>
      <c r="V96" s="204">
        <v>0</v>
      </c>
      <c r="W96" s="205">
        <v>28654</v>
      </c>
      <c r="X96" s="204">
        <v>4896</v>
      </c>
      <c r="Y96" s="204">
        <v>72</v>
      </c>
      <c r="Z96" s="204">
        <v>942</v>
      </c>
      <c r="AA96" s="204">
        <v>0</v>
      </c>
      <c r="AB96" s="205">
        <v>5910</v>
      </c>
      <c r="AC96" s="204">
        <v>0</v>
      </c>
      <c r="AD96" s="204">
        <v>0</v>
      </c>
      <c r="AE96" s="204">
        <v>0</v>
      </c>
      <c r="AF96" s="204">
        <v>0</v>
      </c>
      <c r="AG96" s="205">
        <v>0</v>
      </c>
      <c r="AH96" s="204">
        <v>0</v>
      </c>
      <c r="AI96" s="204">
        <v>0</v>
      </c>
      <c r="AJ96" s="204">
        <v>0</v>
      </c>
      <c r="AK96" s="204">
        <v>0</v>
      </c>
      <c r="AL96" s="205">
        <v>0</v>
      </c>
    </row>
    <row r="97" spans="1:38" x14ac:dyDescent="0.3">
      <c r="A97" s="1" t="s">
        <v>86</v>
      </c>
      <c r="B97" s="1" t="s">
        <v>262</v>
      </c>
      <c r="C97" s="1" t="s">
        <v>263</v>
      </c>
      <c r="D97" s="204">
        <v>17896</v>
      </c>
      <c r="E97" s="204">
        <v>131</v>
      </c>
      <c r="F97" s="204">
        <v>517</v>
      </c>
      <c r="G97" s="204">
        <v>0</v>
      </c>
      <c r="H97" s="205">
        <v>77104</v>
      </c>
      <c r="I97" s="204">
        <v>8948</v>
      </c>
      <c r="J97" s="204">
        <v>0</v>
      </c>
      <c r="K97" s="204">
        <v>0</v>
      </c>
      <c r="L97" s="204">
        <v>0</v>
      </c>
      <c r="M97" s="205">
        <v>51512</v>
      </c>
      <c r="N97" s="204">
        <v>8948</v>
      </c>
      <c r="O97" s="204">
        <v>131</v>
      </c>
      <c r="P97" s="204">
        <v>517</v>
      </c>
      <c r="Q97" s="204">
        <v>0</v>
      </c>
      <c r="R97" s="205">
        <v>9882</v>
      </c>
      <c r="S97" s="204">
        <v>0</v>
      </c>
      <c r="T97" s="204">
        <v>0</v>
      </c>
      <c r="U97" s="204">
        <v>0</v>
      </c>
      <c r="V97" s="204">
        <v>0</v>
      </c>
      <c r="W97" s="205">
        <v>15710</v>
      </c>
      <c r="X97" s="204">
        <v>2684</v>
      </c>
      <c r="Y97" s="204">
        <v>39</v>
      </c>
      <c r="Z97" s="204">
        <v>517</v>
      </c>
      <c r="AA97" s="204">
        <v>0</v>
      </c>
      <c r="AB97" s="205">
        <v>3240</v>
      </c>
      <c r="AC97" s="204">
        <v>0</v>
      </c>
      <c r="AD97" s="204">
        <v>0</v>
      </c>
      <c r="AE97" s="204">
        <v>0</v>
      </c>
      <c r="AF97" s="204">
        <v>0</v>
      </c>
      <c r="AG97" s="205">
        <v>0</v>
      </c>
      <c r="AH97" s="204">
        <v>0</v>
      </c>
      <c r="AI97" s="204">
        <v>0</v>
      </c>
      <c r="AJ97" s="204">
        <v>0</v>
      </c>
      <c r="AK97" s="204">
        <v>0</v>
      </c>
      <c r="AL97" s="205">
        <v>0</v>
      </c>
    </row>
    <row r="98" spans="1:38" x14ac:dyDescent="0.3">
      <c r="A98" s="1" t="s">
        <v>86</v>
      </c>
      <c r="B98" s="1" t="s">
        <v>264</v>
      </c>
      <c r="C98" s="1" t="s">
        <v>265</v>
      </c>
      <c r="D98" s="204">
        <v>512</v>
      </c>
      <c r="E98" s="204">
        <v>4</v>
      </c>
      <c r="F98" s="204">
        <v>15</v>
      </c>
      <c r="G98" s="204">
        <v>0</v>
      </c>
      <c r="H98" s="205">
        <v>2207</v>
      </c>
      <c r="I98" s="204">
        <v>256</v>
      </c>
      <c r="J98" s="204">
        <v>0</v>
      </c>
      <c r="K98" s="204">
        <v>0</v>
      </c>
      <c r="L98" s="204">
        <v>0</v>
      </c>
      <c r="M98" s="205">
        <v>1473</v>
      </c>
      <c r="N98" s="204">
        <v>256</v>
      </c>
      <c r="O98" s="204">
        <v>4</v>
      </c>
      <c r="P98" s="204">
        <v>15</v>
      </c>
      <c r="Q98" s="204">
        <v>0</v>
      </c>
      <c r="R98" s="205">
        <v>284</v>
      </c>
      <c r="S98" s="204">
        <v>0</v>
      </c>
      <c r="T98" s="204">
        <v>0</v>
      </c>
      <c r="U98" s="204">
        <v>0</v>
      </c>
      <c r="V98" s="204">
        <v>0</v>
      </c>
      <c r="W98" s="205">
        <v>450</v>
      </c>
      <c r="X98" s="204">
        <v>77</v>
      </c>
      <c r="Y98" s="204">
        <v>1</v>
      </c>
      <c r="Z98" s="204">
        <v>15</v>
      </c>
      <c r="AA98" s="204">
        <v>0</v>
      </c>
      <c r="AB98" s="205">
        <v>93</v>
      </c>
      <c r="AC98" s="204">
        <v>0</v>
      </c>
      <c r="AD98" s="204">
        <v>0</v>
      </c>
      <c r="AE98" s="204">
        <v>0</v>
      </c>
      <c r="AF98" s="204">
        <v>0</v>
      </c>
      <c r="AG98" s="205">
        <v>0</v>
      </c>
      <c r="AH98" s="204">
        <v>0</v>
      </c>
      <c r="AI98" s="204">
        <v>0</v>
      </c>
      <c r="AJ98" s="204">
        <v>0</v>
      </c>
      <c r="AK98" s="204">
        <v>0</v>
      </c>
      <c r="AL98" s="205">
        <v>0</v>
      </c>
    </row>
    <row r="99" spans="1:38" x14ac:dyDescent="0.3">
      <c r="A99" s="1" t="s">
        <v>86</v>
      </c>
      <c r="B99" s="1" t="s">
        <v>266</v>
      </c>
      <c r="C99" s="1" t="s">
        <v>267</v>
      </c>
      <c r="D99" s="204">
        <v>512</v>
      </c>
      <c r="E99" s="204">
        <v>4</v>
      </c>
      <c r="F99" s="204">
        <v>15</v>
      </c>
      <c r="G99" s="204">
        <v>0</v>
      </c>
      <c r="H99" s="205">
        <v>2207</v>
      </c>
      <c r="I99" s="204">
        <v>256</v>
      </c>
      <c r="J99" s="204">
        <v>0</v>
      </c>
      <c r="K99" s="204">
        <v>0</v>
      </c>
      <c r="L99" s="204">
        <v>0</v>
      </c>
      <c r="M99" s="205">
        <v>1473</v>
      </c>
      <c r="N99" s="204">
        <v>256</v>
      </c>
      <c r="O99" s="204">
        <v>4</v>
      </c>
      <c r="P99" s="204">
        <v>15</v>
      </c>
      <c r="Q99" s="204">
        <v>0</v>
      </c>
      <c r="R99" s="205">
        <v>284</v>
      </c>
      <c r="S99" s="204">
        <v>0</v>
      </c>
      <c r="T99" s="204">
        <v>0</v>
      </c>
      <c r="U99" s="204">
        <v>0</v>
      </c>
      <c r="V99" s="204">
        <v>0</v>
      </c>
      <c r="W99" s="205">
        <v>450</v>
      </c>
      <c r="X99" s="204">
        <v>77</v>
      </c>
      <c r="Y99" s="204">
        <v>1</v>
      </c>
      <c r="Z99" s="204">
        <v>15</v>
      </c>
      <c r="AA99" s="204">
        <v>0</v>
      </c>
      <c r="AB99" s="205">
        <v>93</v>
      </c>
      <c r="AC99" s="204">
        <v>0</v>
      </c>
      <c r="AD99" s="204">
        <v>0</v>
      </c>
      <c r="AE99" s="204">
        <v>0</v>
      </c>
      <c r="AF99" s="204">
        <v>0</v>
      </c>
      <c r="AG99" s="205">
        <v>0</v>
      </c>
      <c r="AH99" s="204">
        <v>0</v>
      </c>
      <c r="AI99" s="204">
        <v>0</v>
      </c>
      <c r="AJ99" s="204">
        <v>0</v>
      </c>
      <c r="AK99" s="204">
        <v>0</v>
      </c>
      <c r="AL99" s="205">
        <v>0</v>
      </c>
    </row>
    <row r="100" spans="1:38" x14ac:dyDescent="0.3">
      <c r="A100" s="1" t="s">
        <v>87</v>
      </c>
      <c r="B100" s="1" t="s">
        <v>262</v>
      </c>
      <c r="C100" s="1" t="s">
        <v>263</v>
      </c>
      <c r="D100" s="204">
        <v>8908</v>
      </c>
      <c r="E100" s="204">
        <v>65</v>
      </c>
      <c r="F100" s="204">
        <v>257</v>
      </c>
      <c r="G100" s="204">
        <v>0</v>
      </c>
      <c r="H100" s="205">
        <v>38381</v>
      </c>
      <c r="I100" s="204">
        <v>4454</v>
      </c>
      <c r="J100" s="204">
        <v>0</v>
      </c>
      <c r="K100" s="204">
        <v>0</v>
      </c>
      <c r="L100" s="204">
        <v>0</v>
      </c>
      <c r="M100" s="205">
        <v>25642</v>
      </c>
      <c r="N100" s="204">
        <v>4454</v>
      </c>
      <c r="O100" s="204">
        <v>65</v>
      </c>
      <c r="P100" s="204">
        <v>257</v>
      </c>
      <c r="Q100" s="204">
        <v>0</v>
      </c>
      <c r="R100" s="205">
        <v>4918</v>
      </c>
      <c r="S100" s="204">
        <v>0</v>
      </c>
      <c r="T100" s="204">
        <v>0</v>
      </c>
      <c r="U100" s="204">
        <v>0</v>
      </c>
      <c r="V100" s="204">
        <v>0</v>
      </c>
      <c r="W100" s="205">
        <v>7821</v>
      </c>
      <c r="X100" s="204">
        <v>1336</v>
      </c>
      <c r="Y100" s="204">
        <v>19</v>
      </c>
      <c r="Z100" s="204">
        <v>257</v>
      </c>
      <c r="AA100" s="204">
        <v>0</v>
      </c>
      <c r="AB100" s="205">
        <v>1612</v>
      </c>
      <c r="AC100" s="204">
        <v>0</v>
      </c>
      <c r="AD100" s="204">
        <v>0</v>
      </c>
      <c r="AE100" s="204">
        <v>0</v>
      </c>
      <c r="AF100" s="204">
        <v>0</v>
      </c>
      <c r="AG100" s="205">
        <v>0</v>
      </c>
      <c r="AH100" s="204">
        <v>0</v>
      </c>
      <c r="AI100" s="204">
        <v>0</v>
      </c>
      <c r="AJ100" s="204">
        <v>0</v>
      </c>
      <c r="AK100" s="204">
        <v>0</v>
      </c>
      <c r="AL100" s="205">
        <v>0</v>
      </c>
    </row>
    <row r="101" spans="1:38" x14ac:dyDescent="0.3">
      <c r="A101" s="1" t="s">
        <v>87</v>
      </c>
      <c r="B101" s="1" t="s">
        <v>264</v>
      </c>
      <c r="C101" s="1" t="s">
        <v>265</v>
      </c>
      <c r="D101" s="204">
        <v>16450</v>
      </c>
      <c r="E101" s="204">
        <v>120</v>
      </c>
      <c r="F101" s="204">
        <v>475</v>
      </c>
      <c r="G101" s="204">
        <v>0</v>
      </c>
      <c r="H101" s="205">
        <v>70876</v>
      </c>
      <c r="I101" s="204">
        <v>8225</v>
      </c>
      <c r="J101" s="204">
        <v>0</v>
      </c>
      <c r="K101" s="204">
        <v>0</v>
      </c>
      <c r="L101" s="204">
        <v>0</v>
      </c>
      <c r="M101" s="205">
        <v>47352</v>
      </c>
      <c r="N101" s="204">
        <v>8225</v>
      </c>
      <c r="O101" s="204">
        <v>120</v>
      </c>
      <c r="P101" s="204">
        <v>475</v>
      </c>
      <c r="Q101" s="204">
        <v>0</v>
      </c>
      <c r="R101" s="205">
        <v>9083</v>
      </c>
      <c r="S101" s="204">
        <v>0</v>
      </c>
      <c r="T101" s="204">
        <v>0</v>
      </c>
      <c r="U101" s="204">
        <v>0</v>
      </c>
      <c r="V101" s="204">
        <v>0</v>
      </c>
      <c r="W101" s="205">
        <v>14441</v>
      </c>
      <c r="X101" s="204">
        <v>2467</v>
      </c>
      <c r="Y101" s="204">
        <v>36</v>
      </c>
      <c r="Z101" s="204">
        <v>475</v>
      </c>
      <c r="AA101" s="204">
        <v>0</v>
      </c>
      <c r="AB101" s="205">
        <v>2978</v>
      </c>
      <c r="AC101" s="204">
        <v>0</v>
      </c>
      <c r="AD101" s="204">
        <v>0</v>
      </c>
      <c r="AE101" s="204">
        <v>0</v>
      </c>
      <c r="AF101" s="204">
        <v>0</v>
      </c>
      <c r="AG101" s="205">
        <v>0</v>
      </c>
      <c r="AH101" s="204">
        <v>0</v>
      </c>
      <c r="AI101" s="204">
        <v>0</v>
      </c>
      <c r="AJ101" s="204">
        <v>0</v>
      </c>
      <c r="AK101" s="204">
        <v>0</v>
      </c>
      <c r="AL101" s="205">
        <v>0</v>
      </c>
    </row>
    <row r="102" spans="1:38" x14ac:dyDescent="0.3">
      <c r="A102" s="1" t="s">
        <v>87</v>
      </c>
      <c r="B102" s="1" t="s">
        <v>266</v>
      </c>
      <c r="C102" s="1" t="s">
        <v>237</v>
      </c>
      <c r="D102" s="204">
        <v>841</v>
      </c>
      <c r="E102" s="204">
        <v>6</v>
      </c>
      <c r="F102" s="204">
        <v>24</v>
      </c>
      <c r="G102" s="204">
        <v>0</v>
      </c>
      <c r="H102" s="205">
        <v>3623</v>
      </c>
      <c r="I102" s="204">
        <v>421</v>
      </c>
      <c r="J102" s="204">
        <v>0</v>
      </c>
      <c r="K102" s="204">
        <v>0</v>
      </c>
      <c r="L102" s="204">
        <v>0</v>
      </c>
      <c r="M102" s="205">
        <v>2420</v>
      </c>
      <c r="N102" s="204">
        <v>420</v>
      </c>
      <c r="O102" s="204">
        <v>6</v>
      </c>
      <c r="P102" s="204">
        <v>24</v>
      </c>
      <c r="Q102" s="204">
        <v>0</v>
      </c>
      <c r="R102" s="205">
        <v>464</v>
      </c>
      <c r="S102" s="204">
        <v>0</v>
      </c>
      <c r="T102" s="204">
        <v>0</v>
      </c>
      <c r="U102" s="204">
        <v>0</v>
      </c>
      <c r="V102" s="204">
        <v>0</v>
      </c>
      <c r="W102" s="205">
        <v>739</v>
      </c>
      <c r="X102" s="204">
        <v>126</v>
      </c>
      <c r="Y102" s="204">
        <v>2</v>
      </c>
      <c r="Z102" s="204">
        <v>24</v>
      </c>
      <c r="AA102" s="204">
        <v>0</v>
      </c>
      <c r="AB102" s="205">
        <v>152</v>
      </c>
      <c r="AC102" s="204">
        <v>0</v>
      </c>
      <c r="AD102" s="204">
        <v>0</v>
      </c>
      <c r="AE102" s="204">
        <v>0</v>
      </c>
      <c r="AF102" s="204">
        <v>0</v>
      </c>
      <c r="AG102" s="205">
        <v>0</v>
      </c>
      <c r="AH102" s="204">
        <v>0</v>
      </c>
      <c r="AI102" s="204">
        <v>0</v>
      </c>
      <c r="AJ102" s="204">
        <v>0</v>
      </c>
      <c r="AK102" s="204">
        <v>0</v>
      </c>
      <c r="AL102" s="205">
        <v>0</v>
      </c>
    </row>
    <row r="103" spans="1:38" x14ac:dyDescent="0.3">
      <c r="A103" s="1" t="s">
        <v>87</v>
      </c>
      <c r="B103" s="1" t="s">
        <v>266</v>
      </c>
      <c r="C103" s="1" t="s">
        <v>238</v>
      </c>
      <c r="D103" s="204">
        <v>1255</v>
      </c>
      <c r="E103" s="204">
        <v>9</v>
      </c>
      <c r="F103" s="204">
        <v>36</v>
      </c>
      <c r="G103" s="204">
        <v>0</v>
      </c>
      <c r="H103" s="205">
        <v>5407</v>
      </c>
      <c r="I103" s="204">
        <v>628</v>
      </c>
      <c r="J103" s="204">
        <v>0</v>
      </c>
      <c r="K103" s="204">
        <v>0</v>
      </c>
      <c r="L103" s="204">
        <v>0</v>
      </c>
      <c r="M103" s="205">
        <v>3613</v>
      </c>
      <c r="N103" s="204">
        <v>627</v>
      </c>
      <c r="O103" s="204">
        <v>9</v>
      </c>
      <c r="P103" s="204">
        <v>36</v>
      </c>
      <c r="Q103" s="204">
        <v>0</v>
      </c>
      <c r="R103" s="205">
        <v>692</v>
      </c>
      <c r="S103" s="204">
        <v>0</v>
      </c>
      <c r="T103" s="204">
        <v>0</v>
      </c>
      <c r="U103" s="204">
        <v>0</v>
      </c>
      <c r="V103" s="204">
        <v>0</v>
      </c>
      <c r="W103" s="205">
        <v>1102</v>
      </c>
      <c r="X103" s="204">
        <v>188</v>
      </c>
      <c r="Y103" s="204">
        <v>3</v>
      </c>
      <c r="Z103" s="204">
        <v>36</v>
      </c>
      <c r="AA103" s="204">
        <v>0</v>
      </c>
      <c r="AB103" s="205">
        <v>227</v>
      </c>
      <c r="AC103" s="204">
        <v>0</v>
      </c>
      <c r="AD103" s="204">
        <v>0</v>
      </c>
      <c r="AE103" s="204">
        <v>0</v>
      </c>
      <c r="AF103" s="204">
        <v>0</v>
      </c>
      <c r="AG103" s="205">
        <v>0</v>
      </c>
      <c r="AH103" s="204">
        <v>0</v>
      </c>
      <c r="AI103" s="204">
        <v>0</v>
      </c>
      <c r="AJ103" s="204">
        <v>0</v>
      </c>
      <c r="AK103" s="204">
        <v>0</v>
      </c>
      <c r="AL103" s="205">
        <v>0</v>
      </c>
    </row>
    <row r="104" spans="1:38" x14ac:dyDescent="0.3">
      <c r="A104" s="1" t="s">
        <v>87</v>
      </c>
      <c r="B104" s="1" t="s">
        <v>266</v>
      </c>
      <c r="C104" s="1" t="s">
        <v>239</v>
      </c>
      <c r="D104" s="204">
        <v>609</v>
      </c>
      <c r="E104" s="204">
        <v>4</v>
      </c>
      <c r="F104" s="204">
        <v>18</v>
      </c>
      <c r="G104" s="204">
        <v>0</v>
      </c>
      <c r="H104" s="205">
        <v>2625</v>
      </c>
      <c r="I104" s="204">
        <v>305</v>
      </c>
      <c r="J104" s="204">
        <v>0</v>
      </c>
      <c r="K104" s="204">
        <v>0</v>
      </c>
      <c r="L104" s="204">
        <v>0</v>
      </c>
      <c r="M104" s="205">
        <v>1754</v>
      </c>
      <c r="N104" s="204">
        <v>304</v>
      </c>
      <c r="O104" s="204">
        <v>4</v>
      </c>
      <c r="P104" s="204">
        <v>18</v>
      </c>
      <c r="Q104" s="204">
        <v>0</v>
      </c>
      <c r="R104" s="205">
        <v>336</v>
      </c>
      <c r="S104" s="204">
        <v>0</v>
      </c>
      <c r="T104" s="204">
        <v>0</v>
      </c>
      <c r="U104" s="204">
        <v>0</v>
      </c>
      <c r="V104" s="204">
        <v>0</v>
      </c>
      <c r="W104" s="205">
        <v>535</v>
      </c>
      <c r="X104" s="204">
        <v>91</v>
      </c>
      <c r="Y104" s="204">
        <v>1</v>
      </c>
      <c r="Z104" s="204">
        <v>18</v>
      </c>
      <c r="AA104" s="204">
        <v>0</v>
      </c>
      <c r="AB104" s="205">
        <v>110</v>
      </c>
      <c r="AC104" s="204">
        <v>0</v>
      </c>
      <c r="AD104" s="204">
        <v>0</v>
      </c>
      <c r="AE104" s="204">
        <v>0</v>
      </c>
      <c r="AF104" s="204">
        <v>0</v>
      </c>
      <c r="AG104" s="205">
        <v>0</v>
      </c>
      <c r="AH104" s="204">
        <v>0</v>
      </c>
      <c r="AI104" s="204">
        <v>0</v>
      </c>
      <c r="AJ104" s="204">
        <v>0</v>
      </c>
      <c r="AK104" s="204">
        <v>0</v>
      </c>
      <c r="AL104" s="205">
        <v>0</v>
      </c>
    </row>
    <row r="105" spans="1:38" x14ac:dyDescent="0.3">
      <c r="A105" s="1" t="s">
        <v>87</v>
      </c>
      <c r="B105" s="1" t="s">
        <v>266</v>
      </c>
      <c r="C105" s="1" t="s">
        <v>263</v>
      </c>
      <c r="D105" s="204">
        <v>548</v>
      </c>
      <c r="E105" s="204">
        <v>4</v>
      </c>
      <c r="F105" s="204">
        <v>16</v>
      </c>
      <c r="G105" s="204">
        <v>0</v>
      </c>
      <c r="H105" s="205">
        <v>2363</v>
      </c>
      <c r="I105" s="204">
        <v>274</v>
      </c>
      <c r="J105" s="204">
        <v>0</v>
      </c>
      <c r="K105" s="204">
        <v>0</v>
      </c>
      <c r="L105" s="204">
        <v>0</v>
      </c>
      <c r="M105" s="205">
        <v>1578</v>
      </c>
      <c r="N105" s="204">
        <v>274</v>
      </c>
      <c r="O105" s="204">
        <v>4</v>
      </c>
      <c r="P105" s="204">
        <v>16</v>
      </c>
      <c r="Q105" s="204">
        <v>0</v>
      </c>
      <c r="R105" s="205">
        <v>303</v>
      </c>
      <c r="S105" s="204">
        <v>0</v>
      </c>
      <c r="T105" s="204">
        <v>0</v>
      </c>
      <c r="U105" s="204">
        <v>0</v>
      </c>
      <c r="V105" s="204">
        <v>0</v>
      </c>
      <c r="W105" s="205">
        <v>482</v>
      </c>
      <c r="X105" s="204">
        <v>82</v>
      </c>
      <c r="Y105" s="204">
        <v>1</v>
      </c>
      <c r="Z105" s="204">
        <v>16</v>
      </c>
      <c r="AA105" s="204">
        <v>0</v>
      </c>
      <c r="AB105" s="205">
        <v>99</v>
      </c>
      <c r="AC105" s="204">
        <v>0</v>
      </c>
      <c r="AD105" s="204">
        <v>0</v>
      </c>
      <c r="AE105" s="204">
        <v>0</v>
      </c>
      <c r="AF105" s="204">
        <v>0</v>
      </c>
      <c r="AG105" s="205">
        <v>0</v>
      </c>
      <c r="AH105" s="204">
        <v>0</v>
      </c>
      <c r="AI105" s="204">
        <v>0</v>
      </c>
      <c r="AJ105" s="204">
        <v>0</v>
      </c>
      <c r="AK105" s="204">
        <v>0</v>
      </c>
      <c r="AL105" s="205">
        <v>0</v>
      </c>
    </row>
    <row r="106" spans="1:38" x14ac:dyDescent="0.3">
      <c r="A106" s="1" t="s">
        <v>87</v>
      </c>
      <c r="B106" s="1" t="s">
        <v>266</v>
      </c>
      <c r="C106" s="1" t="s">
        <v>265</v>
      </c>
      <c r="D106" s="204">
        <v>1587</v>
      </c>
      <c r="E106" s="204">
        <v>12</v>
      </c>
      <c r="F106" s="204">
        <v>46</v>
      </c>
      <c r="G106" s="204">
        <v>0</v>
      </c>
      <c r="H106" s="205">
        <v>6836</v>
      </c>
      <c r="I106" s="204">
        <v>794</v>
      </c>
      <c r="J106" s="204">
        <v>0</v>
      </c>
      <c r="K106" s="204">
        <v>0</v>
      </c>
      <c r="L106" s="204">
        <v>0</v>
      </c>
      <c r="M106" s="205">
        <v>4567</v>
      </c>
      <c r="N106" s="204">
        <v>793</v>
      </c>
      <c r="O106" s="204">
        <v>12</v>
      </c>
      <c r="P106" s="204">
        <v>46</v>
      </c>
      <c r="Q106" s="204">
        <v>0</v>
      </c>
      <c r="R106" s="205">
        <v>876</v>
      </c>
      <c r="S106" s="204">
        <v>0</v>
      </c>
      <c r="T106" s="204">
        <v>0</v>
      </c>
      <c r="U106" s="204">
        <v>0</v>
      </c>
      <c r="V106" s="204">
        <v>0</v>
      </c>
      <c r="W106" s="205">
        <v>1393</v>
      </c>
      <c r="X106" s="204">
        <v>238</v>
      </c>
      <c r="Y106" s="204">
        <v>4</v>
      </c>
      <c r="Z106" s="204">
        <v>46</v>
      </c>
      <c r="AA106" s="204">
        <v>0</v>
      </c>
      <c r="AB106" s="205">
        <v>288</v>
      </c>
      <c r="AC106" s="204">
        <v>0</v>
      </c>
      <c r="AD106" s="204">
        <v>0</v>
      </c>
      <c r="AE106" s="204">
        <v>0</v>
      </c>
      <c r="AF106" s="204">
        <v>0</v>
      </c>
      <c r="AG106" s="205">
        <v>0</v>
      </c>
      <c r="AH106" s="204">
        <v>0</v>
      </c>
      <c r="AI106" s="204">
        <v>0</v>
      </c>
      <c r="AJ106" s="204">
        <v>0</v>
      </c>
      <c r="AK106" s="204">
        <v>0</v>
      </c>
      <c r="AL106" s="205">
        <v>0</v>
      </c>
    </row>
    <row r="107" spans="1:38" x14ac:dyDescent="0.3">
      <c r="A107" s="1" t="s">
        <v>87</v>
      </c>
      <c r="B107" s="1" t="s">
        <v>266</v>
      </c>
      <c r="C107" s="1" t="s">
        <v>267</v>
      </c>
      <c r="D107" s="204">
        <v>20209</v>
      </c>
      <c r="E107" s="204">
        <v>148</v>
      </c>
      <c r="F107" s="204">
        <v>583</v>
      </c>
      <c r="G107" s="204">
        <v>0</v>
      </c>
      <c r="H107" s="205">
        <v>87069</v>
      </c>
      <c r="I107" s="204">
        <v>10105</v>
      </c>
      <c r="J107" s="204">
        <v>0</v>
      </c>
      <c r="K107" s="204">
        <v>0</v>
      </c>
      <c r="L107" s="204">
        <v>0</v>
      </c>
      <c r="M107" s="205">
        <v>58171</v>
      </c>
      <c r="N107" s="204">
        <v>10104</v>
      </c>
      <c r="O107" s="204">
        <v>148</v>
      </c>
      <c r="P107" s="204">
        <v>583</v>
      </c>
      <c r="Q107" s="204">
        <v>0</v>
      </c>
      <c r="R107" s="205">
        <v>11157</v>
      </c>
      <c r="S107" s="204">
        <v>0</v>
      </c>
      <c r="T107" s="204">
        <v>0</v>
      </c>
      <c r="U107" s="204">
        <v>0</v>
      </c>
      <c r="V107" s="204">
        <v>0</v>
      </c>
      <c r="W107" s="205">
        <v>17741</v>
      </c>
      <c r="X107" s="204">
        <v>3031</v>
      </c>
      <c r="Y107" s="204">
        <v>44</v>
      </c>
      <c r="Z107" s="204">
        <v>583</v>
      </c>
      <c r="AA107" s="204">
        <v>0</v>
      </c>
      <c r="AB107" s="205">
        <v>3658</v>
      </c>
      <c r="AC107" s="204">
        <v>0</v>
      </c>
      <c r="AD107" s="204">
        <v>0</v>
      </c>
      <c r="AE107" s="204">
        <v>0</v>
      </c>
      <c r="AF107" s="204">
        <v>0</v>
      </c>
      <c r="AG107" s="205">
        <v>0</v>
      </c>
      <c r="AH107" s="204">
        <v>0</v>
      </c>
      <c r="AI107" s="204">
        <v>0</v>
      </c>
      <c r="AJ107" s="204">
        <v>0</v>
      </c>
      <c r="AK107" s="204">
        <v>0</v>
      </c>
      <c r="AL107" s="205">
        <v>0</v>
      </c>
    </row>
  </sheetData>
  <printOptions horizontalCentered="1"/>
  <pageMargins left="0.7" right="0.7" top="0.75" bottom="0.75" header="0.3" footer="0.3"/>
  <pageSetup paperSize="5" scale="70" fitToWidth="3" fitToHeight="3" orientation="landscape" r:id="rId1"/>
  <headerFooter>
    <oddHeader>&amp;C&amp;F
&amp;A</oddHeader>
    <oddFooter>&amp;L&amp;D&amp;R&amp;P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0855-CCA5-4649-BBE4-11E10D94FC48}">
  <sheetPr>
    <tabColor theme="9" tint="0.59999389629810485"/>
    <pageSetUpPr fitToPage="1"/>
  </sheetPr>
  <dimension ref="A1:AG75"/>
  <sheetViews>
    <sheetView zoomScaleNormal="100" workbookViewId="0">
      <pane xSplit="3" ySplit="1" topLeftCell="G2" activePane="bottomRight" state="frozen"/>
      <selection pane="topRight" activeCell="E38" sqref="E38"/>
      <selection pane="bottomLeft" activeCell="E38" sqref="E38"/>
      <selection pane="bottomRight" activeCell="A4" sqref="A4:XFD76"/>
    </sheetView>
  </sheetViews>
  <sheetFormatPr defaultColWidth="12.5546875" defaultRowHeight="14.4" x14ac:dyDescent="0.3"/>
  <cols>
    <col min="1" max="1" width="15.88671875" bestFit="1" customWidth="1"/>
    <col min="2" max="2" width="14.5546875" customWidth="1"/>
    <col min="3" max="3" width="15.109375" bestFit="1" customWidth="1"/>
    <col min="4" max="33" width="13.6640625" customWidth="1"/>
  </cols>
  <sheetData>
    <row r="1" spans="1:33" x14ac:dyDescent="0.3">
      <c r="A1" s="301" t="s">
        <v>261</v>
      </c>
      <c r="B1" s="301" t="s">
        <v>231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</row>
    <row r="2" spans="1:33" x14ac:dyDescent="0.3">
      <c r="A2" s="299" t="s">
        <v>130</v>
      </c>
      <c r="B2" s="299" t="s">
        <v>130</v>
      </c>
      <c r="C2" s="299" t="s">
        <v>130</v>
      </c>
      <c r="D2" s="303" t="s">
        <v>112</v>
      </c>
      <c r="E2" s="303" t="s">
        <v>112</v>
      </c>
      <c r="F2" s="303" t="s">
        <v>112</v>
      </c>
      <c r="G2" s="303" t="s">
        <v>112</v>
      </c>
      <c r="H2" s="303" t="s">
        <v>112</v>
      </c>
      <c r="I2" s="303" t="s">
        <v>113</v>
      </c>
      <c r="J2" s="303" t="s">
        <v>113</v>
      </c>
      <c r="K2" s="303" t="s">
        <v>113</v>
      </c>
      <c r="L2" s="303" t="s">
        <v>113</v>
      </c>
      <c r="M2" s="303" t="s">
        <v>113</v>
      </c>
      <c r="N2" s="303" t="s">
        <v>114</v>
      </c>
      <c r="O2" s="303" t="s">
        <v>114</v>
      </c>
      <c r="P2" s="303" t="s">
        <v>114</v>
      </c>
      <c r="Q2" s="303" t="s">
        <v>114</v>
      </c>
      <c r="R2" s="303" t="s">
        <v>114</v>
      </c>
      <c r="S2" s="303" t="s">
        <v>115</v>
      </c>
      <c r="T2" s="303" t="s">
        <v>115</v>
      </c>
      <c r="U2" s="303" t="s">
        <v>115</v>
      </c>
      <c r="V2" s="303" t="s">
        <v>115</v>
      </c>
      <c r="W2" s="303" t="s">
        <v>115</v>
      </c>
      <c r="X2" s="303" t="s">
        <v>116</v>
      </c>
      <c r="Y2" s="303" t="s">
        <v>116</v>
      </c>
      <c r="Z2" s="303" t="s">
        <v>116</v>
      </c>
      <c r="AA2" s="303" t="s">
        <v>116</v>
      </c>
      <c r="AB2" s="303" t="s">
        <v>116</v>
      </c>
      <c r="AC2" s="303" t="s">
        <v>117</v>
      </c>
      <c r="AD2" s="303" t="s">
        <v>117</v>
      </c>
      <c r="AE2" s="303" t="s">
        <v>117</v>
      </c>
      <c r="AF2" s="303" t="s">
        <v>117</v>
      </c>
      <c r="AG2" s="303" t="s">
        <v>117</v>
      </c>
    </row>
    <row r="3" spans="1:33" x14ac:dyDescent="0.3">
      <c r="A3" s="294" t="s">
        <v>118</v>
      </c>
      <c r="B3" s="295" t="s">
        <v>119</v>
      </c>
      <c r="C3" s="295" t="s">
        <v>120</v>
      </c>
      <c r="D3" s="303" t="s">
        <v>26</v>
      </c>
      <c r="E3" s="303" t="s">
        <v>27</v>
      </c>
      <c r="F3" s="303" t="s">
        <v>95</v>
      </c>
      <c r="G3" s="303" t="s">
        <v>127</v>
      </c>
      <c r="H3" s="303" t="s">
        <v>131</v>
      </c>
      <c r="I3" s="303" t="s">
        <v>26</v>
      </c>
      <c r="J3" s="303" t="s">
        <v>27</v>
      </c>
      <c r="K3" s="303" t="s">
        <v>95</v>
      </c>
      <c r="L3" s="303" t="s">
        <v>127</v>
      </c>
      <c r="M3" s="303" t="s">
        <v>131</v>
      </c>
      <c r="N3" s="303" t="s">
        <v>26</v>
      </c>
      <c r="O3" s="303" t="s">
        <v>27</v>
      </c>
      <c r="P3" s="303" t="s">
        <v>95</v>
      </c>
      <c r="Q3" s="303" t="s">
        <v>127</v>
      </c>
      <c r="R3" s="303" t="s">
        <v>131</v>
      </c>
      <c r="S3" s="303" t="s">
        <v>26</v>
      </c>
      <c r="T3" s="303" t="s">
        <v>27</v>
      </c>
      <c r="U3" s="303" t="s">
        <v>95</v>
      </c>
      <c r="V3" s="303" t="s">
        <v>127</v>
      </c>
      <c r="W3" s="303" t="s">
        <v>131</v>
      </c>
      <c r="X3" s="303" t="s">
        <v>26</v>
      </c>
      <c r="Y3" s="303" t="s">
        <v>27</v>
      </c>
      <c r="Z3" s="303" t="s">
        <v>95</v>
      </c>
      <c r="AA3" s="303" t="s">
        <v>127</v>
      </c>
      <c r="AB3" s="303" t="s">
        <v>131</v>
      </c>
      <c r="AC3" s="303" t="s">
        <v>26</v>
      </c>
      <c r="AD3" s="303" t="s">
        <v>27</v>
      </c>
      <c r="AE3" s="303" t="s">
        <v>95</v>
      </c>
      <c r="AF3" s="303" t="s">
        <v>127</v>
      </c>
      <c r="AG3" s="303" t="s">
        <v>131</v>
      </c>
    </row>
    <row r="4" spans="1:33" x14ac:dyDescent="0.3">
      <c r="A4" s="296"/>
      <c r="B4" s="296"/>
      <c r="C4" s="296"/>
      <c r="D4" s="297"/>
      <c r="E4" s="297"/>
      <c r="F4" s="297"/>
      <c r="G4" s="297"/>
      <c r="H4" s="298"/>
      <c r="I4" s="297"/>
      <c r="J4" s="297"/>
      <c r="K4" s="297"/>
      <c r="L4" s="297"/>
      <c r="M4" s="298"/>
      <c r="N4" s="297"/>
      <c r="O4" s="297"/>
      <c r="P4" s="297"/>
      <c r="Q4" s="297"/>
      <c r="R4" s="298"/>
      <c r="S4" s="297"/>
      <c r="T4" s="297"/>
      <c r="U4" s="297"/>
      <c r="V4" s="297"/>
      <c r="W4" s="298"/>
      <c r="X4" s="297"/>
      <c r="Y4" s="297"/>
      <c r="Z4" s="297"/>
      <c r="AA4" s="297"/>
      <c r="AB4" s="298"/>
      <c r="AC4" s="297"/>
      <c r="AD4" s="297"/>
      <c r="AE4" s="297"/>
      <c r="AF4" s="297"/>
      <c r="AG4" s="298"/>
    </row>
    <row r="5" spans="1:33" x14ac:dyDescent="0.3">
      <c r="A5" s="1"/>
      <c r="B5" s="1"/>
      <c r="C5" s="1"/>
      <c r="D5" s="204"/>
      <c r="E5" s="204"/>
      <c r="F5" s="204"/>
      <c r="G5" s="204"/>
      <c r="H5" s="205"/>
      <c r="I5" s="204"/>
      <c r="J5" s="204"/>
      <c r="K5" s="204"/>
      <c r="L5" s="204"/>
      <c r="M5" s="205"/>
      <c r="N5" s="204"/>
      <c r="O5" s="204"/>
      <c r="P5" s="204"/>
      <c r="Q5" s="204"/>
      <c r="R5" s="205"/>
      <c r="S5" s="204"/>
      <c r="T5" s="204"/>
      <c r="U5" s="204"/>
      <c r="V5" s="204"/>
      <c r="W5" s="205"/>
      <c r="X5" s="204"/>
      <c r="Y5" s="204"/>
      <c r="Z5" s="204"/>
      <c r="AA5" s="204"/>
      <c r="AB5" s="205"/>
      <c r="AC5" s="204"/>
      <c r="AD5" s="204"/>
      <c r="AE5" s="204"/>
      <c r="AF5" s="204"/>
      <c r="AG5" s="205"/>
    </row>
    <row r="6" spans="1:33" x14ac:dyDescent="0.3">
      <c r="A6" s="1"/>
      <c r="B6" s="1"/>
      <c r="C6" s="1"/>
      <c r="D6" s="204"/>
      <c r="E6" s="204"/>
      <c r="F6" s="204"/>
      <c r="G6" s="204"/>
      <c r="H6" s="205"/>
      <c r="I6" s="204"/>
      <c r="J6" s="204"/>
      <c r="K6" s="204"/>
      <c r="L6" s="204"/>
      <c r="M6" s="205"/>
      <c r="N6" s="204"/>
      <c r="O6" s="204"/>
      <c r="P6" s="204"/>
      <c r="Q6" s="204"/>
      <c r="R6" s="205"/>
      <c r="S6" s="204"/>
      <c r="T6" s="204"/>
      <c r="U6" s="204"/>
      <c r="V6" s="204"/>
      <c r="W6" s="205"/>
      <c r="X6" s="204"/>
      <c r="Y6" s="204"/>
      <c r="Z6" s="204"/>
      <c r="AA6" s="204"/>
      <c r="AB6" s="205"/>
      <c r="AC6" s="204"/>
      <c r="AD6" s="204"/>
      <c r="AE6" s="204"/>
      <c r="AF6" s="204"/>
      <c r="AG6" s="205"/>
    </row>
    <row r="7" spans="1:33" x14ac:dyDescent="0.3">
      <c r="A7" s="1"/>
      <c r="B7" s="1"/>
      <c r="C7" s="1"/>
      <c r="D7" s="204"/>
      <c r="E7" s="204"/>
      <c r="F7" s="204"/>
      <c r="G7" s="204"/>
      <c r="H7" s="205"/>
      <c r="I7" s="204"/>
      <c r="J7" s="204"/>
      <c r="K7" s="204"/>
      <c r="L7" s="204"/>
      <c r="M7" s="205"/>
      <c r="N7" s="204"/>
      <c r="O7" s="204"/>
      <c r="P7" s="204"/>
      <c r="Q7" s="204"/>
      <c r="R7" s="205"/>
      <c r="S7" s="204"/>
      <c r="T7" s="204"/>
      <c r="U7" s="204"/>
      <c r="V7" s="204"/>
      <c r="W7" s="205"/>
      <c r="X7" s="204"/>
      <c r="Y7" s="204"/>
      <c r="Z7" s="204"/>
      <c r="AA7" s="204"/>
      <c r="AB7" s="205"/>
      <c r="AC7" s="204"/>
      <c r="AD7" s="204"/>
      <c r="AE7" s="204"/>
      <c r="AF7" s="204"/>
      <c r="AG7" s="205"/>
    </row>
    <row r="8" spans="1:33" x14ac:dyDescent="0.3">
      <c r="A8" s="1"/>
      <c r="B8" s="1"/>
      <c r="C8" s="1"/>
      <c r="D8" s="204"/>
      <c r="E8" s="204"/>
      <c r="F8" s="204"/>
      <c r="G8" s="204"/>
      <c r="H8" s="205"/>
      <c r="I8" s="204"/>
      <c r="J8" s="204"/>
      <c r="K8" s="204"/>
      <c r="L8" s="204"/>
      <c r="M8" s="205"/>
      <c r="N8" s="204"/>
      <c r="O8" s="204"/>
      <c r="P8" s="204"/>
      <c r="Q8" s="204"/>
      <c r="R8" s="205"/>
      <c r="S8" s="204"/>
      <c r="T8" s="204"/>
      <c r="U8" s="204"/>
      <c r="V8" s="204"/>
      <c r="W8" s="205"/>
      <c r="X8" s="204"/>
      <c r="Y8" s="204"/>
      <c r="Z8" s="204"/>
      <c r="AA8" s="204"/>
      <c r="AB8" s="205"/>
      <c r="AC8" s="204"/>
      <c r="AD8" s="204"/>
      <c r="AE8" s="204"/>
      <c r="AF8" s="204"/>
      <c r="AG8" s="205"/>
    </row>
    <row r="9" spans="1:33" x14ac:dyDescent="0.3">
      <c r="A9" s="1"/>
      <c r="B9" s="1"/>
      <c r="C9" s="1"/>
      <c r="D9" s="204"/>
      <c r="E9" s="204"/>
      <c r="F9" s="204"/>
      <c r="G9" s="204"/>
      <c r="H9" s="205"/>
      <c r="I9" s="204"/>
      <c r="J9" s="204"/>
      <c r="K9" s="204"/>
      <c r="L9" s="204"/>
      <c r="M9" s="205"/>
      <c r="N9" s="204"/>
      <c r="O9" s="204"/>
      <c r="P9" s="204"/>
      <c r="Q9" s="204"/>
      <c r="R9" s="205"/>
      <c r="S9" s="204"/>
      <c r="T9" s="204"/>
      <c r="U9" s="204"/>
      <c r="V9" s="204"/>
      <c r="W9" s="205"/>
      <c r="X9" s="204"/>
      <c r="Y9" s="204"/>
      <c r="Z9" s="204"/>
      <c r="AA9" s="204"/>
      <c r="AB9" s="205"/>
      <c r="AC9" s="204"/>
      <c r="AD9" s="204"/>
      <c r="AE9" s="204"/>
      <c r="AF9" s="204"/>
      <c r="AG9" s="205"/>
    </row>
    <row r="10" spans="1:33" x14ac:dyDescent="0.3">
      <c r="A10" s="1"/>
      <c r="B10" s="1"/>
      <c r="C10" s="1"/>
      <c r="D10" s="204"/>
      <c r="E10" s="204"/>
      <c r="F10" s="204"/>
      <c r="G10" s="204"/>
      <c r="H10" s="205"/>
      <c r="I10" s="204"/>
      <c r="J10" s="204"/>
      <c r="K10" s="204"/>
      <c r="L10" s="204"/>
      <c r="M10" s="205"/>
      <c r="N10" s="204"/>
      <c r="O10" s="204"/>
      <c r="P10" s="204"/>
      <c r="Q10" s="204"/>
      <c r="R10" s="205"/>
      <c r="S10" s="204"/>
      <c r="T10" s="204"/>
      <c r="U10" s="204"/>
      <c r="V10" s="204"/>
      <c r="W10" s="205"/>
      <c r="X10" s="204"/>
      <c r="Y10" s="204"/>
      <c r="Z10" s="204"/>
      <c r="AA10" s="204"/>
      <c r="AB10" s="205"/>
      <c r="AC10" s="204"/>
      <c r="AD10" s="204"/>
      <c r="AE10" s="204"/>
      <c r="AF10" s="204"/>
      <c r="AG10" s="205"/>
    </row>
    <row r="11" spans="1:33" x14ac:dyDescent="0.3">
      <c r="A11" s="1"/>
      <c r="B11" s="1"/>
      <c r="C11" s="1"/>
      <c r="D11" s="204"/>
      <c r="E11" s="204"/>
      <c r="F11" s="204"/>
      <c r="G11" s="204"/>
      <c r="H11" s="205"/>
      <c r="I11" s="204"/>
      <c r="J11" s="204"/>
      <c r="K11" s="204"/>
      <c r="L11" s="204"/>
      <c r="M11" s="205"/>
      <c r="N11" s="204"/>
      <c r="O11" s="204"/>
      <c r="P11" s="204"/>
      <c r="Q11" s="204"/>
      <c r="R11" s="205"/>
      <c r="S11" s="204"/>
      <c r="T11" s="204"/>
      <c r="U11" s="204"/>
      <c r="V11" s="204"/>
      <c r="W11" s="205"/>
      <c r="X11" s="204"/>
      <c r="Y11" s="204"/>
      <c r="Z11" s="204"/>
      <c r="AA11" s="204"/>
      <c r="AB11" s="205"/>
      <c r="AC11" s="204"/>
      <c r="AD11" s="204"/>
      <c r="AE11" s="204"/>
      <c r="AF11" s="204"/>
      <c r="AG11" s="205"/>
    </row>
    <row r="12" spans="1:33" x14ac:dyDescent="0.3">
      <c r="A12" s="1"/>
      <c r="B12" s="1"/>
      <c r="C12" s="1"/>
      <c r="D12" s="204"/>
      <c r="E12" s="204"/>
      <c r="F12" s="204"/>
      <c r="G12" s="204"/>
      <c r="H12" s="205"/>
      <c r="I12" s="204"/>
      <c r="J12" s="204"/>
      <c r="K12" s="204"/>
      <c r="L12" s="204"/>
      <c r="M12" s="205"/>
      <c r="N12" s="204"/>
      <c r="O12" s="204"/>
      <c r="P12" s="204"/>
      <c r="Q12" s="204"/>
      <c r="R12" s="205"/>
      <c r="S12" s="204"/>
      <c r="T12" s="204"/>
      <c r="U12" s="204"/>
      <c r="V12" s="204"/>
      <c r="W12" s="205"/>
      <c r="X12" s="204"/>
      <c r="Y12" s="204"/>
      <c r="Z12" s="204"/>
      <c r="AA12" s="204"/>
      <c r="AB12" s="205"/>
      <c r="AC12" s="204"/>
      <c r="AD12" s="204"/>
      <c r="AE12" s="204"/>
      <c r="AF12" s="204"/>
      <c r="AG12" s="205"/>
    </row>
    <row r="13" spans="1:33" x14ac:dyDescent="0.3">
      <c r="A13" s="1"/>
      <c r="B13" s="1"/>
      <c r="C13" s="1"/>
      <c r="D13" s="204"/>
      <c r="E13" s="204"/>
      <c r="F13" s="204"/>
      <c r="G13" s="204"/>
      <c r="H13" s="205"/>
      <c r="I13" s="204"/>
      <c r="J13" s="204"/>
      <c r="K13" s="204"/>
      <c r="L13" s="204"/>
      <c r="M13" s="205"/>
      <c r="N13" s="204"/>
      <c r="O13" s="204"/>
      <c r="P13" s="204"/>
      <c r="Q13" s="204"/>
      <c r="R13" s="205"/>
      <c r="S13" s="204"/>
      <c r="T13" s="204"/>
      <c r="U13" s="204"/>
      <c r="V13" s="204"/>
      <c r="W13" s="205"/>
      <c r="X13" s="204"/>
      <c r="Y13" s="204"/>
      <c r="Z13" s="204"/>
      <c r="AA13" s="204"/>
      <c r="AB13" s="205"/>
      <c r="AC13" s="204"/>
      <c r="AD13" s="204"/>
      <c r="AE13" s="204"/>
      <c r="AF13" s="204"/>
      <c r="AG13" s="205"/>
    </row>
    <row r="14" spans="1:33" x14ac:dyDescent="0.3">
      <c r="A14" s="1"/>
      <c r="B14" s="1"/>
      <c r="C14" s="1"/>
      <c r="D14" s="204"/>
      <c r="E14" s="204"/>
      <c r="F14" s="204"/>
      <c r="G14" s="204"/>
      <c r="H14" s="205"/>
      <c r="I14" s="204"/>
      <c r="J14" s="204"/>
      <c r="K14" s="204"/>
      <c r="L14" s="204"/>
      <c r="M14" s="205"/>
      <c r="N14" s="204"/>
      <c r="O14" s="204"/>
      <c r="P14" s="204"/>
      <c r="Q14" s="204"/>
      <c r="R14" s="205"/>
      <c r="S14" s="204"/>
      <c r="T14" s="204"/>
      <c r="U14" s="204"/>
      <c r="V14" s="204"/>
      <c r="W14" s="205"/>
      <c r="X14" s="204"/>
      <c r="Y14" s="204"/>
      <c r="Z14" s="204"/>
      <c r="AA14" s="204"/>
      <c r="AB14" s="205"/>
      <c r="AC14" s="204"/>
      <c r="AD14" s="204"/>
      <c r="AE14" s="204"/>
      <c r="AF14" s="204"/>
      <c r="AG14" s="205"/>
    </row>
    <row r="15" spans="1:33" x14ac:dyDescent="0.3">
      <c r="A15" s="1"/>
      <c r="B15" s="1"/>
      <c r="C15" s="1"/>
      <c r="D15" s="204"/>
      <c r="E15" s="204"/>
      <c r="F15" s="204"/>
      <c r="G15" s="204"/>
      <c r="H15" s="205"/>
      <c r="I15" s="204"/>
      <c r="J15" s="204"/>
      <c r="K15" s="204"/>
      <c r="L15" s="204"/>
      <c r="M15" s="205"/>
      <c r="N15" s="204"/>
      <c r="O15" s="204"/>
      <c r="P15" s="204"/>
      <c r="Q15" s="204"/>
      <c r="R15" s="205"/>
      <c r="S15" s="204"/>
      <c r="T15" s="204"/>
      <c r="U15" s="204"/>
      <c r="V15" s="204"/>
      <c r="W15" s="205"/>
      <c r="X15" s="204"/>
      <c r="Y15" s="204"/>
      <c r="Z15" s="204"/>
      <c r="AA15" s="204"/>
      <c r="AB15" s="205"/>
      <c r="AC15" s="204"/>
      <c r="AD15" s="204"/>
      <c r="AE15" s="204"/>
      <c r="AF15" s="204"/>
      <c r="AG15" s="205"/>
    </row>
    <row r="16" spans="1:33" x14ac:dyDescent="0.3">
      <c r="A16" s="1"/>
      <c r="B16" s="1"/>
      <c r="C16" s="1"/>
      <c r="D16" s="204"/>
      <c r="E16" s="204"/>
      <c r="F16" s="204"/>
      <c r="G16" s="204"/>
      <c r="H16" s="205"/>
      <c r="I16" s="204"/>
      <c r="J16" s="204"/>
      <c r="K16" s="204"/>
      <c r="L16" s="204"/>
      <c r="M16" s="205"/>
      <c r="N16" s="204"/>
      <c r="O16" s="204"/>
      <c r="P16" s="204"/>
      <c r="Q16" s="204"/>
      <c r="R16" s="205"/>
      <c r="S16" s="204"/>
      <c r="T16" s="204"/>
      <c r="U16" s="204"/>
      <c r="V16" s="204"/>
      <c r="W16" s="205"/>
      <c r="X16" s="204"/>
      <c r="Y16" s="204"/>
      <c r="Z16" s="204"/>
      <c r="AA16" s="204"/>
      <c r="AB16" s="205"/>
      <c r="AC16" s="204"/>
      <c r="AD16" s="204"/>
      <c r="AE16" s="204"/>
      <c r="AF16" s="204"/>
      <c r="AG16" s="205"/>
    </row>
    <row r="17" spans="1:33" x14ac:dyDescent="0.3">
      <c r="A17" s="1"/>
      <c r="B17" s="1"/>
      <c r="C17" s="1"/>
      <c r="D17" s="204"/>
      <c r="E17" s="204"/>
      <c r="F17" s="204"/>
      <c r="G17" s="204"/>
      <c r="H17" s="205"/>
      <c r="I17" s="204"/>
      <c r="J17" s="204"/>
      <c r="K17" s="204"/>
      <c r="L17" s="204"/>
      <c r="M17" s="205"/>
      <c r="N17" s="204"/>
      <c r="O17" s="204"/>
      <c r="P17" s="204"/>
      <c r="Q17" s="204"/>
      <c r="R17" s="205"/>
      <c r="S17" s="204"/>
      <c r="T17" s="204"/>
      <c r="U17" s="204"/>
      <c r="V17" s="204"/>
      <c r="W17" s="205"/>
      <c r="X17" s="204"/>
      <c r="Y17" s="204"/>
      <c r="Z17" s="204"/>
      <c r="AA17" s="204"/>
      <c r="AB17" s="205"/>
      <c r="AC17" s="204"/>
      <c r="AD17" s="204"/>
      <c r="AE17" s="204"/>
      <c r="AF17" s="204"/>
      <c r="AG17" s="205"/>
    </row>
    <row r="18" spans="1:33" x14ac:dyDescent="0.3">
      <c r="A18" s="1"/>
      <c r="B18" s="1"/>
      <c r="C18" s="1"/>
      <c r="D18" s="204"/>
      <c r="E18" s="204"/>
      <c r="F18" s="204"/>
      <c r="G18" s="204"/>
      <c r="H18" s="205"/>
      <c r="I18" s="204"/>
      <c r="J18" s="204"/>
      <c r="K18" s="204"/>
      <c r="L18" s="204"/>
      <c r="M18" s="205"/>
      <c r="N18" s="204"/>
      <c r="O18" s="204"/>
      <c r="P18" s="204"/>
      <c r="Q18" s="204"/>
      <c r="R18" s="205"/>
      <c r="S18" s="204"/>
      <c r="T18" s="204"/>
      <c r="U18" s="204"/>
      <c r="V18" s="204"/>
      <c r="W18" s="205"/>
      <c r="X18" s="204"/>
      <c r="Y18" s="204"/>
      <c r="Z18" s="204"/>
      <c r="AA18" s="204"/>
      <c r="AB18" s="205"/>
      <c r="AC18" s="204"/>
      <c r="AD18" s="204"/>
      <c r="AE18" s="204"/>
      <c r="AF18" s="204"/>
      <c r="AG18" s="205"/>
    </row>
    <row r="19" spans="1:33" x14ac:dyDescent="0.3">
      <c r="A19" s="1"/>
      <c r="B19" s="1"/>
      <c r="C19" s="1"/>
      <c r="D19" s="204"/>
      <c r="E19" s="204"/>
      <c r="F19" s="204"/>
      <c r="G19" s="204"/>
      <c r="H19" s="205"/>
      <c r="I19" s="204"/>
      <c r="J19" s="204"/>
      <c r="K19" s="204"/>
      <c r="L19" s="204"/>
      <c r="M19" s="205"/>
      <c r="N19" s="204"/>
      <c r="O19" s="204"/>
      <c r="P19" s="204"/>
      <c r="Q19" s="204"/>
      <c r="R19" s="205"/>
      <c r="S19" s="204"/>
      <c r="T19" s="204"/>
      <c r="U19" s="204"/>
      <c r="V19" s="204"/>
      <c r="W19" s="205"/>
      <c r="X19" s="204"/>
      <c r="Y19" s="204"/>
      <c r="Z19" s="204"/>
      <c r="AA19" s="204"/>
      <c r="AB19" s="205"/>
      <c r="AC19" s="204"/>
      <c r="AD19" s="204"/>
      <c r="AE19" s="204"/>
      <c r="AF19" s="204"/>
      <c r="AG19" s="205"/>
    </row>
    <row r="20" spans="1:33" x14ac:dyDescent="0.3">
      <c r="A20" s="1"/>
      <c r="B20" s="1"/>
      <c r="C20" s="1"/>
      <c r="D20" s="204"/>
      <c r="E20" s="204"/>
      <c r="F20" s="204"/>
      <c r="G20" s="204"/>
      <c r="H20" s="205"/>
      <c r="I20" s="204"/>
      <c r="J20" s="204"/>
      <c r="K20" s="204"/>
      <c r="L20" s="204"/>
      <c r="M20" s="205"/>
      <c r="N20" s="204"/>
      <c r="O20" s="204"/>
      <c r="P20" s="204"/>
      <c r="Q20" s="204"/>
      <c r="R20" s="205"/>
      <c r="S20" s="204"/>
      <c r="T20" s="204"/>
      <c r="U20" s="204"/>
      <c r="V20" s="204"/>
      <c r="W20" s="205"/>
      <c r="X20" s="204"/>
      <c r="Y20" s="204"/>
      <c r="Z20" s="204"/>
      <c r="AA20" s="204"/>
      <c r="AB20" s="205"/>
      <c r="AC20" s="204"/>
      <c r="AD20" s="204"/>
      <c r="AE20" s="204"/>
      <c r="AF20" s="204"/>
      <c r="AG20" s="205"/>
    </row>
    <row r="21" spans="1:33" x14ac:dyDescent="0.3">
      <c r="A21" s="1"/>
      <c r="B21" s="1"/>
      <c r="C21" s="1"/>
      <c r="D21" s="204"/>
      <c r="E21" s="204"/>
      <c r="F21" s="204"/>
      <c r="G21" s="204"/>
      <c r="H21" s="205"/>
      <c r="I21" s="204"/>
      <c r="J21" s="204"/>
      <c r="K21" s="204"/>
      <c r="L21" s="204"/>
      <c r="M21" s="205"/>
      <c r="N21" s="204"/>
      <c r="O21" s="204"/>
      <c r="P21" s="204"/>
      <c r="Q21" s="204"/>
      <c r="R21" s="205"/>
      <c r="S21" s="204"/>
      <c r="T21" s="204"/>
      <c r="U21" s="204"/>
      <c r="V21" s="204"/>
      <c r="W21" s="205"/>
      <c r="X21" s="204"/>
      <c r="Y21" s="204"/>
      <c r="Z21" s="204"/>
      <c r="AA21" s="204"/>
      <c r="AB21" s="205"/>
      <c r="AC21" s="204"/>
      <c r="AD21" s="204"/>
      <c r="AE21" s="204"/>
      <c r="AF21" s="204"/>
      <c r="AG21" s="205"/>
    </row>
    <row r="22" spans="1:33" x14ac:dyDescent="0.3">
      <c r="A22" s="1"/>
      <c r="B22" s="1"/>
      <c r="C22" s="1"/>
      <c r="D22" s="204"/>
      <c r="E22" s="204"/>
      <c r="F22" s="204"/>
      <c r="G22" s="204"/>
      <c r="H22" s="205"/>
      <c r="I22" s="204"/>
      <c r="J22" s="204"/>
      <c r="K22" s="204"/>
      <c r="L22" s="204"/>
      <c r="M22" s="205"/>
      <c r="N22" s="204"/>
      <c r="O22" s="204"/>
      <c r="P22" s="204"/>
      <c r="Q22" s="204"/>
      <c r="R22" s="205"/>
      <c r="S22" s="204"/>
      <c r="T22" s="204"/>
      <c r="U22" s="204"/>
      <c r="V22" s="204"/>
      <c r="W22" s="205"/>
      <c r="X22" s="204"/>
      <c r="Y22" s="204"/>
      <c r="Z22" s="204"/>
      <c r="AA22" s="204"/>
      <c r="AB22" s="205"/>
      <c r="AC22" s="204"/>
      <c r="AD22" s="204"/>
      <c r="AE22" s="204"/>
      <c r="AF22" s="204"/>
      <c r="AG22" s="205"/>
    </row>
    <row r="23" spans="1:33" x14ac:dyDescent="0.3">
      <c r="A23" s="1"/>
      <c r="B23" s="1"/>
      <c r="C23" s="1"/>
      <c r="D23" s="204"/>
      <c r="E23" s="204"/>
      <c r="F23" s="204"/>
      <c r="G23" s="204"/>
      <c r="H23" s="205"/>
      <c r="I23" s="204"/>
      <c r="J23" s="204"/>
      <c r="K23" s="204"/>
      <c r="L23" s="204"/>
      <c r="M23" s="205"/>
      <c r="N23" s="204"/>
      <c r="O23" s="204"/>
      <c r="P23" s="204"/>
      <c r="Q23" s="204"/>
      <c r="R23" s="205"/>
      <c r="S23" s="204"/>
      <c r="T23" s="204"/>
      <c r="U23" s="204"/>
      <c r="V23" s="204"/>
      <c r="W23" s="205"/>
      <c r="X23" s="204"/>
      <c r="Y23" s="204"/>
      <c r="Z23" s="204"/>
      <c r="AA23" s="204"/>
      <c r="AB23" s="205"/>
      <c r="AC23" s="204"/>
      <c r="AD23" s="204"/>
      <c r="AE23" s="204"/>
      <c r="AF23" s="204"/>
      <c r="AG23" s="205"/>
    </row>
    <row r="24" spans="1:33" x14ac:dyDescent="0.3">
      <c r="A24" s="1"/>
      <c r="B24" s="1"/>
      <c r="C24" s="1"/>
      <c r="D24" s="204"/>
      <c r="E24" s="204"/>
      <c r="F24" s="204"/>
      <c r="G24" s="204"/>
      <c r="H24" s="205"/>
      <c r="I24" s="204"/>
      <c r="J24" s="204"/>
      <c r="K24" s="204"/>
      <c r="L24" s="204"/>
      <c r="M24" s="205"/>
      <c r="N24" s="204"/>
      <c r="O24" s="204"/>
      <c r="P24" s="204"/>
      <c r="Q24" s="204"/>
      <c r="R24" s="205"/>
      <c r="S24" s="204"/>
      <c r="T24" s="204"/>
      <c r="U24" s="204"/>
      <c r="V24" s="204"/>
      <c r="W24" s="205"/>
      <c r="X24" s="204"/>
      <c r="Y24" s="204"/>
      <c r="Z24" s="204"/>
      <c r="AA24" s="204"/>
      <c r="AB24" s="205"/>
      <c r="AC24" s="204"/>
      <c r="AD24" s="204"/>
      <c r="AE24" s="204"/>
      <c r="AF24" s="204"/>
      <c r="AG24" s="205"/>
    </row>
    <row r="25" spans="1:33" x14ac:dyDescent="0.3">
      <c r="A25" s="1"/>
      <c r="B25" s="1"/>
      <c r="C25" s="1"/>
      <c r="D25" s="204"/>
      <c r="E25" s="204"/>
      <c r="F25" s="204"/>
      <c r="G25" s="204"/>
      <c r="H25" s="205"/>
      <c r="I25" s="204"/>
      <c r="J25" s="204"/>
      <c r="K25" s="204"/>
      <c r="L25" s="204"/>
      <c r="M25" s="205"/>
      <c r="N25" s="204"/>
      <c r="O25" s="204"/>
      <c r="P25" s="204"/>
      <c r="Q25" s="204"/>
      <c r="R25" s="205"/>
      <c r="S25" s="204"/>
      <c r="T25" s="204"/>
      <c r="U25" s="204"/>
      <c r="V25" s="204"/>
      <c r="W25" s="205"/>
      <c r="X25" s="204"/>
      <c r="Y25" s="204"/>
      <c r="Z25" s="204"/>
      <c r="AA25" s="204"/>
      <c r="AB25" s="205"/>
      <c r="AC25" s="204"/>
      <c r="AD25" s="204"/>
      <c r="AE25" s="204"/>
      <c r="AF25" s="204"/>
      <c r="AG25" s="205"/>
    </row>
    <row r="26" spans="1:33" x14ac:dyDescent="0.3">
      <c r="A26" s="1"/>
      <c r="B26" s="1"/>
      <c r="C26" s="1"/>
      <c r="D26" s="204"/>
      <c r="E26" s="204"/>
      <c r="F26" s="204"/>
      <c r="G26" s="204"/>
      <c r="H26" s="205"/>
      <c r="I26" s="204"/>
      <c r="J26" s="204"/>
      <c r="K26" s="204"/>
      <c r="L26" s="204"/>
      <c r="M26" s="205"/>
      <c r="N26" s="204"/>
      <c r="O26" s="204"/>
      <c r="P26" s="204"/>
      <c r="Q26" s="204"/>
      <c r="R26" s="205"/>
      <c r="S26" s="204"/>
      <c r="T26" s="204"/>
      <c r="U26" s="204"/>
      <c r="V26" s="204"/>
      <c r="W26" s="205"/>
      <c r="X26" s="204"/>
      <c r="Y26" s="204"/>
      <c r="Z26" s="204"/>
      <c r="AA26" s="204"/>
      <c r="AB26" s="205"/>
      <c r="AC26" s="204"/>
      <c r="AD26" s="204"/>
      <c r="AE26" s="204"/>
      <c r="AF26" s="204"/>
      <c r="AG26" s="205"/>
    </row>
    <row r="27" spans="1:33" x14ac:dyDescent="0.3">
      <c r="A27" s="1"/>
      <c r="B27" s="1"/>
      <c r="C27" s="1"/>
      <c r="D27" s="204"/>
      <c r="E27" s="204"/>
      <c r="F27" s="204"/>
      <c r="G27" s="204"/>
      <c r="H27" s="205"/>
      <c r="I27" s="204"/>
      <c r="J27" s="204"/>
      <c r="K27" s="204"/>
      <c r="L27" s="204"/>
      <c r="M27" s="205"/>
      <c r="N27" s="204"/>
      <c r="O27" s="204"/>
      <c r="P27" s="204"/>
      <c r="Q27" s="204"/>
      <c r="R27" s="205"/>
      <c r="S27" s="204"/>
      <c r="T27" s="204"/>
      <c r="U27" s="204"/>
      <c r="V27" s="204"/>
      <c r="W27" s="205"/>
      <c r="X27" s="204"/>
      <c r="Y27" s="204"/>
      <c r="Z27" s="204"/>
      <c r="AA27" s="204"/>
      <c r="AB27" s="205"/>
      <c r="AC27" s="204"/>
      <c r="AD27" s="204"/>
      <c r="AE27" s="204"/>
      <c r="AF27" s="204"/>
      <c r="AG27" s="205"/>
    </row>
    <row r="28" spans="1:33" x14ac:dyDescent="0.3">
      <c r="A28" s="1"/>
      <c r="B28" s="1"/>
      <c r="C28" s="1"/>
      <c r="D28" s="204"/>
      <c r="E28" s="204"/>
      <c r="F28" s="204"/>
      <c r="G28" s="204"/>
      <c r="H28" s="205"/>
      <c r="I28" s="204"/>
      <c r="J28" s="204"/>
      <c r="K28" s="204"/>
      <c r="L28" s="204"/>
      <c r="M28" s="205"/>
      <c r="N28" s="204"/>
      <c r="O28" s="204"/>
      <c r="P28" s="204"/>
      <c r="Q28" s="204"/>
      <c r="R28" s="205"/>
      <c r="S28" s="204"/>
      <c r="T28" s="204"/>
      <c r="U28" s="204"/>
      <c r="V28" s="204"/>
      <c r="W28" s="205"/>
      <c r="X28" s="204"/>
      <c r="Y28" s="204"/>
      <c r="Z28" s="204"/>
      <c r="AA28" s="204"/>
      <c r="AB28" s="205"/>
      <c r="AC28" s="204"/>
      <c r="AD28" s="204"/>
      <c r="AE28" s="204"/>
      <c r="AF28" s="204"/>
      <c r="AG28" s="205"/>
    </row>
    <row r="29" spans="1:33" x14ac:dyDescent="0.3">
      <c r="A29" s="1"/>
      <c r="B29" s="1"/>
      <c r="C29" s="1"/>
      <c r="D29" s="204"/>
      <c r="E29" s="204"/>
      <c r="F29" s="204"/>
      <c r="G29" s="204"/>
      <c r="H29" s="205"/>
      <c r="I29" s="204"/>
      <c r="J29" s="204"/>
      <c r="K29" s="204"/>
      <c r="L29" s="204"/>
      <c r="M29" s="205"/>
      <c r="N29" s="204"/>
      <c r="O29" s="204"/>
      <c r="P29" s="204"/>
      <c r="Q29" s="204"/>
      <c r="R29" s="205"/>
      <c r="S29" s="204"/>
      <c r="T29" s="204"/>
      <c r="U29" s="204"/>
      <c r="V29" s="204"/>
      <c r="W29" s="205"/>
      <c r="X29" s="204"/>
      <c r="Y29" s="204"/>
      <c r="Z29" s="204"/>
      <c r="AA29" s="204"/>
      <c r="AB29" s="205"/>
      <c r="AC29" s="204"/>
      <c r="AD29" s="204"/>
      <c r="AE29" s="204"/>
      <c r="AF29" s="204"/>
      <c r="AG29" s="205"/>
    </row>
    <row r="30" spans="1:33" x14ac:dyDescent="0.3">
      <c r="A30" s="1"/>
      <c r="B30" s="1"/>
      <c r="C30" s="1"/>
      <c r="D30" s="204"/>
      <c r="E30" s="204"/>
      <c r="F30" s="204"/>
      <c r="G30" s="204"/>
      <c r="H30" s="205"/>
      <c r="I30" s="204"/>
      <c r="J30" s="204"/>
      <c r="K30" s="204"/>
      <c r="L30" s="204"/>
      <c r="M30" s="205"/>
      <c r="N30" s="204"/>
      <c r="O30" s="204"/>
      <c r="P30" s="204"/>
      <c r="Q30" s="204"/>
      <c r="R30" s="205"/>
      <c r="S30" s="204"/>
      <c r="T30" s="204"/>
      <c r="U30" s="204"/>
      <c r="V30" s="204"/>
      <c r="W30" s="205"/>
      <c r="X30" s="204"/>
      <c r="Y30" s="204"/>
      <c r="Z30" s="204"/>
      <c r="AA30" s="204"/>
      <c r="AB30" s="205"/>
      <c r="AC30" s="204"/>
      <c r="AD30" s="204"/>
      <c r="AE30" s="204"/>
      <c r="AF30" s="204"/>
      <c r="AG30" s="205"/>
    </row>
    <row r="31" spans="1:33" x14ac:dyDescent="0.3">
      <c r="A31" s="1"/>
      <c r="B31" s="1"/>
      <c r="C31" s="1"/>
      <c r="D31" s="204"/>
      <c r="E31" s="204"/>
      <c r="F31" s="204"/>
      <c r="G31" s="204"/>
      <c r="H31" s="205"/>
      <c r="I31" s="204"/>
      <c r="J31" s="204"/>
      <c r="K31" s="204"/>
      <c r="L31" s="204"/>
      <c r="M31" s="205"/>
      <c r="N31" s="204"/>
      <c r="O31" s="204"/>
      <c r="P31" s="204"/>
      <c r="Q31" s="204"/>
      <c r="R31" s="205"/>
      <c r="S31" s="204"/>
      <c r="T31" s="204"/>
      <c r="U31" s="204"/>
      <c r="V31" s="204"/>
      <c r="W31" s="205"/>
      <c r="X31" s="204"/>
      <c r="Y31" s="204"/>
      <c r="Z31" s="204"/>
      <c r="AA31" s="204"/>
      <c r="AB31" s="205"/>
      <c r="AC31" s="204"/>
      <c r="AD31" s="204"/>
      <c r="AE31" s="204"/>
      <c r="AF31" s="204"/>
      <c r="AG31" s="205"/>
    </row>
    <row r="32" spans="1:33" x14ac:dyDescent="0.3">
      <c r="A32" s="1"/>
      <c r="B32" s="1"/>
      <c r="C32" s="1"/>
      <c r="D32" s="204"/>
      <c r="E32" s="204"/>
      <c r="F32" s="204"/>
      <c r="G32" s="204"/>
      <c r="H32" s="205"/>
      <c r="I32" s="204"/>
      <c r="J32" s="204"/>
      <c r="K32" s="204"/>
      <c r="L32" s="204"/>
      <c r="M32" s="205"/>
      <c r="N32" s="204"/>
      <c r="O32" s="204"/>
      <c r="P32" s="204"/>
      <c r="Q32" s="204"/>
      <c r="R32" s="205"/>
      <c r="S32" s="204"/>
      <c r="T32" s="204"/>
      <c r="U32" s="204"/>
      <c r="V32" s="204"/>
      <c r="W32" s="205"/>
      <c r="X32" s="204"/>
      <c r="Y32" s="204"/>
      <c r="Z32" s="204"/>
      <c r="AA32" s="204"/>
      <c r="AB32" s="205"/>
      <c r="AC32" s="204"/>
      <c r="AD32" s="204"/>
      <c r="AE32" s="204"/>
      <c r="AF32" s="204"/>
      <c r="AG32" s="205"/>
    </row>
    <row r="33" spans="1:33" x14ac:dyDescent="0.3">
      <c r="A33" s="1"/>
      <c r="B33" s="1"/>
      <c r="C33" s="1"/>
      <c r="D33" s="204"/>
      <c r="E33" s="204"/>
      <c r="F33" s="204"/>
      <c r="G33" s="204"/>
      <c r="H33" s="205"/>
      <c r="I33" s="204"/>
      <c r="J33" s="204"/>
      <c r="K33" s="204"/>
      <c r="L33" s="204"/>
      <c r="M33" s="205"/>
      <c r="N33" s="204"/>
      <c r="O33" s="204"/>
      <c r="P33" s="204"/>
      <c r="Q33" s="204"/>
      <c r="R33" s="205"/>
      <c r="S33" s="204"/>
      <c r="T33" s="204"/>
      <c r="U33" s="204"/>
      <c r="V33" s="204"/>
      <c r="W33" s="205"/>
      <c r="X33" s="204"/>
      <c r="Y33" s="204"/>
      <c r="Z33" s="204"/>
      <c r="AA33" s="204"/>
      <c r="AB33" s="205"/>
      <c r="AC33" s="204"/>
      <c r="AD33" s="204"/>
      <c r="AE33" s="204"/>
      <c r="AF33" s="204"/>
      <c r="AG33" s="205"/>
    </row>
    <row r="34" spans="1:33" x14ac:dyDescent="0.3">
      <c r="A34" s="1"/>
      <c r="B34" s="1"/>
      <c r="C34" s="1"/>
      <c r="D34" s="204"/>
      <c r="E34" s="204"/>
      <c r="F34" s="204"/>
      <c r="G34" s="204"/>
      <c r="H34" s="205"/>
      <c r="I34" s="204"/>
      <c r="J34" s="204"/>
      <c r="K34" s="204"/>
      <c r="L34" s="204"/>
      <c r="M34" s="205"/>
      <c r="N34" s="204"/>
      <c r="O34" s="204"/>
      <c r="P34" s="204"/>
      <c r="Q34" s="204"/>
      <c r="R34" s="205"/>
      <c r="S34" s="204"/>
      <c r="T34" s="204"/>
      <c r="U34" s="204"/>
      <c r="V34" s="204"/>
      <c r="W34" s="205"/>
      <c r="X34" s="204"/>
      <c r="Y34" s="204"/>
      <c r="Z34" s="204"/>
      <c r="AA34" s="204"/>
      <c r="AB34" s="205"/>
      <c r="AC34" s="204"/>
      <c r="AD34" s="204"/>
      <c r="AE34" s="204"/>
      <c r="AF34" s="204"/>
      <c r="AG34" s="205"/>
    </row>
    <row r="35" spans="1:33" x14ac:dyDescent="0.3">
      <c r="A35" s="1"/>
      <c r="B35" s="1"/>
      <c r="C35" s="1"/>
      <c r="D35" s="204"/>
      <c r="E35" s="204"/>
      <c r="F35" s="204"/>
      <c r="G35" s="204"/>
      <c r="H35" s="205"/>
      <c r="I35" s="204"/>
      <c r="J35" s="204"/>
      <c r="K35" s="204"/>
      <c r="L35" s="204"/>
      <c r="M35" s="205"/>
      <c r="N35" s="204"/>
      <c r="O35" s="204"/>
      <c r="P35" s="204"/>
      <c r="Q35" s="204"/>
      <c r="R35" s="205"/>
      <c r="S35" s="204"/>
      <c r="T35" s="204"/>
      <c r="U35" s="204"/>
      <c r="V35" s="204"/>
      <c r="W35" s="205"/>
      <c r="X35" s="204"/>
      <c r="Y35" s="204"/>
      <c r="Z35" s="204"/>
      <c r="AA35" s="204"/>
      <c r="AB35" s="205"/>
      <c r="AC35" s="204"/>
      <c r="AD35" s="204"/>
      <c r="AE35" s="204"/>
      <c r="AF35" s="204"/>
      <c r="AG35" s="205"/>
    </row>
    <row r="36" spans="1:33" x14ac:dyDescent="0.3">
      <c r="A36" s="1"/>
      <c r="B36" s="1"/>
      <c r="C36" s="1"/>
      <c r="D36" s="204"/>
      <c r="E36" s="204"/>
      <c r="F36" s="204"/>
      <c r="G36" s="204"/>
      <c r="H36" s="205"/>
      <c r="I36" s="204"/>
      <c r="J36" s="204"/>
      <c r="K36" s="204"/>
      <c r="L36" s="204"/>
      <c r="M36" s="205"/>
      <c r="N36" s="204"/>
      <c r="O36" s="204"/>
      <c r="P36" s="204"/>
      <c r="Q36" s="204"/>
      <c r="R36" s="205"/>
      <c r="S36" s="204"/>
      <c r="T36" s="204"/>
      <c r="U36" s="204"/>
      <c r="V36" s="204"/>
      <c r="W36" s="205"/>
      <c r="X36" s="204"/>
      <c r="Y36" s="204"/>
      <c r="Z36" s="204"/>
      <c r="AA36" s="204"/>
      <c r="AB36" s="205"/>
      <c r="AC36" s="204"/>
      <c r="AD36" s="204"/>
      <c r="AE36" s="204"/>
      <c r="AF36" s="204"/>
      <c r="AG36" s="205"/>
    </row>
    <row r="37" spans="1:33" x14ac:dyDescent="0.3">
      <c r="A37" s="1"/>
      <c r="B37" s="1"/>
      <c r="C37" s="1"/>
      <c r="D37" s="204"/>
      <c r="E37" s="204"/>
      <c r="F37" s="204"/>
      <c r="G37" s="204"/>
      <c r="H37" s="205"/>
      <c r="I37" s="204"/>
      <c r="J37" s="204"/>
      <c r="K37" s="204"/>
      <c r="L37" s="204"/>
      <c r="M37" s="205"/>
      <c r="N37" s="204"/>
      <c r="O37" s="204"/>
      <c r="P37" s="204"/>
      <c r="Q37" s="204"/>
      <c r="R37" s="205"/>
      <c r="S37" s="204"/>
      <c r="T37" s="204"/>
      <c r="U37" s="204"/>
      <c r="V37" s="204"/>
      <c r="W37" s="205"/>
      <c r="X37" s="204"/>
      <c r="Y37" s="204"/>
      <c r="Z37" s="204"/>
      <c r="AA37" s="204"/>
      <c r="AB37" s="205"/>
      <c r="AC37" s="204"/>
      <c r="AD37" s="204"/>
      <c r="AE37" s="204"/>
      <c r="AF37" s="204"/>
      <c r="AG37" s="205"/>
    </row>
    <row r="38" spans="1:33" x14ac:dyDescent="0.3">
      <c r="A38" s="1"/>
      <c r="B38" s="1"/>
      <c r="C38" s="1"/>
      <c r="D38" s="204"/>
      <c r="E38" s="204"/>
      <c r="F38" s="204"/>
      <c r="G38" s="204"/>
      <c r="H38" s="205"/>
      <c r="I38" s="204"/>
      <c r="J38" s="204"/>
      <c r="K38" s="204"/>
      <c r="L38" s="204"/>
      <c r="M38" s="205"/>
      <c r="N38" s="204"/>
      <c r="O38" s="204"/>
      <c r="P38" s="204"/>
      <c r="Q38" s="204"/>
      <c r="R38" s="205"/>
      <c r="S38" s="204"/>
      <c r="T38" s="204"/>
      <c r="U38" s="204"/>
      <c r="V38" s="204"/>
      <c r="W38" s="205"/>
      <c r="X38" s="204"/>
      <c r="Y38" s="204"/>
      <c r="Z38" s="204"/>
      <c r="AA38" s="204"/>
      <c r="AB38" s="205"/>
      <c r="AC38" s="204"/>
      <c r="AD38" s="204"/>
      <c r="AE38" s="204"/>
      <c r="AF38" s="204"/>
      <c r="AG38" s="205"/>
    </row>
    <row r="39" spans="1:33" x14ac:dyDescent="0.3">
      <c r="A39" s="1"/>
      <c r="B39" s="1"/>
      <c r="C39" s="1"/>
      <c r="D39" s="204"/>
      <c r="E39" s="204"/>
      <c r="F39" s="204"/>
      <c r="G39" s="204"/>
      <c r="H39" s="205"/>
      <c r="I39" s="204"/>
      <c r="J39" s="204"/>
      <c r="K39" s="204"/>
      <c r="L39" s="204"/>
      <c r="M39" s="205"/>
      <c r="N39" s="204"/>
      <c r="O39" s="204"/>
      <c r="P39" s="204"/>
      <c r="Q39" s="204"/>
      <c r="R39" s="205"/>
      <c r="S39" s="204"/>
      <c r="T39" s="204"/>
      <c r="U39" s="204"/>
      <c r="V39" s="204"/>
      <c r="W39" s="205"/>
      <c r="X39" s="204"/>
      <c r="Y39" s="204"/>
      <c r="Z39" s="204"/>
      <c r="AA39" s="204"/>
      <c r="AB39" s="205"/>
      <c r="AC39" s="204"/>
      <c r="AD39" s="204"/>
      <c r="AE39" s="204"/>
      <c r="AF39" s="204"/>
      <c r="AG39" s="205"/>
    </row>
    <row r="40" spans="1:33" x14ac:dyDescent="0.3">
      <c r="A40" s="1"/>
      <c r="B40" s="1"/>
      <c r="C40" s="1"/>
      <c r="D40" s="204"/>
      <c r="E40" s="204"/>
      <c r="F40" s="204"/>
      <c r="G40" s="204"/>
      <c r="H40" s="205"/>
      <c r="I40" s="204"/>
      <c r="J40" s="204"/>
      <c r="K40" s="204"/>
      <c r="L40" s="204"/>
      <c r="M40" s="205"/>
      <c r="N40" s="204"/>
      <c r="O40" s="204"/>
      <c r="P40" s="204"/>
      <c r="Q40" s="204"/>
      <c r="R40" s="205"/>
      <c r="S40" s="204"/>
      <c r="T40" s="204"/>
      <c r="U40" s="204"/>
      <c r="V40" s="204"/>
      <c r="W40" s="205"/>
      <c r="X40" s="204"/>
      <c r="Y40" s="204"/>
      <c r="Z40" s="204"/>
      <c r="AA40" s="204"/>
      <c r="AB40" s="205"/>
      <c r="AC40" s="204"/>
      <c r="AD40" s="204"/>
      <c r="AE40" s="204"/>
      <c r="AF40" s="204"/>
      <c r="AG40" s="205"/>
    </row>
    <row r="41" spans="1:33" x14ac:dyDescent="0.3">
      <c r="A41" s="1"/>
      <c r="B41" s="1"/>
      <c r="C41" s="1"/>
      <c r="D41" s="204"/>
      <c r="E41" s="204"/>
      <c r="F41" s="204"/>
      <c r="G41" s="204"/>
      <c r="H41" s="205"/>
      <c r="I41" s="204"/>
      <c r="J41" s="204"/>
      <c r="K41" s="204"/>
      <c r="L41" s="204"/>
      <c r="M41" s="205"/>
      <c r="N41" s="204"/>
      <c r="O41" s="204"/>
      <c r="P41" s="204"/>
      <c r="Q41" s="204"/>
      <c r="R41" s="205"/>
      <c r="S41" s="204"/>
      <c r="T41" s="204"/>
      <c r="U41" s="204"/>
      <c r="V41" s="204"/>
      <c r="W41" s="205"/>
      <c r="X41" s="204"/>
      <c r="Y41" s="204"/>
      <c r="Z41" s="204"/>
      <c r="AA41" s="204"/>
      <c r="AB41" s="205"/>
      <c r="AC41" s="204"/>
      <c r="AD41" s="204"/>
      <c r="AE41" s="204"/>
      <c r="AF41" s="204"/>
      <c r="AG41" s="205"/>
    </row>
    <row r="42" spans="1:33" x14ac:dyDescent="0.3">
      <c r="A42" s="1"/>
      <c r="B42" s="1"/>
      <c r="C42" s="1"/>
      <c r="D42" s="204"/>
      <c r="E42" s="204"/>
      <c r="F42" s="204"/>
      <c r="G42" s="204"/>
      <c r="H42" s="205"/>
      <c r="I42" s="204"/>
      <c r="J42" s="204"/>
      <c r="K42" s="204"/>
      <c r="L42" s="204"/>
      <c r="M42" s="205"/>
      <c r="N42" s="204"/>
      <c r="O42" s="204"/>
      <c r="P42" s="204"/>
      <c r="Q42" s="204"/>
      <c r="R42" s="205"/>
      <c r="S42" s="204"/>
      <c r="T42" s="204"/>
      <c r="U42" s="204"/>
      <c r="V42" s="204"/>
      <c r="W42" s="205"/>
      <c r="X42" s="204"/>
      <c r="Y42" s="204"/>
      <c r="Z42" s="204"/>
      <c r="AA42" s="204"/>
      <c r="AB42" s="205"/>
      <c r="AC42" s="204"/>
      <c r="AD42" s="204"/>
      <c r="AE42" s="204"/>
      <c r="AF42" s="204"/>
      <c r="AG42" s="205"/>
    </row>
    <row r="43" spans="1:33" x14ac:dyDescent="0.3">
      <c r="A43" s="1"/>
      <c r="B43" s="1"/>
      <c r="C43" s="1"/>
      <c r="D43" s="204"/>
      <c r="E43" s="204"/>
      <c r="F43" s="204"/>
      <c r="G43" s="204"/>
      <c r="H43" s="205"/>
      <c r="I43" s="204"/>
      <c r="J43" s="204"/>
      <c r="K43" s="204"/>
      <c r="L43" s="204"/>
      <c r="M43" s="205"/>
      <c r="N43" s="204"/>
      <c r="O43" s="204"/>
      <c r="P43" s="204"/>
      <c r="Q43" s="204"/>
      <c r="R43" s="205"/>
      <c r="S43" s="204"/>
      <c r="T43" s="204"/>
      <c r="U43" s="204"/>
      <c r="V43" s="204"/>
      <c r="W43" s="205"/>
      <c r="X43" s="204"/>
      <c r="Y43" s="204"/>
      <c r="Z43" s="204"/>
      <c r="AA43" s="204"/>
      <c r="AB43" s="205"/>
      <c r="AC43" s="204"/>
      <c r="AD43" s="204"/>
      <c r="AE43" s="204"/>
      <c r="AF43" s="204"/>
      <c r="AG43" s="205"/>
    </row>
    <row r="44" spans="1:33" x14ac:dyDescent="0.3">
      <c r="A44" s="1"/>
      <c r="B44" s="1"/>
      <c r="C44" s="1"/>
      <c r="D44" s="204"/>
      <c r="E44" s="204"/>
      <c r="F44" s="204"/>
      <c r="G44" s="204"/>
      <c r="H44" s="205"/>
      <c r="I44" s="204"/>
      <c r="J44" s="204"/>
      <c r="K44" s="204"/>
      <c r="L44" s="204"/>
      <c r="M44" s="205"/>
      <c r="N44" s="204"/>
      <c r="O44" s="204"/>
      <c r="P44" s="204"/>
      <c r="Q44" s="204"/>
      <c r="R44" s="205"/>
      <c r="S44" s="204"/>
      <c r="T44" s="204"/>
      <c r="U44" s="204"/>
      <c r="V44" s="204"/>
      <c r="W44" s="205"/>
      <c r="X44" s="204"/>
      <c r="Y44" s="204"/>
      <c r="Z44" s="204"/>
      <c r="AA44" s="204"/>
      <c r="AB44" s="205"/>
      <c r="AC44" s="204"/>
      <c r="AD44" s="204"/>
      <c r="AE44" s="204"/>
      <c r="AF44" s="204"/>
      <c r="AG44" s="205"/>
    </row>
    <row r="45" spans="1:33" x14ac:dyDescent="0.3">
      <c r="A45" s="1"/>
      <c r="B45" s="1"/>
      <c r="C45" s="1"/>
      <c r="D45" s="204"/>
      <c r="E45" s="204"/>
      <c r="F45" s="204"/>
      <c r="G45" s="204"/>
      <c r="H45" s="205"/>
      <c r="I45" s="204"/>
      <c r="J45" s="204"/>
      <c r="K45" s="204"/>
      <c r="L45" s="204"/>
      <c r="M45" s="205"/>
      <c r="N45" s="204"/>
      <c r="O45" s="204"/>
      <c r="P45" s="204"/>
      <c r="Q45" s="204"/>
      <c r="R45" s="205"/>
      <c r="S45" s="204"/>
      <c r="T45" s="204"/>
      <c r="U45" s="204"/>
      <c r="V45" s="204"/>
      <c r="W45" s="205"/>
      <c r="X45" s="204"/>
      <c r="Y45" s="204"/>
      <c r="Z45" s="204"/>
      <c r="AA45" s="204"/>
      <c r="AB45" s="205"/>
      <c r="AC45" s="204"/>
      <c r="AD45" s="204"/>
      <c r="AE45" s="204"/>
      <c r="AF45" s="204"/>
      <c r="AG45" s="205"/>
    </row>
    <row r="46" spans="1:33" x14ac:dyDescent="0.3">
      <c r="A46" s="1"/>
      <c r="B46" s="1"/>
      <c r="C46" s="1"/>
      <c r="D46" s="204"/>
      <c r="E46" s="204"/>
      <c r="F46" s="204"/>
      <c r="G46" s="204"/>
      <c r="H46" s="205"/>
      <c r="I46" s="204"/>
      <c r="J46" s="204"/>
      <c r="K46" s="204"/>
      <c r="L46" s="204"/>
      <c r="M46" s="205"/>
      <c r="N46" s="204"/>
      <c r="O46" s="204"/>
      <c r="P46" s="204"/>
      <c r="Q46" s="204"/>
      <c r="R46" s="205"/>
      <c r="S46" s="204"/>
      <c r="T46" s="204"/>
      <c r="U46" s="204"/>
      <c r="V46" s="204"/>
      <c r="W46" s="205"/>
      <c r="X46" s="204"/>
      <c r="Y46" s="204"/>
      <c r="Z46" s="204"/>
      <c r="AA46" s="204"/>
      <c r="AB46" s="205"/>
      <c r="AC46" s="204"/>
      <c r="AD46" s="204"/>
      <c r="AE46" s="204"/>
      <c r="AF46" s="204"/>
      <c r="AG46" s="205"/>
    </row>
    <row r="47" spans="1:33" x14ac:dyDescent="0.3">
      <c r="A47" s="1"/>
      <c r="B47" s="1"/>
      <c r="C47" s="1"/>
      <c r="D47" s="204"/>
      <c r="E47" s="204"/>
      <c r="F47" s="204"/>
      <c r="G47" s="204"/>
      <c r="H47" s="205"/>
      <c r="I47" s="204"/>
      <c r="J47" s="204"/>
      <c r="K47" s="204"/>
      <c r="L47" s="204"/>
      <c r="M47" s="205"/>
      <c r="N47" s="204"/>
      <c r="O47" s="204"/>
      <c r="P47" s="204"/>
      <c r="Q47" s="204"/>
      <c r="R47" s="205"/>
      <c r="S47" s="204"/>
      <c r="T47" s="204"/>
      <c r="U47" s="204"/>
      <c r="V47" s="204"/>
      <c r="W47" s="205"/>
      <c r="X47" s="204"/>
      <c r="Y47" s="204"/>
      <c r="Z47" s="204"/>
      <c r="AA47" s="204"/>
      <c r="AB47" s="205"/>
      <c r="AC47" s="204"/>
      <c r="AD47" s="204"/>
      <c r="AE47" s="204"/>
      <c r="AF47" s="204"/>
      <c r="AG47" s="205"/>
    </row>
    <row r="48" spans="1:33" x14ac:dyDescent="0.3">
      <c r="A48" s="1"/>
      <c r="B48" s="1"/>
      <c r="C48" s="1"/>
      <c r="D48" s="204"/>
      <c r="E48" s="204"/>
      <c r="F48" s="204"/>
      <c r="G48" s="204"/>
      <c r="H48" s="205"/>
      <c r="I48" s="204"/>
      <c r="J48" s="204"/>
      <c r="K48" s="204"/>
      <c r="L48" s="204"/>
      <c r="M48" s="205"/>
      <c r="N48" s="204"/>
      <c r="O48" s="204"/>
      <c r="P48" s="204"/>
      <c r="Q48" s="204"/>
      <c r="R48" s="205"/>
      <c r="S48" s="204"/>
      <c r="T48" s="204"/>
      <c r="U48" s="204"/>
      <c r="V48" s="204"/>
      <c r="W48" s="205"/>
      <c r="X48" s="204"/>
      <c r="Y48" s="204"/>
      <c r="Z48" s="204"/>
      <c r="AA48" s="204"/>
      <c r="AB48" s="205"/>
      <c r="AC48" s="204"/>
      <c r="AD48" s="204"/>
      <c r="AE48" s="204"/>
      <c r="AF48" s="204"/>
      <c r="AG48" s="205"/>
    </row>
    <row r="49" spans="1:33" x14ac:dyDescent="0.3">
      <c r="A49" s="1"/>
      <c r="B49" s="1"/>
      <c r="C49" s="1"/>
      <c r="D49" s="204"/>
      <c r="E49" s="204"/>
      <c r="F49" s="204"/>
      <c r="G49" s="204"/>
      <c r="H49" s="205"/>
      <c r="I49" s="204"/>
      <c r="J49" s="204"/>
      <c r="K49" s="204"/>
      <c r="L49" s="204"/>
      <c r="M49" s="205"/>
      <c r="N49" s="204"/>
      <c r="O49" s="204"/>
      <c r="P49" s="204"/>
      <c r="Q49" s="204"/>
      <c r="R49" s="205"/>
      <c r="S49" s="204"/>
      <c r="T49" s="204"/>
      <c r="U49" s="204"/>
      <c r="V49" s="204"/>
      <c r="W49" s="205"/>
      <c r="X49" s="204"/>
      <c r="Y49" s="204"/>
      <c r="Z49" s="204"/>
      <c r="AA49" s="204"/>
      <c r="AB49" s="205"/>
      <c r="AC49" s="204"/>
      <c r="AD49" s="204"/>
      <c r="AE49" s="204"/>
      <c r="AF49" s="204"/>
      <c r="AG49" s="205"/>
    </row>
    <row r="50" spans="1:33" x14ac:dyDescent="0.3">
      <c r="A50" s="1"/>
      <c r="B50" s="1"/>
      <c r="C50" s="1"/>
      <c r="D50" s="204"/>
      <c r="E50" s="204"/>
      <c r="F50" s="204"/>
      <c r="G50" s="204"/>
      <c r="H50" s="205"/>
      <c r="I50" s="204"/>
      <c r="J50" s="204"/>
      <c r="K50" s="204"/>
      <c r="L50" s="204"/>
      <c r="M50" s="205"/>
      <c r="N50" s="204"/>
      <c r="O50" s="204"/>
      <c r="P50" s="204"/>
      <c r="Q50" s="204"/>
      <c r="R50" s="205"/>
      <c r="S50" s="204"/>
      <c r="T50" s="204"/>
      <c r="U50" s="204"/>
      <c r="V50" s="204"/>
      <c r="W50" s="205"/>
      <c r="X50" s="204"/>
      <c r="Y50" s="204"/>
      <c r="Z50" s="204"/>
      <c r="AA50" s="204"/>
      <c r="AB50" s="205"/>
      <c r="AC50" s="204"/>
      <c r="AD50" s="204"/>
      <c r="AE50" s="204"/>
      <c r="AF50" s="204"/>
      <c r="AG50" s="205"/>
    </row>
    <row r="51" spans="1:33" x14ac:dyDescent="0.3">
      <c r="A51" s="1"/>
      <c r="B51" s="1"/>
      <c r="C51" s="1"/>
      <c r="D51" s="204"/>
      <c r="E51" s="204"/>
      <c r="F51" s="204"/>
      <c r="G51" s="204"/>
      <c r="H51" s="205"/>
      <c r="I51" s="204"/>
      <c r="J51" s="204"/>
      <c r="K51" s="204"/>
      <c r="L51" s="204"/>
      <c r="M51" s="205"/>
      <c r="N51" s="204"/>
      <c r="O51" s="204"/>
      <c r="P51" s="204"/>
      <c r="Q51" s="204"/>
      <c r="R51" s="205"/>
      <c r="S51" s="204"/>
      <c r="T51" s="204"/>
      <c r="U51" s="204"/>
      <c r="V51" s="204"/>
      <c r="W51" s="205"/>
      <c r="X51" s="204"/>
      <c r="Y51" s="204"/>
      <c r="Z51" s="204"/>
      <c r="AA51" s="204"/>
      <c r="AB51" s="205"/>
      <c r="AC51" s="204"/>
      <c r="AD51" s="204"/>
      <c r="AE51" s="204"/>
      <c r="AF51" s="204"/>
      <c r="AG51" s="205"/>
    </row>
    <row r="52" spans="1:33" x14ac:dyDescent="0.3">
      <c r="A52" s="1"/>
      <c r="B52" s="1"/>
      <c r="C52" s="1"/>
      <c r="D52" s="204"/>
      <c r="E52" s="204"/>
      <c r="F52" s="204"/>
      <c r="G52" s="204"/>
      <c r="H52" s="205"/>
      <c r="I52" s="204"/>
      <c r="J52" s="204"/>
      <c r="K52" s="204"/>
      <c r="L52" s="204"/>
      <c r="M52" s="205"/>
      <c r="N52" s="204"/>
      <c r="O52" s="204"/>
      <c r="P52" s="204"/>
      <c r="Q52" s="204"/>
      <c r="R52" s="205"/>
      <c r="S52" s="204"/>
      <c r="T52" s="204"/>
      <c r="U52" s="204"/>
      <c r="V52" s="204"/>
      <c r="W52" s="205"/>
      <c r="X52" s="204"/>
      <c r="Y52" s="204"/>
      <c r="Z52" s="204"/>
      <c r="AA52" s="204"/>
      <c r="AB52" s="205"/>
      <c r="AC52" s="204"/>
      <c r="AD52" s="204"/>
      <c r="AE52" s="204"/>
      <c r="AF52" s="204"/>
      <c r="AG52" s="205"/>
    </row>
    <row r="53" spans="1:33" x14ac:dyDescent="0.3">
      <c r="A53" s="1"/>
      <c r="B53" s="1"/>
      <c r="C53" s="1"/>
      <c r="D53" s="204"/>
      <c r="E53" s="204"/>
      <c r="F53" s="204"/>
      <c r="G53" s="204"/>
      <c r="H53" s="205"/>
      <c r="I53" s="204"/>
      <c r="J53" s="204"/>
      <c r="K53" s="204"/>
      <c r="L53" s="204"/>
      <c r="M53" s="205"/>
      <c r="N53" s="204"/>
      <c r="O53" s="204"/>
      <c r="P53" s="204"/>
      <c r="Q53" s="204"/>
      <c r="R53" s="205"/>
      <c r="S53" s="204"/>
      <c r="T53" s="204"/>
      <c r="U53" s="204"/>
      <c r="V53" s="204"/>
      <c r="W53" s="205"/>
      <c r="X53" s="204"/>
      <c r="Y53" s="204"/>
      <c r="Z53" s="204"/>
      <c r="AA53" s="204"/>
      <c r="AB53" s="205"/>
      <c r="AC53" s="204"/>
      <c r="AD53" s="204"/>
      <c r="AE53" s="204"/>
      <c r="AF53" s="204"/>
      <c r="AG53" s="205"/>
    </row>
    <row r="54" spans="1:33" x14ac:dyDescent="0.3">
      <c r="A54" s="1"/>
      <c r="B54" s="1"/>
      <c r="C54" s="1"/>
      <c r="D54" s="204"/>
      <c r="E54" s="204"/>
      <c r="F54" s="204"/>
      <c r="G54" s="204"/>
      <c r="H54" s="205"/>
      <c r="I54" s="204"/>
      <c r="J54" s="204"/>
      <c r="K54" s="204"/>
      <c r="L54" s="204"/>
      <c r="M54" s="205"/>
      <c r="N54" s="204"/>
      <c r="O54" s="204"/>
      <c r="P54" s="204"/>
      <c r="Q54" s="204"/>
      <c r="R54" s="205"/>
      <c r="S54" s="204"/>
      <c r="T54" s="204"/>
      <c r="U54" s="204"/>
      <c r="V54" s="204"/>
      <c r="W54" s="205"/>
      <c r="X54" s="204"/>
      <c r="Y54" s="204"/>
      <c r="Z54" s="204"/>
      <c r="AA54" s="204"/>
      <c r="AB54" s="205"/>
      <c r="AC54" s="204"/>
      <c r="AD54" s="204"/>
      <c r="AE54" s="204"/>
      <c r="AF54" s="204"/>
      <c r="AG54" s="205"/>
    </row>
    <row r="55" spans="1:33" x14ac:dyDescent="0.3">
      <c r="A55" s="1"/>
      <c r="B55" s="1"/>
      <c r="C55" s="1"/>
      <c r="D55" s="204"/>
      <c r="E55" s="204"/>
      <c r="F55" s="204"/>
      <c r="G55" s="204"/>
      <c r="H55" s="205"/>
      <c r="I55" s="204"/>
      <c r="J55" s="204"/>
      <c r="K55" s="204"/>
      <c r="L55" s="204"/>
      <c r="M55" s="205"/>
      <c r="N55" s="204"/>
      <c r="O55" s="204"/>
      <c r="P55" s="204"/>
      <c r="Q55" s="204"/>
      <c r="R55" s="205"/>
      <c r="S55" s="204"/>
      <c r="T55" s="204"/>
      <c r="U55" s="204"/>
      <c r="V55" s="204"/>
      <c r="W55" s="205"/>
      <c r="X55" s="204"/>
      <c r="Y55" s="204"/>
      <c r="Z55" s="204"/>
      <c r="AA55" s="204"/>
      <c r="AB55" s="205"/>
      <c r="AC55" s="204"/>
      <c r="AD55" s="204"/>
      <c r="AE55" s="204"/>
      <c r="AF55" s="204"/>
      <c r="AG55" s="205"/>
    </row>
    <row r="56" spans="1:33" x14ac:dyDescent="0.3">
      <c r="A56" s="1"/>
      <c r="B56" s="1"/>
      <c r="C56" s="1"/>
      <c r="D56" s="204"/>
      <c r="E56" s="204"/>
      <c r="F56" s="204"/>
      <c r="G56" s="204"/>
      <c r="H56" s="205"/>
      <c r="I56" s="204"/>
      <c r="J56" s="204"/>
      <c r="K56" s="204"/>
      <c r="L56" s="204"/>
      <c r="M56" s="205"/>
      <c r="N56" s="204"/>
      <c r="O56" s="204"/>
      <c r="P56" s="204"/>
      <c r="Q56" s="204"/>
      <c r="R56" s="205"/>
      <c r="S56" s="204"/>
      <c r="T56" s="204"/>
      <c r="U56" s="204"/>
      <c r="V56" s="204"/>
      <c r="W56" s="205"/>
      <c r="X56" s="204"/>
      <c r="Y56" s="204"/>
      <c r="Z56" s="204"/>
      <c r="AA56" s="204"/>
      <c r="AB56" s="205"/>
      <c r="AC56" s="204"/>
      <c r="AD56" s="204"/>
      <c r="AE56" s="204"/>
      <c r="AF56" s="204"/>
      <c r="AG56" s="205"/>
    </row>
    <row r="57" spans="1:33" x14ac:dyDescent="0.3">
      <c r="A57" s="1"/>
      <c r="B57" s="1"/>
      <c r="C57" s="1"/>
      <c r="D57" s="204"/>
      <c r="E57" s="204"/>
      <c r="F57" s="204"/>
      <c r="G57" s="204"/>
      <c r="H57" s="205"/>
      <c r="I57" s="204"/>
      <c r="J57" s="204"/>
      <c r="K57" s="204"/>
      <c r="L57" s="204"/>
      <c r="M57" s="205"/>
      <c r="N57" s="204"/>
      <c r="O57" s="204"/>
      <c r="P57" s="204"/>
      <c r="Q57" s="204"/>
      <c r="R57" s="205"/>
      <c r="S57" s="204"/>
      <c r="T57" s="204"/>
      <c r="U57" s="204"/>
      <c r="V57" s="204"/>
      <c r="W57" s="205"/>
      <c r="X57" s="204"/>
      <c r="Y57" s="204"/>
      <c r="Z57" s="204"/>
      <c r="AA57" s="204"/>
      <c r="AB57" s="205"/>
      <c r="AC57" s="204"/>
      <c r="AD57" s="204"/>
      <c r="AE57" s="204"/>
      <c r="AF57" s="204"/>
      <c r="AG57" s="205"/>
    </row>
    <row r="58" spans="1:33" x14ac:dyDescent="0.3">
      <c r="A58" s="1"/>
      <c r="B58" s="1"/>
      <c r="C58" s="1"/>
      <c r="D58" s="204"/>
      <c r="E58" s="204"/>
      <c r="F58" s="204"/>
      <c r="G58" s="204"/>
      <c r="H58" s="205"/>
      <c r="I58" s="204"/>
      <c r="J58" s="204"/>
      <c r="K58" s="204"/>
      <c r="L58" s="204"/>
      <c r="M58" s="205"/>
      <c r="N58" s="204"/>
      <c r="O58" s="204"/>
      <c r="P58" s="204"/>
      <c r="Q58" s="204"/>
      <c r="R58" s="205"/>
      <c r="S58" s="204"/>
      <c r="T58" s="204"/>
      <c r="U58" s="204"/>
      <c r="V58" s="204"/>
      <c r="W58" s="205"/>
      <c r="X58" s="204"/>
      <c r="Y58" s="204"/>
      <c r="Z58" s="204"/>
      <c r="AA58" s="204"/>
      <c r="AB58" s="205"/>
      <c r="AC58" s="204"/>
      <c r="AD58" s="204"/>
      <c r="AE58" s="204"/>
      <c r="AF58" s="204"/>
      <c r="AG58" s="205"/>
    </row>
    <row r="59" spans="1:33" x14ac:dyDescent="0.3">
      <c r="A59" s="1"/>
      <c r="B59" s="1"/>
      <c r="C59" s="1"/>
      <c r="D59" s="204"/>
      <c r="E59" s="204"/>
      <c r="F59" s="204"/>
      <c r="G59" s="204"/>
      <c r="H59" s="205"/>
      <c r="I59" s="204"/>
      <c r="J59" s="204"/>
      <c r="K59" s="204"/>
      <c r="L59" s="204"/>
      <c r="M59" s="205"/>
      <c r="N59" s="204"/>
      <c r="O59" s="204"/>
      <c r="P59" s="204"/>
      <c r="Q59" s="204"/>
      <c r="R59" s="205"/>
      <c r="S59" s="204"/>
      <c r="T59" s="204"/>
      <c r="U59" s="204"/>
      <c r="V59" s="204"/>
      <c r="W59" s="205"/>
      <c r="X59" s="204"/>
      <c r="Y59" s="204"/>
      <c r="Z59" s="204"/>
      <c r="AA59" s="204"/>
      <c r="AB59" s="205"/>
      <c r="AC59" s="204"/>
      <c r="AD59" s="204"/>
      <c r="AE59" s="204"/>
      <c r="AF59" s="204"/>
      <c r="AG59" s="205"/>
    </row>
    <row r="60" spans="1:33" x14ac:dyDescent="0.3">
      <c r="A60" s="1"/>
      <c r="B60" s="1"/>
      <c r="C60" s="1"/>
      <c r="D60" s="204"/>
      <c r="E60" s="204"/>
      <c r="F60" s="204"/>
      <c r="G60" s="204"/>
      <c r="H60" s="205"/>
      <c r="I60" s="204"/>
      <c r="J60" s="204"/>
      <c r="K60" s="204"/>
      <c r="L60" s="204"/>
      <c r="M60" s="205"/>
      <c r="N60" s="204"/>
      <c r="O60" s="204"/>
      <c r="P60" s="204"/>
      <c r="Q60" s="204"/>
      <c r="R60" s="205"/>
      <c r="S60" s="204"/>
      <c r="T60" s="204"/>
      <c r="U60" s="204"/>
      <c r="V60" s="204"/>
      <c r="W60" s="205"/>
      <c r="X60" s="204"/>
      <c r="Y60" s="204"/>
      <c r="Z60" s="204"/>
      <c r="AA60" s="204"/>
      <c r="AB60" s="205"/>
      <c r="AC60" s="204"/>
      <c r="AD60" s="204"/>
      <c r="AE60" s="204"/>
      <c r="AF60" s="204"/>
      <c r="AG60" s="205"/>
    </row>
    <row r="61" spans="1:33" x14ac:dyDescent="0.3">
      <c r="A61" s="1"/>
      <c r="B61" s="1"/>
      <c r="C61" s="1"/>
      <c r="D61" s="204"/>
      <c r="E61" s="204"/>
      <c r="F61" s="204"/>
      <c r="G61" s="204"/>
      <c r="H61" s="205"/>
      <c r="I61" s="204"/>
      <c r="J61" s="204"/>
      <c r="K61" s="204"/>
      <c r="L61" s="204"/>
      <c r="M61" s="205"/>
      <c r="N61" s="204"/>
      <c r="O61" s="204"/>
      <c r="P61" s="204"/>
      <c r="Q61" s="204"/>
      <c r="R61" s="205"/>
      <c r="S61" s="204"/>
      <c r="T61" s="204"/>
      <c r="U61" s="204"/>
      <c r="V61" s="204"/>
      <c r="W61" s="205"/>
      <c r="X61" s="204"/>
      <c r="Y61" s="204"/>
      <c r="Z61" s="204"/>
      <c r="AA61" s="204"/>
      <c r="AB61" s="205"/>
      <c r="AC61" s="204"/>
      <c r="AD61" s="204"/>
      <c r="AE61" s="204"/>
      <c r="AF61" s="204"/>
      <c r="AG61" s="205"/>
    </row>
    <row r="62" spans="1:33" x14ac:dyDescent="0.3">
      <c r="A62" s="1"/>
      <c r="B62" s="1"/>
      <c r="C62" s="1"/>
      <c r="D62" s="204"/>
      <c r="E62" s="204"/>
      <c r="F62" s="204"/>
      <c r="G62" s="204"/>
      <c r="H62" s="205"/>
      <c r="I62" s="204"/>
      <c r="J62" s="204"/>
      <c r="K62" s="204"/>
      <c r="L62" s="204"/>
      <c r="M62" s="205"/>
      <c r="N62" s="204"/>
      <c r="O62" s="204"/>
      <c r="P62" s="204"/>
      <c r="Q62" s="204"/>
      <c r="R62" s="205"/>
      <c r="S62" s="204"/>
      <c r="T62" s="204"/>
      <c r="U62" s="204"/>
      <c r="V62" s="204"/>
      <c r="W62" s="205"/>
      <c r="X62" s="204"/>
      <c r="Y62" s="204"/>
      <c r="Z62" s="204"/>
      <c r="AA62" s="204"/>
      <c r="AB62" s="205"/>
      <c r="AC62" s="204"/>
      <c r="AD62" s="204"/>
      <c r="AE62" s="204"/>
      <c r="AF62" s="204"/>
      <c r="AG62" s="205"/>
    </row>
    <row r="63" spans="1:33" x14ac:dyDescent="0.3">
      <c r="A63" s="1"/>
      <c r="B63" s="1"/>
      <c r="C63" s="1"/>
      <c r="D63" s="204"/>
      <c r="E63" s="204"/>
      <c r="F63" s="204"/>
      <c r="G63" s="204"/>
      <c r="H63" s="205"/>
      <c r="I63" s="204"/>
      <c r="J63" s="204"/>
      <c r="K63" s="204"/>
      <c r="L63" s="204"/>
      <c r="M63" s="205"/>
      <c r="N63" s="204"/>
      <c r="O63" s="204"/>
      <c r="P63" s="204"/>
      <c r="Q63" s="204"/>
      <c r="R63" s="205"/>
      <c r="S63" s="204"/>
      <c r="T63" s="204"/>
      <c r="U63" s="204"/>
      <c r="V63" s="204"/>
      <c r="W63" s="205"/>
      <c r="X63" s="204"/>
      <c r="Y63" s="204"/>
      <c r="Z63" s="204"/>
      <c r="AA63" s="204"/>
      <c r="AB63" s="205"/>
      <c r="AC63" s="204"/>
      <c r="AD63" s="204"/>
      <c r="AE63" s="204"/>
      <c r="AF63" s="204"/>
      <c r="AG63" s="205"/>
    </row>
    <row r="64" spans="1:33" x14ac:dyDescent="0.3">
      <c r="A64" s="1"/>
      <c r="B64" s="1"/>
      <c r="C64" s="1"/>
      <c r="D64" s="204"/>
      <c r="E64" s="204"/>
      <c r="F64" s="204"/>
      <c r="G64" s="204"/>
      <c r="H64" s="205"/>
      <c r="I64" s="204"/>
      <c r="J64" s="204"/>
      <c r="K64" s="204"/>
      <c r="L64" s="204"/>
      <c r="M64" s="205"/>
      <c r="N64" s="204"/>
      <c r="O64" s="204"/>
      <c r="P64" s="204"/>
      <c r="Q64" s="204"/>
      <c r="R64" s="205"/>
      <c r="S64" s="204"/>
      <c r="T64" s="204"/>
      <c r="U64" s="204"/>
      <c r="V64" s="204"/>
      <c r="W64" s="205"/>
      <c r="X64" s="204"/>
      <c r="Y64" s="204"/>
      <c r="Z64" s="204"/>
      <c r="AA64" s="204"/>
      <c r="AB64" s="205"/>
      <c r="AC64" s="204"/>
      <c r="AD64" s="204"/>
      <c r="AE64" s="204"/>
      <c r="AF64" s="204"/>
      <c r="AG64" s="205"/>
    </row>
    <row r="65" spans="1:33" x14ac:dyDescent="0.3">
      <c r="A65" s="1"/>
      <c r="B65" s="1"/>
      <c r="C65" s="1"/>
      <c r="D65" s="204"/>
      <c r="E65" s="204"/>
      <c r="F65" s="204"/>
      <c r="G65" s="204"/>
      <c r="H65" s="205"/>
      <c r="I65" s="204"/>
      <c r="J65" s="204"/>
      <c r="K65" s="204"/>
      <c r="L65" s="204"/>
      <c r="M65" s="205"/>
      <c r="N65" s="204"/>
      <c r="O65" s="204"/>
      <c r="P65" s="204"/>
      <c r="Q65" s="204"/>
      <c r="R65" s="205"/>
      <c r="S65" s="204"/>
      <c r="T65" s="204"/>
      <c r="U65" s="204"/>
      <c r="V65" s="204"/>
      <c r="W65" s="205"/>
      <c r="X65" s="204"/>
      <c r="Y65" s="204"/>
      <c r="Z65" s="204"/>
      <c r="AA65" s="204"/>
      <c r="AB65" s="205"/>
      <c r="AC65" s="204"/>
      <c r="AD65" s="204"/>
      <c r="AE65" s="204"/>
      <c r="AF65" s="204"/>
      <c r="AG65" s="205"/>
    </row>
    <row r="66" spans="1:33" x14ac:dyDescent="0.3">
      <c r="A66" s="1"/>
      <c r="B66" s="1"/>
      <c r="C66" s="1"/>
      <c r="D66" s="204"/>
      <c r="E66" s="204"/>
      <c r="F66" s="204"/>
      <c r="G66" s="204"/>
      <c r="H66" s="205"/>
      <c r="I66" s="204"/>
      <c r="J66" s="204"/>
      <c r="K66" s="204"/>
      <c r="L66" s="204"/>
      <c r="M66" s="205"/>
      <c r="N66" s="204"/>
      <c r="O66" s="204"/>
      <c r="P66" s="204"/>
      <c r="Q66" s="204"/>
      <c r="R66" s="205"/>
      <c r="S66" s="204"/>
      <c r="T66" s="204"/>
      <c r="U66" s="204"/>
      <c r="V66" s="204"/>
      <c r="W66" s="205"/>
      <c r="X66" s="204"/>
      <c r="Y66" s="204"/>
      <c r="Z66" s="204"/>
      <c r="AA66" s="204"/>
      <c r="AB66" s="205"/>
      <c r="AC66" s="204"/>
      <c r="AD66" s="204"/>
      <c r="AE66" s="204"/>
      <c r="AF66" s="204"/>
      <c r="AG66" s="205"/>
    </row>
    <row r="67" spans="1:33" x14ac:dyDescent="0.3">
      <c r="A67" s="1"/>
      <c r="B67" s="1"/>
      <c r="C67" s="1"/>
      <c r="D67" s="204"/>
      <c r="E67" s="204"/>
      <c r="F67" s="204"/>
      <c r="G67" s="204"/>
      <c r="H67" s="205"/>
      <c r="I67" s="204"/>
      <c r="J67" s="204"/>
      <c r="K67" s="204"/>
      <c r="L67" s="204"/>
      <c r="M67" s="205"/>
      <c r="N67" s="204"/>
      <c r="O67" s="204"/>
      <c r="P67" s="204"/>
      <c r="Q67" s="204"/>
      <c r="R67" s="205"/>
      <c r="S67" s="204"/>
      <c r="T67" s="204"/>
      <c r="U67" s="204"/>
      <c r="V67" s="204"/>
      <c r="W67" s="205"/>
      <c r="X67" s="204"/>
      <c r="Y67" s="204"/>
      <c r="Z67" s="204"/>
      <c r="AA67" s="204"/>
      <c r="AB67" s="205"/>
      <c r="AC67" s="204"/>
      <c r="AD67" s="204"/>
      <c r="AE67" s="204"/>
      <c r="AF67" s="204"/>
      <c r="AG67" s="205"/>
    </row>
    <row r="68" spans="1:33" x14ac:dyDescent="0.3">
      <c r="A68" s="1"/>
      <c r="B68" s="1"/>
      <c r="C68" s="1"/>
      <c r="D68" s="204"/>
      <c r="E68" s="204"/>
      <c r="F68" s="204"/>
      <c r="G68" s="204"/>
      <c r="H68" s="205"/>
      <c r="I68" s="204"/>
      <c r="J68" s="204"/>
      <c r="K68" s="204"/>
      <c r="L68" s="204"/>
      <c r="M68" s="205"/>
      <c r="N68" s="204"/>
      <c r="O68" s="204"/>
      <c r="P68" s="204"/>
      <c r="Q68" s="204"/>
      <c r="R68" s="205"/>
      <c r="S68" s="204"/>
      <c r="T68" s="204"/>
      <c r="U68" s="204"/>
      <c r="V68" s="204"/>
      <c r="W68" s="205"/>
      <c r="X68" s="204"/>
      <c r="Y68" s="204"/>
      <c r="Z68" s="204"/>
      <c r="AA68" s="204"/>
      <c r="AB68" s="205"/>
      <c r="AC68" s="204"/>
      <c r="AD68" s="204"/>
      <c r="AE68" s="204"/>
      <c r="AF68" s="204"/>
      <c r="AG68" s="205"/>
    </row>
    <row r="69" spans="1:33" x14ac:dyDescent="0.3">
      <c r="A69" s="1"/>
      <c r="B69" s="1"/>
      <c r="C69" s="1"/>
      <c r="D69" s="204"/>
      <c r="E69" s="204"/>
      <c r="F69" s="204"/>
      <c r="G69" s="204"/>
      <c r="H69" s="205"/>
      <c r="I69" s="204"/>
      <c r="J69" s="204"/>
      <c r="K69" s="204"/>
      <c r="L69" s="204"/>
      <c r="M69" s="205"/>
      <c r="N69" s="204"/>
      <c r="O69" s="204"/>
      <c r="P69" s="204"/>
      <c r="Q69" s="204"/>
      <c r="R69" s="205"/>
      <c r="S69" s="204"/>
      <c r="T69" s="204"/>
      <c r="U69" s="204"/>
      <c r="V69" s="204"/>
      <c r="W69" s="205"/>
      <c r="X69" s="204"/>
      <c r="Y69" s="204"/>
      <c r="Z69" s="204"/>
      <c r="AA69" s="204"/>
      <c r="AB69" s="205"/>
      <c r="AC69" s="204"/>
      <c r="AD69" s="204"/>
      <c r="AE69" s="204"/>
      <c r="AF69" s="204"/>
      <c r="AG69" s="205"/>
    </row>
    <row r="70" spans="1:33" x14ac:dyDescent="0.3">
      <c r="A70" s="1"/>
      <c r="B70" s="1"/>
      <c r="C70" s="1"/>
      <c r="D70" s="204"/>
      <c r="E70" s="204"/>
      <c r="F70" s="204"/>
      <c r="G70" s="204"/>
      <c r="H70" s="205"/>
      <c r="I70" s="204"/>
      <c r="J70" s="204"/>
      <c r="K70" s="204"/>
      <c r="L70" s="204"/>
      <c r="M70" s="205"/>
      <c r="N70" s="204"/>
      <c r="O70" s="204"/>
      <c r="P70" s="204"/>
      <c r="Q70" s="204"/>
      <c r="R70" s="205"/>
      <c r="S70" s="204"/>
      <c r="T70" s="204"/>
      <c r="U70" s="204"/>
      <c r="V70" s="204"/>
      <c r="W70" s="205"/>
      <c r="X70" s="204"/>
      <c r="Y70" s="204"/>
      <c r="Z70" s="204"/>
      <c r="AA70" s="204"/>
      <c r="AB70" s="205"/>
      <c r="AC70" s="204"/>
      <c r="AD70" s="204"/>
      <c r="AE70" s="204"/>
      <c r="AF70" s="204"/>
      <c r="AG70" s="205"/>
    </row>
    <row r="71" spans="1:33" x14ac:dyDescent="0.3">
      <c r="A71" s="1"/>
      <c r="B71" s="1"/>
      <c r="C71" s="1"/>
      <c r="D71" s="204"/>
      <c r="E71" s="204"/>
      <c r="F71" s="204"/>
      <c r="G71" s="204"/>
      <c r="H71" s="205"/>
      <c r="I71" s="204"/>
      <c r="J71" s="204"/>
      <c r="K71" s="204"/>
      <c r="L71" s="204"/>
      <c r="M71" s="205"/>
      <c r="N71" s="204"/>
      <c r="O71" s="204"/>
      <c r="P71" s="204"/>
      <c r="Q71" s="204"/>
      <c r="R71" s="205"/>
      <c r="S71" s="204"/>
      <c r="T71" s="204"/>
      <c r="U71" s="204"/>
      <c r="V71" s="204"/>
      <c r="W71" s="205"/>
      <c r="X71" s="204"/>
      <c r="Y71" s="204"/>
      <c r="Z71" s="204"/>
      <c r="AA71" s="204"/>
      <c r="AB71" s="205"/>
      <c r="AC71" s="204"/>
      <c r="AD71" s="204"/>
      <c r="AE71" s="204"/>
      <c r="AF71" s="204"/>
      <c r="AG71" s="205"/>
    </row>
    <row r="72" spans="1:33" x14ac:dyDescent="0.3">
      <c r="A72" s="1"/>
      <c r="B72" s="1"/>
      <c r="C72" s="1"/>
      <c r="D72" s="204"/>
      <c r="E72" s="204"/>
      <c r="F72" s="204"/>
      <c r="G72" s="204"/>
      <c r="H72" s="205"/>
      <c r="I72" s="204"/>
      <c r="J72" s="204"/>
      <c r="K72" s="204"/>
      <c r="L72" s="204"/>
      <c r="M72" s="205"/>
      <c r="N72" s="204"/>
      <c r="O72" s="204"/>
      <c r="P72" s="204"/>
      <c r="Q72" s="204"/>
      <c r="R72" s="205"/>
      <c r="S72" s="204"/>
      <c r="T72" s="204"/>
      <c r="U72" s="204"/>
      <c r="V72" s="204"/>
      <c r="W72" s="205"/>
      <c r="X72" s="204"/>
      <c r="Y72" s="204"/>
      <c r="Z72" s="204"/>
      <c r="AA72" s="204"/>
      <c r="AB72" s="205"/>
      <c r="AC72" s="204"/>
      <c r="AD72" s="204"/>
      <c r="AE72" s="204"/>
      <c r="AF72" s="204"/>
      <c r="AG72" s="205"/>
    </row>
    <row r="73" spans="1:33" x14ac:dyDescent="0.3">
      <c r="A73" s="1"/>
      <c r="B73" s="1"/>
      <c r="C73" s="1"/>
      <c r="D73" s="204"/>
      <c r="E73" s="204"/>
      <c r="F73" s="204"/>
      <c r="G73" s="204"/>
      <c r="H73" s="205"/>
      <c r="I73" s="204"/>
      <c r="J73" s="204"/>
      <c r="K73" s="204"/>
      <c r="L73" s="204"/>
      <c r="M73" s="205"/>
      <c r="N73" s="204"/>
      <c r="O73" s="204"/>
      <c r="P73" s="204"/>
      <c r="Q73" s="204"/>
      <c r="R73" s="205"/>
      <c r="S73" s="204"/>
      <c r="T73" s="204"/>
      <c r="U73" s="204"/>
      <c r="V73" s="204"/>
      <c r="W73" s="205"/>
      <c r="X73" s="204"/>
      <c r="Y73" s="204"/>
      <c r="Z73" s="204"/>
      <c r="AA73" s="204"/>
      <c r="AB73" s="205"/>
      <c r="AC73" s="204"/>
      <c r="AD73" s="204"/>
      <c r="AE73" s="204"/>
      <c r="AF73" s="204"/>
      <c r="AG73" s="205"/>
    </row>
    <row r="74" spans="1:33" x14ac:dyDescent="0.3">
      <c r="A74" s="1"/>
      <c r="B74" s="1"/>
      <c r="C74" s="1"/>
      <c r="D74" s="204"/>
      <c r="E74" s="204"/>
      <c r="F74" s="204"/>
      <c r="G74" s="204"/>
      <c r="H74" s="205"/>
      <c r="I74" s="204"/>
      <c r="J74" s="204"/>
      <c r="K74" s="204"/>
      <c r="L74" s="204"/>
      <c r="M74" s="205"/>
      <c r="N74" s="204"/>
      <c r="O74" s="204"/>
      <c r="P74" s="204"/>
      <c r="Q74" s="204"/>
      <c r="R74" s="205"/>
      <c r="S74" s="204"/>
      <c r="T74" s="204"/>
      <c r="U74" s="204"/>
      <c r="V74" s="204"/>
      <c r="W74" s="205"/>
      <c r="X74" s="204"/>
      <c r="Y74" s="204"/>
      <c r="Z74" s="204"/>
      <c r="AA74" s="204"/>
      <c r="AB74" s="205"/>
      <c r="AC74" s="204"/>
      <c r="AD74" s="204"/>
      <c r="AE74" s="204"/>
      <c r="AF74" s="204"/>
      <c r="AG74" s="205"/>
    </row>
    <row r="75" spans="1:33" x14ac:dyDescent="0.3">
      <c r="A75" s="1"/>
      <c r="B75" s="1"/>
      <c r="C75" s="1"/>
      <c r="D75" s="204"/>
      <c r="E75" s="204"/>
      <c r="F75" s="204"/>
      <c r="G75" s="204"/>
      <c r="H75" s="205"/>
      <c r="I75" s="204"/>
      <c r="J75" s="204"/>
      <c r="K75" s="204"/>
      <c r="L75" s="204"/>
      <c r="M75" s="205"/>
      <c r="N75" s="204"/>
      <c r="O75" s="204"/>
      <c r="P75" s="204"/>
      <c r="Q75" s="204"/>
      <c r="R75" s="205"/>
      <c r="S75" s="204"/>
      <c r="T75" s="204"/>
      <c r="U75" s="204"/>
      <c r="V75" s="204"/>
      <c r="W75" s="205"/>
      <c r="X75" s="204"/>
      <c r="Y75" s="204"/>
      <c r="Z75" s="204"/>
      <c r="AA75" s="204"/>
      <c r="AB75" s="205"/>
      <c r="AC75" s="204"/>
      <c r="AD75" s="204"/>
      <c r="AE75" s="204"/>
      <c r="AF75" s="204"/>
      <c r="AG75" s="205"/>
    </row>
  </sheetData>
  <printOptions horizontalCentered="1"/>
  <pageMargins left="0.7" right="0.7" top="1" bottom="0.75" header="0.3" footer="0.3"/>
  <pageSetup paperSize="5" scale="78" fitToWidth="3" fitToHeight="2" orientation="landscape" r:id="rId1"/>
  <headerFooter>
    <oddHeader>&amp;C&amp;F
&amp;A</oddHeader>
    <oddFooter>&amp;L&amp;D&amp;R&amp;P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3" ma:contentTypeDescription="Create a new document." ma:contentTypeScope="" ma:versionID="66c62fc944f38d47c20ab9e098c649cb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0d98aede83ac2ef8a31956079b5e674b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DE468-249E-4370-8F1B-32C291DFA024}">
  <ds:schemaRefs>
    <ds:schemaRef ds:uri="d9d10933-f818-419e-96d6-3ad31ec1fc94"/>
    <ds:schemaRef ds:uri="http://purl.org/dc/dcmitype/"/>
    <ds:schemaRef ds:uri="9061d379-cc22-46b7-8309-c6a5eeeea005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7eac799-efcb-4d1c-ba4e-d87d91411bd9"/>
  </ds:schemaRefs>
</ds:datastoreItem>
</file>

<file path=customXml/itemProps3.xml><?xml version="1.0" encoding="utf-8"?>
<ds:datastoreItem xmlns:ds="http://schemas.openxmlformats.org/officeDocument/2006/customXml" ds:itemID="{334567EA-0E2B-46A6-A413-76C598CB1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TOC</vt:lpstr>
      <vt:lpstr>SFY 23-24 Q4 Share Summary</vt:lpstr>
      <vt:lpstr>SFY 23-24 Q4 Share by Project</vt:lpstr>
      <vt:lpstr>SFY 23-24 Q4 Share Calculations</vt:lpstr>
      <vt:lpstr>1a SFY 23-24 Q4 ABAWD</vt:lpstr>
      <vt:lpstr>1b SFY 23-24 Q4 Reim Food Ben.</vt:lpstr>
      <vt:lpstr>2a SFY 23-24 Q4 CalSAWS </vt:lpstr>
      <vt:lpstr>2b SFY 23-24 Q4 CalSAWS MO</vt:lpstr>
      <vt:lpstr>2c SFY 23-24 Q1 CS MO True-up 1</vt:lpstr>
      <vt:lpstr>2d SFY 23-24 Q1 CS MO True-up 2</vt:lpstr>
      <vt:lpstr>3a SFY 23-24 Q4 CalWIN MO</vt:lpstr>
      <vt:lpstr>3b SFY 22-23 Q4 Adj-Late MO</vt:lpstr>
      <vt:lpstr>4a 58C 20-21 Persons Count</vt:lpstr>
      <vt:lpstr>4a 58C 21-22 Persons Count</vt:lpstr>
      <vt:lpstr>5a SFY 2223 CalWIN MO Share Tbl</vt:lpstr>
      <vt:lpstr>5a SFY 2324 CalWIN MO Share Tbl</vt:lpstr>
      <vt:lpstr>'2a SFY 23-24 Q4 CalSAWS '!Print_Area</vt:lpstr>
      <vt:lpstr>'3a SFY 23-24 Q4 CalWIN MO'!Print_Area</vt:lpstr>
      <vt:lpstr>'4a 58C 20-21 Persons Count'!Print_Area</vt:lpstr>
      <vt:lpstr>'5a SFY 2223 CalWIN MO Share Tbl'!Print_Area</vt:lpstr>
      <vt:lpstr>'5a SFY 2324 CalWIN MO Share Tbl'!Print_Area</vt:lpstr>
      <vt:lpstr>'SFY 23-24 Q4 Share by Project'!Print_Area</vt:lpstr>
      <vt:lpstr>'SFY 23-24 Q4 Share Calculations'!Print_Area</vt:lpstr>
      <vt:lpstr>'SFY 23-24 Q4 Share Summary'!Print_Area</vt:lpstr>
      <vt:lpstr>TOC!Print_Area</vt:lpstr>
      <vt:lpstr>'2a SFY 23-24 Q4 CalSAWS '!Print_Titles</vt:lpstr>
      <vt:lpstr>'2b SFY 23-24 Q4 CalSAWS MO'!Print_Titles</vt:lpstr>
      <vt:lpstr>'2c SFY 23-24 Q1 CS MO True-up 1'!Print_Titles</vt:lpstr>
      <vt:lpstr>'2d SFY 23-24 Q1 CS MO True-up 2'!Print_Titles</vt:lpstr>
      <vt:lpstr>'3a SFY 23-24 Q4 CalWIN MO'!Print_Titles</vt:lpstr>
      <vt:lpstr>'3b SFY 22-23 Q4 Adj-Late MO'!Print_Titles</vt:lpstr>
      <vt:lpstr>'4a 58C 20-21 Persons Count'!Print_Titles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Tracy Berhel</cp:lastModifiedBy>
  <cp:revision/>
  <cp:lastPrinted>2024-08-08T21:59:45Z</cp:lastPrinted>
  <dcterms:created xsi:type="dcterms:W3CDTF">2022-05-09T23:31:01Z</dcterms:created>
  <dcterms:modified xsi:type="dcterms:W3CDTF">2024-10-07T21:52:11Z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