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cy's Folders\Quarterly County Share\SFY 24-25\02 - SFY 24-25 Second Quarter\"/>
    </mc:Choice>
  </mc:AlternateContent>
  <xr:revisionPtr revIDLastSave="0" documentId="8_{0A1B96D3-815E-42C9-9462-3CACE5B2E702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TOC" sheetId="23" r:id="rId1"/>
    <sheet name="SFY 24-25 Q2 Share Summary" sheetId="19" r:id="rId2"/>
    <sheet name="SFY 24-25 Q2 Share by Project" sheetId="4" r:id="rId3"/>
    <sheet name="SFY 24-25 Q2 Share Calculations" sheetId="11" r:id="rId4"/>
    <sheet name="1a SFY 24-25 Q2 ABAWD" sheetId="22" r:id="rId5"/>
    <sheet name="1b SFY 24-25 Q2 Tele Cons Act" sheetId="42" r:id="rId6"/>
    <sheet name="1c SFY 24-25 Q2 Wrk Reg CF Disq" sheetId="45" r:id="rId7"/>
    <sheet name="1d SFY 24-25 Q2 CF Disc Gamble" sheetId="47" r:id="rId8"/>
    <sheet name="1e SFY 24-25 Q2 CF Restaurant" sheetId="48" r:id="rId9"/>
    <sheet name="2a SFY 24-25 Q2 CalSAWS" sheetId="35" r:id="rId10"/>
    <sheet name="2b SFY 2324 Q2 Adj-Late CalSAWS" sheetId="43" r:id="rId11"/>
    <sheet name="3a 58C 21-22 Persons Count" sheetId="37" r:id="rId12"/>
    <sheet name="3b 58C 22-23 Persons Count" sheetId="46" r:id="rId13"/>
  </sheets>
  <externalReferences>
    <externalReference r:id="rId14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 localSheetId="11">#REF!</definedName>
    <definedName name="_Base_Start_Date" localSheetId="12">#REF!</definedName>
    <definedName name="_Base_Start_Date">#REF!</definedName>
    <definedName name="_Blended_Hourly_Rate" localSheetId="11">#REF!</definedName>
    <definedName name="_Blended_Hourly_Rate" localSheetId="12">#REF!</definedName>
    <definedName name="_Blended_Hourly_Rate">#REF!</definedName>
    <definedName name="_xlnm._FilterDatabase" localSheetId="9" hidden="1">'2a SFY 24-25 Q2 CalSAWS'!#REF!</definedName>
    <definedName name="_xlnm._FilterDatabase" localSheetId="10" hidden="1">'2b SFY 2324 Q2 Adj-Late CalSAWS'!#REF!</definedName>
    <definedName name="_Key1" localSheetId="11" hidden="1">#REF!</definedName>
    <definedName name="_Key1" localSheetId="1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1" hidden="1">#REF!</definedName>
    <definedName name="_Key2" localSheetId="12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 localSheetId="11">#REF!</definedName>
    <definedName name="_Months_Btw_Trans_and_Base" localSheetId="12">#REF!</definedName>
    <definedName name="_Months_Btw_Trans_and_Base">#REF!</definedName>
    <definedName name="_Order1" hidden="1">255</definedName>
    <definedName name="_Order2" hidden="1">255</definedName>
    <definedName name="_Sort" localSheetId="11" hidden="1">#REF!</definedName>
    <definedName name="_Sort" localSheetId="12" hidden="1">#REF!</definedName>
    <definedName name="_Sort" localSheetId="0" hidden="1">#REF!</definedName>
    <definedName name="_Sort" hidden="1">#REF!</definedName>
    <definedName name="_Total_Allow_Monthly_Hours" localSheetId="11">#REF!</definedName>
    <definedName name="_Total_Allow_Monthly_Hours" localSheetId="12">#REF!</definedName>
    <definedName name="_Total_Allow_Monthly_Hours">#REF!</definedName>
    <definedName name="_Transition_Start_Date" localSheetId="11">#REF!</definedName>
    <definedName name="_Transition_Start_Date" localSheetId="12">#REF!</definedName>
    <definedName name="_Transition_Start_Date">#REF!</definedName>
    <definedName name="A" localSheetId="11" hidden="1">{"'Cost Centers'!$A$1:$P$373"}</definedName>
    <definedName name="A" localSheetId="12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#REF!</definedName>
    <definedName name="AccessDatabase" hidden="1">"C:\My Documents\Office\1997 Forecasts\Forecast Template.mdb"</definedName>
    <definedName name="AllKits" localSheetId="0">#REF!</definedName>
    <definedName name="AllKits">#REF!</definedName>
    <definedName name="Allocation_DB">#REF!</definedName>
    <definedName name="Allocation_Resource">#REF!</definedName>
    <definedName name="Apr17C" localSheetId="11">#REF!</definedName>
    <definedName name="Apr17C" localSheetId="12">#REF!</definedName>
    <definedName name="Apr17C">#REF!</definedName>
    <definedName name="Apr18C" localSheetId="11">#REF!</definedName>
    <definedName name="Apr18C" localSheetId="12">#REF!</definedName>
    <definedName name="Apr18C">#REF!</definedName>
    <definedName name="Apr19C" localSheetId="11">#REF!</definedName>
    <definedName name="Apr19C" localSheetId="12">#REF!</definedName>
    <definedName name="Apr19C">#REF!</definedName>
    <definedName name="Apr20C" localSheetId="11">#REF!</definedName>
    <definedName name="Apr20C">#REF!</definedName>
    <definedName name="Apr21C" localSheetId="11">#REF!</definedName>
    <definedName name="Apr21C">#REF!</definedName>
    <definedName name="Apr22C" localSheetId="11">#REF!</definedName>
    <definedName name="Apr22C">#REF!</definedName>
    <definedName name="Aug11C" localSheetId="11">#REF!</definedName>
    <definedName name="Aug11C">#REF!</definedName>
    <definedName name="Aug12C" localSheetId="11">#REF!</definedName>
    <definedName name="Aug12C">#REF!</definedName>
    <definedName name="Aug13C" localSheetId="11">#REF!</definedName>
    <definedName name="Aug13C">#REF!</definedName>
    <definedName name="Aug14C" localSheetId="11">#REF!</definedName>
    <definedName name="Aug14C">#REF!</definedName>
    <definedName name="Aug15C" localSheetId="11">#REF!</definedName>
    <definedName name="Aug15C">#REF!</definedName>
    <definedName name="Aug16C" localSheetId="11">#REF!</definedName>
    <definedName name="Aug16C">#REF!</definedName>
    <definedName name="Aug17C" localSheetId="11">#REF!</definedName>
    <definedName name="Aug17C">#REF!</definedName>
    <definedName name="Aug18C" localSheetId="11">#REF!</definedName>
    <definedName name="Aug18C">#REF!</definedName>
    <definedName name="Aug19C" localSheetId="11">#REF!</definedName>
    <definedName name="Aug19C">#REF!</definedName>
    <definedName name="Aug20C" localSheetId="11">#REF!</definedName>
    <definedName name="Aug20C">#REF!</definedName>
    <definedName name="Aug21C" localSheetId="11">#REF!</definedName>
    <definedName name="Aug21C">#REF!</definedName>
    <definedName name="Aug22C" localSheetId="11">#REF!</definedName>
    <definedName name="Aug22C">#REF!</definedName>
    <definedName name="BA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#REF!</definedName>
    <definedName name="BillRate">#REF!</definedName>
    <definedName name="BuildPct" localSheetId="1">#REF!</definedName>
    <definedName name="BuildPct" localSheetId="0">#REF!</definedName>
    <definedName name="BuildPct">#REF!</definedName>
    <definedName name="Case__Tiers40" localSheetId="11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1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1">#REF!</definedName>
    <definedName name="Case_Tiers60">#REF!</definedName>
    <definedName name="Case_Tiers80" localSheetId="11">#REF!</definedName>
    <definedName name="Case_Tiers80">#REF!</definedName>
    <definedName name="Category">#REF!</definedName>
    <definedName name="Class_DropDown">#REF!</definedName>
    <definedName name="Class_List">#REF!</definedName>
    <definedName name="Contract_Name_VPF" localSheetId="11">#REF!</definedName>
    <definedName name="Contract_Name_VPF">#REF!</definedName>
    <definedName name="Contract2" localSheetId="11">#REF!</definedName>
    <definedName name="Contract2">#REF!</definedName>
    <definedName name="ContractSelected" localSheetId="11">#REF!</definedName>
    <definedName name="ContractSelected">#REF!</definedName>
    <definedName name="ContractSelected2" localSheetId="11">#REF!</definedName>
    <definedName name="ContractSelected2">#REF!</definedName>
    <definedName name="ContractSelected3" localSheetId="11">#REF!</definedName>
    <definedName name="ContractSelected3">#REF!</definedName>
    <definedName name="ContractSelected4" localSheetId="11">#REF!</definedName>
    <definedName name="ContractSelected4">#REF!</definedName>
    <definedName name="ContractStart_Month" localSheetId="11">#REF!</definedName>
    <definedName name="ContractStart_Month">#REF!</definedName>
    <definedName name="ContractStart_Year" localSheetId="11">#REF!</definedName>
    <definedName name="ContractStart_Year">#REF!</definedName>
    <definedName name="ContractSubDivisionList2" localSheetId="11">#REF!</definedName>
    <definedName name="ContractSubDivisionList2">#REF!</definedName>
    <definedName name="ContractSubDivisionList3" localSheetId="11">#REF!</definedName>
    <definedName name="ContractSubDivisionList3">#REF!</definedName>
    <definedName name="ContractSubDivisionList4" localSheetId="11">#REF!</definedName>
    <definedName name="ContractSubDivisionList4">#REF!</definedName>
    <definedName name="ContractSubDivisionListing" localSheetId="11">#REF!</definedName>
    <definedName name="ContractSubDivisionListing">#REF!</definedName>
    <definedName name="ConversionRate_SOAR_Reports" localSheetId="11">#REF!</definedName>
    <definedName name="ConversionRate_SOAR_Reports">#REF!</definedName>
    <definedName name="Count_Online_Panel_Medium">#REF!</definedName>
    <definedName name="Countries">#REF!</definedName>
    <definedName name="Dec17C" localSheetId="11">#REF!</definedName>
    <definedName name="Dec17C">#REF!</definedName>
    <definedName name="Dec18C" localSheetId="11">#REF!</definedName>
    <definedName name="Dec18C">#REF!</definedName>
    <definedName name="Dec19C" localSheetId="11">#REF!</definedName>
    <definedName name="Dec19C">#REF!</definedName>
    <definedName name="Dec20C" localSheetId="11">#REF!</definedName>
    <definedName name="Dec20C">#REF!</definedName>
    <definedName name="Dec21C" localSheetId="11">#REF!</definedName>
    <definedName name="Dec21C">#REF!</definedName>
    <definedName name="Dec22C" localSheetId="11">#REF!</definedName>
    <definedName name="Dec22C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#REF!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#REF!</definedName>
    <definedName name="DS3_Recurring_Cost">#REF!</definedName>
    <definedName name="DSL_Install">#REF!</definedName>
    <definedName name="DSL_Recurring_Cost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0">#REF!</definedName>
    <definedName name="Exhibit_A_DB">#REF!</definedName>
    <definedName name="f1_rate100" localSheetId="11">#REF!</definedName>
    <definedName name="f1_rate100" localSheetId="12">#REF!</definedName>
    <definedName name="f1_rate100" localSheetId="0">#REF!</definedName>
    <definedName name="f1_rate100">#REF!</definedName>
    <definedName name="f1_rate40" localSheetId="11">#REF!</definedName>
    <definedName name="f1_rate40" localSheetId="12">#REF!</definedName>
    <definedName name="f1_rate40" localSheetId="0">#REF!</definedName>
    <definedName name="f1_rate40">#REF!</definedName>
    <definedName name="f1_rate60" localSheetId="11">#REF!</definedName>
    <definedName name="f1_rate60" localSheetId="12">#REF!</definedName>
    <definedName name="f1_rate60">#REF!</definedName>
    <definedName name="f1_rate80" localSheetId="11">#REF!</definedName>
    <definedName name="f1_rate80">#REF!</definedName>
    <definedName name="f2_rate100" localSheetId="11">#REF!</definedName>
    <definedName name="f2_rate100">#REF!</definedName>
    <definedName name="f2_rate40" localSheetId="11">#REF!</definedName>
    <definedName name="f2_rate40">#REF!</definedName>
    <definedName name="f2_rate60" localSheetId="11">#REF!</definedName>
    <definedName name="f2_rate60">#REF!</definedName>
    <definedName name="f2_rate80" localSheetId="11">#REF!</definedName>
    <definedName name="f2_rate80">#REF!</definedName>
    <definedName name="f3_rate100" localSheetId="11">#REF!</definedName>
    <definedName name="f3_rate100">#REF!</definedName>
    <definedName name="f3_rate40" localSheetId="11">#REF!</definedName>
    <definedName name="f3_rate40">#REF!</definedName>
    <definedName name="f3_rate60" localSheetId="11">#REF!</definedName>
    <definedName name="f3_rate60">#REF!</definedName>
    <definedName name="f3_rate80" localSheetId="11">#REF!</definedName>
    <definedName name="f3_rate80">#REF!</definedName>
    <definedName name="f4_rate100" localSheetId="11">#REF!</definedName>
    <definedName name="f4_rate100">#REF!</definedName>
    <definedName name="f4_rate40" localSheetId="11">#REF!</definedName>
    <definedName name="f4_rate40">#REF!</definedName>
    <definedName name="f4_rate60" localSheetId="11">#REF!</definedName>
    <definedName name="f4_rate60">#REF!</definedName>
    <definedName name="f4_rate80" localSheetId="11">#REF!</definedName>
    <definedName name="f4_rate80">#REF!</definedName>
    <definedName name="Feb11c" localSheetId="11">#REF!</definedName>
    <definedName name="Feb11c">#REF!</definedName>
    <definedName name="Feb12C" localSheetId="11">#REF!</definedName>
    <definedName name="Feb12C">#REF!</definedName>
    <definedName name="Feb13C" localSheetId="11">#REF!</definedName>
    <definedName name="Feb13C">#REF!</definedName>
    <definedName name="Feb14C" localSheetId="11">#REF!</definedName>
    <definedName name="Feb14C">#REF!</definedName>
    <definedName name="Feb15C" localSheetId="11">#REF!</definedName>
    <definedName name="Feb15C">#REF!</definedName>
    <definedName name="Feb16C" localSheetId="11">#REF!</definedName>
    <definedName name="Feb16C">#REF!</definedName>
    <definedName name="Feb17C" localSheetId="11">#REF!</definedName>
    <definedName name="Feb17C">#REF!</definedName>
    <definedName name="Feb18C" localSheetId="11">#REF!</definedName>
    <definedName name="Feb18C">#REF!</definedName>
    <definedName name="Feb19C" localSheetId="11">#REF!</definedName>
    <definedName name="Feb19C">#REF!</definedName>
    <definedName name="Feb20C" localSheetId="11">#REF!</definedName>
    <definedName name="Feb20C">#REF!</definedName>
    <definedName name="Feb21C" localSheetId="11">#REF!</definedName>
    <definedName name="Feb21C">#REF!</definedName>
    <definedName name="Feb22C" localSheetId="11">#REF!</definedName>
    <definedName name="Feb22C">#REF!</definedName>
    <definedName name="Feb23C" localSheetId="11">#REF!</definedName>
    <definedName name="Feb23C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">#REF!</definedName>
    <definedName name="FTE_Days_Per_Month" localSheetId="0">#REF!</definedName>
    <definedName name="FTE_Days_Per_Month">#REF!</definedName>
    <definedName name="GBUList2" localSheetId="11">#REF!</definedName>
    <definedName name="GBUList2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 localSheetId="11">#REF!</definedName>
    <definedName name="HP_Contr">#REF!</definedName>
    <definedName name="HTML_CodePage" hidden="1">1252</definedName>
    <definedName name="HTML_Control" localSheetId="11" hidden="1">{"'Sheet1'!$B$2:$F$25"}</definedName>
    <definedName name="HTML_Control" localSheetId="12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#REF!</definedName>
    <definedName name="ICRECON">#REF!</definedName>
    <definedName name="Implementation_Phase___months">#REF!</definedName>
    <definedName name="inactive_mult" localSheetId="11">#REF!</definedName>
    <definedName name="inactive_mult" localSheetId="12">#REF!</definedName>
    <definedName name="inactive_mult" localSheetId="1">#REF!</definedName>
    <definedName name="inactive_mult" localSheetId="0">#REF!</definedName>
    <definedName name="inactive_mult">#REF!</definedName>
    <definedName name="INDIRECT" localSheetId="0">#REF!</definedName>
    <definedName name="INDIRECT">#REF!</definedName>
    <definedName name="InputRefBSAcct" localSheetId="11">#REF!</definedName>
    <definedName name="InputRefBSAcct" localSheetId="12">#REF!</definedName>
    <definedName name="InputRefBSAcct">#REF!</definedName>
    <definedName name="InputRefBSAll" localSheetId="11">#REF!</definedName>
    <definedName name="InputRefBSAll" localSheetId="12">#REF!</definedName>
    <definedName name="InputRefBSAll">#REF!</definedName>
    <definedName name="InputRefGrossAcct" localSheetId="11">#REF!</definedName>
    <definedName name="InputRefGrossAcct">#REF!</definedName>
    <definedName name="InputRefNonGrossAll" localSheetId="11">#REF!</definedName>
    <definedName name="InputRefNonGrossAll">#REF!</definedName>
    <definedName name="InputRefRevenueAcct" localSheetId="11">#REF!</definedName>
    <definedName name="InputRefRevenueAcct">#REF!</definedName>
    <definedName name="InputRefRevenueAll" localSheetId="11">#REF!</definedName>
    <definedName name="InputRefRevenueAll">#REF!</definedName>
    <definedName name="int_ext_sel">1</definedName>
    <definedName name="Itemized_Software_Description">#REF!</definedName>
    <definedName name="ItemTagInsert" localSheetId="11">#REF!</definedName>
    <definedName name="ItemTagInsert" localSheetId="12">#REF!</definedName>
    <definedName name="ItemTagInsert">#REF!</definedName>
    <definedName name="Jan11C" localSheetId="11">#REF!</definedName>
    <definedName name="Jan11C" localSheetId="12">#REF!</definedName>
    <definedName name="Jan11C">#REF!</definedName>
    <definedName name="Jan12C" localSheetId="11">#REF!</definedName>
    <definedName name="Jan12C" localSheetId="12">#REF!</definedName>
    <definedName name="Jan12C">#REF!</definedName>
    <definedName name="Jan13C" localSheetId="11">#REF!</definedName>
    <definedName name="Jan13C">#REF!</definedName>
    <definedName name="Jan14C" localSheetId="11">#REF!</definedName>
    <definedName name="Jan14C">#REF!</definedName>
    <definedName name="Jan15C" localSheetId="11">#REF!</definedName>
    <definedName name="Jan15C">#REF!</definedName>
    <definedName name="Jan16C" localSheetId="11">#REF!</definedName>
    <definedName name="Jan16C">#REF!</definedName>
    <definedName name="Jan17C" localSheetId="11">#REF!</definedName>
    <definedName name="Jan17C">#REF!</definedName>
    <definedName name="Jan18C" localSheetId="11">#REF!</definedName>
    <definedName name="Jan18C">#REF!</definedName>
    <definedName name="Jan19C" localSheetId="11">#REF!</definedName>
    <definedName name="Jan19C">#REF!</definedName>
    <definedName name="Jan20C" localSheetId="11">#REF!</definedName>
    <definedName name="Jan20C">#REF!</definedName>
    <definedName name="Jan21C" localSheetId="11">#REF!</definedName>
    <definedName name="Jan21C">#REF!</definedName>
    <definedName name="Jan22C" localSheetId="11">#REF!</definedName>
    <definedName name="Jan22C">#REF!</definedName>
    <definedName name="Jan23C" localSheetId="11">#REF!</definedName>
    <definedName name="Jan23C">#REF!</definedName>
    <definedName name="Jblank" localSheetId="11">#REF!</definedName>
    <definedName name="Jblank">#REF!</definedName>
    <definedName name="JCCol" localSheetId="11">#REF!</definedName>
    <definedName name="JCCol">#REF!</definedName>
    <definedName name="JCStart" localSheetId="11">#REF!</definedName>
    <definedName name="JCStart">#REF!</definedName>
    <definedName name="JobCode" localSheetId="11">#REF!</definedName>
    <definedName name="JobCode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 localSheetId="11">#REF!</definedName>
    <definedName name="Jul11C">#REF!</definedName>
    <definedName name="Jul12C" localSheetId="11">#REF!</definedName>
    <definedName name="Jul12C">#REF!</definedName>
    <definedName name="Jul13C" localSheetId="11">#REF!</definedName>
    <definedName name="Jul13C">#REF!</definedName>
    <definedName name="Jul14C" localSheetId="11">#REF!</definedName>
    <definedName name="Jul14C">#REF!</definedName>
    <definedName name="Jul15C" localSheetId="11">#REF!</definedName>
    <definedName name="Jul15C">#REF!</definedName>
    <definedName name="Jul16C" localSheetId="11">#REF!</definedName>
    <definedName name="Jul16C">#REF!</definedName>
    <definedName name="Jul17C" localSheetId="11">#REF!</definedName>
    <definedName name="Jul17C">#REF!</definedName>
    <definedName name="Jul18C" localSheetId="11">#REF!</definedName>
    <definedName name="Jul18C">#REF!</definedName>
    <definedName name="Jul19C" localSheetId="11">#REF!</definedName>
    <definedName name="Jul19C">#REF!</definedName>
    <definedName name="Jul20C" localSheetId="11">#REF!</definedName>
    <definedName name="Jul20C">#REF!</definedName>
    <definedName name="Jul21C" localSheetId="11">#REF!</definedName>
    <definedName name="Jul21C">#REF!</definedName>
    <definedName name="Jul22C" localSheetId="11">#REF!</definedName>
    <definedName name="Jul22C">#REF!</definedName>
    <definedName name="Jun11C" localSheetId="11">#REF!</definedName>
    <definedName name="Jun11C">#REF!</definedName>
    <definedName name="Jun12C" localSheetId="11">#REF!</definedName>
    <definedName name="Jun12C">#REF!</definedName>
    <definedName name="Jun13C" localSheetId="11">#REF!</definedName>
    <definedName name="Jun13C">#REF!</definedName>
    <definedName name="Jun14C" localSheetId="11">#REF!</definedName>
    <definedName name="Jun14C">#REF!</definedName>
    <definedName name="Jun15C" localSheetId="11">#REF!</definedName>
    <definedName name="Jun15C">#REF!</definedName>
    <definedName name="Jun16C" localSheetId="11">#REF!</definedName>
    <definedName name="Jun16C">#REF!</definedName>
    <definedName name="Jun17C" localSheetId="11">#REF!</definedName>
    <definedName name="Jun17C">#REF!</definedName>
    <definedName name="Jun18C" localSheetId="11">#REF!</definedName>
    <definedName name="Jun18C">#REF!</definedName>
    <definedName name="Jun19C" localSheetId="11">#REF!</definedName>
    <definedName name="Jun19C">#REF!</definedName>
    <definedName name="Jun20C" localSheetId="11">#REF!</definedName>
    <definedName name="Jun20C">#REF!</definedName>
    <definedName name="Jun21C" localSheetId="11">#REF!</definedName>
    <definedName name="Jun21C">#REF!</definedName>
    <definedName name="Jun22C" localSheetId="11">#REF!</definedName>
    <definedName name="Jun22C">#REF!</definedName>
    <definedName name="Last_Row" localSheetId="11">#REF!</definedName>
    <definedName name="Last_Row">#REF!</definedName>
    <definedName name="LastRefreshed" localSheetId="11">#REF!</definedName>
    <definedName name="LastRefreshed">#REF!</definedName>
    <definedName name="Locations" localSheetId="11">#REF!</definedName>
    <definedName name="Locations">#REF!</definedName>
    <definedName name="Mar11C" localSheetId="11">#REF!</definedName>
    <definedName name="Mar11C">#REF!</definedName>
    <definedName name="Mar12C" localSheetId="11">#REF!</definedName>
    <definedName name="Mar12C">#REF!</definedName>
    <definedName name="Mar13C" localSheetId="11">#REF!</definedName>
    <definedName name="Mar13C">#REF!</definedName>
    <definedName name="Mar14C" localSheetId="11">#REF!</definedName>
    <definedName name="Mar14C">#REF!</definedName>
    <definedName name="Mar15C" localSheetId="11">#REF!</definedName>
    <definedName name="Mar15C">#REF!</definedName>
    <definedName name="Mar16C" localSheetId="11">#REF!</definedName>
    <definedName name="Mar16C">#REF!</definedName>
    <definedName name="Mar17C" localSheetId="11">#REF!</definedName>
    <definedName name="Mar17C">#REF!</definedName>
    <definedName name="Mar18C" localSheetId="11">#REF!</definedName>
    <definedName name="Mar18C">#REF!</definedName>
    <definedName name="Mar19C" localSheetId="11">#REF!</definedName>
    <definedName name="Mar19C">#REF!</definedName>
    <definedName name="Mar20C" localSheetId="11">#REF!</definedName>
    <definedName name="Mar20C">#REF!</definedName>
    <definedName name="Mar21C" localSheetId="11">#REF!</definedName>
    <definedName name="Mar21C">#REF!</definedName>
    <definedName name="Mar22C" localSheetId="11">#REF!</definedName>
    <definedName name="Mar22C">#REF!</definedName>
    <definedName name="Mar23C" localSheetId="11">#REF!</definedName>
    <definedName name="Mar23C">#REF!</definedName>
    <definedName name="Margin" localSheetId="11">#REF!</definedName>
    <definedName name="Margin">#REF!</definedName>
    <definedName name="MarginCalc" localSheetId="11">#REF!</definedName>
    <definedName name="MarginCalc">#REF!</definedName>
    <definedName name="May11C" localSheetId="11">#REF!</definedName>
    <definedName name="May11C">#REF!</definedName>
    <definedName name="May12C" localSheetId="11">#REF!</definedName>
    <definedName name="May12C">#REF!</definedName>
    <definedName name="May13C" localSheetId="11">#REF!</definedName>
    <definedName name="May13C">#REF!</definedName>
    <definedName name="May14C" localSheetId="11">#REF!</definedName>
    <definedName name="May14C">#REF!</definedName>
    <definedName name="May15C" localSheetId="11">#REF!</definedName>
    <definedName name="May15C">#REF!</definedName>
    <definedName name="May16C" localSheetId="11">#REF!</definedName>
    <definedName name="May16C">#REF!</definedName>
    <definedName name="May17C" localSheetId="11">#REF!</definedName>
    <definedName name="May17C">#REF!</definedName>
    <definedName name="May18C" localSheetId="11">#REF!</definedName>
    <definedName name="May18C">#REF!</definedName>
    <definedName name="May19C" localSheetId="11">#REF!</definedName>
    <definedName name="May19C">#REF!</definedName>
    <definedName name="May20C" localSheetId="11">#REF!</definedName>
    <definedName name="May20C">#REF!</definedName>
    <definedName name="May21C" localSheetId="11">#REF!</definedName>
    <definedName name="May21C">#REF!</definedName>
    <definedName name="May22C" localSheetId="11">#REF!</definedName>
    <definedName name="May22C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1" hidden="1">{"'Overview'!$A$2:$E$37"}</definedName>
    <definedName name="MIS" localSheetId="12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 localSheetId="11">#REF!</definedName>
    <definedName name="Months_SS">#REF!</definedName>
    <definedName name="Months_Total" localSheetId="11">#REF!</definedName>
    <definedName name="Months_Total">#REF!</definedName>
    <definedName name="Months_Trans" localSheetId="11">#REF!</definedName>
    <definedName name="Months_Trans">#REF!</definedName>
    <definedName name="Months_Transformation" localSheetId="11">#REF!</definedName>
    <definedName name="Months_Transformation">#REF!</definedName>
    <definedName name="MONTHSUM">#REF!</definedName>
    <definedName name="Moody_s_ratings" localSheetId="11">#REF!</definedName>
    <definedName name="Moody_s_ratings">#REF!</definedName>
    <definedName name="myRange" localSheetId="11">#REF!</definedName>
    <definedName name="myRange">#REF!</definedName>
    <definedName name="Neg_PCT" localSheetId="11">#REF!</definedName>
    <definedName name="Neg_PCT" localSheetId="1">#REF!</definedName>
    <definedName name="Neg_PCT" localSheetId="0">#REF!</definedName>
    <definedName name="Neg_PCT">#REF!</definedName>
    <definedName name="new" localSheetId="11">#REF!</definedName>
    <definedName name="new">#REF!</definedName>
    <definedName name="Nov10C" localSheetId="11">#REF!</definedName>
    <definedName name="Nov10C">#REF!</definedName>
    <definedName name="Nov11C" localSheetId="11">#REF!</definedName>
    <definedName name="Nov11C">#REF!</definedName>
    <definedName name="Nov12C" localSheetId="11">#REF!</definedName>
    <definedName name="Nov12C">#REF!</definedName>
    <definedName name="Nov13C" localSheetId="11">#REF!</definedName>
    <definedName name="Nov13C">#REF!</definedName>
    <definedName name="Nov14C" localSheetId="11">#REF!</definedName>
    <definedName name="Nov14C">#REF!</definedName>
    <definedName name="Nov15C" localSheetId="11">#REF!</definedName>
    <definedName name="Nov15C">#REF!</definedName>
    <definedName name="Nov16C" localSheetId="11">#REF!</definedName>
    <definedName name="Nov16C">#REF!</definedName>
    <definedName name="nov17C" localSheetId="11">#REF!</definedName>
    <definedName name="nov17C">#REF!</definedName>
    <definedName name="Nov18C" localSheetId="11">#REF!</definedName>
    <definedName name="Nov18C">#REF!</definedName>
    <definedName name="Nov19C" localSheetId="11">#REF!</definedName>
    <definedName name="Nov19C">#REF!</definedName>
    <definedName name="Nov20C" localSheetId="11">#REF!</definedName>
    <definedName name="Nov20C">#REF!</definedName>
    <definedName name="Nov21C" localSheetId="11">#REF!</definedName>
    <definedName name="Nov21C">#REF!</definedName>
    <definedName name="Nov22C" localSheetId="11">#REF!</definedName>
    <definedName name="Nov22C">#REF!</definedName>
    <definedName name="NPV_HurdleRate" localSheetId="11">#REF!</definedName>
    <definedName name="NPV_HurdleRate">#REF!</definedName>
    <definedName name="Number_of_users_to_be_supported_during_implementation">#REF!</definedName>
    <definedName name="Oct11c" localSheetId="11">#REF!</definedName>
    <definedName name="Oct11c">#REF!</definedName>
    <definedName name="Oct12C" localSheetId="11">#REF!</definedName>
    <definedName name="Oct12C">#REF!</definedName>
    <definedName name="Oct13C" localSheetId="11">#REF!</definedName>
    <definedName name="Oct13C">#REF!</definedName>
    <definedName name="Oct14C" localSheetId="11">#REF!</definedName>
    <definedName name="Oct14C">#REF!</definedName>
    <definedName name="Oct15C" localSheetId="11">#REF!</definedName>
    <definedName name="Oct15C">#REF!</definedName>
    <definedName name="Oct16C" localSheetId="11">#REF!</definedName>
    <definedName name="Oct16C">#REF!</definedName>
    <definedName name="Oct17C" localSheetId="11">#REF!</definedName>
    <definedName name="Oct17C">#REF!</definedName>
    <definedName name="Oct18C" localSheetId="11">#REF!</definedName>
    <definedName name="Oct18C">#REF!</definedName>
    <definedName name="Oct19C" localSheetId="11">#REF!</definedName>
    <definedName name="Oct19C">#REF!</definedName>
    <definedName name="Oct20C" localSheetId="11">#REF!</definedName>
    <definedName name="Oct20C">#REF!</definedName>
    <definedName name="Oct21C" localSheetId="11">#REF!</definedName>
    <definedName name="Oct21C">#REF!</definedName>
    <definedName name="Oct22C" localSheetId="11">#REF!</definedName>
    <definedName name="Oct22C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 localSheetId="11">#REF!,#REF!</definedName>
    <definedName name="one" localSheetId="12">#REF!,#REF!</definedName>
    <definedName name="one">#REF!,#REF!</definedName>
    <definedName name="OpenviewStdRates" localSheetId="11">#REF!</definedName>
    <definedName name="OpenviewStdRates" localSheetId="12">#REF!</definedName>
    <definedName name="OpenviewStdRates">#REF!</definedName>
    <definedName name="Organization" localSheetId="11">#REF!</definedName>
    <definedName name="Organization" localSheetId="12">#REF!</definedName>
    <definedName name="Organization">#REF!</definedName>
    <definedName name="OS_GoalSeekAllowance" localSheetId="11">#REF!</definedName>
    <definedName name="OS_GoalSeekAllowance" localSheetId="12">#REF!</definedName>
    <definedName name="OS_GoalSeekAllowance">#REF!</definedName>
    <definedName name="OS_Ops_GoalSeekAllowance" localSheetId="11">#REF!</definedName>
    <definedName name="OS_Ops_GoalSeekAllowance">#REF!</definedName>
    <definedName name="OS_TargetGM" localSheetId="11">#REF!</definedName>
    <definedName name="OS_TargetGM">#REF!</definedName>
    <definedName name="Output_Currency" localSheetId="11">#REF!</definedName>
    <definedName name="Output_Currency">#REF!</definedName>
    <definedName name="PCHierarchy" localSheetId="11">#REF!</definedName>
    <definedName name="PCHierarchy">#REF!</definedName>
    <definedName name="PCNode" localSheetId="11">#REF!</definedName>
    <definedName name="PCNode">#REF!</definedName>
    <definedName name="PeopleForm.Revenue" localSheetId="11">#REF!</definedName>
    <definedName name="PeopleForm.Revenue">#REF!</definedName>
    <definedName name="_xlnm.Print_Area" localSheetId="5">'1b SFY 24-25 Q2 Tele Cons Act'!$A$1:$Q$6</definedName>
    <definedName name="_xlnm.Print_Area" localSheetId="10">'2b SFY 2324 Q2 Adj-Late CalSAWS'!$A$1:$AL$4</definedName>
    <definedName name="_xlnm.Print_Area" localSheetId="11">'3a 58C 21-22 Persons Count'!$A$1:$AQ$78</definedName>
    <definedName name="_xlnm.Print_Area" localSheetId="12">'3b 58C 22-23 Persons Count'!$A$1:$AA$72</definedName>
    <definedName name="_xlnm.Print_Area" localSheetId="2">'SFY 24-25 Q2 Share by Project'!$A$1:$M$63</definedName>
    <definedName name="_xlnm.Print_Area" localSheetId="3">'SFY 24-25 Q2 Share Calculations'!$A$1:$AR$66</definedName>
    <definedName name="_xlnm.Print_Area" localSheetId="1">'SFY 24-25 Q2 Share Summary'!$A$1:$E$63</definedName>
    <definedName name="_xlnm.Print_Area" localSheetId="0">TOC!$A$1:$C$13</definedName>
    <definedName name="_xlnm.Print_Titles" localSheetId="4">'1a SFY 24-25 Q2 ABAWD'!$A:$C</definedName>
    <definedName name="_xlnm.Print_Titles" localSheetId="5">'1b SFY 24-25 Q2 Tele Cons Act'!$A:$C</definedName>
    <definedName name="_xlnm.Print_Titles" localSheetId="6">'1c SFY 24-25 Q2 Wrk Reg CF Disq'!$A:$C</definedName>
    <definedName name="_xlnm.Print_Titles" localSheetId="7">'1d SFY 24-25 Q2 CF Disc Gamble'!$A:$C</definedName>
    <definedName name="_xlnm.Print_Titles" localSheetId="8">'1e SFY 24-25 Q2 CF Restaurant'!$A:$C</definedName>
    <definedName name="_xlnm.Print_Titles" localSheetId="9">'2a SFY 24-25 Q2 CalSAWS'!$A:$C,'2a SFY 24-25 Q2 CalSAWS'!$1:$3</definedName>
    <definedName name="_xlnm.Print_Titles" localSheetId="10">'2b SFY 2324 Q2 Adj-Late CalSAWS'!$A:$C,'2b SFY 2324 Q2 Adj-Late CalSAWS'!$1:$3</definedName>
    <definedName name="Prior_Flash" localSheetId="11">#REF!</definedName>
    <definedName name="Prior_Flash" localSheetId="12">#REF!</definedName>
    <definedName name="Prior_Flash">#REF!</definedName>
    <definedName name="Prod">#REF!</definedName>
    <definedName name="Prod_Codes">#REF!</definedName>
    <definedName name="Prod1">#REF!</definedName>
    <definedName name="Product_Codes">#REF!</definedName>
    <definedName name="ProductDepMethodInsert" localSheetId="11">#REF!</definedName>
    <definedName name="ProductDepMethodInsert">#REF!</definedName>
    <definedName name="ProductFamilyInsert" localSheetId="11">#REF!</definedName>
    <definedName name="ProductFamilyInsert">#REF!</definedName>
    <definedName name="Project_Yr">#REF!</definedName>
    <definedName name="ProjectDiscount" localSheetId="1">#REF!</definedName>
    <definedName name="ProjectDiscount" localSheetId="0">#REF!</definedName>
    <definedName name="ProjectDiscount">#REF!</definedName>
    <definedName name="PY_Hours">#REF!</definedName>
    <definedName name="PY_Hours_DB">#REF!</definedName>
    <definedName name="PY_Name" localSheetId="11">#REF!</definedName>
    <definedName name="PY_Name">#REF!</definedName>
    <definedName name="PY_Percent_DB" localSheetId="1">#REF!</definedName>
    <definedName name="PY_Percent_DB" localSheetId="0">#REF!</definedName>
    <definedName name="PY_Percent_DB">#REF!</definedName>
    <definedName name="QA_Rate">#REF!</definedName>
    <definedName name="QTRALLOC">#N/A</definedName>
    <definedName name="rate100" localSheetId="11">#REF!</definedName>
    <definedName name="rate100" localSheetId="0">#REF!</definedName>
    <definedName name="rate100">#REF!</definedName>
    <definedName name="rate40" localSheetId="11">#REF!</definedName>
    <definedName name="rate40" localSheetId="0">#REF!</definedName>
    <definedName name="rate40">#REF!</definedName>
    <definedName name="rate60" localSheetId="11">#REF!</definedName>
    <definedName name="rate60" localSheetId="0">#REF!</definedName>
    <definedName name="rate60">#REF!</definedName>
    <definedName name="rate80" localSheetId="11">#REF!</definedName>
    <definedName name="rate80">#REF!</definedName>
    <definedName name="RateCard">#REF!</definedName>
    <definedName name="RatesLook" localSheetId="11">#REF!</definedName>
    <definedName name="RatesLook">#REF!</definedName>
    <definedName name="_xlnm.Recorder">#REF!</definedName>
    <definedName name="RevenueCalc" localSheetId="11">#REF!</definedName>
    <definedName name="RevenueCalc">#REF!</definedName>
    <definedName name="RFPRole">#REF!</definedName>
    <definedName name="rolelookup" localSheetId="11">#REF!</definedName>
    <definedName name="rolelookup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 localSheetId="11">#REF!</definedName>
    <definedName name="SalaryLevelInsert">#REF!</definedName>
    <definedName name="SalaryTable" localSheetId="11">#REF!</definedName>
    <definedName name="SalaryTable">#REF!</definedName>
    <definedName name="SalaryTable_Americas" localSheetId="11">#REF!</definedName>
    <definedName name="SalaryTable_Americas">#REF!</definedName>
    <definedName name="Sales_Tax">#REF!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0">#REF!</definedName>
    <definedName name="Schedule">#REF!</definedName>
    <definedName name="sdd" localSheetId="11">#REF!</definedName>
    <definedName name="sdd" localSheetId="12">#REF!</definedName>
    <definedName name="sdd">#REF!</definedName>
    <definedName name="SECAIB" localSheetId="11">#REF!</definedName>
    <definedName name="SECAIB" localSheetId="12">#REF!</definedName>
    <definedName name="SECAIB">#REF!</definedName>
    <definedName name="Sep17C" localSheetId="11">#REF!</definedName>
    <definedName name="Sep17C" localSheetId="12">#REF!</definedName>
    <definedName name="Sep17C">#REF!</definedName>
    <definedName name="Sep18C" localSheetId="11">#REF!</definedName>
    <definedName name="Sep18C">#REF!</definedName>
    <definedName name="Sep19C" localSheetId="11">#REF!</definedName>
    <definedName name="Sep19C">#REF!</definedName>
    <definedName name="Sep20C" localSheetId="11">#REF!</definedName>
    <definedName name="Sep20C">#REF!</definedName>
    <definedName name="Sep21C" localSheetId="11">#REF!</definedName>
    <definedName name="Sep21C">#REF!</definedName>
    <definedName name="Sep22C" localSheetId="11">#REF!</definedName>
    <definedName name="Sep22C">#REF!</definedName>
    <definedName name="Sep23C" localSheetId="11">#REF!</definedName>
    <definedName name="Sep23C">#REF!</definedName>
    <definedName name="Serv_Line" localSheetId="11">#REF!</definedName>
    <definedName name="Serv_Line">#REF!</definedName>
    <definedName name="Service_Line" localSheetId="11">#REF!</definedName>
    <definedName name="Service_Line">#REF!</definedName>
    <definedName name="ServicesHours">#REF!</definedName>
    <definedName name="ShiftCodeUplift" localSheetId="11">#REF!</definedName>
    <definedName name="ShiftCodeUplift">#REF!</definedName>
    <definedName name="Shipping">#REF!</definedName>
    <definedName name="SIFTCAT2" localSheetId="11">#REF!</definedName>
    <definedName name="SIFTCAT2">#REF!</definedName>
    <definedName name="SiteLocation" localSheetId="11">#REF!</definedName>
    <definedName name="SiteLocation">#REF!</definedName>
    <definedName name="SO_ALL" localSheetId="11">#REF!</definedName>
    <definedName name="SO_ALL">#REF!</definedName>
    <definedName name="SO_Tbl" localSheetId="11">#REF!</definedName>
    <definedName name="SO_Tbl">#REF!</definedName>
    <definedName name="Soar_ID" localSheetId="11">#REF!</definedName>
    <definedName name="Soar_ID">#REF!</definedName>
    <definedName name="Spec_pct" localSheetId="11">#REF!</definedName>
    <definedName name="Spec_pct" localSheetId="1">#REF!</definedName>
    <definedName name="Spec_pct" localSheetId="0">#REF!</definedName>
    <definedName name="Spec_pct">#REF!</definedName>
    <definedName name="State" localSheetId="11">#REF!</definedName>
    <definedName name="State">#REF!</definedName>
    <definedName name="StdPaymentOption" localSheetId="11">#REF!</definedName>
    <definedName name="StdPaymentOption">#REF!</definedName>
    <definedName name="String2" localSheetId="11">#REF!</definedName>
    <definedName name="String2">#REF!</definedName>
    <definedName name="StringA" localSheetId="11">#REF!</definedName>
    <definedName name="StringA">#REF!</definedName>
    <definedName name="SubDivisionList" localSheetId="11">#REF!</definedName>
    <definedName name="SubDivisionList">#REF!</definedName>
    <definedName name="SUPPLIES">#REF!</definedName>
    <definedName name="SystemData115" localSheetId="11">#REF!</definedName>
    <definedName name="SystemData115">#REF!</definedName>
    <definedName name="SystemTest" localSheetId="1">#REF!</definedName>
    <definedName name="SystemTest" localSheetId="0">#REF!</definedName>
    <definedName name="SystemTest">#REF!</definedName>
    <definedName name="t_channels" localSheetId="0">#REF!</definedName>
    <definedName name="t_channels">#REF!</definedName>
    <definedName name="t_seats" localSheetId="0">#REF!</definedName>
    <definedName name="t_seats">#REF!</definedName>
    <definedName name="T1_Install" localSheetId="0">#REF!</definedName>
    <definedName name="T1_Install">#REF!</definedName>
    <definedName name="T1_Recurring_Cost" localSheetId="0">#REF!</definedName>
    <definedName name="T1_Recurring_Cost">#REF!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 localSheetId="11">#REF!</definedName>
    <definedName name="TagsUsed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1">#REF!</definedName>
    <definedName name="Tiers100">#REF!</definedName>
    <definedName name="Tiers40" localSheetId="11">#REF!</definedName>
    <definedName name="Tiers40">#REF!</definedName>
    <definedName name="Tiers60" localSheetId="11">#REF!</definedName>
    <definedName name="Tiers60">#REF!</definedName>
    <definedName name="Tiers80" localSheetId="11">#REF!</definedName>
    <definedName name="Tiers80">#REF!</definedName>
    <definedName name="Title" localSheetId="11">#REF!</definedName>
    <definedName name="Title">#REF!</definedName>
    <definedName name="Trans" localSheetId="11">#REF!</definedName>
    <definedName name="Trans">#REF!</definedName>
    <definedName name="us">1.5037</definedName>
    <definedName name="USASourceList">#REF!</definedName>
    <definedName name="V" localSheetId="11">#REF!</definedName>
    <definedName name="V" localSheetId="12">#REF!</definedName>
    <definedName name="V">#REF!</definedName>
    <definedName name="ValidResources">#REF!</definedName>
    <definedName name="VARTYPE2" localSheetId="11">#REF!</definedName>
    <definedName name="VARTYPE2" localSheetId="12">#REF!</definedName>
    <definedName name="VARTYPE2">#REF!</definedName>
    <definedName name="Version" localSheetId="11">#REF!</definedName>
    <definedName name="Version" localSheetId="12">#REF!</definedName>
    <definedName name="Version">#REF!</definedName>
    <definedName name="WorkforceList">#REF!</definedName>
    <definedName name="xxx" localSheetId="11">#REF!</definedName>
    <definedName name="xxx">#REF!</definedName>
    <definedName name="ZLE" localSheetId="11" hidden="1">{"'Overview'!$A$2:$E$37"}</definedName>
    <definedName name="ZLE" localSheetId="12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9" l="1"/>
  <c r="S35" i="11"/>
  <c r="S15" i="11"/>
  <c r="F13" i="4" s="1"/>
  <c r="S6" i="11"/>
  <c r="S59" i="11"/>
  <c r="F57" i="4" s="1"/>
  <c r="S48" i="11"/>
  <c r="F46" i="4" s="1"/>
  <c r="S42" i="11"/>
  <c r="S41" i="11"/>
  <c r="S24" i="11"/>
  <c r="F22" i="4" s="1"/>
  <c r="F65" i="4"/>
  <c r="F56" i="4"/>
  <c r="F58" i="4"/>
  <c r="F59" i="4"/>
  <c r="F60" i="4"/>
  <c r="F61" i="4"/>
  <c r="F40" i="4"/>
  <c r="F41" i="4"/>
  <c r="F42" i="4"/>
  <c r="F43" i="4"/>
  <c r="F44" i="4"/>
  <c r="F45" i="4"/>
  <c r="F47" i="4"/>
  <c r="F48" i="4"/>
  <c r="F49" i="4"/>
  <c r="F50" i="4"/>
  <c r="F51" i="4"/>
  <c r="F52" i="4"/>
  <c r="F53" i="4"/>
  <c r="F54" i="4"/>
  <c r="F55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5" i="4"/>
  <c r="F6" i="4"/>
  <c r="F7" i="4"/>
  <c r="F8" i="4"/>
  <c r="F9" i="4"/>
  <c r="F10" i="4"/>
  <c r="F11" i="4"/>
  <c r="F12" i="4"/>
  <c r="F14" i="4"/>
  <c r="F15" i="4"/>
  <c r="F16" i="4"/>
  <c r="F17" i="4"/>
  <c r="F18" i="4"/>
  <c r="F19" i="4"/>
  <c r="F20" i="4"/>
  <c r="F21" i="4"/>
  <c r="F23" i="4"/>
  <c r="F4" i="4"/>
  <c r="R64" i="11"/>
  <c r="R53" i="11"/>
  <c r="S53" i="11"/>
  <c r="R54" i="11"/>
  <c r="S54" i="11"/>
  <c r="R55" i="11"/>
  <c r="S55" i="11" s="1"/>
  <c r="R56" i="11"/>
  <c r="S56" i="11"/>
  <c r="R57" i="11"/>
  <c r="S57" i="11"/>
  <c r="R58" i="11"/>
  <c r="S58" i="11"/>
  <c r="R59" i="11"/>
  <c r="R60" i="11"/>
  <c r="S60" i="11"/>
  <c r="R61" i="11"/>
  <c r="S61" i="11"/>
  <c r="R62" i="11"/>
  <c r="S62" i="11"/>
  <c r="R63" i="11"/>
  <c r="S63" i="11" s="1"/>
  <c r="R30" i="11"/>
  <c r="S30" i="11"/>
  <c r="R31" i="11"/>
  <c r="S31" i="11" s="1"/>
  <c r="R32" i="11"/>
  <c r="S32" i="11"/>
  <c r="R33" i="11"/>
  <c r="S33" i="11"/>
  <c r="R34" i="11"/>
  <c r="S34" i="11"/>
  <c r="R35" i="11"/>
  <c r="R36" i="11"/>
  <c r="S36" i="11"/>
  <c r="R37" i="11"/>
  <c r="S37" i="11"/>
  <c r="R38" i="11"/>
  <c r="S38" i="11"/>
  <c r="R39" i="11"/>
  <c r="S39" i="11"/>
  <c r="R40" i="11"/>
  <c r="S40" i="11"/>
  <c r="R41" i="11"/>
  <c r="R42" i="11"/>
  <c r="R43" i="11"/>
  <c r="S43" i="11"/>
  <c r="R44" i="11"/>
  <c r="S44" i="11"/>
  <c r="R45" i="11"/>
  <c r="S45" i="11"/>
  <c r="R46" i="11"/>
  <c r="S46" i="11"/>
  <c r="R47" i="11"/>
  <c r="S47" i="11"/>
  <c r="R48" i="11"/>
  <c r="R49" i="11"/>
  <c r="S49" i="11"/>
  <c r="R50" i="11"/>
  <c r="S50" i="11"/>
  <c r="R51" i="11"/>
  <c r="S51" i="11"/>
  <c r="R52" i="11"/>
  <c r="S52" i="11"/>
  <c r="R7" i="11"/>
  <c r="S7" i="11" s="1"/>
  <c r="R8" i="11"/>
  <c r="S8" i="11" s="1"/>
  <c r="R9" i="11"/>
  <c r="S9" i="11" s="1"/>
  <c r="R10" i="11"/>
  <c r="S10" i="11"/>
  <c r="R11" i="11"/>
  <c r="S11" i="11" s="1"/>
  <c r="R12" i="11"/>
  <c r="S12" i="11" s="1"/>
  <c r="R13" i="11"/>
  <c r="S13" i="11" s="1"/>
  <c r="R14" i="11"/>
  <c r="S14" i="11"/>
  <c r="R15" i="11"/>
  <c r="R16" i="11"/>
  <c r="S16" i="11" s="1"/>
  <c r="R17" i="11"/>
  <c r="S17" i="11" s="1"/>
  <c r="R18" i="11"/>
  <c r="S18" i="11"/>
  <c r="R19" i="11"/>
  <c r="S19" i="11" s="1"/>
  <c r="R20" i="11"/>
  <c r="S20" i="11" s="1"/>
  <c r="R21" i="11"/>
  <c r="S21" i="11" s="1"/>
  <c r="R22" i="11"/>
  <c r="S22" i="11"/>
  <c r="R23" i="11"/>
  <c r="S23" i="11" s="1"/>
  <c r="R24" i="11"/>
  <c r="R25" i="11"/>
  <c r="S25" i="11" s="1"/>
  <c r="R26" i="11"/>
  <c r="S26" i="11"/>
  <c r="R27" i="11"/>
  <c r="S27" i="11" s="1"/>
  <c r="R28" i="11"/>
  <c r="S28" i="11" s="1"/>
  <c r="R29" i="11"/>
  <c r="S29" i="11" s="1"/>
  <c r="R6" i="11"/>
  <c r="S5" i="11"/>
  <c r="S64" i="11" l="1"/>
  <c r="S66" i="11" s="1"/>
  <c r="F63" i="4"/>
  <c r="S68" i="11" s="1"/>
  <c r="N6" i="11"/>
  <c r="N7" i="11"/>
  <c r="N8" i="11"/>
  <c r="N59" i="11"/>
  <c r="N60" i="11"/>
  <c r="N61" i="11"/>
  <c r="N62" i="11"/>
  <c r="N63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35" i="11"/>
  <c r="N36" i="11"/>
  <c r="N37" i="11"/>
  <c r="N38" i="11"/>
  <c r="N39" i="11"/>
  <c r="N40" i="11"/>
  <c r="N41" i="11"/>
  <c r="N42" i="11"/>
  <c r="N43" i="11"/>
  <c r="N44" i="11"/>
  <c r="N4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9" i="11"/>
  <c r="O5" i="11"/>
  <c r="E65" i="4" s="1"/>
  <c r="F66" i="4" l="1"/>
  <c r="O29" i="11"/>
  <c r="E27" i="4" s="1"/>
  <c r="O25" i="11"/>
  <c r="E23" i="4" s="1"/>
  <c r="O32" i="11"/>
  <c r="E30" i="4" s="1"/>
  <c r="O24" i="11"/>
  <c r="O51" i="11"/>
  <c r="E49" i="4" s="1"/>
  <c r="O30" i="11"/>
  <c r="E28" i="4" s="1"/>
  <c r="O21" i="11"/>
  <c r="E19" i="4" s="1"/>
  <c r="O13" i="11"/>
  <c r="E11" i="4" s="1"/>
  <c r="O59" i="11"/>
  <c r="E57" i="4" s="1"/>
  <c r="O40" i="11"/>
  <c r="E38" i="4" s="1"/>
  <c r="O48" i="11"/>
  <c r="E46" i="4" s="1"/>
  <c r="O43" i="11"/>
  <c r="E41" i="4" s="1"/>
  <c r="O9" i="11"/>
  <c r="E7" i="4" s="1"/>
  <c r="O38" i="11"/>
  <c r="E36" i="4" s="1"/>
  <c r="O53" i="11"/>
  <c r="E51" i="4" s="1"/>
  <c r="O16" i="11"/>
  <c r="E14" i="4" s="1"/>
  <c r="O36" i="11"/>
  <c r="E34" i="4" s="1"/>
  <c r="O62" i="11"/>
  <c r="E60" i="4" s="1"/>
  <c r="O55" i="11"/>
  <c r="E53" i="4" s="1"/>
  <c r="O23" i="11"/>
  <c r="E21" i="4" s="1"/>
  <c r="O15" i="11"/>
  <c r="E13" i="4" s="1"/>
  <c r="O35" i="11"/>
  <c r="E33" i="4" s="1"/>
  <c r="O61" i="11"/>
  <c r="E59" i="4" s="1"/>
  <c r="O8" i="11"/>
  <c r="E6" i="4" s="1"/>
  <c r="O44" i="11"/>
  <c r="E42" i="4" s="1"/>
  <c r="O52" i="11"/>
  <c r="E50" i="4" s="1"/>
  <c r="O31" i="11"/>
  <c r="E29" i="4" s="1"/>
  <c r="O22" i="11"/>
  <c r="E20" i="4" s="1"/>
  <c r="O14" i="11"/>
  <c r="E12" i="4" s="1"/>
  <c r="O42" i="11"/>
  <c r="E40" i="4" s="1"/>
  <c r="O58" i="11"/>
  <c r="E56" i="4" s="1"/>
  <c r="O50" i="11"/>
  <c r="E48" i="4" s="1"/>
  <c r="O60" i="11"/>
  <c r="E58" i="4" s="1"/>
  <c r="O28" i="11"/>
  <c r="E26" i="4" s="1"/>
  <c r="O20" i="11"/>
  <c r="E18" i="4" s="1"/>
  <c r="O12" i="11"/>
  <c r="E10" i="4" s="1"/>
  <c r="O56" i="11"/>
  <c r="E54" i="4" s="1"/>
  <c r="O57" i="11"/>
  <c r="E55" i="4" s="1"/>
  <c r="O27" i="11"/>
  <c r="E25" i="4" s="1"/>
  <c r="O19" i="11"/>
  <c r="E17" i="4" s="1"/>
  <c r="O11" i="11"/>
  <c r="E9" i="4" s="1"/>
  <c r="O39" i="11"/>
  <c r="E37" i="4" s="1"/>
  <c r="O7" i="11"/>
  <c r="E5" i="4" s="1"/>
  <c r="O41" i="11"/>
  <c r="E39" i="4" s="1"/>
  <c r="O49" i="11"/>
  <c r="E47" i="4" s="1"/>
  <c r="O47" i="11"/>
  <c r="E45" i="4" s="1"/>
  <c r="O34" i="11"/>
  <c r="E32" i="4" s="1"/>
  <c r="O26" i="11"/>
  <c r="E24" i="4" s="1"/>
  <c r="O18" i="11"/>
  <c r="E16" i="4" s="1"/>
  <c r="O10" i="11"/>
  <c r="E8" i="4" s="1"/>
  <c r="O54" i="11"/>
  <c r="E52" i="4" s="1"/>
  <c r="O46" i="11"/>
  <c r="E44" i="4" s="1"/>
  <c r="O6" i="11"/>
  <c r="E4" i="4" s="1"/>
  <c r="O33" i="11"/>
  <c r="E31" i="4" s="1"/>
  <c r="O17" i="11"/>
  <c r="E15" i="4" s="1"/>
  <c r="O45" i="11"/>
  <c r="E43" i="4" s="1"/>
  <c r="O37" i="11"/>
  <c r="E35" i="4" s="1"/>
  <c r="O63" i="11"/>
  <c r="E61" i="4" s="1"/>
  <c r="N64" i="11"/>
  <c r="E22" i="4"/>
  <c r="E63" i="4" l="1"/>
  <c r="E66" i="4" s="1"/>
  <c r="O64" i="11"/>
  <c r="O66" i="11" s="1"/>
  <c r="O68" i="11" l="1"/>
  <c r="C68" i="19" l="1"/>
  <c r="AF5" i="11"/>
  <c r="AE5" i="11"/>
  <c r="AD5" i="11"/>
  <c r="D68" i="19" l="1"/>
  <c r="X5" i="11" l="1"/>
  <c r="Y5" i="11"/>
  <c r="W5" i="11"/>
  <c r="AL5" i="11" l="1"/>
  <c r="AQ5" i="11" s="1"/>
  <c r="AG5" i="11"/>
  <c r="AD4" i="11" s="1"/>
  <c r="G65" i="4"/>
  <c r="AJ5" i="11"/>
  <c r="AO5" i="11" s="1"/>
  <c r="AK5" i="11"/>
  <c r="AP5" i="11" s="1"/>
  <c r="H65" i="4"/>
  <c r="I65" i="4"/>
  <c r="K5" i="11"/>
  <c r="G5" i="11"/>
  <c r="C5" i="11"/>
  <c r="AF4" i="11" l="1"/>
  <c r="AE4" i="11"/>
  <c r="V57" i="11"/>
  <c r="V58" i="11"/>
  <c r="V59" i="11"/>
  <c r="V60" i="11"/>
  <c r="V61" i="11"/>
  <c r="V62" i="11"/>
  <c r="V63" i="11"/>
  <c r="V33" i="11"/>
  <c r="V34" i="11"/>
  <c r="V35" i="11"/>
  <c r="V36" i="11"/>
  <c r="V37" i="11"/>
  <c r="V38" i="11"/>
  <c r="Y38" i="11" s="1"/>
  <c r="V39" i="11"/>
  <c r="Y39" i="11" s="1"/>
  <c r="V40" i="11"/>
  <c r="V41" i="11"/>
  <c r="V42" i="11"/>
  <c r="Y42" i="11" s="1"/>
  <c r="V43" i="11"/>
  <c r="Y43" i="11" s="1"/>
  <c r="V44" i="11"/>
  <c r="Y44" i="11" s="1"/>
  <c r="V45" i="11"/>
  <c r="Y45" i="11" s="1"/>
  <c r="V46" i="11"/>
  <c r="Y46" i="11" s="1"/>
  <c r="V47" i="11"/>
  <c r="Y47" i="11" s="1"/>
  <c r="V48" i="11"/>
  <c r="V49" i="11"/>
  <c r="Y49" i="11" s="1"/>
  <c r="V50" i="11"/>
  <c r="V51" i="11"/>
  <c r="V52" i="11"/>
  <c r="V53" i="11"/>
  <c r="Y53" i="11" s="1"/>
  <c r="V54" i="11"/>
  <c r="Y54" i="11" s="1"/>
  <c r="V55" i="11"/>
  <c r="Y55" i="11" s="1"/>
  <c r="V56" i="11"/>
  <c r="V7" i="11"/>
  <c r="V8" i="11"/>
  <c r="V9" i="11"/>
  <c r="Y9" i="11" s="1"/>
  <c r="V10" i="11"/>
  <c r="V11" i="11"/>
  <c r="V12" i="11"/>
  <c r="Y12" i="11" s="1"/>
  <c r="V13" i="11"/>
  <c r="V14" i="11"/>
  <c r="V15" i="11"/>
  <c r="Y15" i="11" s="1"/>
  <c r="V16" i="11"/>
  <c r="V17" i="11"/>
  <c r="V18" i="11"/>
  <c r="Y18" i="11" s="1"/>
  <c r="V19" i="11"/>
  <c r="V20" i="11"/>
  <c r="Y20" i="11" s="1"/>
  <c r="V21" i="11"/>
  <c r="V22" i="11"/>
  <c r="V23" i="11"/>
  <c r="V24" i="11"/>
  <c r="Y24" i="11" s="1"/>
  <c r="V25" i="11"/>
  <c r="V26" i="11"/>
  <c r="V27" i="11"/>
  <c r="V28" i="11"/>
  <c r="V29" i="11"/>
  <c r="V30" i="11"/>
  <c r="V31" i="11"/>
  <c r="V32" i="11"/>
  <c r="Y32" i="11" s="1"/>
  <c r="V6" i="11"/>
  <c r="Y6" i="11" s="1"/>
  <c r="W58" i="46"/>
  <c r="W39" i="46"/>
  <c r="W43" i="46"/>
  <c r="W52" i="46"/>
  <c r="W53" i="46"/>
  <c r="W54" i="46"/>
  <c r="W55" i="46"/>
  <c r="W56" i="46"/>
  <c r="W57" i="46"/>
  <c r="W59" i="46"/>
  <c r="W60" i="46"/>
  <c r="W40" i="46"/>
  <c r="W41" i="46"/>
  <c r="W42" i="46"/>
  <c r="W44" i="46"/>
  <c r="W45" i="46"/>
  <c r="W46" i="46"/>
  <c r="W47" i="46"/>
  <c r="W48" i="46"/>
  <c r="W49" i="46"/>
  <c r="W50" i="46"/>
  <c r="W51" i="46"/>
  <c r="W21" i="46"/>
  <c r="W22" i="46"/>
  <c r="W23" i="46"/>
  <c r="W24" i="46"/>
  <c r="W25" i="46"/>
  <c r="W26" i="46"/>
  <c r="W27" i="46"/>
  <c r="W28" i="46"/>
  <c r="W29" i="46"/>
  <c r="W30" i="46"/>
  <c r="W31" i="46"/>
  <c r="W32" i="46"/>
  <c r="W33" i="46"/>
  <c r="W34" i="46"/>
  <c r="W35" i="46"/>
  <c r="W36" i="46"/>
  <c r="W37" i="46"/>
  <c r="W38" i="46"/>
  <c r="W4" i="46"/>
  <c r="W5" i="46"/>
  <c r="W6" i="46"/>
  <c r="W7" i="46"/>
  <c r="W8" i="46"/>
  <c r="W9" i="46"/>
  <c r="W10" i="46"/>
  <c r="W11" i="46"/>
  <c r="W12" i="46"/>
  <c r="W13" i="46"/>
  <c r="W14" i="46"/>
  <c r="W15" i="46"/>
  <c r="W16" i="46"/>
  <c r="W17" i="46"/>
  <c r="W18" i="46"/>
  <c r="W19" i="46"/>
  <c r="W20" i="46"/>
  <c r="W3" i="46"/>
  <c r="V61" i="46"/>
  <c r="V51" i="46"/>
  <c r="V52" i="46"/>
  <c r="V53" i="46"/>
  <c r="V54" i="46"/>
  <c r="V55" i="46"/>
  <c r="V56" i="46"/>
  <c r="V57" i="46"/>
  <c r="V58" i="46"/>
  <c r="V59" i="46"/>
  <c r="V60" i="46"/>
  <c r="V42" i="46"/>
  <c r="V43" i="46"/>
  <c r="V44" i="46"/>
  <c r="V45" i="46"/>
  <c r="V46" i="46"/>
  <c r="V47" i="46"/>
  <c r="V48" i="46"/>
  <c r="V49" i="46"/>
  <c r="V50" i="46"/>
  <c r="V23" i="46"/>
  <c r="V24" i="46"/>
  <c r="V25" i="46"/>
  <c r="V26" i="46"/>
  <c r="V27" i="46"/>
  <c r="V28" i="46"/>
  <c r="V29" i="46"/>
  <c r="V30" i="46"/>
  <c r="V31" i="46"/>
  <c r="V32" i="46"/>
  <c r="V33" i="46"/>
  <c r="V34" i="46"/>
  <c r="V35" i="46"/>
  <c r="V36" i="46"/>
  <c r="V37" i="46"/>
  <c r="V38" i="46"/>
  <c r="V39" i="46"/>
  <c r="V40" i="46"/>
  <c r="V41" i="46"/>
  <c r="V4" i="46"/>
  <c r="V5" i="46"/>
  <c r="V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21" i="46"/>
  <c r="V22" i="46"/>
  <c r="V3" i="46"/>
  <c r="AG4" i="11" l="1"/>
  <c r="X35" i="11"/>
  <c r="Y35" i="11"/>
  <c r="Y41" i="11"/>
  <c r="X41" i="11"/>
  <c r="Y48" i="11"/>
  <c r="X48" i="11"/>
  <c r="W61" i="46"/>
  <c r="F71" i="46" l="1"/>
  <c r="E71" i="46"/>
  <c r="Q63" i="46"/>
  <c r="N61" i="46"/>
  <c r="N68" i="46" s="1"/>
  <c r="M61" i="46"/>
  <c r="M68" i="46" s="1"/>
  <c r="L61" i="46"/>
  <c r="L68" i="46" s="1"/>
  <c r="K61" i="46"/>
  <c r="K68" i="46" s="1"/>
  <c r="J61" i="46"/>
  <c r="J68" i="46" s="1"/>
  <c r="I61" i="46"/>
  <c r="I68" i="46" s="1"/>
  <c r="H61" i="46"/>
  <c r="H68" i="46" s="1"/>
  <c r="G61" i="46"/>
  <c r="G68" i="46" s="1"/>
  <c r="F61" i="46"/>
  <c r="F68" i="46" s="1"/>
  <c r="E61" i="46"/>
  <c r="E68" i="46" s="1"/>
  <c r="D61" i="46"/>
  <c r="D68" i="46" s="1"/>
  <c r="C61" i="46"/>
  <c r="C68" i="46" s="1"/>
  <c r="Z60" i="46"/>
  <c r="X60" i="46"/>
  <c r="S60" i="46"/>
  <c r="O60" i="46"/>
  <c r="Q60" i="46" s="1"/>
  <c r="Z59" i="46"/>
  <c r="X59" i="46"/>
  <c r="S59" i="46"/>
  <c r="O59" i="46"/>
  <c r="Q59" i="46" s="1"/>
  <c r="Z58" i="46"/>
  <c r="X58" i="46"/>
  <c r="S58" i="46"/>
  <c r="O58" i="46"/>
  <c r="Q58" i="46" s="1"/>
  <c r="Z57" i="46"/>
  <c r="X57" i="46"/>
  <c r="S57" i="46"/>
  <c r="O57" i="46"/>
  <c r="Q57" i="46" s="1"/>
  <c r="Z56" i="46"/>
  <c r="X56" i="46"/>
  <c r="S56" i="46"/>
  <c r="O56" i="46"/>
  <c r="Q56" i="46" s="1"/>
  <c r="Z55" i="46"/>
  <c r="X55" i="46"/>
  <c r="S55" i="46"/>
  <c r="O55" i="46"/>
  <c r="Q55" i="46" s="1"/>
  <c r="Z54" i="46"/>
  <c r="X54" i="46"/>
  <c r="S54" i="46"/>
  <c r="O54" i="46"/>
  <c r="Q54" i="46" s="1"/>
  <c r="Z53" i="46"/>
  <c r="X53" i="46"/>
  <c r="S53" i="46"/>
  <c r="O53" i="46"/>
  <c r="Q53" i="46" s="1"/>
  <c r="Z52" i="46"/>
  <c r="X52" i="46"/>
  <c r="S52" i="46"/>
  <c r="O52" i="46"/>
  <c r="Q52" i="46" s="1"/>
  <c r="Z51" i="46"/>
  <c r="X51" i="46"/>
  <c r="S51" i="46"/>
  <c r="O51" i="46"/>
  <c r="Q51" i="46" s="1"/>
  <c r="Z50" i="46"/>
  <c r="X50" i="46"/>
  <c r="S50" i="46"/>
  <c r="O50" i="46"/>
  <c r="Q50" i="46" s="1"/>
  <c r="Z49" i="46"/>
  <c r="X49" i="46"/>
  <c r="S49" i="46"/>
  <c r="O49" i="46"/>
  <c r="Q49" i="46" s="1"/>
  <c r="Z48" i="46"/>
  <c r="X48" i="46"/>
  <c r="S48" i="46"/>
  <c r="O48" i="46"/>
  <c r="Q48" i="46" s="1"/>
  <c r="Z47" i="46"/>
  <c r="X47" i="46"/>
  <c r="S47" i="46"/>
  <c r="O47" i="46"/>
  <c r="Q47" i="46" s="1"/>
  <c r="Z46" i="46"/>
  <c r="X46" i="46"/>
  <c r="S46" i="46"/>
  <c r="O46" i="46"/>
  <c r="Q46" i="46" s="1"/>
  <c r="Z45" i="46"/>
  <c r="X45" i="46"/>
  <c r="S45" i="46"/>
  <c r="O45" i="46"/>
  <c r="Q45" i="46" s="1"/>
  <c r="Z44" i="46"/>
  <c r="X44" i="46"/>
  <c r="S44" i="46"/>
  <c r="O44" i="46"/>
  <c r="Q44" i="46" s="1"/>
  <c r="Z43" i="46"/>
  <c r="X43" i="46"/>
  <c r="S43" i="46"/>
  <c r="O43" i="46"/>
  <c r="Q43" i="46" s="1"/>
  <c r="Z42" i="46"/>
  <c r="X42" i="46"/>
  <c r="S42" i="46"/>
  <c r="O42" i="46"/>
  <c r="Q42" i="46" s="1"/>
  <c r="Z41" i="46"/>
  <c r="X41" i="46"/>
  <c r="S41" i="46"/>
  <c r="Q41" i="46"/>
  <c r="O41" i="46"/>
  <c r="Z40" i="46"/>
  <c r="X40" i="46"/>
  <c r="S40" i="46"/>
  <c r="Q40" i="46"/>
  <c r="O40" i="46"/>
  <c r="Z39" i="46"/>
  <c r="X39" i="46"/>
  <c r="S39" i="46"/>
  <c r="O39" i="46"/>
  <c r="Q39" i="46" s="1"/>
  <c r="Z38" i="46"/>
  <c r="X38" i="46"/>
  <c r="S38" i="46"/>
  <c r="O38" i="46"/>
  <c r="Q38" i="46" s="1"/>
  <c r="Z37" i="46"/>
  <c r="X37" i="46"/>
  <c r="S37" i="46"/>
  <c r="O37" i="46"/>
  <c r="Q37" i="46" s="1"/>
  <c r="Z36" i="46"/>
  <c r="X36" i="46"/>
  <c r="S36" i="46"/>
  <c r="O36" i="46"/>
  <c r="Q36" i="46" s="1"/>
  <c r="Z35" i="46"/>
  <c r="X35" i="46"/>
  <c r="S35" i="46"/>
  <c r="O35" i="46"/>
  <c r="Q35" i="46" s="1"/>
  <c r="Z34" i="46"/>
  <c r="X34" i="46"/>
  <c r="S34" i="46"/>
  <c r="O34" i="46"/>
  <c r="Q34" i="46" s="1"/>
  <c r="Z33" i="46"/>
  <c r="X33" i="46"/>
  <c r="S33" i="46"/>
  <c r="O33" i="46"/>
  <c r="Q33" i="46" s="1"/>
  <c r="Z32" i="46"/>
  <c r="X32" i="46"/>
  <c r="S32" i="46"/>
  <c r="O32" i="46"/>
  <c r="Q32" i="46" s="1"/>
  <c r="Z31" i="46"/>
  <c r="X31" i="46"/>
  <c r="S31" i="46"/>
  <c r="O31" i="46"/>
  <c r="Q31" i="46" s="1"/>
  <c r="Z30" i="46"/>
  <c r="X30" i="46"/>
  <c r="S30" i="46"/>
  <c r="O30" i="46"/>
  <c r="Q30" i="46" s="1"/>
  <c r="Z29" i="46"/>
  <c r="X29" i="46"/>
  <c r="S29" i="46"/>
  <c r="O29" i="46"/>
  <c r="Q29" i="46" s="1"/>
  <c r="Z28" i="46"/>
  <c r="X28" i="46"/>
  <c r="S28" i="46"/>
  <c r="O28" i="46"/>
  <c r="Q28" i="46" s="1"/>
  <c r="Z27" i="46"/>
  <c r="X27" i="46"/>
  <c r="S27" i="46"/>
  <c r="O27" i="46"/>
  <c r="Q27" i="46" s="1"/>
  <c r="Z26" i="46"/>
  <c r="X26" i="46"/>
  <c r="S26" i="46"/>
  <c r="O26" i="46"/>
  <c r="Q26" i="46" s="1"/>
  <c r="Z25" i="46"/>
  <c r="X25" i="46"/>
  <c r="S25" i="46"/>
  <c r="O25" i="46"/>
  <c r="Q25" i="46" s="1"/>
  <c r="Z24" i="46"/>
  <c r="X24" i="46"/>
  <c r="S24" i="46"/>
  <c r="O24" i="46"/>
  <c r="Q24" i="46" s="1"/>
  <c r="Z23" i="46"/>
  <c r="X23" i="46"/>
  <c r="S23" i="46"/>
  <c r="O23" i="46"/>
  <c r="Q23" i="46" s="1"/>
  <c r="Z22" i="46"/>
  <c r="X22" i="46"/>
  <c r="S22" i="46"/>
  <c r="O22" i="46"/>
  <c r="Q22" i="46" s="1"/>
  <c r="Z21" i="46"/>
  <c r="X21" i="46"/>
  <c r="S21" i="46"/>
  <c r="O21" i="46"/>
  <c r="Q21" i="46" s="1"/>
  <c r="Z20" i="46"/>
  <c r="X20" i="46"/>
  <c r="S20" i="46"/>
  <c r="O20" i="46"/>
  <c r="Q20" i="46" s="1"/>
  <c r="Z19" i="46"/>
  <c r="X19" i="46"/>
  <c r="S19" i="46"/>
  <c r="O19" i="46"/>
  <c r="Q19" i="46" s="1"/>
  <c r="Z18" i="46"/>
  <c r="X18" i="46"/>
  <c r="S18" i="46"/>
  <c r="O18" i="46"/>
  <c r="Q18" i="46" s="1"/>
  <c r="Z17" i="46"/>
  <c r="X17" i="46"/>
  <c r="S17" i="46"/>
  <c r="O17" i="46"/>
  <c r="Q17" i="46" s="1"/>
  <c r="Z16" i="46"/>
  <c r="X16" i="46"/>
  <c r="S16" i="46"/>
  <c r="O16" i="46"/>
  <c r="Q16" i="46" s="1"/>
  <c r="Z15" i="46"/>
  <c r="X15" i="46"/>
  <c r="S15" i="46"/>
  <c r="O15" i="46"/>
  <c r="Q15" i="46" s="1"/>
  <c r="Z14" i="46"/>
  <c r="X14" i="46"/>
  <c r="S14" i="46"/>
  <c r="O14" i="46"/>
  <c r="Q14" i="46" s="1"/>
  <c r="Z13" i="46"/>
  <c r="X13" i="46"/>
  <c r="S13" i="46"/>
  <c r="O13" i="46"/>
  <c r="Q13" i="46" s="1"/>
  <c r="Z12" i="46"/>
  <c r="X12" i="46"/>
  <c r="S12" i="46"/>
  <c r="O12" i="46"/>
  <c r="Q12" i="46" s="1"/>
  <c r="Z11" i="46"/>
  <c r="X11" i="46"/>
  <c r="S11" i="46"/>
  <c r="O11" i="46"/>
  <c r="Q11" i="46" s="1"/>
  <c r="Z10" i="46"/>
  <c r="X10" i="46"/>
  <c r="S10" i="46"/>
  <c r="O10" i="46"/>
  <c r="Q10" i="46" s="1"/>
  <c r="Z9" i="46"/>
  <c r="X9" i="46"/>
  <c r="S9" i="46"/>
  <c r="O9" i="46"/>
  <c r="Q9" i="46" s="1"/>
  <c r="Z8" i="46"/>
  <c r="X8" i="46"/>
  <c r="S8" i="46"/>
  <c r="O8" i="46"/>
  <c r="Q8" i="46" s="1"/>
  <c r="Z7" i="46"/>
  <c r="X7" i="46"/>
  <c r="S7" i="46"/>
  <c r="O7" i="46"/>
  <c r="Q7" i="46" s="1"/>
  <c r="Z6" i="46"/>
  <c r="X6" i="46"/>
  <c r="S6" i="46"/>
  <c r="O6" i="46"/>
  <c r="Q6" i="46" s="1"/>
  <c r="Z5" i="46"/>
  <c r="X5" i="46"/>
  <c r="S5" i="46"/>
  <c r="O5" i="46"/>
  <c r="Q5" i="46" s="1"/>
  <c r="Z4" i="46"/>
  <c r="X4" i="46"/>
  <c r="S4" i="46"/>
  <c r="O4" i="46"/>
  <c r="Q4" i="46" s="1"/>
  <c r="Z3" i="46"/>
  <c r="X3" i="46"/>
  <c r="S3" i="46"/>
  <c r="O3" i="46"/>
  <c r="O61" i="46" l="1"/>
  <c r="Q3" i="46"/>
  <c r="S61" i="46"/>
  <c r="T52" i="46" s="1"/>
  <c r="T13" i="46"/>
  <c r="M62" i="46"/>
  <c r="M71" i="46" s="1"/>
  <c r="Q61" i="46"/>
  <c r="R30" i="46" s="1"/>
  <c r="E62" i="46"/>
  <c r="T41" i="46"/>
  <c r="T33" i="46"/>
  <c r="T54" i="46"/>
  <c r="T14" i="46"/>
  <c r="T6" i="46"/>
  <c r="T57" i="46"/>
  <c r="T17" i="46"/>
  <c r="T3" i="46"/>
  <c r="T59" i="46"/>
  <c r="T35" i="46"/>
  <c r="T27" i="46"/>
  <c r="T9" i="46"/>
  <c r="T12" i="46"/>
  <c r="T21" i="46"/>
  <c r="T28" i="46"/>
  <c r="T51" i="46"/>
  <c r="T60" i="46"/>
  <c r="T5" i="46"/>
  <c r="T7" i="46"/>
  <c r="T23" i="46"/>
  <c r="T39" i="46"/>
  <c r="T44" i="46"/>
  <c r="T55" i="46"/>
  <c r="N62" i="46"/>
  <c r="N71" i="46" s="1"/>
  <c r="F62" i="46"/>
  <c r="O68" i="46"/>
  <c r="T18" i="46"/>
  <c r="T34" i="46"/>
  <c r="R59" i="46"/>
  <c r="AA60" i="46"/>
  <c r="T50" i="46"/>
  <c r="AA55" i="46"/>
  <c r="X61" i="46"/>
  <c r="Y24" i="46" s="1"/>
  <c r="G62" i="46"/>
  <c r="G71" i="46" s="1"/>
  <c r="H62" i="46"/>
  <c r="H71" i="46" s="1"/>
  <c r="Z61" i="46"/>
  <c r="AA43" i="46" s="1"/>
  <c r="I62" i="46"/>
  <c r="I71" i="46" s="1"/>
  <c r="S63" i="46"/>
  <c r="J62" i="46"/>
  <c r="J71" i="46" s="1"/>
  <c r="X63" i="46"/>
  <c r="C62" i="46"/>
  <c r="K62" i="46"/>
  <c r="K71" i="46" s="1"/>
  <c r="Z63" i="46"/>
  <c r="D62" i="46"/>
  <c r="D71" i="46" s="1"/>
  <c r="L62" i="46"/>
  <c r="L71" i="46" s="1"/>
  <c r="R38" i="46" l="1"/>
  <c r="AA46" i="46"/>
  <c r="R25" i="46"/>
  <c r="T4" i="46"/>
  <c r="R20" i="46"/>
  <c r="R9" i="46"/>
  <c r="R34" i="46"/>
  <c r="R52" i="46"/>
  <c r="R13" i="46"/>
  <c r="R21" i="46"/>
  <c r="R23" i="46"/>
  <c r="T8" i="46"/>
  <c r="R18" i="46"/>
  <c r="T53" i="46"/>
  <c r="T48" i="46"/>
  <c r="B51" i="11" s="1"/>
  <c r="Y6" i="46"/>
  <c r="B24" i="11"/>
  <c r="C24" i="11" s="1"/>
  <c r="F24" i="11"/>
  <c r="G24" i="11" s="1"/>
  <c r="J24" i="11"/>
  <c r="K24" i="11" s="1"/>
  <c r="R4" i="46"/>
  <c r="R57" i="46"/>
  <c r="R16" i="46"/>
  <c r="B42" i="11"/>
  <c r="F42" i="11"/>
  <c r="G42" i="11" s="1"/>
  <c r="J42" i="11"/>
  <c r="K42" i="11" s="1"/>
  <c r="B63" i="11"/>
  <c r="F63" i="11"/>
  <c r="J63" i="11"/>
  <c r="B15" i="11"/>
  <c r="J15" i="11"/>
  <c r="K15" i="11" s="1"/>
  <c r="F15" i="11"/>
  <c r="B60" i="11"/>
  <c r="F60" i="11"/>
  <c r="J60" i="11"/>
  <c r="R10" i="46"/>
  <c r="B58" i="11"/>
  <c r="J58" i="11"/>
  <c r="F58" i="11"/>
  <c r="B11" i="11"/>
  <c r="F11" i="11"/>
  <c r="J11" i="11"/>
  <c r="B12" i="11"/>
  <c r="J12" i="11"/>
  <c r="F12" i="11"/>
  <c r="R47" i="46"/>
  <c r="AA17" i="46"/>
  <c r="R50" i="46"/>
  <c r="R17" i="46"/>
  <c r="B26" i="11"/>
  <c r="J26" i="11"/>
  <c r="F26" i="11"/>
  <c r="B54" i="11"/>
  <c r="F54" i="11"/>
  <c r="J54" i="11"/>
  <c r="B30" i="11"/>
  <c r="J30" i="11"/>
  <c r="F30" i="11"/>
  <c r="B17" i="11"/>
  <c r="J17" i="11"/>
  <c r="F17" i="11"/>
  <c r="B7" i="11"/>
  <c r="J7" i="11"/>
  <c r="F7" i="11"/>
  <c r="B20" i="11"/>
  <c r="J20" i="11"/>
  <c r="K20" i="11" s="1"/>
  <c r="F20" i="11"/>
  <c r="B53" i="11"/>
  <c r="F53" i="11"/>
  <c r="J53" i="11"/>
  <c r="Y53" i="46"/>
  <c r="R53" i="46"/>
  <c r="B9" i="11"/>
  <c r="F9" i="11"/>
  <c r="J9" i="11"/>
  <c r="R36" i="46"/>
  <c r="R7" i="46"/>
  <c r="R41" i="46"/>
  <c r="B10" i="11"/>
  <c r="J10" i="11"/>
  <c r="F10" i="11"/>
  <c r="R46" i="46"/>
  <c r="B38" i="11"/>
  <c r="J38" i="11"/>
  <c r="K38" i="11" s="1"/>
  <c r="F38" i="11"/>
  <c r="B57" i="11"/>
  <c r="J57" i="11"/>
  <c r="F57" i="11"/>
  <c r="R54" i="46"/>
  <c r="B55" i="11"/>
  <c r="J55" i="11"/>
  <c r="F55" i="11"/>
  <c r="B47" i="11"/>
  <c r="J47" i="11"/>
  <c r="F47" i="11"/>
  <c r="B16" i="11"/>
  <c r="F16" i="11"/>
  <c r="J16" i="11"/>
  <c r="Y34" i="46"/>
  <c r="R45" i="46"/>
  <c r="B37" i="11"/>
  <c r="F37" i="11"/>
  <c r="J37" i="11"/>
  <c r="B8" i="11"/>
  <c r="F8" i="11"/>
  <c r="J8" i="11"/>
  <c r="R44" i="46"/>
  <c r="B62" i="11"/>
  <c r="F62" i="11"/>
  <c r="J62" i="11"/>
  <c r="B36" i="11"/>
  <c r="F36" i="11"/>
  <c r="J36" i="11"/>
  <c r="R22" i="46"/>
  <c r="B56" i="11"/>
  <c r="F56" i="11"/>
  <c r="J56" i="11"/>
  <c r="R29" i="46"/>
  <c r="R31" i="46"/>
  <c r="B21" i="11"/>
  <c r="J21" i="11"/>
  <c r="K21" i="11" s="1"/>
  <c r="F21" i="11"/>
  <c r="R5" i="46"/>
  <c r="B31" i="11"/>
  <c r="J31" i="11"/>
  <c r="F31" i="11"/>
  <c r="B6" i="11"/>
  <c r="J6" i="11"/>
  <c r="F6" i="11"/>
  <c r="B44" i="11"/>
  <c r="F44" i="11"/>
  <c r="J44" i="11"/>
  <c r="T56" i="46"/>
  <c r="Y8" i="46"/>
  <c r="Y3" i="46"/>
  <c r="Y49" i="46"/>
  <c r="Y59" i="46"/>
  <c r="T47" i="46"/>
  <c r="Y27" i="46"/>
  <c r="T22" i="46"/>
  <c r="T16" i="46"/>
  <c r="T58" i="46"/>
  <c r="Y54" i="46"/>
  <c r="T43" i="46"/>
  <c r="T31" i="46"/>
  <c r="AA19" i="46"/>
  <c r="R24" i="46"/>
  <c r="R39" i="46"/>
  <c r="T49" i="46"/>
  <c r="T25" i="46"/>
  <c r="T30" i="46"/>
  <c r="T24" i="46"/>
  <c r="AA54" i="46"/>
  <c r="R49" i="46"/>
  <c r="T36" i="46"/>
  <c r="T15" i="46"/>
  <c r="Y29" i="46"/>
  <c r="Y32" i="46"/>
  <c r="Y48" i="46"/>
  <c r="R32" i="46"/>
  <c r="T11" i="46"/>
  <c r="T37" i="46"/>
  <c r="T38" i="46"/>
  <c r="T32" i="46"/>
  <c r="AA47" i="46"/>
  <c r="T26" i="46"/>
  <c r="T29" i="46"/>
  <c r="Y18" i="46"/>
  <c r="Y16" i="46"/>
  <c r="Y5" i="46"/>
  <c r="R14" i="46"/>
  <c r="R55" i="46"/>
  <c r="T19" i="46"/>
  <c r="T45" i="46"/>
  <c r="T46" i="46"/>
  <c r="T40" i="46"/>
  <c r="T42" i="46"/>
  <c r="T10" i="46"/>
  <c r="T20" i="46"/>
  <c r="Y50" i="46"/>
  <c r="AA25" i="46"/>
  <c r="Y45" i="46"/>
  <c r="R27" i="46"/>
  <c r="R56" i="46"/>
  <c r="R48" i="46"/>
  <c r="R40" i="46"/>
  <c r="R19" i="46"/>
  <c r="R35" i="46"/>
  <c r="R3" i="46"/>
  <c r="R43" i="46"/>
  <c r="R51" i="46"/>
  <c r="R11" i="46"/>
  <c r="AA16" i="46"/>
  <c r="AA24" i="46"/>
  <c r="AA6" i="46"/>
  <c r="Y40" i="46"/>
  <c r="AA52" i="46"/>
  <c r="AA44" i="46"/>
  <c r="AA36" i="46"/>
  <c r="AA28" i="46"/>
  <c r="AA20" i="46"/>
  <c r="AA12" i="46"/>
  <c r="AA4" i="46"/>
  <c r="AA45" i="46"/>
  <c r="AA29" i="46"/>
  <c r="AA5" i="46"/>
  <c r="AA58" i="46"/>
  <c r="AA50" i="46"/>
  <c r="AA42" i="46"/>
  <c r="AA34" i="46"/>
  <c r="AA26" i="46"/>
  <c r="AA18" i="46"/>
  <c r="AA10" i="46"/>
  <c r="AA13" i="46"/>
  <c r="AA57" i="46"/>
  <c r="AA49" i="46"/>
  <c r="AA41" i="46"/>
  <c r="AA33" i="46"/>
  <c r="AA53" i="46"/>
  <c r="AA39" i="46"/>
  <c r="AA31" i="46"/>
  <c r="AA23" i="46"/>
  <c r="AA15" i="46"/>
  <c r="AA7" i="46"/>
  <c r="AA37" i="46"/>
  <c r="AA21" i="46"/>
  <c r="AA14" i="46"/>
  <c r="AA8" i="46"/>
  <c r="AA27" i="46"/>
  <c r="Y58" i="46"/>
  <c r="Y42" i="46"/>
  <c r="Y19" i="46"/>
  <c r="Y11" i="46"/>
  <c r="AA38" i="46"/>
  <c r="R15" i="46"/>
  <c r="R42" i="46"/>
  <c r="AA48" i="46"/>
  <c r="AA59" i="46"/>
  <c r="AA51" i="46"/>
  <c r="Y21" i="46"/>
  <c r="Y37" i="46"/>
  <c r="AA22" i="46"/>
  <c r="AA56" i="46"/>
  <c r="AA40" i="46"/>
  <c r="R33" i="46"/>
  <c r="R60" i="46"/>
  <c r="R37" i="46"/>
  <c r="R8" i="46"/>
  <c r="Y41" i="46"/>
  <c r="AA32" i="46"/>
  <c r="AA11" i="46"/>
  <c r="AA35" i="46"/>
  <c r="Y26" i="46"/>
  <c r="R26" i="46"/>
  <c r="R28" i="46"/>
  <c r="R58" i="46"/>
  <c r="AA9" i="46"/>
  <c r="C71" i="46"/>
  <c r="O62" i="46"/>
  <c r="O71" i="46" s="1"/>
  <c r="Y46" i="46"/>
  <c r="Y38" i="46"/>
  <c r="Y30" i="46"/>
  <c r="Y22" i="46"/>
  <c r="Y14" i="46"/>
  <c r="Y4" i="46"/>
  <c r="Y60" i="46"/>
  <c r="Y52" i="46"/>
  <c r="Y44" i="46"/>
  <c r="Y36" i="46"/>
  <c r="Y28" i="46"/>
  <c r="Y20" i="46"/>
  <c r="Y12" i="46"/>
  <c r="Y47" i="46"/>
  <c r="Y51" i="46"/>
  <c r="Y43" i="46"/>
  <c r="Y35" i="46"/>
  <c r="Y7" i="46"/>
  <c r="Y31" i="46"/>
  <c r="Y23" i="46"/>
  <c r="Y15" i="46"/>
  <c r="Y57" i="46"/>
  <c r="Y33" i="46"/>
  <c r="Y25" i="46"/>
  <c r="Y17" i="46"/>
  <c r="Y9" i="46"/>
  <c r="Y55" i="46"/>
  <c r="Y39" i="46"/>
  <c r="AA30" i="46"/>
  <c r="AA3" i="46"/>
  <c r="Y10" i="46"/>
  <c r="Y13" i="46"/>
  <c r="Y56" i="46"/>
  <c r="R12" i="46"/>
  <c r="R6" i="46"/>
  <c r="F51" i="11" l="1"/>
  <c r="J51" i="11"/>
  <c r="B19" i="11"/>
  <c r="F19" i="11"/>
  <c r="J19" i="11"/>
  <c r="B25" i="11"/>
  <c r="J25" i="11"/>
  <c r="F25" i="11"/>
  <c r="B23" i="11"/>
  <c r="J23" i="11"/>
  <c r="F23" i="11"/>
  <c r="B41" i="11"/>
  <c r="C41" i="11" s="1"/>
  <c r="F41" i="11"/>
  <c r="J41" i="11"/>
  <c r="K41" i="11" s="1"/>
  <c r="B39" i="11"/>
  <c r="J39" i="11"/>
  <c r="K39" i="11" s="1"/>
  <c r="F39" i="11"/>
  <c r="B13" i="11"/>
  <c r="J13" i="11"/>
  <c r="F13" i="11"/>
  <c r="B40" i="11"/>
  <c r="J40" i="11"/>
  <c r="K40" i="11" s="1"/>
  <c r="F40" i="11"/>
  <c r="B50" i="11"/>
  <c r="J50" i="11"/>
  <c r="F50" i="11"/>
  <c r="B35" i="11"/>
  <c r="F35" i="11"/>
  <c r="J35" i="11"/>
  <c r="K35" i="11" s="1"/>
  <c r="B45" i="11"/>
  <c r="F45" i="11"/>
  <c r="J45" i="11"/>
  <c r="B52" i="11"/>
  <c r="F52" i="11"/>
  <c r="J52" i="11"/>
  <c r="B14" i="11"/>
  <c r="J14" i="11"/>
  <c r="F14" i="11"/>
  <c r="B34" i="11"/>
  <c r="J34" i="11"/>
  <c r="F34" i="11"/>
  <c r="B43" i="11"/>
  <c r="J43" i="11"/>
  <c r="F43" i="11"/>
  <c r="B27" i="11"/>
  <c r="F27" i="11"/>
  <c r="J27" i="11"/>
  <c r="B46" i="11"/>
  <c r="J46" i="11"/>
  <c r="F46" i="11"/>
  <c r="B22" i="11"/>
  <c r="J22" i="11"/>
  <c r="F22" i="11"/>
  <c r="B59" i="11"/>
  <c r="J59" i="11"/>
  <c r="F59" i="11"/>
  <c r="G59" i="11" s="1"/>
  <c r="B49" i="11"/>
  <c r="J49" i="11"/>
  <c r="F49" i="11"/>
  <c r="B32" i="11"/>
  <c r="F32" i="11"/>
  <c r="J32" i="11"/>
  <c r="B33" i="11"/>
  <c r="F33" i="11"/>
  <c r="J33" i="11"/>
  <c r="B18" i="11"/>
  <c r="J18" i="11"/>
  <c r="F18" i="11"/>
  <c r="B48" i="11"/>
  <c r="J48" i="11"/>
  <c r="F48" i="11"/>
  <c r="B29" i="11"/>
  <c r="F29" i="11"/>
  <c r="J29" i="11"/>
  <c r="B28" i="11"/>
  <c r="J28" i="11"/>
  <c r="F28" i="11"/>
  <c r="B61" i="11"/>
  <c r="F61" i="11"/>
  <c r="J61" i="11"/>
  <c r="T61" i="46"/>
  <c r="Y61" i="46"/>
  <c r="AA61" i="46"/>
  <c r="R61" i="46"/>
  <c r="AM55" i="37" l="1"/>
  <c r="AM56" i="37"/>
  <c r="AM57" i="37"/>
  <c r="AN57" i="37" s="1"/>
  <c r="AM58" i="37"/>
  <c r="AM59" i="37"/>
  <c r="AM60" i="37"/>
  <c r="AM43" i="37"/>
  <c r="AM44" i="37"/>
  <c r="AM45" i="37"/>
  <c r="AM46" i="37"/>
  <c r="AM47" i="37"/>
  <c r="AN47" i="37" s="1"/>
  <c r="AM48" i="37"/>
  <c r="AM49" i="37"/>
  <c r="AM50" i="37"/>
  <c r="AM51" i="37"/>
  <c r="AM52" i="37"/>
  <c r="AM53" i="37"/>
  <c r="AM54" i="37"/>
  <c r="AM32" i="37"/>
  <c r="AN32" i="37" s="1"/>
  <c r="AM33" i="37"/>
  <c r="AM34" i="37"/>
  <c r="AM35" i="37"/>
  <c r="AM36" i="37"/>
  <c r="AM37" i="37"/>
  <c r="AM38" i="37"/>
  <c r="AM39" i="37"/>
  <c r="AM40" i="37"/>
  <c r="AN40" i="37" s="1"/>
  <c r="AM41" i="37"/>
  <c r="AM42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4" i="37"/>
  <c r="AM5" i="37"/>
  <c r="AN5" i="37" s="1"/>
  <c r="AM6" i="37"/>
  <c r="AM7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N19" i="37" s="1"/>
  <c r="AM3" i="37"/>
  <c r="AM61" i="37" s="1"/>
  <c r="K26" i="11"/>
  <c r="D24" i="4" s="1"/>
  <c r="AN31" i="37" l="1"/>
  <c r="AN17" i="37"/>
  <c r="AN36" i="37"/>
  <c r="AN27" i="37"/>
  <c r="AN22" i="37"/>
  <c r="AN21" i="37"/>
  <c r="AN16" i="37"/>
  <c r="AN20" i="37"/>
  <c r="AN14" i="37"/>
  <c r="AN6" i="37"/>
  <c r="AN41" i="37"/>
  <c r="AN58" i="37"/>
  <c r="AN12" i="37"/>
  <c r="AN52" i="37"/>
  <c r="AN28" i="37"/>
  <c r="AN29" i="37"/>
  <c r="AN9" i="37"/>
  <c r="AN50" i="37"/>
  <c r="AN44" i="37"/>
  <c r="AN13" i="37"/>
  <c r="AN8" i="37"/>
  <c r="AN43" i="37"/>
  <c r="AN53" i="37"/>
  <c r="AN4" i="37"/>
  <c r="AN24" i="37"/>
  <c r="AN39" i="37"/>
  <c r="AN54" i="37"/>
  <c r="AN46" i="37"/>
  <c r="AN23" i="37"/>
  <c r="AN55" i="37"/>
  <c r="K17" i="11"/>
  <c r="D15" i="4" s="1"/>
  <c r="D40" i="4"/>
  <c r="K10" i="11"/>
  <c r="D8" i="4" s="1"/>
  <c r="K13" i="11"/>
  <c r="D11" i="4" s="1"/>
  <c r="K37" i="11"/>
  <c r="D35" i="4" s="1"/>
  <c r="K31" i="11"/>
  <c r="D29" i="4" s="1"/>
  <c r="K34" i="11"/>
  <c r="D32" i="4" s="1"/>
  <c r="K49" i="11"/>
  <c r="D47" i="4" s="1"/>
  <c r="K29" i="11"/>
  <c r="D27" i="4" s="1"/>
  <c r="K58" i="11"/>
  <c r="D56" i="4" s="1"/>
  <c r="K53" i="11"/>
  <c r="D51" i="4" s="1"/>
  <c r="K45" i="11"/>
  <c r="D43" i="4" s="1"/>
  <c r="D19" i="4"/>
  <c r="K56" i="11"/>
  <c r="D54" i="4" s="1"/>
  <c r="K52" i="11"/>
  <c r="D50" i="4" s="1"/>
  <c r="K6" i="11"/>
  <c r="D4" i="4" s="1"/>
  <c r="D38" i="4"/>
  <c r="K62" i="11"/>
  <c r="D60" i="4" s="1"/>
  <c r="D22" i="4"/>
  <c r="K7" i="11"/>
  <c r="D5" i="4" s="1"/>
  <c r="K47" i="11"/>
  <c r="D45" i="4" s="1"/>
  <c r="K12" i="11"/>
  <c r="D10" i="4" s="1"/>
  <c r="D65" i="4"/>
  <c r="K27" i="11"/>
  <c r="D25" i="4" s="1"/>
  <c r="D37" i="4"/>
  <c r="K61" i="11"/>
  <c r="D59" i="4" s="1"/>
  <c r="K19" i="11"/>
  <c r="D17" i="4" s="1"/>
  <c r="K33" i="11"/>
  <c r="D31" i="4" s="1"/>
  <c r="K60" i="11"/>
  <c r="D58" i="4" s="1"/>
  <c r="D18" i="4"/>
  <c r="D39" i="4"/>
  <c r="K63" i="11"/>
  <c r="D61" i="4" s="1"/>
  <c r="K55" i="11"/>
  <c r="D53" i="4" s="1"/>
  <c r="K8" i="11"/>
  <c r="D6" i="4" s="1"/>
  <c r="K48" i="11"/>
  <c r="D46" i="4" s="1"/>
  <c r="D36" i="4"/>
  <c r="K18" i="11"/>
  <c r="D16" i="4" s="1"/>
  <c r="K32" i="11"/>
  <c r="D30" i="4" s="1"/>
  <c r="K59" i="11"/>
  <c r="D57" i="4" s="1"/>
  <c r="K23" i="11"/>
  <c r="D21" i="4" s="1"/>
  <c r="D13" i="4"/>
  <c r="K44" i="11"/>
  <c r="D42" i="4" s="1"/>
  <c r="K36" i="11"/>
  <c r="D34" i="4" s="1"/>
  <c r="K28" i="11"/>
  <c r="D26" i="4" s="1"/>
  <c r="K16" i="11"/>
  <c r="D14" i="4" s="1"/>
  <c r="K30" i="11"/>
  <c r="D28" i="4" s="1"/>
  <c r="K57" i="11"/>
  <c r="D55" i="4" s="1"/>
  <c r="K22" i="11"/>
  <c r="D20" i="4" s="1"/>
  <c r="K14" i="11"/>
  <c r="D12" i="4" s="1"/>
  <c r="K43" i="11"/>
  <c r="D41" i="4" s="1"/>
  <c r="D33" i="4"/>
  <c r="K54" i="11"/>
  <c r="D52" i="4" s="1"/>
  <c r="K46" i="11"/>
  <c r="D44" i="4" s="1"/>
  <c r="K11" i="11"/>
  <c r="D9" i="4" s="1"/>
  <c r="K50" i="11"/>
  <c r="D48" i="4" s="1"/>
  <c r="K51" i="11"/>
  <c r="D49" i="4" s="1"/>
  <c r="K25" i="11"/>
  <c r="D23" i="4" s="1"/>
  <c r="AN35" i="37"/>
  <c r="AN49" i="37"/>
  <c r="AN15" i="37"/>
  <c r="AN7" i="37"/>
  <c r="AN30" i="37"/>
  <c r="AN42" i="37"/>
  <c r="AN56" i="37"/>
  <c r="AN48" i="37"/>
  <c r="AN11" i="37"/>
  <c r="AN26" i="37"/>
  <c r="AN18" i="37"/>
  <c r="AN38" i="37"/>
  <c r="AN59" i="37"/>
  <c r="AN60" i="37"/>
  <c r="AN34" i="37"/>
  <c r="AN3" i="37"/>
  <c r="AN10" i="37"/>
  <c r="AN61" i="37" s="1"/>
  <c r="AN33" i="37"/>
  <c r="AN25" i="37"/>
  <c r="AN45" i="37"/>
  <c r="AN37" i="37"/>
  <c r="AN51" i="37"/>
  <c r="J64" i="11" l="1"/>
  <c r="K9" i="11"/>
  <c r="D7" i="4" l="1"/>
  <c r="K64" i="11"/>
  <c r="K66" i="11" s="1"/>
  <c r="D63" i="4" l="1"/>
  <c r="D66" i="4" l="1"/>
  <c r="K68" i="11"/>
  <c r="K69" i="11" s="1"/>
  <c r="Y63" i="11" l="1"/>
  <c r="Y13" i="11"/>
  <c r="Y57" i="11"/>
  <c r="Y40" i="11"/>
  <c r="Y14" i="11"/>
  <c r="Y22" i="11"/>
  <c r="Y30" i="11"/>
  <c r="Y31" i="11"/>
  <c r="Y50" i="11"/>
  <c r="Y58" i="11"/>
  <c r="Y33" i="11"/>
  <c r="Y23" i="11"/>
  <c r="Y61" i="11"/>
  <c r="Y10" i="11"/>
  <c r="Y51" i="11"/>
  <c r="Y59" i="11"/>
  <c r="Y34" i="11"/>
  <c r="Y16" i="11"/>
  <c r="Y52" i="11"/>
  <c r="Y60" i="11"/>
  <c r="Y17" i="11"/>
  <c r="Y25" i="11"/>
  <c r="Y36" i="11"/>
  <c r="Y26" i="11"/>
  <c r="Y62" i="11"/>
  <c r="Y37" i="11"/>
  <c r="Y11" i="11"/>
  <c r="Y19" i="11"/>
  <c r="Y27" i="11"/>
  <c r="Y28" i="11"/>
  <c r="Y56" i="11"/>
  <c r="Y21" i="11"/>
  <c r="Y29" i="11"/>
  <c r="W15" i="11"/>
  <c r="W31" i="11"/>
  <c r="W24" i="11"/>
  <c r="W9" i="11"/>
  <c r="W17" i="11"/>
  <c r="W25" i="11"/>
  <c r="W33" i="11"/>
  <c r="W18" i="11"/>
  <c r="W28" i="11"/>
  <c r="W29" i="11"/>
  <c r="W10" i="11"/>
  <c r="W26" i="11"/>
  <c r="W34" i="11"/>
  <c r="W20" i="11"/>
  <c r="W13" i="11"/>
  <c r="W37" i="11"/>
  <c r="W11" i="11"/>
  <c r="W19" i="11"/>
  <c r="W27" i="11"/>
  <c r="W35" i="11"/>
  <c r="W12" i="11"/>
  <c r="W36" i="11"/>
  <c r="W21" i="11"/>
  <c r="W14" i="11"/>
  <c r="W22" i="11"/>
  <c r="W30" i="11"/>
  <c r="W23" i="11"/>
  <c r="W16" i="11"/>
  <c r="W32" i="11"/>
  <c r="X56" i="11"/>
  <c r="X45" i="11"/>
  <c r="X13" i="11"/>
  <c r="X21" i="11"/>
  <c r="X29" i="11"/>
  <c r="X57" i="11"/>
  <c r="X14" i="11"/>
  <c r="X30" i="11"/>
  <c r="X50" i="11"/>
  <c r="X58" i="11"/>
  <c r="X39" i="11"/>
  <c r="X47" i="11"/>
  <c r="X15" i="11"/>
  <c r="X23" i="11"/>
  <c r="X42" i="11"/>
  <c r="X10" i="11"/>
  <c r="X26" i="11"/>
  <c r="X54" i="11"/>
  <c r="X43" i="11"/>
  <c r="X27" i="11"/>
  <c r="X51" i="11"/>
  <c r="X59" i="11"/>
  <c r="X40" i="11"/>
  <c r="X16" i="11"/>
  <c r="X24" i="11"/>
  <c r="X62" i="11"/>
  <c r="X11" i="11"/>
  <c r="X52" i="11"/>
  <c r="X60" i="11"/>
  <c r="X17" i="11"/>
  <c r="X25" i="11"/>
  <c r="X53" i="11"/>
  <c r="X61" i="11"/>
  <c r="X18" i="11"/>
  <c r="X19" i="11"/>
  <c r="X55" i="11"/>
  <c r="X63" i="11"/>
  <c r="X44" i="11"/>
  <c r="X12" i="11"/>
  <c r="X20" i="11"/>
  <c r="X28" i="11"/>
  <c r="X49" i="11"/>
  <c r="X38" i="11"/>
  <c r="X46" i="11"/>
  <c r="X22" i="11"/>
  <c r="C65" i="4" l="1"/>
  <c r="G41" i="11"/>
  <c r="G37" i="11"/>
  <c r="G36" i="11"/>
  <c r="G39" i="11"/>
  <c r="G40" i="11"/>
  <c r="G38" i="11"/>
  <c r="AI4" i="37" l="1"/>
  <c r="AI5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3" i="37"/>
  <c r="AI44" i="37"/>
  <c r="AI45" i="37"/>
  <c r="AI46" i="37"/>
  <c r="AI47" i="37"/>
  <c r="AI48" i="37"/>
  <c r="AI49" i="37"/>
  <c r="AI50" i="37"/>
  <c r="AI51" i="37"/>
  <c r="AI52" i="37"/>
  <c r="AI53" i="37"/>
  <c r="AI54" i="37"/>
  <c r="AI55" i="37"/>
  <c r="AI56" i="37"/>
  <c r="AI57" i="37"/>
  <c r="AI58" i="37"/>
  <c r="AI59" i="37"/>
  <c r="AI60" i="37"/>
  <c r="AI3" i="37"/>
  <c r="AK4" i="37"/>
  <c r="AK5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3" i="37"/>
  <c r="AK44" i="37"/>
  <c r="AK45" i="37"/>
  <c r="AK46" i="37"/>
  <c r="AK47" i="37"/>
  <c r="AK48" i="37"/>
  <c r="AK49" i="37"/>
  <c r="AK50" i="37"/>
  <c r="AK51" i="37"/>
  <c r="AK52" i="37"/>
  <c r="AK53" i="37"/>
  <c r="AK54" i="37"/>
  <c r="AK55" i="37"/>
  <c r="AK56" i="37"/>
  <c r="AK57" i="37"/>
  <c r="AK58" i="37"/>
  <c r="AK59" i="37"/>
  <c r="AK60" i="37"/>
  <c r="AK3" i="37"/>
  <c r="C43" i="11" l="1"/>
  <c r="C38" i="11"/>
  <c r="C23" i="11"/>
  <c r="C39" i="11"/>
  <c r="C26" i="11"/>
  <c r="C37" i="11"/>
  <c r="C40" i="11"/>
  <c r="C25" i="11"/>
  <c r="C42" i="11"/>
  <c r="C27" i="11"/>
  <c r="C44" i="11"/>
  <c r="C45" i="11"/>
  <c r="B65" i="4"/>
  <c r="AI61" i="37"/>
  <c r="AJ22" i="37" s="1"/>
  <c r="AK61" i="37"/>
  <c r="AL6" i="37" s="1"/>
  <c r="G9" i="11" s="1"/>
  <c r="AJ37" i="37" l="1"/>
  <c r="AJ42" i="37"/>
  <c r="AJ28" i="37"/>
  <c r="AJ10" i="37"/>
  <c r="AJ58" i="37"/>
  <c r="AJ56" i="37"/>
  <c r="AJ55" i="37"/>
  <c r="AJ23" i="37"/>
  <c r="AJ27" i="37"/>
  <c r="AJ31" i="37"/>
  <c r="AJ59" i="37"/>
  <c r="AJ5" i="37"/>
  <c r="AJ38" i="37"/>
  <c r="AJ20" i="37"/>
  <c r="AJ29" i="37"/>
  <c r="AJ48" i="37"/>
  <c r="AJ4" i="37"/>
  <c r="AJ33" i="37"/>
  <c r="AJ14" i="37"/>
  <c r="AL7" i="37"/>
  <c r="G10" i="11" s="1"/>
  <c r="AL16" i="37"/>
  <c r="G19" i="11" s="1"/>
  <c r="AL15" i="37"/>
  <c r="G18" i="11" s="1"/>
  <c r="AL23" i="37"/>
  <c r="G26" i="11" s="1"/>
  <c r="AL18" i="37"/>
  <c r="G21" i="11" s="1"/>
  <c r="AL60" i="37"/>
  <c r="G63" i="11" s="1"/>
  <c r="AL57" i="37"/>
  <c r="G60" i="11" s="1"/>
  <c r="AJ46" i="37"/>
  <c r="AL44" i="37"/>
  <c r="G47" i="11" s="1"/>
  <c r="AL25" i="37"/>
  <c r="G28" i="11" s="1"/>
  <c r="AJ6" i="37"/>
  <c r="AL26" i="37"/>
  <c r="G29" i="11" s="1"/>
  <c r="AL3" i="37"/>
  <c r="G6" i="11" s="1"/>
  <c r="AL32" i="37"/>
  <c r="G35" i="11" s="1"/>
  <c r="AL36" i="37"/>
  <c r="AL53" i="37"/>
  <c r="G56" i="11" s="1"/>
  <c r="AL28" i="37"/>
  <c r="G31" i="11" s="1"/>
  <c r="AL51" i="37"/>
  <c r="G54" i="11" s="1"/>
  <c r="AL30" i="37"/>
  <c r="G33" i="11" s="1"/>
  <c r="AJ3" i="37"/>
  <c r="AJ35" i="37"/>
  <c r="AJ9" i="37"/>
  <c r="AJ41" i="37"/>
  <c r="AJ40" i="37"/>
  <c r="AL20" i="37"/>
  <c r="G23" i="11" s="1"/>
  <c r="AL37" i="37"/>
  <c r="AJ7" i="37"/>
  <c r="AJ13" i="37"/>
  <c r="AJ32" i="37"/>
  <c r="AL12" i="37"/>
  <c r="G15" i="11" s="1"/>
  <c r="C13" i="4" s="1"/>
  <c r="AL59" i="37"/>
  <c r="G62" i="11" s="1"/>
  <c r="AL58" i="37"/>
  <c r="G61" i="11" s="1"/>
  <c r="C59" i="4" s="1"/>
  <c r="AL13" i="37"/>
  <c r="G16" i="11" s="1"/>
  <c r="AL56" i="37"/>
  <c r="AJ52" i="37"/>
  <c r="AJ11" i="37"/>
  <c r="AJ43" i="37"/>
  <c r="AJ17" i="37"/>
  <c r="AJ49" i="37"/>
  <c r="AJ34" i="37"/>
  <c r="AJ24" i="37"/>
  <c r="AL19" i="37"/>
  <c r="G22" i="11" s="1"/>
  <c r="AL9" i="37"/>
  <c r="G12" i="11" s="1"/>
  <c r="AL31" i="37"/>
  <c r="G34" i="11" s="1"/>
  <c r="AL45" i="37"/>
  <c r="G48" i="11" s="1"/>
  <c r="AJ12" i="37"/>
  <c r="AJ30" i="37"/>
  <c r="AL47" i="37"/>
  <c r="G50" i="11" s="1"/>
  <c r="AL14" i="37"/>
  <c r="G17" i="11" s="1"/>
  <c r="AJ45" i="37"/>
  <c r="AL39" i="37"/>
  <c r="AL50" i="37"/>
  <c r="G53" i="11" s="1"/>
  <c r="AL5" i="37"/>
  <c r="G8" i="11" s="1"/>
  <c r="AL8" i="37"/>
  <c r="G11" i="11" s="1"/>
  <c r="AJ44" i="37"/>
  <c r="AJ15" i="37"/>
  <c r="AJ47" i="37"/>
  <c r="AJ21" i="37"/>
  <c r="AJ53" i="37"/>
  <c r="AJ26" i="37"/>
  <c r="AJ16" i="37"/>
  <c r="AL43" i="37"/>
  <c r="G46" i="11" s="1"/>
  <c r="C7" i="11"/>
  <c r="AL55" i="37"/>
  <c r="G58" i="11" s="1"/>
  <c r="AJ60" i="37"/>
  <c r="AJ39" i="37"/>
  <c r="AJ50" i="37"/>
  <c r="AL4" i="37"/>
  <c r="G7" i="11" s="1"/>
  <c r="AL10" i="37"/>
  <c r="G13" i="11" s="1"/>
  <c r="AL27" i="37"/>
  <c r="G30" i="11" s="1"/>
  <c r="AL34" i="37"/>
  <c r="AL38" i="37"/>
  <c r="AL49" i="37"/>
  <c r="G52" i="11" s="1"/>
  <c r="AJ36" i="37"/>
  <c r="AJ19" i="37"/>
  <c r="AJ51" i="37"/>
  <c r="AJ25" i="37"/>
  <c r="AJ57" i="37"/>
  <c r="AJ18" i="37"/>
  <c r="AJ8" i="37"/>
  <c r="AJ54" i="37"/>
  <c r="AL33" i="37"/>
  <c r="AL41" i="37"/>
  <c r="G44" i="11" s="1"/>
  <c r="AL54" i="37"/>
  <c r="AL46" i="37"/>
  <c r="G49" i="11" s="1"/>
  <c r="AL29" i="37"/>
  <c r="G32" i="11" s="1"/>
  <c r="AL40" i="37"/>
  <c r="G43" i="11" s="1"/>
  <c r="AL17" i="37"/>
  <c r="G20" i="11" s="1"/>
  <c r="AL52" i="37"/>
  <c r="G55" i="11" s="1"/>
  <c r="AL35" i="37"/>
  <c r="AL11" i="37"/>
  <c r="G14" i="11" s="1"/>
  <c r="AL42" i="37"/>
  <c r="G45" i="11" s="1"/>
  <c r="AL21" i="37"/>
  <c r="AL24" i="37"/>
  <c r="G27" i="11" s="1"/>
  <c r="AL48" i="37"/>
  <c r="G51" i="11" s="1"/>
  <c r="AL22" i="37"/>
  <c r="G25" i="11" s="1"/>
  <c r="B5" i="4" l="1"/>
  <c r="C17" i="11"/>
  <c r="C62" i="11"/>
  <c r="C58" i="11"/>
  <c r="C13" i="11"/>
  <c r="C36" i="11"/>
  <c r="C59" i="11"/>
  <c r="C30" i="11"/>
  <c r="G57" i="11"/>
  <c r="C55" i="4" s="1"/>
  <c r="C61" i="11"/>
  <c r="C32" i="11"/>
  <c r="C40" i="4"/>
  <c r="C9" i="11"/>
  <c r="C31" i="11"/>
  <c r="C34" i="11"/>
  <c r="C8" i="11"/>
  <c r="C51" i="11"/>
  <c r="C37" i="4"/>
  <c r="C34" i="4"/>
  <c r="C33" i="4"/>
  <c r="C46" i="4"/>
  <c r="C51" i="4"/>
  <c r="C10" i="4"/>
  <c r="C60" i="4"/>
  <c r="C45" i="4"/>
  <c r="C57" i="4"/>
  <c r="C52" i="4"/>
  <c r="C44" i="4"/>
  <c r="AJ61" i="37"/>
  <c r="F64" i="11"/>
  <c r="C43" i="4"/>
  <c r="C4" i="4"/>
  <c r="AL61" i="37"/>
  <c r="C41" i="4"/>
  <c r="C47" i="4"/>
  <c r="B6" i="4" l="1"/>
  <c r="B24" i="4"/>
  <c r="B11" i="4"/>
  <c r="B38" i="4"/>
  <c r="B21" i="4"/>
  <c r="B56" i="4"/>
  <c r="B32" i="4"/>
  <c r="B59" i="4"/>
  <c r="B39" i="4"/>
  <c r="B7" i="4"/>
  <c r="B15" i="4"/>
  <c r="B28" i="4"/>
  <c r="B43" i="4"/>
  <c r="B23" i="4"/>
  <c r="B57" i="4"/>
  <c r="B29" i="4"/>
  <c r="B60" i="4"/>
  <c r="B49" i="4"/>
  <c r="B30" i="4"/>
  <c r="B34" i="4"/>
  <c r="C57" i="11"/>
  <c r="C28" i="11"/>
  <c r="C52" i="11"/>
  <c r="C53" i="11"/>
  <c r="C49" i="11"/>
  <c r="C11" i="11"/>
  <c r="C20" i="11"/>
  <c r="C10" i="11"/>
  <c r="C22" i="11"/>
  <c r="C48" i="11"/>
  <c r="C19" i="11"/>
  <c r="C56" i="11"/>
  <c r="C55" i="11"/>
  <c r="C6" i="11"/>
  <c r="C35" i="11"/>
  <c r="C33" i="11"/>
  <c r="C16" i="11"/>
  <c r="C46" i="11"/>
  <c r="C21" i="11"/>
  <c r="C47" i="11"/>
  <c r="C14" i="11"/>
  <c r="C50" i="11"/>
  <c r="C29" i="11"/>
  <c r="C12" i="11"/>
  <c r="C54" i="11"/>
  <c r="C18" i="11"/>
  <c r="C60" i="11"/>
  <c r="C15" i="11"/>
  <c r="C63" i="11"/>
  <c r="B64" i="11"/>
  <c r="G74" i="37"/>
  <c r="A63" i="37"/>
  <c r="A62" i="37"/>
  <c r="T60" i="37"/>
  <c r="R60" i="37"/>
  <c r="Y60" i="37"/>
  <c r="AF60" i="37"/>
  <c r="Y59" i="37"/>
  <c r="W59" i="37"/>
  <c r="T59" i="37"/>
  <c r="Y58" i="37"/>
  <c r="W58" i="37"/>
  <c r="T58" i="37"/>
  <c r="AF58" i="37"/>
  <c r="T57" i="37"/>
  <c r="R57" i="37"/>
  <c r="Y57" i="37"/>
  <c r="Y56" i="37"/>
  <c r="W56" i="37"/>
  <c r="T55" i="37"/>
  <c r="R55" i="37"/>
  <c r="Y55" i="37"/>
  <c r="T54" i="37"/>
  <c r="R54" i="37"/>
  <c r="Y54" i="37"/>
  <c r="T53" i="37"/>
  <c r="R53" i="37"/>
  <c r="Y53" i="37"/>
  <c r="T52" i="37"/>
  <c r="R52" i="37"/>
  <c r="Y52" i="37"/>
  <c r="Y51" i="37"/>
  <c r="W51" i="37"/>
  <c r="T51" i="37"/>
  <c r="Y50" i="37"/>
  <c r="W50" i="37"/>
  <c r="T50" i="37"/>
  <c r="T49" i="37"/>
  <c r="R49" i="37"/>
  <c r="Y49" i="37"/>
  <c r="T48" i="37"/>
  <c r="R48" i="37"/>
  <c r="Y48" i="37"/>
  <c r="T47" i="37"/>
  <c r="R47" i="37"/>
  <c r="Y47" i="37"/>
  <c r="AF47" i="37"/>
  <c r="Y46" i="37"/>
  <c r="W46" i="37"/>
  <c r="T46" i="37"/>
  <c r="Y45" i="37"/>
  <c r="W45" i="37"/>
  <c r="AD45" i="37"/>
  <c r="Y44" i="37"/>
  <c r="W44" i="37"/>
  <c r="T44" i="37"/>
  <c r="Y43" i="37"/>
  <c r="W43" i="37"/>
  <c r="T43" i="37"/>
  <c r="Y42" i="37"/>
  <c r="W42" i="37"/>
  <c r="AF42" i="37"/>
  <c r="T41" i="37"/>
  <c r="R41" i="37"/>
  <c r="Y40" i="37"/>
  <c r="W40" i="37"/>
  <c r="Y39" i="37"/>
  <c r="W39" i="37"/>
  <c r="T39" i="37"/>
  <c r="T38" i="37"/>
  <c r="R38" i="37"/>
  <c r="T37" i="37"/>
  <c r="R37" i="37"/>
  <c r="Y36" i="37"/>
  <c r="W36" i="37"/>
  <c r="P36" i="37"/>
  <c r="AP36" i="37" s="1"/>
  <c r="T36" i="37"/>
  <c r="T35" i="37"/>
  <c r="R35" i="37"/>
  <c r="T34" i="37"/>
  <c r="R34" i="37"/>
  <c r="Y34" i="37"/>
  <c r="Y33" i="37"/>
  <c r="W33" i="37"/>
  <c r="AF33" i="37"/>
  <c r="Y32" i="37"/>
  <c r="W32" i="37"/>
  <c r="T31" i="37"/>
  <c r="R31" i="37"/>
  <c r="Y31" i="37"/>
  <c r="T30" i="37"/>
  <c r="R30" i="37"/>
  <c r="Y30" i="37"/>
  <c r="T29" i="37"/>
  <c r="R29" i="37"/>
  <c r="AD29" i="37"/>
  <c r="C30" i="4" s="1"/>
  <c r="T28" i="37"/>
  <c r="R28" i="37"/>
  <c r="Y28" i="37"/>
  <c r="T27" i="37"/>
  <c r="R27" i="37"/>
  <c r="Y27" i="37"/>
  <c r="T26" i="37"/>
  <c r="R26" i="37"/>
  <c r="Y26" i="37"/>
  <c r="AF26" i="37"/>
  <c r="T25" i="37"/>
  <c r="R25" i="37"/>
  <c r="Y25" i="37"/>
  <c r="T24" i="37"/>
  <c r="R24" i="37"/>
  <c r="Y24" i="37"/>
  <c r="AF24" i="37"/>
  <c r="T23" i="37"/>
  <c r="R23" i="37"/>
  <c r="Y23" i="37"/>
  <c r="T22" i="37"/>
  <c r="R22" i="37"/>
  <c r="Y22" i="37"/>
  <c r="Y21" i="37"/>
  <c r="T21" i="37"/>
  <c r="R21" i="37"/>
  <c r="Y20" i="37"/>
  <c r="T20" i="37"/>
  <c r="R20" i="37"/>
  <c r="Y19" i="37"/>
  <c r="T19" i="37"/>
  <c r="R19" i="37"/>
  <c r="T18" i="37"/>
  <c r="R18" i="37"/>
  <c r="AD18" i="37"/>
  <c r="C19" i="4" s="1"/>
  <c r="Y18" i="37"/>
  <c r="T17" i="37"/>
  <c r="R17" i="37"/>
  <c r="T16" i="37"/>
  <c r="R16" i="37"/>
  <c r="T15" i="37"/>
  <c r="R15" i="37"/>
  <c r="Y15" i="37"/>
  <c r="T14" i="37"/>
  <c r="R14" i="37"/>
  <c r="T13" i="37"/>
  <c r="R13" i="37"/>
  <c r="Y13" i="37"/>
  <c r="Y12" i="37"/>
  <c r="W12" i="37"/>
  <c r="T12" i="37"/>
  <c r="T11" i="37"/>
  <c r="R11" i="37"/>
  <c r="Y11" i="37"/>
  <c r="T10" i="37"/>
  <c r="R10" i="37"/>
  <c r="Y9" i="37"/>
  <c r="W9" i="37"/>
  <c r="T8" i="37"/>
  <c r="R8" i="37"/>
  <c r="Y8" i="37"/>
  <c r="T7" i="37"/>
  <c r="R7" i="37"/>
  <c r="Y7" i="37"/>
  <c r="AF7" i="37"/>
  <c r="T6" i="37"/>
  <c r="R6" i="37"/>
  <c r="Y6" i="37"/>
  <c r="T5" i="37"/>
  <c r="R5" i="37"/>
  <c r="Y5" i="37"/>
  <c r="T4" i="37"/>
  <c r="R4" i="37"/>
  <c r="Y4" i="37"/>
  <c r="Y3" i="37"/>
  <c r="W3" i="37"/>
  <c r="T3" i="37"/>
  <c r="B22" i="4" l="1"/>
  <c r="B50" i="4"/>
  <c r="B58" i="4"/>
  <c r="B45" i="4"/>
  <c r="B33" i="4"/>
  <c r="B8" i="4"/>
  <c r="B26" i="4"/>
  <c r="B13" i="4"/>
  <c r="B12" i="4"/>
  <c r="B20" i="4"/>
  <c r="B16" i="4"/>
  <c r="B35" i="4"/>
  <c r="B4" i="4"/>
  <c r="B25" i="4"/>
  <c r="B55" i="4"/>
  <c r="B10" i="4"/>
  <c r="B44" i="4"/>
  <c r="B54" i="4"/>
  <c r="B9" i="4"/>
  <c r="B19" i="4"/>
  <c r="B27" i="4"/>
  <c r="B14" i="4"/>
  <c r="B17" i="4"/>
  <c r="B40" i="4"/>
  <c r="B53" i="4"/>
  <c r="B37" i="4"/>
  <c r="B31" i="4"/>
  <c r="B46" i="4"/>
  <c r="B47" i="4"/>
  <c r="B52" i="4"/>
  <c r="B18" i="4"/>
  <c r="B42" i="4"/>
  <c r="B61" i="4"/>
  <c r="B48" i="4"/>
  <c r="B41" i="4"/>
  <c r="B36" i="4"/>
  <c r="B51" i="4"/>
  <c r="AD16" i="37"/>
  <c r="C17" i="4" s="1"/>
  <c r="AD24" i="37"/>
  <c r="C25" i="4" s="1"/>
  <c r="AD25" i="37"/>
  <c r="C26" i="4" s="1"/>
  <c r="AD50" i="37"/>
  <c r="P9" i="37"/>
  <c r="AD7" i="37"/>
  <c r="C8" i="4" s="1"/>
  <c r="AD14" i="37"/>
  <c r="C15" i="4" s="1"/>
  <c r="P18" i="37"/>
  <c r="P21" i="37"/>
  <c r="AP21" i="37" s="1"/>
  <c r="AD23" i="37"/>
  <c r="C24" i="4" s="1"/>
  <c r="P34" i="37"/>
  <c r="AP34" i="37" s="1"/>
  <c r="AD39" i="37"/>
  <c r="AD59" i="37"/>
  <c r="AF5" i="37"/>
  <c r="AD10" i="37"/>
  <c r="C11" i="4" s="1"/>
  <c r="AF39" i="37"/>
  <c r="AD42" i="37"/>
  <c r="P48" i="37"/>
  <c r="AP48" i="37" s="1"/>
  <c r="AF4" i="37"/>
  <c r="AD5" i="37"/>
  <c r="C6" i="4" s="1"/>
  <c r="AT9" i="37"/>
  <c r="AF11" i="37"/>
  <c r="AF15" i="37"/>
  <c r="AD21" i="37"/>
  <c r="C22" i="4" s="1"/>
  <c r="Y29" i="37"/>
  <c r="AD30" i="37"/>
  <c r="C31" i="4" s="1"/>
  <c r="AD41" i="37"/>
  <c r="C42" i="4" s="1"/>
  <c r="R43" i="37"/>
  <c r="R46" i="37"/>
  <c r="AF13" i="37"/>
  <c r="Y17" i="37"/>
  <c r="AD26" i="37"/>
  <c r="C27" i="4" s="1"/>
  <c r="AD28" i="37"/>
  <c r="C29" i="4" s="1"/>
  <c r="P31" i="37"/>
  <c r="AP31" i="37" s="1"/>
  <c r="AF35" i="37"/>
  <c r="AF37" i="37"/>
  <c r="AD40" i="37"/>
  <c r="T42" i="37"/>
  <c r="AF44" i="37"/>
  <c r="AD44" i="37"/>
  <c r="AD55" i="37"/>
  <c r="C56" i="4" s="1"/>
  <c r="Y16" i="37"/>
  <c r="P29" i="37"/>
  <c r="AP29" i="37" s="1"/>
  <c r="Y41" i="37"/>
  <c r="AF49" i="37"/>
  <c r="AF51" i="37"/>
  <c r="AD51" i="37"/>
  <c r="AD53" i="37"/>
  <c r="C54" i="4" s="1"/>
  <c r="R59" i="37"/>
  <c r="Y10" i="37"/>
  <c r="Y14" i="37"/>
  <c r="P27" i="37"/>
  <c r="AB27" i="37" s="1"/>
  <c r="AD31" i="37"/>
  <c r="C32" i="4" s="1"/>
  <c r="T33" i="37"/>
  <c r="Y35" i="37"/>
  <c r="Y37" i="37"/>
  <c r="P45" i="37"/>
  <c r="P67" i="37"/>
  <c r="P43" i="37"/>
  <c r="AB43" i="37" s="1"/>
  <c r="AD9" i="37"/>
  <c r="T9" i="37"/>
  <c r="P10" i="37"/>
  <c r="P13" i="37"/>
  <c r="AD13" i="37"/>
  <c r="C14" i="4" s="1"/>
  <c r="AF19" i="37"/>
  <c r="AB36" i="37"/>
  <c r="AT36" i="37"/>
  <c r="AD4" i="37"/>
  <c r="P4" i="37"/>
  <c r="R58" i="37"/>
  <c r="P58" i="37"/>
  <c r="AP58" i="37" s="1"/>
  <c r="AD8" i="37"/>
  <c r="C9" i="4" s="1"/>
  <c r="P8" i="37"/>
  <c r="AF12" i="37"/>
  <c r="AD20" i="37"/>
  <c r="C21" i="4" s="1"/>
  <c r="P14" i="37"/>
  <c r="AD19" i="37"/>
  <c r="C20" i="4" s="1"/>
  <c r="P19" i="37"/>
  <c r="P7" i="37"/>
  <c r="AP7" i="37" s="1"/>
  <c r="AF8" i="37"/>
  <c r="AD15" i="37"/>
  <c r="C16" i="4" s="1"/>
  <c r="P15" i="37"/>
  <c r="AD22" i="37"/>
  <c r="C23" i="4" s="1"/>
  <c r="AD6" i="37"/>
  <c r="C7" i="4" s="1"/>
  <c r="P6" i="37"/>
  <c r="AD11" i="37"/>
  <c r="C12" i="4" s="1"/>
  <c r="P11" i="37"/>
  <c r="AP11" i="37" s="1"/>
  <c r="R12" i="37"/>
  <c r="P16" i="37"/>
  <c r="P17" i="37"/>
  <c r="AD17" i="37"/>
  <c r="C18" i="4" s="1"/>
  <c r="H61" i="37"/>
  <c r="AD3" i="37"/>
  <c r="P3" i="37"/>
  <c r="AP3" i="37" s="1"/>
  <c r="I61" i="37"/>
  <c r="R3" i="37"/>
  <c r="P5" i="37"/>
  <c r="AP5" i="37" s="1"/>
  <c r="AF6" i="37"/>
  <c r="AF9" i="37"/>
  <c r="AD12" i="37"/>
  <c r="AF17" i="37"/>
  <c r="AF40" i="37"/>
  <c r="T40" i="37"/>
  <c r="R40" i="37"/>
  <c r="J61" i="37"/>
  <c r="S61" i="37"/>
  <c r="R9" i="37"/>
  <c r="AF10" i="37"/>
  <c r="R42" i="37"/>
  <c r="P42" i="37"/>
  <c r="AP42" i="37" s="1"/>
  <c r="AF45" i="37"/>
  <c r="T45" i="37"/>
  <c r="R45" i="37"/>
  <c r="AD46" i="37"/>
  <c r="AF30" i="37"/>
  <c r="P50" i="37"/>
  <c r="AP50" i="37" s="1"/>
  <c r="AF18" i="37"/>
  <c r="L61" i="37"/>
  <c r="AD27" i="37"/>
  <c r="C28" i="4" s="1"/>
  <c r="AD33" i="37"/>
  <c r="AF38" i="37"/>
  <c r="AD47" i="37"/>
  <c r="C48" i="4" s="1"/>
  <c r="P47" i="37"/>
  <c r="AP47" i="37" s="1"/>
  <c r="P59" i="37"/>
  <c r="AP59" i="37" s="1"/>
  <c r="R32" i="37"/>
  <c r="E61" i="37"/>
  <c r="P23" i="37"/>
  <c r="AP23" i="37" s="1"/>
  <c r="P25" i="37"/>
  <c r="AP25" i="37" s="1"/>
  <c r="AD32" i="37"/>
  <c r="R33" i="37"/>
  <c r="P33" i="37"/>
  <c r="AP33" i="37" s="1"/>
  <c r="AD34" i="37"/>
  <c r="C35" i="4" s="1"/>
  <c r="AD48" i="37"/>
  <c r="C49" i="4" s="1"/>
  <c r="AF52" i="37"/>
  <c r="AF53" i="37"/>
  <c r="AF54" i="37"/>
  <c r="AF55" i="37"/>
  <c r="AF56" i="37"/>
  <c r="K61" i="37"/>
  <c r="D61" i="37"/>
  <c r="M61" i="37"/>
  <c r="AF3" i="37"/>
  <c r="F61" i="37"/>
  <c r="N61" i="37"/>
  <c r="P12" i="37"/>
  <c r="AD35" i="37"/>
  <c r="C36" i="4" s="1"/>
  <c r="P35" i="37"/>
  <c r="AP35" i="37" s="1"/>
  <c r="Y38" i="37"/>
  <c r="AD49" i="37"/>
  <c r="C50" i="4" s="1"/>
  <c r="P49" i="37"/>
  <c r="AP49" i="37" s="1"/>
  <c r="P52" i="37"/>
  <c r="AP52" i="37" s="1"/>
  <c r="P54" i="37"/>
  <c r="AF14" i="37"/>
  <c r="AF16" i="37"/>
  <c r="AF20" i="37"/>
  <c r="P20" i="37"/>
  <c r="AP20" i="37" s="1"/>
  <c r="AF28" i="37"/>
  <c r="G61" i="37"/>
  <c r="O61" i="37"/>
  <c r="AS61" i="37"/>
  <c r="AF22" i="37"/>
  <c r="R36" i="37"/>
  <c r="P38" i="37"/>
  <c r="AP38" i="37" s="1"/>
  <c r="AD38" i="37"/>
  <c r="C39" i="4" s="1"/>
  <c r="P40" i="37"/>
  <c r="R50" i="37"/>
  <c r="P56" i="37"/>
  <c r="AP56" i="37" s="1"/>
  <c r="T56" i="37"/>
  <c r="R56" i="37"/>
  <c r="AD57" i="37"/>
  <c r="C58" i="4" s="1"/>
  <c r="AD58" i="37"/>
  <c r="AF32" i="37"/>
  <c r="AD36" i="37"/>
  <c r="AF41" i="37"/>
  <c r="AD43" i="37"/>
  <c r="AF57" i="37"/>
  <c r="AF34" i="37"/>
  <c r="AF46" i="37"/>
  <c r="AF48" i="37"/>
  <c r="AD52" i="37"/>
  <c r="C53" i="4" s="1"/>
  <c r="AD54" i="37"/>
  <c r="AF36" i="37"/>
  <c r="P37" i="37"/>
  <c r="AP37" i="37" s="1"/>
  <c r="P39" i="37"/>
  <c r="AF43" i="37"/>
  <c r="P44" i="37"/>
  <c r="AP44" i="37" s="1"/>
  <c r="AF50" i="37"/>
  <c r="P51" i="37"/>
  <c r="AD56" i="37"/>
  <c r="AF59" i="37"/>
  <c r="P60" i="37"/>
  <c r="AF21" i="37"/>
  <c r="P22" i="37"/>
  <c r="AP22" i="37" s="1"/>
  <c r="AF23" i="37"/>
  <c r="P24" i="37"/>
  <c r="AP24" i="37" s="1"/>
  <c r="AF25" i="37"/>
  <c r="P26" i="37"/>
  <c r="AP26" i="37" s="1"/>
  <c r="AF27" i="37"/>
  <c r="P28" i="37"/>
  <c r="AF29" i="37"/>
  <c r="P30" i="37"/>
  <c r="AF31" i="37"/>
  <c r="P32" i="37"/>
  <c r="R39" i="37"/>
  <c r="R44" i="37"/>
  <c r="R51" i="37"/>
  <c r="P53" i="37"/>
  <c r="AP53" i="37" s="1"/>
  <c r="P55" i="37"/>
  <c r="AD37" i="37"/>
  <c r="C38" i="4" s="1"/>
  <c r="P41" i="37"/>
  <c r="P46" i="37"/>
  <c r="AP46" i="37" s="1"/>
  <c r="P57" i="37"/>
  <c r="AD60" i="37"/>
  <c r="C61" i="4" s="1"/>
  <c r="T32" i="37"/>
  <c r="AB21" i="37" l="1"/>
  <c r="AB48" i="37"/>
  <c r="AT31" i="37"/>
  <c r="AB31" i="37"/>
  <c r="AT21" i="37"/>
  <c r="W21" i="37"/>
  <c r="W48" i="37"/>
  <c r="AT48" i="37"/>
  <c r="W29" i="37"/>
  <c r="W31" i="37"/>
  <c r="AB29" i="37"/>
  <c r="AT34" i="37"/>
  <c r="AT29" i="37"/>
  <c r="AB34" i="37"/>
  <c r="W34" i="37"/>
  <c r="AI75" i="37"/>
  <c r="AK75" i="37"/>
  <c r="AT55" i="37"/>
  <c r="AP55" i="37"/>
  <c r="AB39" i="37"/>
  <c r="AP39" i="37"/>
  <c r="AT54" i="37"/>
  <c r="AP54" i="37"/>
  <c r="AT19" i="37"/>
  <c r="AP19" i="37"/>
  <c r="AB12" i="37"/>
  <c r="AP12" i="37"/>
  <c r="AT8" i="37"/>
  <c r="AP8" i="37"/>
  <c r="AT60" i="37"/>
  <c r="AP60" i="37"/>
  <c r="AT17" i="37"/>
  <c r="AP17" i="37"/>
  <c r="AB9" i="37"/>
  <c r="AP9" i="37"/>
  <c r="AT16" i="37"/>
  <c r="AP16" i="37"/>
  <c r="AT14" i="37"/>
  <c r="AP14" i="37"/>
  <c r="AT13" i="37"/>
  <c r="AP13" i="37"/>
  <c r="AT27" i="37"/>
  <c r="AP27" i="37"/>
  <c r="AB40" i="37"/>
  <c r="AP40" i="37"/>
  <c r="AT10" i="37"/>
  <c r="AP10" i="37"/>
  <c r="AT43" i="37"/>
  <c r="AP43" i="37"/>
  <c r="AT28" i="37"/>
  <c r="AP28" i="37"/>
  <c r="AT57" i="37"/>
  <c r="AP57" i="37"/>
  <c r="AB51" i="37"/>
  <c r="AP51" i="37"/>
  <c r="AT15" i="37"/>
  <c r="AP15" i="37"/>
  <c r="AT4" i="37"/>
  <c r="AP4" i="37"/>
  <c r="AT30" i="37"/>
  <c r="AP30" i="37"/>
  <c r="AB32" i="37"/>
  <c r="AP32" i="37"/>
  <c r="AB45" i="37"/>
  <c r="AP45" i="37"/>
  <c r="AT41" i="37"/>
  <c r="AP41" i="37"/>
  <c r="AT6" i="37"/>
  <c r="AP6" i="37"/>
  <c r="AB18" i="37"/>
  <c r="AP18" i="37"/>
  <c r="AT45" i="37"/>
  <c r="W27" i="37"/>
  <c r="AT18" i="37"/>
  <c r="Y61" i="37"/>
  <c r="Z9" i="37" s="1"/>
  <c r="W18" i="37"/>
  <c r="AT12" i="37"/>
  <c r="M71" i="37"/>
  <c r="W53" i="37"/>
  <c r="AB53" i="37"/>
  <c r="W37" i="37"/>
  <c r="AB37" i="37"/>
  <c r="AT37" i="37"/>
  <c r="O71" i="37"/>
  <c r="AB25" i="37"/>
  <c r="W25" i="37"/>
  <c r="G71" i="37"/>
  <c r="AB52" i="37"/>
  <c r="W52" i="37"/>
  <c r="AB33" i="37"/>
  <c r="AT33" i="37"/>
  <c r="AB23" i="37"/>
  <c r="W23" i="37"/>
  <c r="J71" i="37"/>
  <c r="W5" i="37"/>
  <c r="AT5" i="37"/>
  <c r="AB5" i="37"/>
  <c r="AB6" i="37"/>
  <c r="W6" i="37"/>
  <c r="W15" i="37"/>
  <c r="AB15" i="37"/>
  <c r="AB8" i="37"/>
  <c r="W8" i="37"/>
  <c r="W55" i="37"/>
  <c r="AB55" i="37"/>
  <c r="W26" i="37"/>
  <c r="AB26" i="37"/>
  <c r="AT56" i="37"/>
  <c r="AB56" i="37"/>
  <c r="AB38" i="37"/>
  <c r="W38" i="37"/>
  <c r="AT38" i="37"/>
  <c r="AB49" i="37"/>
  <c r="AT49" i="37"/>
  <c r="W49" i="37"/>
  <c r="AT39" i="37"/>
  <c r="E71" i="37"/>
  <c r="AT53" i="37"/>
  <c r="AT32" i="37"/>
  <c r="AB42" i="37"/>
  <c r="AT42" i="37"/>
  <c r="AT26" i="37"/>
  <c r="I71" i="37"/>
  <c r="W17" i="37"/>
  <c r="AB17" i="37"/>
  <c r="AT23" i="37"/>
  <c r="AB4" i="37"/>
  <c r="W4" i="37"/>
  <c r="D71" i="37"/>
  <c r="AB50" i="37"/>
  <c r="AT50" i="37"/>
  <c r="R61" i="37"/>
  <c r="AT25" i="37"/>
  <c r="P61" i="37"/>
  <c r="AP75" i="37" s="1"/>
  <c r="AT3" i="37"/>
  <c r="AB3" i="37"/>
  <c r="W19" i="37"/>
  <c r="AB19" i="37"/>
  <c r="W28" i="37"/>
  <c r="AB28" i="37"/>
  <c r="W60" i="37"/>
  <c r="AB60" i="37"/>
  <c r="W20" i="37"/>
  <c r="AB20" i="37"/>
  <c r="AB54" i="37"/>
  <c r="W54" i="37"/>
  <c r="L71" i="37"/>
  <c r="AB58" i="37"/>
  <c r="AT58" i="37"/>
  <c r="AB14" i="37"/>
  <c r="W14" i="37"/>
  <c r="AT20" i="37"/>
  <c r="AB57" i="37"/>
  <c r="W57" i="37"/>
  <c r="AT46" i="37"/>
  <c r="AB46" i="37"/>
  <c r="W24" i="37"/>
  <c r="AB24" i="37"/>
  <c r="N71" i="37"/>
  <c r="K71" i="37"/>
  <c r="AB41" i="37"/>
  <c r="W41" i="37"/>
  <c r="AB44" i="37"/>
  <c r="AT44" i="37"/>
  <c r="AB35" i="37"/>
  <c r="AT35" i="37"/>
  <c r="W35" i="37"/>
  <c r="F71" i="37"/>
  <c r="AT51" i="37"/>
  <c r="AT24" i="37"/>
  <c r="AD61" i="37"/>
  <c r="AE49" i="37" s="1"/>
  <c r="W11" i="37"/>
  <c r="AB11" i="37"/>
  <c r="AT11" i="37"/>
  <c r="W13" i="37"/>
  <c r="AB13" i="37"/>
  <c r="AB16" i="37"/>
  <c r="W16" i="37"/>
  <c r="Z4" i="37"/>
  <c r="AT52" i="37"/>
  <c r="T61" i="37"/>
  <c r="U45" i="37" s="1"/>
  <c r="W30" i="37"/>
  <c r="AB30" i="37"/>
  <c r="W22" i="37"/>
  <c r="AB22" i="37"/>
  <c r="AF61" i="37"/>
  <c r="AG59" i="37" s="1"/>
  <c r="AB59" i="37"/>
  <c r="AT59" i="37"/>
  <c r="AB47" i="37"/>
  <c r="AT47" i="37"/>
  <c r="W47" i="37"/>
  <c r="AT22" i="37"/>
  <c r="H71" i="37"/>
  <c r="AT40" i="37"/>
  <c r="W7" i="37"/>
  <c r="AT7" i="37"/>
  <c r="AB7" i="37"/>
  <c r="AB10" i="37"/>
  <c r="W10" i="37"/>
  <c r="Z7" i="37" l="1"/>
  <c r="Z53" i="37"/>
  <c r="AP61" i="37"/>
  <c r="AQ12" i="37" s="1"/>
  <c r="AC15" i="11" s="1"/>
  <c r="AD15" i="11" s="1"/>
  <c r="AE15" i="11" s="1"/>
  <c r="I62" i="37"/>
  <c r="I74" i="37" s="1"/>
  <c r="Z12" i="37"/>
  <c r="Z58" i="37"/>
  <c r="Z19" i="37"/>
  <c r="Z51" i="37"/>
  <c r="Z37" i="37"/>
  <c r="Z54" i="37"/>
  <c r="Z60" i="37"/>
  <c r="Z21" i="37"/>
  <c r="Z15" i="37"/>
  <c r="Z55" i="37"/>
  <c r="Z11" i="37"/>
  <c r="Z46" i="37"/>
  <c r="Z10" i="37"/>
  <c r="Z47" i="37"/>
  <c r="Z38" i="37"/>
  <c r="Z50" i="37"/>
  <c r="Z24" i="37"/>
  <c r="Z49" i="37"/>
  <c r="AG30" i="37"/>
  <c r="AG55" i="37"/>
  <c r="Z18" i="37"/>
  <c r="Z34" i="37"/>
  <c r="Z5" i="37"/>
  <c r="Z23" i="37"/>
  <c r="Z36" i="37"/>
  <c r="Z56" i="37"/>
  <c r="Z29" i="37"/>
  <c r="Z48" i="37"/>
  <c r="Z3" i="37"/>
  <c r="Z44" i="37"/>
  <c r="Z31" i="37"/>
  <c r="Z57" i="37"/>
  <c r="Z59" i="37"/>
  <c r="Z22" i="37"/>
  <c r="Z41" i="37"/>
  <c r="Z8" i="37"/>
  <c r="Z30" i="37"/>
  <c r="Z32" i="37"/>
  <c r="Z20" i="37"/>
  <c r="Z6" i="37"/>
  <c r="Z17" i="37"/>
  <c r="Z13" i="37"/>
  <c r="Z14" i="37"/>
  <c r="Z25" i="37"/>
  <c r="Z43" i="37"/>
  <c r="Z45" i="37"/>
  <c r="AE3" i="37"/>
  <c r="Z35" i="37"/>
  <c r="Z28" i="37"/>
  <c r="Z42" i="37"/>
  <c r="Z26" i="37"/>
  <c r="Z33" i="37"/>
  <c r="Z40" i="37"/>
  <c r="Z27" i="37"/>
  <c r="Z52" i="37"/>
  <c r="Z16" i="37"/>
  <c r="Z39" i="37"/>
  <c r="AE6" i="37"/>
  <c r="C5" i="4"/>
  <c r="G64" i="11"/>
  <c r="G66" i="11" s="1"/>
  <c r="AG12" i="37"/>
  <c r="AG10" i="37"/>
  <c r="AE8" i="37"/>
  <c r="AG25" i="37"/>
  <c r="AE47" i="37"/>
  <c r="AG32" i="37"/>
  <c r="AE34" i="37"/>
  <c r="G62" i="37"/>
  <c r="AG50" i="37"/>
  <c r="AG8" i="37"/>
  <c r="AG48" i="37"/>
  <c r="N62" i="37"/>
  <c r="N74" i="37" s="1"/>
  <c r="AE32" i="37"/>
  <c r="AG41" i="37"/>
  <c r="U56" i="37"/>
  <c r="AG46" i="37"/>
  <c r="AG45" i="37"/>
  <c r="U32" i="37"/>
  <c r="U40" i="37"/>
  <c r="AG16" i="37"/>
  <c r="AG38" i="37"/>
  <c r="AG56" i="37"/>
  <c r="AG23" i="37"/>
  <c r="AE36" i="37"/>
  <c r="J62" i="37"/>
  <c r="J74" i="37" s="1"/>
  <c r="AE9" i="37"/>
  <c r="AE58" i="37"/>
  <c r="U57" i="37"/>
  <c r="U49" i="37"/>
  <c r="U47" i="37"/>
  <c r="U35" i="37"/>
  <c r="U38" i="37"/>
  <c r="U36" i="37"/>
  <c r="U48" i="37"/>
  <c r="U34" i="37"/>
  <c r="U11" i="37"/>
  <c r="U22" i="37"/>
  <c r="U37" i="37"/>
  <c r="U4" i="37"/>
  <c r="U10" i="37"/>
  <c r="U6" i="37"/>
  <c r="U8" i="37"/>
  <c r="U5" i="37"/>
  <c r="U12" i="37"/>
  <c r="U28" i="37"/>
  <c r="U53" i="37"/>
  <c r="U60" i="37"/>
  <c r="U42" i="37"/>
  <c r="U15" i="37"/>
  <c r="U16" i="37"/>
  <c r="U29" i="37"/>
  <c r="U23" i="37"/>
  <c r="U39" i="37"/>
  <c r="U52" i="37"/>
  <c r="U59" i="37"/>
  <c r="U44" i="37"/>
  <c r="U51" i="37"/>
  <c r="U26" i="37"/>
  <c r="U41" i="37"/>
  <c r="U27" i="37"/>
  <c r="U7" i="37"/>
  <c r="U17" i="37"/>
  <c r="U30" i="37"/>
  <c r="U25" i="37"/>
  <c r="U18" i="37"/>
  <c r="U31" i="37"/>
  <c r="U13" i="37"/>
  <c r="U19" i="37"/>
  <c r="U58" i="37"/>
  <c r="U54" i="37"/>
  <c r="U55" i="37"/>
  <c r="U50" i="37"/>
  <c r="U21" i="37"/>
  <c r="U14" i="37"/>
  <c r="U43" i="37"/>
  <c r="U3" i="37"/>
  <c r="U33" i="37"/>
  <c r="U24" i="37"/>
  <c r="U20" i="37"/>
  <c r="U46" i="37"/>
  <c r="AE12" i="37"/>
  <c r="F62" i="37"/>
  <c r="K62" i="37"/>
  <c r="K74" i="37" s="1"/>
  <c r="AE52" i="37"/>
  <c r="AE60" i="37"/>
  <c r="AT61" i="37"/>
  <c r="AE56" i="37"/>
  <c r="AG52" i="37"/>
  <c r="AE38" i="37"/>
  <c r="AG53" i="37"/>
  <c r="U9" i="37"/>
  <c r="AE17" i="37"/>
  <c r="AE20" i="37"/>
  <c r="AE54" i="37"/>
  <c r="AE13" i="37"/>
  <c r="AG3" i="37"/>
  <c r="AG43" i="37"/>
  <c r="AG54" i="37"/>
  <c r="AG31" i="37"/>
  <c r="AG19" i="37"/>
  <c r="AE4" i="37"/>
  <c r="AG17" i="37"/>
  <c r="E62" i="37"/>
  <c r="E74" i="37" s="1"/>
  <c r="AE43" i="37"/>
  <c r="AE19" i="37"/>
  <c r="M62" i="37"/>
  <c r="M74" i="37" s="1"/>
  <c r="AE27" i="37"/>
  <c r="H62" i="37"/>
  <c r="H74" i="37" s="1"/>
  <c r="AG40" i="37"/>
  <c r="D62" i="37"/>
  <c r="AG18" i="37"/>
  <c r="AG36" i="37"/>
  <c r="AE10" i="37"/>
  <c r="AE45" i="37"/>
  <c r="AE51" i="37"/>
  <c r="AE29" i="37"/>
  <c r="AE21" i="37"/>
  <c r="AE42" i="37"/>
  <c r="AE30" i="37"/>
  <c r="AE55" i="37"/>
  <c r="AE39" i="37"/>
  <c r="AE44" i="37"/>
  <c r="AE31" i="37"/>
  <c r="AE16" i="37"/>
  <c r="AE53" i="37"/>
  <c r="AE28" i="37"/>
  <c r="AE7" i="37"/>
  <c r="AE5" i="37"/>
  <c r="AE25" i="37"/>
  <c r="AE59" i="37"/>
  <c r="AE14" i="37"/>
  <c r="AE23" i="37"/>
  <c r="AE24" i="37"/>
  <c r="AE41" i="37"/>
  <c r="AE50" i="37"/>
  <c r="AE18" i="37"/>
  <c r="AE40" i="37"/>
  <c r="AE26" i="37"/>
  <c r="AB61" i="37"/>
  <c r="AC59" i="37" s="1"/>
  <c r="AE48" i="37"/>
  <c r="AE11" i="37"/>
  <c r="AE15" i="37"/>
  <c r="AG34" i="37"/>
  <c r="L62" i="37"/>
  <c r="L74" i="37" s="1"/>
  <c r="AG57" i="37"/>
  <c r="AE33" i="37"/>
  <c r="AG14" i="37"/>
  <c r="AE57" i="37"/>
  <c r="AE37" i="37"/>
  <c r="P71" i="37"/>
  <c r="AS62" i="37"/>
  <c r="AS63" i="37" s="1"/>
  <c r="O62" i="37"/>
  <c r="O74" i="37" s="1"/>
  <c r="AG26" i="37"/>
  <c r="AG15" i="37"/>
  <c r="AG49" i="37"/>
  <c r="AG44" i="37"/>
  <c r="AG58" i="37"/>
  <c r="AG7" i="37"/>
  <c r="AG60" i="37"/>
  <c r="AG39" i="37"/>
  <c r="AG33" i="37"/>
  <c r="AG35" i="37"/>
  <c r="AG11" i="37"/>
  <c r="AG24" i="37"/>
  <c r="AG5" i="37"/>
  <c r="AG4" i="37"/>
  <c r="AG13" i="37"/>
  <c r="AG42" i="37"/>
  <c r="AG37" i="37"/>
  <c r="AG47" i="37"/>
  <c r="AG51" i="37"/>
  <c r="AE35" i="37"/>
  <c r="AG9" i="37"/>
  <c r="AG28" i="37"/>
  <c r="AG29" i="37"/>
  <c r="AG22" i="37"/>
  <c r="AE22" i="37"/>
  <c r="W61" i="37"/>
  <c r="X53" i="37" s="1"/>
  <c r="AE46" i="37"/>
  <c r="AG20" i="37"/>
  <c r="AG27" i="37"/>
  <c r="AG6" i="37"/>
  <c r="AG21" i="37"/>
  <c r="AF15" i="11" l="1"/>
  <c r="AL15" i="11" s="1"/>
  <c r="AQ15" i="11" s="1"/>
  <c r="AC41" i="37"/>
  <c r="AC60" i="37"/>
  <c r="AC37" i="37"/>
  <c r="AQ16" i="37"/>
  <c r="AC19" i="11" s="1"/>
  <c r="AD19" i="11" s="1"/>
  <c r="AE19" i="11" s="1"/>
  <c r="AQ17" i="37"/>
  <c r="AC20" i="11" s="1"/>
  <c r="AD20" i="11" s="1"/>
  <c r="AE20" i="11" s="1"/>
  <c r="C63" i="4"/>
  <c r="AQ30" i="37"/>
  <c r="AC33" i="11" s="1"/>
  <c r="AD33" i="11" s="1"/>
  <c r="AE33" i="11" s="1"/>
  <c r="AQ9" i="37"/>
  <c r="AC12" i="11" s="1"/>
  <c r="AQ39" i="37"/>
  <c r="AC42" i="11" s="1"/>
  <c r="AD42" i="11" s="1"/>
  <c r="AE42" i="11" s="1"/>
  <c r="AC56" i="37"/>
  <c r="AQ45" i="37"/>
  <c r="AC48" i="11" s="1"/>
  <c r="AD48" i="11" s="1"/>
  <c r="AE48" i="11" s="1"/>
  <c r="AQ13" i="37"/>
  <c r="AC16" i="11" s="1"/>
  <c r="AD16" i="11" s="1"/>
  <c r="AE16" i="11" s="1"/>
  <c r="AQ27" i="37"/>
  <c r="AC30" i="11" s="1"/>
  <c r="AD30" i="11" s="1"/>
  <c r="AE30" i="11" s="1"/>
  <c r="AC6" i="37"/>
  <c r="AQ8" i="37"/>
  <c r="AC11" i="11" s="1"/>
  <c r="AD11" i="11" s="1"/>
  <c r="AE11" i="11" s="1"/>
  <c r="AQ6" i="37"/>
  <c r="AC9" i="11" s="1"/>
  <c r="AD9" i="11" s="1"/>
  <c r="AE9" i="11" s="1"/>
  <c r="AQ15" i="37"/>
  <c r="AC18" i="11" s="1"/>
  <c r="AD18" i="11" s="1"/>
  <c r="AE18" i="11" s="1"/>
  <c r="AQ4" i="37"/>
  <c r="AC7" i="11" s="1"/>
  <c r="AD7" i="11" s="1"/>
  <c r="AE7" i="11" s="1"/>
  <c r="AF7" i="11" s="1"/>
  <c r="AQ18" i="37"/>
  <c r="AC21" i="11" s="1"/>
  <c r="AD21" i="11" s="1"/>
  <c r="AE21" i="11" s="1"/>
  <c r="AQ28" i="37"/>
  <c r="AC31" i="11" s="1"/>
  <c r="AD31" i="11" s="1"/>
  <c r="AE31" i="11" s="1"/>
  <c r="AQ19" i="37"/>
  <c r="AC22" i="11" s="1"/>
  <c r="AD22" i="11" s="1"/>
  <c r="AE22" i="11" s="1"/>
  <c r="AQ36" i="37"/>
  <c r="AC39" i="11" s="1"/>
  <c r="AD39" i="11" s="1"/>
  <c r="AE39" i="11" s="1"/>
  <c r="AQ22" i="37"/>
  <c r="AC25" i="11" s="1"/>
  <c r="AD25" i="11" s="1"/>
  <c r="AE25" i="11" s="1"/>
  <c r="AQ33" i="37"/>
  <c r="AC36" i="11" s="1"/>
  <c r="AD36" i="11" s="1"/>
  <c r="AE36" i="11" s="1"/>
  <c r="AQ34" i="37"/>
  <c r="AC37" i="11" s="1"/>
  <c r="AD37" i="11" s="1"/>
  <c r="AE37" i="11" s="1"/>
  <c r="AQ23" i="37"/>
  <c r="AC26" i="11" s="1"/>
  <c r="AD26" i="11" s="1"/>
  <c r="AE26" i="11" s="1"/>
  <c r="AQ7" i="37"/>
  <c r="AC10" i="11" s="1"/>
  <c r="AD10" i="11" s="1"/>
  <c r="AE10" i="11" s="1"/>
  <c r="AQ47" i="37"/>
  <c r="AC50" i="11" s="1"/>
  <c r="AD50" i="11" s="1"/>
  <c r="AE50" i="11" s="1"/>
  <c r="AQ53" i="37"/>
  <c r="AC56" i="11" s="1"/>
  <c r="AD56" i="11" s="1"/>
  <c r="AE56" i="11" s="1"/>
  <c r="AQ58" i="37"/>
  <c r="AC61" i="11" s="1"/>
  <c r="AQ11" i="37"/>
  <c r="AC14" i="11" s="1"/>
  <c r="AD14" i="11" s="1"/>
  <c r="AE14" i="11" s="1"/>
  <c r="AQ48" i="37"/>
  <c r="AC51" i="11" s="1"/>
  <c r="AD51" i="11" s="1"/>
  <c r="AE51" i="11" s="1"/>
  <c r="AQ42" i="37"/>
  <c r="AC45" i="11" s="1"/>
  <c r="AD45" i="11" s="1"/>
  <c r="AE45" i="11" s="1"/>
  <c r="AQ25" i="37"/>
  <c r="AC28" i="11" s="1"/>
  <c r="AD28" i="11" s="1"/>
  <c r="AE28" i="11" s="1"/>
  <c r="AQ46" i="37"/>
  <c r="AC49" i="11" s="1"/>
  <c r="AD49" i="11" s="1"/>
  <c r="AE49" i="11" s="1"/>
  <c r="AQ21" i="37"/>
  <c r="AC24" i="11" s="1"/>
  <c r="AD24" i="11" s="1"/>
  <c r="AE24" i="11" s="1"/>
  <c r="AQ59" i="37"/>
  <c r="AC62" i="11" s="1"/>
  <c r="AD62" i="11" s="1"/>
  <c r="AE62" i="11" s="1"/>
  <c r="AQ26" i="37"/>
  <c r="AC29" i="11" s="1"/>
  <c r="AD29" i="11" s="1"/>
  <c r="AE29" i="11" s="1"/>
  <c r="AQ44" i="37"/>
  <c r="AC47" i="11" s="1"/>
  <c r="AD47" i="11" s="1"/>
  <c r="AE47" i="11" s="1"/>
  <c r="AQ37" i="37"/>
  <c r="AC40" i="11" s="1"/>
  <c r="AD40" i="11" s="1"/>
  <c r="AE40" i="11" s="1"/>
  <c r="AQ49" i="37"/>
  <c r="AC52" i="11" s="1"/>
  <c r="AD52" i="11" s="1"/>
  <c r="AE52" i="11" s="1"/>
  <c r="AQ24" i="37"/>
  <c r="AC27" i="11" s="1"/>
  <c r="AD27" i="11" s="1"/>
  <c r="AE27" i="11" s="1"/>
  <c r="AQ56" i="37"/>
  <c r="AC59" i="11" s="1"/>
  <c r="AD59" i="11" s="1"/>
  <c r="AE59" i="11" s="1"/>
  <c r="AQ5" i="37"/>
  <c r="AC8" i="11" s="1"/>
  <c r="AD8" i="11" s="1"/>
  <c r="AE8" i="11" s="1"/>
  <c r="AF8" i="11" s="1"/>
  <c r="AQ38" i="37"/>
  <c r="AC41" i="11" s="1"/>
  <c r="AD41" i="11" s="1"/>
  <c r="AE41" i="11" s="1"/>
  <c r="AQ29" i="37"/>
  <c r="AC32" i="11" s="1"/>
  <c r="AD32" i="11" s="1"/>
  <c r="AE32" i="11" s="1"/>
  <c r="AQ3" i="37"/>
  <c r="AC6" i="11" s="1"/>
  <c r="AD6" i="11" s="1"/>
  <c r="AE6" i="11" s="1"/>
  <c r="AQ52" i="37"/>
  <c r="AC55" i="11" s="1"/>
  <c r="AD55" i="11" s="1"/>
  <c r="AE55" i="11" s="1"/>
  <c r="AQ50" i="37"/>
  <c r="AC53" i="11" s="1"/>
  <c r="AQ31" i="37"/>
  <c r="AC34" i="11" s="1"/>
  <c r="AD34" i="11" s="1"/>
  <c r="AE34" i="11" s="1"/>
  <c r="AQ35" i="37"/>
  <c r="AC38" i="11" s="1"/>
  <c r="AD38" i="11" s="1"/>
  <c r="AE38" i="11" s="1"/>
  <c r="AQ20" i="37"/>
  <c r="AC23" i="11" s="1"/>
  <c r="AD23" i="11" s="1"/>
  <c r="AE23" i="11" s="1"/>
  <c r="AC14" i="37"/>
  <c r="AC52" i="37"/>
  <c r="AQ54" i="37"/>
  <c r="AC57" i="11" s="1"/>
  <c r="AD57" i="11" s="1"/>
  <c r="AE57" i="11" s="1"/>
  <c r="AQ10" i="37"/>
  <c r="AC13" i="11" s="1"/>
  <c r="AD13" i="11" s="1"/>
  <c r="AE13" i="11" s="1"/>
  <c r="AQ43" i="37"/>
  <c r="AC46" i="11" s="1"/>
  <c r="AD46" i="11" s="1"/>
  <c r="AE46" i="11" s="1"/>
  <c r="AQ14" i="37"/>
  <c r="AC17" i="11" s="1"/>
  <c r="AD17" i="11" s="1"/>
  <c r="AE17" i="11" s="1"/>
  <c r="AQ55" i="37"/>
  <c r="AC58" i="11" s="1"/>
  <c r="AD58" i="11" s="1"/>
  <c r="AE58" i="11" s="1"/>
  <c r="AQ57" i="37"/>
  <c r="AC60" i="11" s="1"/>
  <c r="AD60" i="11" s="1"/>
  <c r="AE60" i="11" s="1"/>
  <c r="AQ51" i="37"/>
  <c r="AC54" i="11" s="1"/>
  <c r="AD54" i="11" s="1"/>
  <c r="AE54" i="11" s="1"/>
  <c r="AQ40" i="37"/>
  <c r="AC43" i="11" s="1"/>
  <c r="AD43" i="11" s="1"/>
  <c r="AE43" i="11" s="1"/>
  <c r="AQ60" i="37"/>
  <c r="AC63" i="11" s="1"/>
  <c r="AD63" i="11" s="1"/>
  <c r="AE63" i="11" s="1"/>
  <c r="AQ32" i="37"/>
  <c r="AC35" i="11" s="1"/>
  <c r="AD35" i="11" s="1"/>
  <c r="AE35" i="11" s="1"/>
  <c r="AQ41" i="37"/>
  <c r="AC44" i="11" s="1"/>
  <c r="AD44" i="11" s="1"/>
  <c r="AE44" i="11" s="1"/>
  <c r="Z61" i="37"/>
  <c r="F63" i="37"/>
  <c r="F74" i="37" s="1"/>
  <c r="AC3" i="37"/>
  <c r="X14" i="37"/>
  <c r="X37" i="37"/>
  <c r="X23" i="37"/>
  <c r="X7" i="37"/>
  <c r="AC42" i="37"/>
  <c r="AC28" i="37"/>
  <c r="AC54" i="37"/>
  <c r="X11" i="37"/>
  <c r="AC23" i="37"/>
  <c r="AC46" i="37"/>
  <c r="X19" i="37"/>
  <c r="X52" i="37"/>
  <c r="X13" i="37"/>
  <c r="AE61" i="37"/>
  <c r="AC33" i="37"/>
  <c r="X35" i="37"/>
  <c r="X57" i="37"/>
  <c r="AC5" i="37"/>
  <c r="AC35" i="37"/>
  <c r="AC57" i="37"/>
  <c r="AC38" i="37"/>
  <c r="AC19" i="37"/>
  <c r="AC17" i="37"/>
  <c r="AC47" i="37"/>
  <c r="AC53" i="37"/>
  <c r="AC4" i="37"/>
  <c r="AC50" i="37"/>
  <c r="AC7" i="37"/>
  <c r="X5" i="37"/>
  <c r="X47" i="37"/>
  <c r="X24" i="37"/>
  <c r="X15" i="37"/>
  <c r="P62" i="37"/>
  <c r="P74" i="37" s="1"/>
  <c r="D74" i="37"/>
  <c r="X49" i="37"/>
  <c r="AC9" i="37"/>
  <c r="AC45" i="37"/>
  <c r="AC39" i="37"/>
  <c r="AC32" i="37"/>
  <c r="AC12" i="37"/>
  <c r="AC48" i="37"/>
  <c r="AC21" i="37"/>
  <c r="AC43" i="37"/>
  <c r="AC40" i="37"/>
  <c r="AC27" i="37"/>
  <c r="AC34" i="37"/>
  <c r="AC18" i="37"/>
  <c r="AC31" i="37"/>
  <c r="AC36" i="37"/>
  <c r="AC51" i="37"/>
  <c r="AC29" i="37"/>
  <c r="AC8" i="37"/>
  <c r="X41" i="37"/>
  <c r="X6" i="37"/>
  <c r="X20" i="37"/>
  <c r="AG61" i="37"/>
  <c r="AC10" i="37"/>
  <c r="U61" i="37"/>
  <c r="X55" i="37"/>
  <c r="X54" i="37"/>
  <c r="X38" i="37"/>
  <c r="X8" i="37"/>
  <c r="AC58" i="37"/>
  <c r="X25" i="37"/>
  <c r="AC49" i="37"/>
  <c r="AC44" i="37"/>
  <c r="AC15" i="37"/>
  <c r="X60" i="37"/>
  <c r="AC30" i="37"/>
  <c r="AC16" i="37"/>
  <c r="AC26" i="37"/>
  <c r="X26" i="37"/>
  <c r="AC20" i="37"/>
  <c r="AC13" i="37"/>
  <c r="AC55" i="37"/>
  <c r="X50" i="37"/>
  <c r="X46" i="37"/>
  <c r="X32" i="37"/>
  <c r="X51" i="37"/>
  <c r="X44" i="37"/>
  <c r="X39" i="37"/>
  <c r="X9" i="37"/>
  <c r="X45" i="37"/>
  <c r="X40" i="37"/>
  <c r="X56" i="37"/>
  <c r="X12" i="37"/>
  <c r="X59" i="37"/>
  <c r="X36" i="37"/>
  <c r="X33" i="37"/>
  <c r="X58" i="37"/>
  <c r="X3" i="37"/>
  <c r="X43" i="37"/>
  <c r="X42" i="37"/>
  <c r="X34" i="37"/>
  <c r="X31" i="37"/>
  <c r="X48" i="37"/>
  <c r="X29" i="37"/>
  <c r="X27" i="37"/>
  <c r="X18" i="37"/>
  <c r="X21" i="37"/>
  <c r="X16" i="37"/>
  <c r="X4" i="37"/>
  <c r="AC11" i="37"/>
  <c r="AC22" i="37"/>
  <c r="X10" i="37"/>
  <c r="X22" i="37"/>
  <c r="X17" i="37"/>
  <c r="AC24" i="37"/>
  <c r="X30" i="37"/>
  <c r="X28" i="37"/>
  <c r="AC25" i="37"/>
  <c r="AF54" i="11" l="1"/>
  <c r="AL54" i="11" s="1"/>
  <c r="AQ54" i="11" s="1"/>
  <c r="AF60" i="11"/>
  <c r="AL60" i="11" s="1"/>
  <c r="AQ60" i="11" s="1"/>
  <c r="AF23" i="11"/>
  <c r="AL23" i="11" s="1"/>
  <c r="AQ23" i="11" s="1"/>
  <c r="AF24" i="11"/>
  <c r="AL24" i="11" s="1"/>
  <c r="AQ24" i="11" s="1"/>
  <c r="AF50" i="11"/>
  <c r="AL50" i="11" s="1"/>
  <c r="AQ50" i="11" s="1"/>
  <c r="AF31" i="11"/>
  <c r="AL31" i="11" s="1"/>
  <c r="AQ31" i="11" s="1"/>
  <c r="AF16" i="11"/>
  <c r="AL16" i="11" s="1"/>
  <c r="AQ16" i="11" s="1"/>
  <c r="AF19" i="11"/>
  <c r="AL19" i="11" s="1"/>
  <c r="AQ19" i="11" s="1"/>
  <c r="AF20" i="11"/>
  <c r="AL20" i="11" s="1"/>
  <c r="AQ20" i="11" s="1"/>
  <c r="AF58" i="11"/>
  <c r="AL58" i="11" s="1"/>
  <c r="AQ58" i="11" s="1"/>
  <c r="AF38" i="11"/>
  <c r="AL38" i="11" s="1"/>
  <c r="AQ38" i="11" s="1"/>
  <c r="AF59" i="11"/>
  <c r="AL59" i="11" s="1"/>
  <c r="AQ59" i="11" s="1"/>
  <c r="AF49" i="11"/>
  <c r="AL49" i="11" s="1"/>
  <c r="AQ49" i="11" s="1"/>
  <c r="AF10" i="11"/>
  <c r="AL10" i="11" s="1"/>
  <c r="AQ10" i="11" s="1"/>
  <c r="AF21" i="11"/>
  <c r="AL21" i="11" s="1"/>
  <c r="AQ21" i="11" s="1"/>
  <c r="AF48" i="11"/>
  <c r="AL48" i="11" s="1"/>
  <c r="AQ48" i="11" s="1"/>
  <c r="AF30" i="11"/>
  <c r="AL30" i="11" s="1"/>
  <c r="AQ30" i="11" s="1"/>
  <c r="AF17" i="11"/>
  <c r="AL17" i="11" s="1"/>
  <c r="AQ17" i="11" s="1"/>
  <c r="AF34" i="11"/>
  <c r="AL34" i="11" s="1"/>
  <c r="AQ34" i="11" s="1"/>
  <c r="AF27" i="11"/>
  <c r="AL27" i="11" s="1"/>
  <c r="AQ27" i="11" s="1"/>
  <c r="AF28" i="11"/>
  <c r="AL28" i="11" s="1"/>
  <c r="AQ28" i="11" s="1"/>
  <c r="AF26" i="11"/>
  <c r="AL26" i="11" s="1"/>
  <c r="AQ26" i="11" s="1"/>
  <c r="AF62" i="11"/>
  <c r="AL62" i="11" s="1"/>
  <c r="AQ62" i="11" s="1"/>
  <c r="AF44" i="11"/>
  <c r="AL44" i="11" s="1"/>
  <c r="AQ44" i="11" s="1"/>
  <c r="AF46" i="11"/>
  <c r="AL46" i="11" s="1"/>
  <c r="AQ46" i="11" s="1"/>
  <c r="AD53" i="11"/>
  <c r="AE53" i="11" s="1"/>
  <c r="AF52" i="11"/>
  <c r="AL52" i="11" s="1"/>
  <c r="AQ52" i="11" s="1"/>
  <c r="AF45" i="11"/>
  <c r="AL45" i="11" s="1"/>
  <c r="AQ45" i="11" s="1"/>
  <c r="AF37" i="11"/>
  <c r="AL37" i="11" s="1"/>
  <c r="AQ37" i="11" s="1"/>
  <c r="AF18" i="11"/>
  <c r="AL18" i="11" s="1"/>
  <c r="AQ18" i="11" s="1"/>
  <c r="AF42" i="11"/>
  <c r="AL42" i="11" s="1"/>
  <c r="AQ42" i="11" s="1"/>
  <c r="AF56" i="11"/>
  <c r="AL56" i="11" s="1"/>
  <c r="AQ56" i="11" s="1"/>
  <c r="AF55" i="11"/>
  <c r="AL55" i="11" s="1"/>
  <c r="AQ55" i="11" s="1"/>
  <c r="AF40" i="11"/>
  <c r="AL40" i="11" s="1"/>
  <c r="AQ40" i="11" s="1"/>
  <c r="AF51" i="11"/>
  <c r="AL51" i="11" s="1"/>
  <c r="AQ51" i="11" s="1"/>
  <c r="AF36" i="11"/>
  <c r="AL36" i="11" s="1"/>
  <c r="AQ36" i="11" s="1"/>
  <c r="AF9" i="11"/>
  <c r="AL9" i="11" s="1"/>
  <c r="AQ9" i="11" s="1"/>
  <c r="AD12" i="11"/>
  <c r="AE12" i="11" s="1"/>
  <c r="AF22" i="11"/>
  <c r="AL22" i="11" s="1"/>
  <c r="AQ22" i="11" s="1"/>
  <c r="AF13" i="11"/>
  <c r="AL13" i="11" s="1"/>
  <c r="AQ13" i="11" s="1"/>
  <c r="AF57" i="11"/>
  <c r="AL57" i="11" s="1"/>
  <c r="AQ57" i="11" s="1"/>
  <c r="AF6" i="11"/>
  <c r="AL6" i="11" s="1"/>
  <c r="AQ6" i="11" s="1"/>
  <c r="AF47" i="11"/>
  <c r="AL47" i="11" s="1"/>
  <c r="AQ47" i="11" s="1"/>
  <c r="AF14" i="11"/>
  <c r="AL14" i="11" s="1"/>
  <c r="AQ14" i="11" s="1"/>
  <c r="AF25" i="11"/>
  <c r="AL25" i="11" s="1"/>
  <c r="AQ25" i="11" s="1"/>
  <c r="AF11" i="11"/>
  <c r="AL11" i="11" s="1"/>
  <c r="AQ11" i="11" s="1"/>
  <c r="AF33" i="11"/>
  <c r="AL33" i="11" s="1"/>
  <c r="AQ33" i="11" s="1"/>
  <c r="AF41" i="11"/>
  <c r="AL41" i="11" s="1"/>
  <c r="AQ41" i="11" s="1"/>
  <c r="AF35" i="11"/>
  <c r="AL35" i="11" s="1"/>
  <c r="AQ35" i="11" s="1"/>
  <c r="AF63" i="11"/>
  <c r="AL63" i="11" s="1"/>
  <c r="AQ63" i="11" s="1"/>
  <c r="AF43" i="11"/>
  <c r="AL43" i="11" s="1"/>
  <c r="AQ43" i="11" s="1"/>
  <c r="AF32" i="11"/>
  <c r="AL32" i="11" s="1"/>
  <c r="AQ32" i="11" s="1"/>
  <c r="AF29" i="11"/>
  <c r="AL29" i="11" s="1"/>
  <c r="AQ29" i="11" s="1"/>
  <c r="AD61" i="11"/>
  <c r="AE61" i="11" s="1"/>
  <c r="AF39" i="11"/>
  <c r="AL39" i="11" s="1"/>
  <c r="AQ39" i="11" s="1"/>
  <c r="AC64" i="11"/>
  <c r="AG55" i="11"/>
  <c r="AK62" i="11"/>
  <c r="AP62" i="11" s="1"/>
  <c r="H60" i="4"/>
  <c r="X9" i="11"/>
  <c r="W63" i="11"/>
  <c r="W57" i="11"/>
  <c r="W6" i="11"/>
  <c r="X6" i="11"/>
  <c r="W47" i="11"/>
  <c r="X33" i="11"/>
  <c r="W61" i="11"/>
  <c r="W39" i="11"/>
  <c r="W51" i="11"/>
  <c r="W54" i="11"/>
  <c r="W41" i="11"/>
  <c r="W62" i="11"/>
  <c r="W56" i="11"/>
  <c r="W44" i="11"/>
  <c r="W52" i="11"/>
  <c r="X37" i="11"/>
  <c r="X36" i="11"/>
  <c r="W60" i="11"/>
  <c r="W8" i="11"/>
  <c r="Y8" i="11"/>
  <c r="AL8" i="11" s="1"/>
  <c r="AQ8" i="11" s="1"/>
  <c r="X8" i="11"/>
  <c r="W50" i="11"/>
  <c r="X31" i="11"/>
  <c r="Z15" i="11"/>
  <c r="W46" i="11"/>
  <c r="W40" i="11"/>
  <c r="W43" i="11"/>
  <c r="W58" i="11"/>
  <c r="W38" i="11"/>
  <c r="W59" i="11"/>
  <c r="W49" i="11"/>
  <c r="W48" i="11"/>
  <c r="W53" i="11"/>
  <c r="W45" i="11"/>
  <c r="W42" i="11"/>
  <c r="W55" i="11"/>
  <c r="X32" i="11"/>
  <c r="X34" i="11"/>
  <c r="Y7" i="11"/>
  <c r="AL7" i="11" s="1"/>
  <c r="AQ7" i="11" s="1"/>
  <c r="X7" i="11"/>
  <c r="W7" i="11"/>
  <c r="G68" i="11"/>
  <c r="G69" i="11" s="1"/>
  <c r="C66" i="4"/>
  <c r="AQ61" i="37"/>
  <c r="AC61" i="37"/>
  <c r="X61" i="37"/>
  <c r="I60" i="4" l="1"/>
  <c r="L60" i="4" s="1"/>
  <c r="AG62" i="11"/>
  <c r="AF12" i="11"/>
  <c r="AL12" i="11" s="1"/>
  <c r="AQ12" i="11" s="1"/>
  <c r="AF61" i="11"/>
  <c r="AL61" i="11" s="1"/>
  <c r="AQ61" i="11" s="1"/>
  <c r="AF53" i="11"/>
  <c r="AL53" i="11" s="1"/>
  <c r="AQ53" i="11" s="1"/>
  <c r="AG45" i="11"/>
  <c r="AG56" i="11"/>
  <c r="AG7" i="11"/>
  <c r="AG59" i="11"/>
  <c r="AG50" i="11"/>
  <c r="AG52" i="11"/>
  <c r="AG8" i="11"/>
  <c r="AG44" i="11"/>
  <c r="AG48" i="11"/>
  <c r="AG63" i="11"/>
  <c r="AG42" i="11"/>
  <c r="I31" i="4"/>
  <c r="L31" i="4" s="1"/>
  <c r="I7" i="4"/>
  <c r="L7" i="4" s="1"/>
  <c r="AG58" i="11"/>
  <c r="AG10" i="11"/>
  <c r="AJ10" i="11"/>
  <c r="AO10" i="11" s="1"/>
  <c r="G8" i="4"/>
  <c r="J8" i="4" s="1"/>
  <c r="H39" i="4"/>
  <c r="K39" i="4" s="1"/>
  <c r="AK41" i="11"/>
  <c r="AP41" i="11" s="1"/>
  <c r="AK22" i="11"/>
  <c r="AP22" i="11" s="1"/>
  <c r="H20" i="4"/>
  <c r="K20" i="4" s="1"/>
  <c r="I15" i="4"/>
  <c r="L15" i="4" s="1"/>
  <c r="AG17" i="11"/>
  <c r="AJ17" i="11"/>
  <c r="AO17" i="11" s="1"/>
  <c r="G15" i="4"/>
  <c r="J15" i="4" s="1"/>
  <c r="AG35" i="11"/>
  <c r="AJ35" i="11"/>
  <c r="AO35" i="11" s="1"/>
  <c r="G33" i="4"/>
  <c r="J33" i="4" s="1"/>
  <c r="AG9" i="11"/>
  <c r="AJ9" i="11"/>
  <c r="AO9" i="11" s="1"/>
  <c r="G7" i="4"/>
  <c r="J7" i="4" s="1"/>
  <c r="I47" i="4"/>
  <c r="L47" i="4" s="1"/>
  <c r="I52" i="4"/>
  <c r="L52" i="4" s="1"/>
  <c r="I14" i="4"/>
  <c r="L14" i="4" s="1"/>
  <c r="I56" i="4"/>
  <c r="L56" i="4" s="1"/>
  <c r="I30" i="4"/>
  <c r="L30" i="4" s="1"/>
  <c r="AG14" i="11"/>
  <c r="AJ14" i="11"/>
  <c r="AO14" i="11" s="1"/>
  <c r="G12" i="4"/>
  <c r="J12" i="4" s="1"/>
  <c r="I8" i="4"/>
  <c r="L8" i="4" s="1"/>
  <c r="AG43" i="11"/>
  <c r="I25" i="4"/>
  <c r="L25" i="4" s="1"/>
  <c r="AK30" i="11"/>
  <c r="AP30" i="11" s="1"/>
  <c r="H28" i="4"/>
  <c r="K28" i="4" s="1"/>
  <c r="AG41" i="11"/>
  <c r="I27" i="4"/>
  <c r="L27" i="4" s="1"/>
  <c r="I57" i="4"/>
  <c r="L57" i="4" s="1"/>
  <c r="AG22" i="11"/>
  <c r="AJ22" i="11"/>
  <c r="AO22" i="11" s="1"/>
  <c r="G20" i="4"/>
  <c r="J20" i="4" s="1"/>
  <c r="I35" i="4"/>
  <c r="L35" i="4" s="1"/>
  <c r="AK40" i="11"/>
  <c r="AP40" i="11" s="1"/>
  <c r="H38" i="4"/>
  <c r="K38" i="4" s="1"/>
  <c r="AK49" i="11"/>
  <c r="AP49" i="11" s="1"/>
  <c r="H47" i="4"/>
  <c r="H56" i="4"/>
  <c r="K56" i="4" s="1"/>
  <c r="AK58" i="11"/>
  <c r="AP58" i="11" s="1"/>
  <c r="H41" i="4"/>
  <c r="K41" i="4" s="1"/>
  <c r="AK43" i="11"/>
  <c r="AP43" i="11" s="1"/>
  <c r="AG26" i="11"/>
  <c r="AJ26" i="11"/>
  <c r="AO26" i="11" s="1"/>
  <c r="G24" i="4"/>
  <c r="J24" i="4" s="1"/>
  <c r="AG13" i="11"/>
  <c r="AJ13" i="11"/>
  <c r="AO13" i="11" s="1"/>
  <c r="G11" i="4"/>
  <c r="J11" i="4" s="1"/>
  <c r="AK38" i="11"/>
  <c r="AP38" i="11" s="1"/>
  <c r="H36" i="4"/>
  <c r="K36" i="4" s="1"/>
  <c r="I41" i="4"/>
  <c r="L41" i="4" s="1"/>
  <c r="AK59" i="11"/>
  <c r="AP59" i="11" s="1"/>
  <c r="H57" i="4"/>
  <c r="K57" i="4" s="1"/>
  <c r="AG20" i="11"/>
  <c r="AJ20" i="11"/>
  <c r="AO20" i="11" s="1"/>
  <c r="G18" i="4"/>
  <c r="J18" i="4" s="1"/>
  <c r="AK13" i="11"/>
  <c r="AP13" i="11" s="1"/>
  <c r="H11" i="4"/>
  <c r="K11" i="4" s="1"/>
  <c r="AK61" i="11"/>
  <c r="AP61" i="11" s="1"/>
  <c r="H59" i="4"/>
  <c r="K59" i="4" s="1"/>
  <c r="I36" i="4"/>
  <c r="L36" i="4" s="1"/>
  <c r="H44" i="4"/>
  <c r="K44" i="4" s="1"/>
  <c r="AK46" i="11"/>
  <c r="AP46" i="11" s="1"/>
  <c r="AK21" i="11"/>
  <c r="AP21" i="11" s="1"/>
  <c r="H19" i="4"/>
  <c r="K19" i="4" s="1"/>
  <c r="H48" i="4"/>
  <c r="K48" i="4" s="1"/>
  <c r="AK50" i="11"/>
  <c r="AP50" i="11" s="1"/>
  <c r="AG34" i="11"/>
  <c r="AJ34" i="11"/>
  <c r="AO34" i="11" s="1"/>
  <c r="G32" i="4"/>
  <c r="J32" i="4" s="1"/>
  <c r="I24" i="4"/>
  <c r="L24" i="4" s="1"/>
  <c r="AK51" i="11"/>
  <c r="AP51" i="11" s="1"/>
  <c r="H49" i="4"/>
  <c r="K49" i="4" s="1"/>
  <c r="I50" i="4"/>
  <c r="L50" i="4" s="1"/>
  <c r="H18" i="4"/>
  <c r="K18" i="4" s="1"/>
  <c r="AK20" i="11"/>
  <c r="AP20" i="11" s="1"/>
  <c r="AG30" i="11"/>
  <c r="AJ30" i="11"/>
  <c r="AO30" i="11" s="1"/>
  <c r="G28" i="4"/>
  <c r="J28" i="4" s="1"/>
  <c r="I20" i="4"/>
  <c r="L20" i="4" s="1"/>
  <c r="I49" i="4"/>
  <c r="L49" i="4" s="1"/>
  <c r="AG54" i="11"/>
  <c r="AG27" i="11"/>
  <c r="G25" i="4"/>
  <c r="J25" i="4" s="1"/>
  <c r="AJ27" i="11"/>
  <c r="AO27" i="11" s="1"/>
  <c r="AG33" i="11"/>
  <c r="G31" i="4"/>
  <c r="J31" i="4" s="1"/>
  <c r="AJ33" i="11"/>
  <c r="AO33" i="11" s="1"/>
  <c r="AG37" i="11"/>
  <c r="G35" i="4"/>
  <c r="J35" i="4" s="1"/>
  <c r="AJ37" i="11"/>
  <c r="AO37" i="11" s="1"/>
  <c r="AG40" i="11"/>
  <c r="I48" i="4"/>
  <c r="L48" i="4" s="1"/>
  <c r="H50" i="4"/>
  <c r="K50" i="4" s="1"/>
  <c r="AK52" i="11"/>
  <c r="AP52" i="11" s="1"/>
  <c r="I11" i="4"/>
  <c r="L11" i="4" s="1"/>
  <c r="AG61" i="11"/>
  <c r="H22" i="4"/>
  <c r="K22" i="4" s="1"/>
  <c r="AK24" i="11"/>
  <c r="AP24" i="11" s="1"/>
  <c r="I45" i="4"/>
  <c r="L45" i="4" s="1"/>
  <c r="I16" i="4"/>
  <c r="L16" i="4" s="1"/>
  <c r="H55" i="4"/>
  <c r="K55" i="4" s="1"/>
  <c r="AK57" i="11"/>
  <c r="AP57" i="11" s="1"/>
  <c r="AG38" i="11"/>
  <c r="AG46" i="11"/>
  <c r="AG21" i="11"/>
  <c r="AJ21" i="11"/>
  <c r="AO21" i="11" s="1"/>
  <c r="G19" i="4"/>
  <c r="J19" i="4" s="1"/>
  <c r="H58" i="4"/>
  <c r="K58" i="4" s="1"/>
  <c r="AK60" i="11"/>
  <c r="AP60" i="11" s="1"/>
  <c r="H10" i="4"/>
  <c r="K10" i="4" s="1"/>
  <c r="AK12" i="11"/>
  <c r="AP12" i="11" s="1"/>
  <c r="AK11" i="11"/>
  <c r="AP11" i="11" s="1"/>
  <c r="H9" i="4"/>
  <c r="K9" i="4" s="1"/>
  <c r="I46" i="4"/>
  <c r="L46" i="4" s="1"/>
  <c r="I61" i="4"/>
  <c r="L61" i="4" s="1"/>
  <c r="I29" i="4"/>
  <c r="L29" i="4" s="1"/>
  <c r="I40" i="4"/>
  <c r="L40" i="4" s="1"/>
  <c r="I17" i="4"/>
  <c r="L17" i="4" s="1"/>
  <c r="AK54" i="11"/>
  <c r="AP54" i="11" s="1"/>
  <c r="H52" i="4"/>
  <c r="K52" i="4" s="1"/>
  <c r="AK10" i="11"/>
  <c r="AP10" i="11" s="1"/>
  <c r="H8" i="4"/>
  <c r="K8" i="4" s="1"/>
  <c r="I59" i="4"/>
  <c r="L59" i="4" s="1"/>
  <c r="AG16" i="11"/>
  <c r="AJ16" i="11"/>
  <c r="AO16" i="11" s="1"/>
  <c r="G14" i="4"/>
  <c r="J14" i="4" s="1"/>
  <c r="I19" i="4"/>
  <c r="L19" i="4" s="1"/>
  <c r="I28" i="4"/>
  <c r="L28" i="4" s="1"/>
  <c r="AK26" i="11"/>
  <c r="AP26" i="11" s="1"/>
  <c r="H24" i="4"/>
  <c r="K24" i="4" s="1"/>
  <c r="H53" i="4"/>
  <c r="K53" i="4" s="1"/>
  <c r="AK55" i="11"/>
  <c r="AP55" i="11" s="1"/>
  <c r="I22" i="4"/>
  <c r="L22" i="4" s="1"/>
  <c r="AK47" i="11"/>
  <c r="AP47" i="11" s="1"/>
  <c r="H45" i="4"/>
  <c r="K45" i="4" s="1"/>
  <c r="AK18" i="11"/>
  <c r="AP18" i="11" s="1"/>
  <c r="H16" i="4"/>
  <c r="K16" i="4" s="1"/>
  <c r="AG57" i="11"/>
  <c r="AG60" i="11"/>
  <c r="AG12" i="11"/>
  <c r="AJ12" i="11"/>
  <c r="AO12" i="11" s="1"/>
  <c r="G10" i="4"/>
  <c r="J10" i="4" s="1"/>
  <c r="AG11" i="11"/>
  <c r="AJ11" i="11"/>
  <c r="AO11" i="11" s="1"/>
  <c r="G9" i="4"/>
  <c r="J9" i="4" s="1"/>
  <c r="H42" i="4"/>
  <c r="K42" i="4" s="1"/>
  <c r="AK44" i="11"/>
  <c r="AP44" i="11" s="1"/>
  <c r="AK48" i="11"/>
  <c r="AP48" i="11" s="1"/>
  <c r="H46" i="4"/>
  <c r="K46" i="4" s="1"/>
  <c r="AG36" i="11"/>
  <c r="G34" i="4"/>
  <c r="J34" i="4" s="1"/>
  <c r="AJ36" i="11"/>
  <c r="AO36" i="11" s="1"/>
  <c r="AK63" i="11"/>
  <c r="AP63" i="11" s="1"/>
  <c r="H61" i="4"/>
  <c r="K61" i="4" s="1"/>
  <c r="H40" i="4"/>
  <c r="K40" i="4" s="1"/>
  <c r="AK42" i="11"/>
  <c r="AP42" i="11" s="1"/>
  <c r="H17" i="4"/>
  <c r="K17" i="4" s="1"/>
  <c r="AK19" i="11"/>
  <c r="AP19" i="11" s="1"/>
  <c r="AE64" i="11"/>
  <c r="AE66" i="11" s="1"/>
  <c r="I13" i="4"/>
  <c r="L13" i="4" s="1"/>
  <c r="I23" i="4"/>
  <c r="L23" i="4" s="1"/>
  <c r="I54" i="4"/>
  <c r="L54" i="4" s="1"/>
  <c r="I37" i="4"/>
  <c r="L37" i="4" s="1"/>
  <c r="I21" i="4"/>
  <c r="L21" i="4" s="1"/>
  <c r="AK28" i="11"/>
  <c r="AP28" i="11" s="1"/>
  <c r="H26" i="4"/>
  <c r="K26" i="4" s="1"/>
  <c r="AK16" i="11"/>
  <c r="AP16" i="11" s="1"/>
  <c r="H14" i="4"/>
  <c r="K14" i="4" s="1"/>
  <c r="AK27" i="11"/>
  <c r="AP27" i="11" s="1"/>
  <c r="H25" i="4"/>
  <c r="K25" i="4" s="1"/>
  <c r="AG29" i="11"/>
  <c r="AJ29" i="11"/>
  <c r="AO29" i="11" s="1"/>
  <c r="G27" i="4"/>
  <c r="J27" i="4" s="1"/>
  <c r="I32" i="4"/>
  <c r="L32" i="4" s="1"/>
  <c r="AG49" i="11"/>
  <c r="AK29" i="11"/>
  <c r="AP29" i="11" s="1"/>
  <c r="H27" i="4"/>
  <c r="K27" i="4" s="1"/>
  <c r="AK17" i="11"/>
  <c r="AP17" i="11" s="1"/>
  <c r="H15" i="4"/>
  <c r="K15" i="4" s="1"/>
  <c r="I33" i="4"/>
  <c r="L33" i="4" s="1"/>
  <c r="I53" i="4"/>
  <c r="L53" i="4" s="1"/>
  <c r="AG24" i="11"/>
  <c r="G22" i="4"/>
  <c r="J22" i="4" s="1"/>
  <c r="AJ24" i="11"/>
  <c r="AO24" i="11" s="1"/>
  <c r="AG47" i="11"/>
  <c r="AG18" i="11"/>
  <c r="AJ18" i="11"/>
  <c r="AO18" i="11" s="1"/>
  <c r="G16" i="4"/>
  <c r="J16" i="4" s="1"/>
  <c r="I55" i="4"/>
  <c r="L55" i="4" s="1"/>
  <c r="I51" i="4"/>
  <c r="L51" i="4" s="1"/>
  <c r="AG32" i="11"/>
  <c r="AJ32" i="11"/>
  <c r="AO32" i="11" s="1"/>
  <c r="G30" i="4"/>
  <c r="J30" i="4" s="1"/>
  <c r="I12" i="4"/>
  <c r="L12" i="4" s="1"/>
  <c r="I58" i="4"/>
  <c r="L58" i="4" s="1"/>
  <c r="I10" i="4"/>
  <c r="L10" i="4" s="1"/>
  <c r="I9" i="4"/>
  <c r="L9" i="4" s="1"/>
  <c r="AK45" i="11"/>
  <c r="AP45" i="11" s="1"/>
  <c r="H43" i="4"/>
  <c r="K43" i="4" s="1"/>
  <c r="I34" i="4"/>
  <c r="L34" i="4" s="1"/>
  <c r="AG31" i="11"/>
  <c r="G29" i="4"/>
  <c r="J29" i="4" s="1"/>
  <c r="AJ31" i="11"/>
  <c r="AO31" i="11" s="1"/>
  <c r="AG19" i="11"/>
  <c r="G17" i="4"/>
  <c r="J17" i="4" s="1"/>
  <c r="AJ19" i="11"/>
  <c r="AO19" i="11" s="1"/>
  <c r="AD64" i="11"/>
  <c r="AD66" i="11" s="1"/>
  <c r="AG6" i="11"/>
  <c r="AG15" i="11"/>
  <c r="AJ15" i="11"/>
  <c r="AO15" i="11" s="1"/>
  <c r="G13" i="4"/>
  <c r="J13" i="4" s="1"/>
  <c r="AG25" i="11"/>
  <c r="AJ25" i="11"/>
  <c r="AO25" i="11" s="1"/>
  <c r="G23" i="4"/>
  <c r="J23" i="4" s="1"/>
  <c r="AK56" i="11"/>
  <c r="AP56" i="11" s="1"/>
  <c r="H54" i="4"/>
  <c r="K54" i="4" s="1"/>
  <c r="AK39" i="11"/>
  <c r="AP39" i="11" s="1"/>
  <c r="H37" i="4"/>
  <c r="K37" i="4" s="1"/>
  <c r="AK23" i="11"/>
  <c r="AP23" i="11" s="1"/>
  <c r="H21" i="4"/>
  <c r="K21" i="4" s="1"/>
  <c r="AG28" i="11"/>
  <c r="G26" i="4"/>
  <c r="J26" i="4" s="1"/>
  <c r="AJ28" i="11"/>
  <c r="AO28" i="11" s="1"/>
  <c r="I39" i="4"/>
  <c r="L39" i="4" s="1"/>
  <c r="I38" i="4"/>
  <c r="L38" i="4" s="1"/>
  <c r="I18" i="4"/>
  <c r="L18" i="4" s="1"/>
  <c r="AG51" i="11"/>
  <c r="AK53" i="11"/>
  <c r="AP53" i="11" s="1"/>
  <c r="H51" i="4"/>
  <c r="K51" i="4" s="1"/>
  <c r="H12" i="4"/>
  <c r="K12" i="4" s="1"/>
  <c r="AK14" i="11"/>
  <c r="AP14" i="11" s="1"/>
  <c r="AF64" i="11"/>
  <c r="AF66" i="11" s="1"/>
  <c r="AK15" i="11"/>
  <c r="AP15" i="11" s="1"/>
  <c r="H13" i="4"/>
  <c r="K13" i="4" s="1"/>
  <c r="AK25" i="11"/>
  <c r="AP25" i="11" s="1"/>
  <c r="H23" i="4"/>
  <c r="K23" i="4" s="1"/>
  <c r="AG39" i="11"/>
  <c r="AG23" i="11"/>
  <c r="G21" i="4"/>
  <c r="J21" i="4" s="1"/>
  <c r="AJ23" i="11"/>
  <c r="AO23" i="11" s="1"/>
  <c r="I26" i="4"/>
  <c r="L26" i="4" s="1"/>
  <c r="G56" i="4"/>
  <c r="J56" i="4" s="1"/>
  <c r="AJ58" i="11"/>
  <c r="AO58" i="11" s="1"/>
  <c r="AJ43" i="11"/>
  <c r="AO43" i="11" s="1"/>
  <c r="G41" i="4"/>
  <c r="J41" i="4" s="1"/>
  <c r="AJ48" i="11"/>
  <c r="AO48" i="11" s="1"/>
  <c r="G46" i="4"/>
  <c r="J46" i="4" s="1"/>
  <c r="G45" i="4"/>
  <c r="J45" i="4" s="1"/>
  <c r="AJ47" i="11"/>
  <c r="AO47" i="11" s="1"/>
  <c r="G37" i="4"/>
  <c r="J37" i="4" s="1"/>
  <c r="AJ39" i="11"/>
  <c r="AO39" i="11" s="1"/>
  <c r="G42" i="4"/>
  <c r="J42" i="4" s="1"/>
  <c r="AJ44" i="11"/>
  <c r="AO44" i="11" s="1"/>
  <c r="I44" i="4"/>
  <c r="L44" i="4" s="1"/>
  <c r="AK32" i="11"/>
  <c r="AP32" i="11" s="1"/>
  <c r="H30" i="4"/>
  <c r="K30" i="4" s="1"/>
  <c r="AJ49" i="11"/>
  <c r="AO49" i="11" s="1"/>
  <c r="G47" i="4"/>
  <c r="J47" i="4" s="1"/>
  <c r="H34" i="4"/>
  <c r="K34" i="4" s="1"/>
  <c r="AK36" i="11"/>
  <c r="AP36" i="11" s="1"/>
  <c r="AJ41" i="11"/>
  <c r="AO41" i="11" s="1"/>
  <c r="G39" i="4"/>
  <c r="J39" i="4" s="1"/>
  <c r="AK6" i="11"/>
  <c r="AP6" i="11" s="1"/>
  <c r="H4" i="4"/>
  <c r="G48" i="4"/>
  <c r="J48" i="4" s="1"/>
  <c r="AJ50" i="11"/>
  <c r="AO50" i="11" s="1"/>
  <c r="G5" i="4"/>
  <c r="J5" i="4" s="1"/>
  <c r="AJ7" i="11"/>
  <c r="AO7" i="11" s="1"/>
  <c r="AK34" i="11"/>
  <c r="AP34" i="11" s="1"/>
  <c r="H32" i="4"/>
  <c r="K32" i="4" s="1"/>
  <c r="AJ62" i="11"/>
  <c r="AO62" i="11" s="1"/>
  <c r="G60" i="4"/>
  <c r="J60" i="4" s="1"/>
  <c r="G53" i="4"/>
  <c r="J53" i="4" s="1"/>
  <c r="AJ55" i="11"/>
  <c r="AO55" i="11" s="1"/>
  <c r="AJ59" i="11"/>
  <c r="AO59" i="11" s="1"/>
  <c r="G57" i="4"/>
  <c r="J57" i="4" s="1"/>
  <c r="AJ54" i="11"/>
  <c r="AO54" i="11" s="1"/>
  <c r="G52" i="4"/>
  <c r="J52" i="4" s="1"/>
  <c r="AJ6" i="11"/>
  <c r="AO6" i="11" s="1"/>
  <c r="G4" i="4"/>
  <c r="J4" i="4" s="1"/>
  <c r="I43" i="4"/>
  <c r="L43" i="4" s="1"/>
  <c r="G43" i="4"/>
  <c r="J43" i="4" s="1"/>
  <c r="AJ45" i="11"/>
  <c r="AO45" i="11" s="1"/>
  <c r="I5" i="4"/>
  <c r="L5" i="4" s="1"/>
  <c r="G58" i="4"/>
  <c r="J58" i="4" s="1"/>
  <c r="AJ60" i="11"/>
  <c r="AO60" i="11" s="1"/>
  <c r="G40" i="4"/>
  <c r="J40" i="4" s="1"/>
  <c r="AJ42" i="11"/>
  <c r="AO42" i="11" s="1"/>
  <c r="AJ38" i="11"/>
  <c r="AO38" i="11" s="1"/>
  <c r="G36" i="4"/>
  <c r="J36" i="4" s="1"/>
  <c r="AK31" i="11"/>
  <c r="AP31" i="11" s="1"/>
  <c r="H29" i="4"/>
  <c r="K29" i="4" s="1"/>
  <c r="H35" i="4"/>
  <c r="K35" i="4" s="1"/>
  <c r="AK37" i="11"/>
  <c r="AP37" i="11" s="1"/>
  <c r="AJ51" i="11"/>
  <c r="AO51" i="11" s="1"/>
  <c r="G49" i="4"/>
  <c r="J49" i="4" s="1"/>
  <c r="I4" i="4"/>
  <c r="L4" i="4" s="1"/>
  <c r="G50" i="4"/>
  <c r="J50" i="4" s="1"/>
  <c r="AJ52" i="11"/>
  <c r="AO52" i="11" s="1"/>
  <c r="AK8" i="11"/>
  <c r="AP8" i="11" s="1"/>
  <c r="H6" i="4"/>
  <c r="K6" i="4" s="1"/>
  <c r="G59" i="4"/>
  <c r="J59" i="4" s="1"/>
  <c r="AJ61" i="11"/>
  <c r="AO61" i="11" s="1"/>
  <c r="G61" i="4"/>
  <c r="J61" i="4" s="1"/>
  <c r="AJ63" i="11"/>
  <c r="AO63" i="11" s="1"/>
  <c r="H5" i="4"/>
  <c r="K5" i="4" s="1"/>
  <c r="AK7" i="11"/>
  <c r="AP7" i="11" s="1"/>
  <c r="G51" i="4"/>
  <c r="J51" i="4" s="1"/>
  <c r="AJ53" i="11"/>
  <c r="AO53" i="11" s="1"/>
  <c r="AJ40" i="11"/>
  <c r="AO40" i="11" s="1"/>
  <c r="G38" i="4"/>
  <c r="J38" i="4" s="1"/>
  <c r="I6" i="4"/>
  <c r="L6" i="4" s="1"/>
  <c r="I42" i="4"/>
  <c r="L42" i="4" s="1"/>
  <c r="H7" i="4"/>
  <c r="K7" i="4" s="1"/>
  <c r="AK9" i="11"/>
  <c r="AP9" i="11" s="1"/>
  <c r="AJ57" i="11"/>
  <c r="AO57" i="11" s="1"/>
  <c r="G55" i="4"/>
  <c r="J55" i="4" s="1"/>
  <c r="G44" i="4"/>
  <c r="J44" i="4" s="1"/>
  <c r="AJ46" i="11"/>
  <c r="AO46" i="11" s="1"/>
  <c r="G6" i="4"/>
  <c r="J6" i="4" s="1"/>
  <c r="AJ8" i="11"/>
  <c r="AO8" i="11" s="1"/>
  <c r="AJ56" i="11"/>
  <c r="AO56" i="11" s="1"/>
  <c r="G54" i="4"/>
  <c r="J54" i="4" s="1"/>
  <c r="AK33" i="11"/>
  <c r="AP33" i="11" s="1"/>
  <c r="H31" i="4"/>
  <c r="K31" i="4" s="1"/>
  <c r="AK35" i="11"/>
  <c r="AP35" i="11" s="1"/>
  <c r="H33" i="4"/>
  <c r="K33" i="4" s="1"/>
  <c r="Z46" i="11"/>
  <c r="Z59" i="11"/>
  <c r="Z54" i="11"/>
  <c r="K47" i="4"/>
  <c r="Z36" i="11"/>
  <c r="K60" i="4"/>
  <c r="Z61" i="11"/>
  <c r="Z45" i="11"/>
  <c r="Z62" i="11"/>
  <c r="Z39" i="11"/>
  <c r="Z47" i="11"/>
  <c r="Z12" i="11"/>
  <c r="Z49" i="11"/>
  <c r="Z53" i="11"/>
  <c r="Z35" i="11"/>
  <c r="Z48" i="11"/>
  <c r="Z43" i="11"/>
  <c r="Z42" i="11"/>
  <c r="Z6" i="11"/>
  <c r="AG53" i="11" l="1"/>
  <c r="AG64" i="11" s="1"/>
  <c r="AG66" i="11" s="1"/>
  <c r="AO64" i="11"/>
  <c r="I63" i="4"/>
  <c r="AL68" i="11" s="1"/>
  <c r="G63" i="4"/>
  <c r="K4" i="4"/>
  <c r="H63" i="4"/>
  <c r="Y68" i="11" l="1"/>
  <c r="I66" i="4"/>
  <c r="H66" i="4"/>
  <c r="AK68" i="11"/>
  <c r="X68" i="11"/>
  <c r="G66" i="4"/>
  <c r="AJ68" i="11"/>
  <c r="W68" i="11"/>
  <c r="D27" i="19" l="1"/>
  <c r="D25" i="19"/>
  <c r="D24" i="19"/>
  <c r="D6" i="19"/>
  <c r="D7" i="19"/>
  <c r="D9" i="19"/>
  <c r="D11" i="19"/>
  <c r="D12" i="19"/>
  <c r="D16" i="19"/>
  <c r="D18" i="19"/>
  <c r="D20" i="19"/>
  <c r="D21" i="19"/>
  <c r="D22" i="19"/>
  <c r="D29" i="19"/>
  <c r="D26" i="19"/>
  <c r="V64" i="11"/>
  <c r="Z5" i="11"/>
  <c r="W4" i="11" s="1"/>
  <c r="Z16" i="11" l="1"/>
  <c r="Z40" i="11"/>
  <c r="Z32" i="11"/>
  <c r="Z41" i="11"/>
  <c r="Z25" i="11"/>
  <c r="Z50" i="11"/>
  <c r="Z30" i="11"/>
  <c r="Z17" i="11"/>
  <c r="Z58" i="11"/>
  <c r="Z24" i="11"/>
  <c r="Z22" i="11"/>
  <c r="Z33" i="11"/>
  <c r="Z60" i="11"/>
  <c r="Z14" i="11"/>
  <c r="Z52" i="11"/>
  <c r="Z56" i="11"/>
  <c r="Z63" i="11"/>
  <c r="Z37" i="11"/>
  <c r="Z38" i="11"/>
  <c r="Z13" i="11"/>
  <c r="Z51" i="11"/>
  <c r="Z31" i="11"/>
  <c r="Z26" i="11"/>
  <c r="Z21" i="11"/>
  <c r="Z55" i="11"/>
  <c r="Z34" i="11"/>
  <c r="Z57" i="11"/>
  <c r="Z20" i="11"/>
  <c r="Z28" i="11"/>
  <c r="Z23" i="11"/>
  <c r="Z19" i="11"/>
  <c r="Z44" i="11"/>
  <c r="Z27" i="11"/>
  <c r="Z29" i="11"/>
  <c r="Z18" i="11"/>
  <c r="D28" i="19"/>
  <c r="D23" i="19"/>
  <c r="D19" i="19"/>
  <c r="D17" i="19"/>
  <c r="D15" i="19"/>
  <c r="D14" i="19"/>
  <c r="D8" i="19"/>
  <c r="D5" i="19"/>
  <c r="D10" i="19"/>
  <c r="D13" i="19"/>
  <c r="Z9" i="11"/>
  <c r="X64" i="11"/>
  <c r="X4" i="11"/>
  <c r="Y4" i="11"/>
  <c r="Y64" i="11"/>
  <c r="X69" i="11" l="1"/>
  <c r="X70" i="11" s="1"/>
  <c r="X66" i="11"/>
  <c r="Y69" i="11"/>
  <c r="Y66" i="11"/>
  <c r="Z4" i="11"/>
  <c r="Y70" i="11" l="1"/>
  <c r="J65" i="4"/>
  <c r="Z8" i="11"/>
  <c r="Z10" i="11"/>
  <c r="Z7" i="11"/>
  <c r="W64" i="11"/>
  <c r="Z11" i="11"/>
  <c r="W66" i="11" l="1"/>
  <c r="W69" i="11"/>
  <c r="Z64" i="11"/>
  <c r="Z66" i="11" s="1"/>
  <c r="W70" i="11" l="1"/>
  <c r="Z69" i="11"/>
  <c r="E68" i="19"/>
  <c r="C64" i="11" l="1"/>
  <c r="C66" i="11" s="1"/>
  <c r="AP64" i="11" l="1"/>
  <c r="AQ64" i="11"/>
  <c r="B63" i="4"/>
  <c r="C68" i="11" l="1"/>
  <c r="C69" i="11" s="1"/>
  <c r="B66" i="4"/>
  <c r="K65" i="4"/>
  <c r="L65" i="4"/>
  <c r="B24" i="19" l="1"/>
  <c r="M32" i="4"/>
  <c r="M28" i="4"/>
  <c r="AR12" i="11"/>
  <c r="AJ64" i="11"/>
  <c r="B51" i="19"/>
  <c r="M44" i="4"/>
  <c r="M43" i="4"/>
  <c r="M52" i="4"/>
  <c r="M59" i="4"/>
  <c r="M45" i="4"/>
  <c r="M49" i="4"/>
  <c r="M33" i="4"/>
  <c r="M40" i="4"/>
  <c r="M54" i="4"/>
  <c r="M37" i="4"/>
  <c r="M29" i="4"/>
  <c r="M35" i="4"/>
  <c r="M55" i="4"/>
  <c r="M61" i="4"/>
  <c r="M60" i="4"/>
  <c r="M46" i="4"/>
  <c r="M34" i="4"/>
  <c r="M42" i="4"/>
  <c r="M38" i="4"/>
  <c r="M47" i="4"/>
  <c r="M57" i="4"/>
  <c r="M27" i="4"/>
  <c r="M53" i="4"/>
  <c r="M56" i="4"/>
  <c r="M30" i="4"/>
  <c r="M58" i="4"/>
  <c r="M48" i="4"/>
  <c r="M39" i="4"/>
  <c r="M31" i="4"/>
  <c r="M50" i="4"/>
  <c r="B4" i="19"/>
  <c r="M36" i="4"/>
  <c r="M41" i="4"/>
  <c r="B23" i="19"/>
  <c r="C8" i="19"/>
  <c r="M26" i="4"/>
  <c r="B22" i="19"/>
  <c r="C54" i="19"/>
  <c r="C51" i="19"/>
  <c r="B19" i="19"/>
  <c r="C47" i="19"/>
  <c r="C12" i="19"/>
  <c r="C4" i="19"/>
  <c r="C41" i="19"/>
  <c r="B49" i="19"/>
  <c r="B58" i="19"/>
  <c r="C45" i="19"/>
  <c r="C59" i="19"/>
  <c r="C34" i="19"/>
  <c r="C39" i="19"/>
  <c r="C58" i="19"/>
  <c r="B16" i="19"/>
  <c r="B54" i="19"/>
  <c r="C52" i="19"/>
  <c r="C31" i="19"/>
  <c r="D57" i="19"/>
  <c r="C30" i="19"/>
  <c r="C46" i="19"/>
  <c r="C33" i="19"/>
  <c r="C43" i="19"/>
  <c r="C29" i="19"/>
  <c r="C40" i="19"/>
  <c r="C60" i="19"/>
  <c r="C10" i="19"/>
  <c r="D4" i="19"/>
  <c r="B29" i="19"/>
  <c r="B20" i="19"/>
  <c r="B15" i="19"/>
  <c r="C13" i="19"/>
  <c r="C42" i="19"/>
  <c r="C57" i="19"/>
  <c r="C37" i="19"/>
  <c r="C44" i="19"/>
  <c r="C22" i="19"/>
  <c r="C55" i="19"/>
  <c r="D42" i="19"/>
  <c r="C17" i="19"/>
  <c r="C61" i="19"/>
  <c r="D49" i="19"/>
  <c r="D56" i="19"/>
  <c r="C9" i="19"/>
  <c r="C16" i="19"/>
  <c r="C15" i="19"/>
  <c r="C23" i="19"/>
  <c r="D39" i="19"/>
  <c r="C36" i="19"/>
  <c r="B14" i="19"/>
  <c r="C27" i="19"/>
  <c r="D48" i="19"/>
  <c r="B50" i="19"/>
  <c r="C6" i="19"/>
  <c r="C35" i="19"/>
  <c r="B5" i="19"/>
  <c r="B12" i="19"/>
  <c r="B9" i="19"/>
  <c r="C19" i="19"/>
  <c r="C24" i="19"/>
  <c r="C28" i="19"/>
  <c r="C49" i="19"/>
  <c r="B32" i="19"/>
  <c r="D36" i="19"/>
  <c r="C26" i="19"/>
  <c r="AM26" i="11"/>
  <c r="AM32" i="11"/>
  <c r="AM16" i="11"/>
  <c r="AM21" i="11"/>
  <c r="AM27" i="11"/>
  <c r="AM44" i="11"/>
  <c r="AM58" i="11"/>
  <c r="AM53" i="11"/>
  <c r="AM47" i="11"/>
  <c r="AM18" i="11"/>
  <c r="AM63" i="11"/>
  <c r="AM57" i="11"/>
  <c r="AM23" i="11"/>
  <c r="AM56" i="11"/>
  <c r="D55" i="19"/>
  <c r="D59" i="19"/>
  <c r="D41" i="19"/>
  <c r="D46" i="19"/>
  <c r="D51" i="19"/>
  <c r="D45" i="19"/>
  <c r="D44" i="19"/>
  <c r="D34" i="19"/>
  <c r="C56" i="19"/>
  <c r="C50" i="19"/>
  <c r="C5" i="19"/>
  <c r="D50" i="19"/>
  <c r="D31" i="19"/>
  <c r="D43" i="19"/>
  <c r="D58" i="19"/>
  <c r="N33" i="4"/>
  <c r="D52" i="19"/>
  <c r="D38" i="19"/>
  <c r="D37" i="19"/>
  <c r="D40" i="19"/>
  <c r="D54" i="19"/>
  <c r="D60" i="19"/>
  <c r="D53" i="19"/>
  <c r="AM24" i="11"/>
  <c r="B21" i="19"/>
  <c r="B18" i="19"/>
  <c r="B11" i="19"/>
  <c r="B35" i="19"/>
  <c r="B36" i="19"/>
  <c r="B31" i="19"/>
  <c r="C20" i="19"/>
  <c r="D35" i="19"/>
  <c r="D30" i="19"/>
  <c r="B56" i="19"/>
  <c r="B42" i="19"/>
  <c r="B17" i="19"/>
  <c r="C11" i="19"/>
  <c r="C48" i="19"/>
  <c r="C32" i="19"/>
  <c r="B57" i="19"/>
  <c r="N57" i="4"/>
  <c r="B37" i="19"/>
  <c r="B47" i="19"/>
  <c r="B43" i="19"/>
  <c r="B52" i="19"/>
  <c r="B13" i="19"/>
  <c r="B59" i="19"/>
  <c r="B45" i="19"/>
  <c r="B44" i="19"/>
  <c r="B41" i="19"/>
  <c r="B60" i="19"/>
  <c r="B40" i="19"/>
  <c r="B46" i="19"/>
  <c r="B34" i="19"/>
  <c r="B10" i="19"/>
  <c r="B33" i="19"/>
  <c r="B39" i="19"/>
  <c r="C7" i="19"/>
  <c r="B55" i="19"/>
  <c r="B30" i="19"/>
  <c r="B6" i="19"/>
  <c r="C38" i="19"/>
  <c r="C14" i="19"/>
  <c r="C18" i="19"/>
  <c r="C53" i="19"/>
  <c r="C25" i="19"/>
  <c r="C21" i="19"/>
  <c r="B48" i="19"/>
  <c r="B25" i="19"/>
  <c r="B38" i="19"/>
  <c r="B8" i="19"/>
  <c r="B27" i="19"/>
  <c r="B53" i="19"/>
  <c r="AM8" i="11"/>
  <c r="AM39" i="11"/>
  <c r="AM38" i="11"/>
  <c r="AM51" i="11"/>
  <c r="AM35" i="11"/>
  <c r="AM20" i="11"/>
  <c r="AM41" i="11"/>
  <c r="AM30" i="11"/>
  <c r="AM25" i="11"/>
  <c r="AM33" i="11"/>
  <c r="AM31" i="11"/>
  <c r="AM22" i="11"/>
  <c r="AM37" i="11"/>
  <c r="AM28" i="11"/>
  <c r="AM60" i="11"/>
  <c r="AM45" i="11"/>
  <c r="AM54" i="11"/>
  <c r="AM15" i="11"/>
  <c r="AM61" i="11"/>
  <c r="AM62" i="11"/>
  <c r="AM14" i="11"/>
  <c r="AM6" i="11"/>
  <c r="AM34" i="11"/>
  <c r="AM42" i="11"/>
  <c r="AM29" i="11"/>
  <c r="AM48" i="11"/>
  <c r="AM55" i="11"/>
  <c r="AM49" i="11"/>
  <c r="AM50" i="11"/>
  <c r="AM52" i="11"/>
  <c r="AM9" i="11"/>
  <c r="AM59" i="11"/>
  <c r="AM13" i="11"/>
  <c r="AM36" i="11"/>
  <c r="AM19" i="11"/>
  <c r="AM10" i="11"/>
  <c r="AL64" i="11"/>
  <c r="AM46" i="11"/>
  <c r="AM43" i="11"/>
  <c r="AM17" i="11"/>
  <c r="AM11" i="11"/>
  <c r="AK64" i="11"/>
  <c r="AM40" i="11"/>
  <c r="AM12" i="11"/>
  <c r="AS12" i="11" s="1"/>
  <c r="AM7" i="11"/>
  <c r="AR10" i="11"/>
  <c r="AR18" i="11"/>
  <c r="AR9" i="11"/>
  <c r="AR36" i="11"/>
  <c r="AR50" i="11"/>
  <c r="AR34" i="11"/>
  <c r="AR51" i="11"/>
  <c r="AR48" i="11"/>
  <c r="AR8" i="11"/>
  <c r="AR21" i="11"/>
  <c r="AR43" i="11"/>
  <c r="AR61" i="11"/>
  <c r="AR25" i="11"/>
  <c r="AR41" i="11"/>
  <c r="AR33" i="11"/>
  <c r="AR7" i="11"/>
  <c r="AR62" i="11"/>
  <c r="AR45" i="11"/>
  <c r="AR32" i="11"/>
  <c r="AR58" i="11"/>
  <c r="AR24" i="11"/>
  <c r="AR55" i="11"/>
  <c r="AR17" i="11"/>
  <c r="AR20" i="11"/>
  <c r="AR28" i="11"/>
  <c r="AR29" i="11"/>
  <c r="AR30" i="11"/>
  <c r="AR49" i="11"/>
  <c r="AR23" i="11"/>
  <c r="AR19" i="11"/>
  <c r="AR47" i="11"/>
  <c r="AR38" i="11"/>
  <c r="AR22" i="11"/>
  <c r="AR16" i="11"/>
  <c r="AR53" i="11"/>
  <c r="AR63" i="11"/>
  <c r="AR11" i="11"/>
  <c r="AR54" i="11"/>
  <c r="AR35" i="11"/>
  <c r="AR15" i="11"/>
  <c r="AR59" i="11"/>
  <c r="AR56" i="11"/>
  <c r="AR26" i="11"/>
  <c r="AR52" i="11"/>
  <c r="AR14" i="11"/>
  <c r="AR13" i="11"/>
  <c r="AR60" i="11"/>
  <c r="AR37" i="11"/>
  <c r="AR57" i="11"/>
  <c r="AR39" i="11"/>
  <c r="AR46" i="11"/>
  <c r="AR27" i="11"/>
  <c r="AR44" i="11"/>
  <c r="AR42" i="11"/>
  <c r="AR40" i="11"/>
  <c r="AR31" i="11"/>
  <c r="AS42" i="11" l="1"/>
  <c r="AS15" i="11"/>
  <c r="AS10" i="11"/>
  <c r="AS48" i="11"/>
  <c r="AS61" i="11"/>
  <c r="AS50" i="11"/>
  <c r="AS14" i="11"/>
  <c r="AS49" i="11"/>
  <c r="AS62" i="11"/>
  <c r="AS55" i="11"/>
  <c r="AS41" i="11"/>
  <c r="AS11" i="11"/>
  <c r="AS59" i="11"/>
  <c r="AS35" i="11"/>
  <c r="AS22" i="11"/>
  <c r="AS63" i="11"/>
  <c r="AS16" i="11"/>
  <c r="AS32" i="11"/>
  <c r="AS43" i="11"/>
  <c r="AS9" i="11"/>
  <c r="AS7" i="11"/>
  <c r="AS37" i="11"/>
  <c r="AS57" i="11"/>
  <c r="AS21" i="11"/>
  <c r="AS31" i="11"/>
  <c r="AS38" i="11"/>
  <c r="AS24" i="11"/>
  <c r="AS36" i="11"/>
  <c r="AS33" i="11"/>
  <c r="AS39" i="11"/>
  <c r="AS47" i="11"/>
  <c r="AS26" i="11"/>
  <c r="AS13" i="11"/>
  <c r="AS29" i="11"/>
  <c r="AS54" i="11"/>
  <c r="AS25" i="11"/>
  <c r="AS8" i="11"/>
  <c r="AS53" i="11"/>
  <c r="AS51" i="11"/>
  <c r="AS18" i="11"/>
  <c r="AS17" i="11"/>
  <c r="AS45" i="11"/>
  <c r="AS30" i="11"/>
  <c r="AS58" i="11"/>
  <c r="AS40" i="11"/>
  <c r="AS34" i="11"/>
  <c r="AS56" i="11"/>
  <c r="AS44" i="11"/>
  <c r="AS19" i="11"/>
  <c r="AS60" i="11"/>
  <c r="AS46" i="11"/>
  <c r="AS52" i="11"/>
  <c r="AS28" i="11"/>
  <c r="AS20" i="11"/>
  <c r="AS23" i="11"/>
  <c r="AS27" i="11"/>
  <c r="AJ69" i="11"/>
  <c r="AK69" i="11"/>
  <c r="B28" i="19"/>
  <c r="E28" i="19" s="1"/>
  <c r="D32" i="19"/>
  <c r="E32" i="19" s="1"/>
  <c r="M51" i="4"/>
  <c r="E57" i="19"/>
  <c r="M18" i="4"/>
  <c r="AR6" i="11"/>
  <c r="AS6" i="11" s="1"/>
  <c r="M7" i="4"/>
  <c r="M5" i="4"/>
  <c r="M21" i="4"/>
  <c r="M16" i="4"/>
  <c r="M20" i="4"/>
  <c r="M12" i="4"/>
  <c r="M8" i="4"/>
  <c r="M15" i="4"/>
  <c r="M11" i="4"/>
  <c r="N10" i="4"/>
  <c r="M23" i="4"/>
  <c r="E5" i="19"/>
  <c r="E21" i="19"/>
  <c r="E18" i="19"/>
  <c r="E10" i="19"/>
  <c r="M4" i="4"/>
  <c r="M6" i="4"/>
  <c r="M10" i="4"/>
  <c r="E16" i="19"/>
  <c r="M17" i="4"/>
  <c r="E23" i="19"/>
  <c r="N23" i="4"/>
  <c r="M19" i="4"/>
  <c r="M13" i="4"/>
  <c r="N13" i="4"/>
  <c r="M14" i="4"/>
  <c r="E20" i="19"/>
  <c r="M22" i="4"/>
  <c r="E13" i="19"/>
  <c r="E15" i="19"/>
  <c r="M9" i="4"/>
  <c r="E39" i="19"/>
  <c r="E54" i="19"/>
  <c r="B61" i="19"/>
  <c r="B26" i="19"/>
  <c r="E26" i="19" s="1"/>
  <c r="E22" i="19"/>
  <c r="E29" i="19"/>
  <c r="E58" i="19"/>
  <c r="B65" i="19"/>
  <c r="N19" i="4"/>
  <c r="E19" i="19"/>
  <c r="E49" i="19"/>
  <c r="E31" i="19"/>
  <c r="E36" i="19"/>
  <c r="N40" i="4"/>
  <c r="E48" i="19"/>
  <c r="N59" i="4"/>
  <c r="N46" i="4"/>
  <c r="N44" i="4"/>
  <c r="N43" i="4"/>
  <c r="N16" i="4"/>
  <c r="N36" i="4"/>
  <c r="N32" i="4"/>
  <c r="N4" i="4"/>
  <c r="N45" i="4"/>
  <c r="N48" i="4"/>
  <c r="N22" i="4"/>
  <c r="N60" i="4"/>
  <c r="N29" i="4"/>
  <c r="N6" i="4"/>
  <c r="N35" i="4"/>
  <c r="E50" i="19"/>
  <c r="E8" i="19"/>
  <c r="N50" i="4"/>
  <c r="N52" i="4"/>
  <c r="N54" i="4"/>
  <c r="N58" i="4"/>
  <c r="E24" i="19"/>
  <c r="N11" i="4"/>
  <c r="N14" i="4"/>
  <c r="N34" i="4"/>
  <c r="E43" i="19"/>
  <c r="E6" i="19"/>
  <c r="E44" i="19"/>
  <c r="N15" i="4"/>
  <c r="E30" i="19"/>
  <c r="N5" i="4"/>
  <c r="E55" i="19"/>
  <c r="N37" i="4"/>
  <c r="E38" i="19"/>
  <c r="N41" i="4"/>
  <c r="N31" i="4"/>
  <c r="N61" i="4"/>
  <c r="E27" i="19"/>
  <c r="E34" i="19"/>
  <c r="E60" i="19"/>
  <c r="E52" i="19"/>
  <c r="E17" i="19"/>
  <c r="E45" i="19"/>
  <c r="E51" i="19"/>
  <c r="D61" i="19"/>
  <c r="E9" i="19"/>
  <c r="D33" i="19"/>
  <c r="E33" i="19" s="1"/>
  <c r="D47" i="19"/>
  <c r="E47" i="19" s="1"/>
  <c r="N55" i="4"/>
  <c r="N47" i="4"/>
  <c r="N9" i="4"/>
  <c r="N12" i="4"/>
  <c r="E14" i="19"/>
  <c r="E46" i="19"/>
  <c r="E59" i="19"/>
  <c r="E35" i="19"/>
  <c r="N20" i="4"/>
  <c r="E42" i="19"/>
  <c r="N39" i="4"/>
  <c r="E56" i="19"/>
  <c r="E40" i="19"/>
  <c r="E41" i="19"/>
  <c r="E37" i="19"/>
  <c r="N17" i="4"/>
  <c r="N49" i="4"/>
  <c r="N51" i="4"/>
  <c r="E53" i="19"/>
  <c r="C63" i="19"/>
  <c r="C69" i="19" s="1"/>
  <c r="E25" i="19"/>
  <c r="N21" i="4"/>
  <c r="N27" i="4"/>
  <c r="N24" i="4"/>
  <c r="N53" i="4"/>
  <c r="M24" i="4"/>
  <c r="N42" i="4"/>
  <c r="N38" i="4"/>
  <c r="N30" i="4"/>
  <c r="N28" i="4"/>
  <c r="N56" i="4"/>
  <c r="L63" i="4"/>
  <c r="N26" i="4"/>
  <c r="K63" i="4"/>
  <c r="K66" i="4" s="1"/>
  <c r="N18" i="4"/>
  <c r="B7" i="19"/>
  <c r="N8" i="4"/>
  <c r="M25" i="4"/>
  <c r="N25" i="4"/>
  <c r="N7" i="4"/>
  <c r="J63" i="4"/>
  <c r="S69" i="11" s="1"/>
  <c r="AM64" i="11"/>
  <c r="J66" i="4" l="1"/>
  <c r="O69" i="11"/>
  <c r="L66" i="4"/>
  <c r="AQ68" i="11"/>
  <c r="AQ69" i="11" s="1"/>
  <c r="Z68" i="11"/>
  <c r="Z70" i="11" s="1"/>
  <c r="AL69" i="11"/>
  <c r="AM68" i="11"/>
  <c r="AM69" i="11" s="1"/>
  <c r="AR64" i="11"/>
  <c r="AS64" i="11" s="1"/>
  <c r="E11" i="19"/>
  <c r="E61" i="19"/>
  <c r="E12" i="19"/>
  <c r="E4" i="19"/>
  <c r="D65" i="19"/>
  <c r="C65" i="19"/>
  <c r="C66" i="19" s="1"/>
  <c r="D63" i="19"/>
  <c r="D69" i="19" s="1"/>
  <c r="M63" i="4"/>
  <c r="AP68" i="11"/>
  <c r="AP69" i="11" s="1"/>
  <c r="E7" i="19"/>
  <c r="B63" i="19"/>
  <c r="AO68" i="11"/>
  <c r="N63" i="4"/>
  <c r="AR68" i="11" l="1"/>
  <c r="B66" i="19"/>
  <c r="B69" i="19"/>
  <c r="E65" i="19"/>
  <c r="E63" i="19"/>
  <c r="D66" i="19"/>
  <c r="AO69" i="11"/>
  <c r="M65" i="4" l="1"/>
  <c r="M66" i="4" s="1"/>
  <c r="E69" i="19"/>
  <c r="E66" i="19"/>
  <c r="AR69" i="11"/>
  <c r="AM5" i="11" l="1"/>
  <c r="AK4" i="11" l="1"/>
  <c r="AJ4" i="11"/>
  <c r="AL4" i="11"/>
  <c r="AR5" i="11"/>
  <c r="AS5" i="11" s="1"/>
  <c r="AM4" i="11" l="1"/>
  <c r="AP4" i="11"/>
  <c r="AO4" i="11"/>
  <c r="AQ4" i="11"/>
  <c r="AR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tc={4D781907-4175-4B37-9FD5-D850032F9844}</author>
    <author>tc={E350C6C5-764D-4BB1-955C-4F52CA8096AA}</author>
    <author>tc={0A379F37-AEAA-4E43-89D3-284551DD03C4}</author>
    <author>tc={3FD9B1D8-6C28-4867-89BD-861CDB318139}</author>
    <author>tc={352C878A-1C50-4647-BB25-A7A39C4A149C}</author>
    <author>tc={268BE60A-AA19-4D47-B5E0-70297C303922}</author>
    <author>tc={F7E15E3E-8A51-4EFE-A491-D5EBE4524B8F}</author>
    <author>tc={A8170D53-B05C-4F5E-A2FF-79A415DE41C1}</author>
  </authors>
  <commentList>
    <comment ref="AD12" authorId="0" shapeId="0" xr:uid="{4D781907-4175-4B37-9FD5-D850032F9844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F15" authorId="1" shapeId="0" xr:uid="{E350C6C5-764D-4BB1-955C-4F52CA8096AA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F21" authorId="2" shapeId="0" xr:uid="{0A379F37-AEAA-4E43-89D3-284551DD03C4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F46" authorId="3" shapeId="0" xr:uid="{3FD9B1D8-6C28-4867-89BD-861CDB318139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D53" authorId="4" shapeId="0" xr:uid="{352C878A-1C50-4647-BB25-A7A39C4A149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F53" authorId="5" shapeId="0" xr:uid="{268BE60A-AA19-4D47-B5E0-70297C303922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F59" authorId="6" shapeId="0" xr:uid="{F7E15E3E-8A51-4EFE-A491-D5EBE4524B8F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  <comment ref="AD61" authorId="7" shapeId="0" xr:uid="{A8170D53-B05C-4F5E-A2FF-79A415DE41C1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rounding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tc={C397D52B-804E-4F52-B2DC-E234F38FAF9E}</author>
    <author>tc={71C17AA9-225A-466C-B5E1-E795AF64E48F}</author>
  </authors>
  <commentList>
    <comment ref="R2" authorId="0" shapeId="0" xr:uid="{C397D52B-804E-4F52-B2DC-E234F38FAF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I62" authorId="1" shapeId="0" xr:uid="{71C17AA9-225A-466C-B5E1-E795AF64E48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tc={35934C05-D2CC-47B2-BDAD-68E416796660}</author>
  </authors>
  <commentList>
    <comment ref="H62" authorId="0" shapeId="0" xr:uid="{35934C05-D2CC-47B2-BDAD-68E416796660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up to match OTSI's count on Source Data tab</t>
      </text>
    </comment>
  </commentList>
</comments>
</file>

<file path=xl/sharedStrings.xml><?xml version="1.0" encoding="utf-8"?>
<sst xmlns="http://schemas.openxmlformats.org/spreadsheetml/2006/main" count="1613" uniqueCount="202">
  <si>
    <t>Tab #</t>
  </si>
  <si>
    <t>Worksheet Name</t>
  </si>
  <si>
    <t>Description</t>
  </si>
  <si>
    <t>N/A</t>
  </si>
  <si>
    <t>High-level summary of county share by program.</t>
  </si>
  <si>
    <t>Summary of county share by project and program.</t>
  </si>
  <si>
    <t>Summary of county share by project and program based on Persons Count by SFY.</t>
  </si>
  <si>
    <t>1a</t>
  </si>
  <si>
    <t>2a</t>
  </si>
  <si>
    <t>2b</t>
  </si>
  <si>
    <t>3a</t>
  </si>
  <si>
    <t>58C 21-22 Persons Count</t>
  </si>
  <si>
    <t>TOTAL PROJECT COSTS</t>
  </si>
  <si>
    <t>County</t>
  </si>
  <si>
    <t>CalFresh</t>
  </si>
  <si>
    <t>Foster Care</t>
  </si>
  <si>
    <t>General Assistance/
General Relief</t>
  </si>
  <si>
    <t>TOTAL</t>
  </si>
  <si>
    <t>Alameda</t>
  </si>
  <si>
    <t>Alpine</t>
  </si>
  <si>
    <t>Amador</t>
  </si>
  <si>
    <t>Butte</t>
  </si>
  <si>
    <t xml:space="preserve"> 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</si>
  <si>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</si>
  <si>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</si>
  <si>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</si>
  <si>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</si>
  <si>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</si>
  <si>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</si>
  <si>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</si>
  <si>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</si>
  <si>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</si>
  <si>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</si>
  <si>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</si>
  <si>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</si>
  <si>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</si>
  <si>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</si>
  <si>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</si>
  <si>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</si>
  <si>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</si>
  <si>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</si>
  <si>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</si>
  <si>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</si>
  <si>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</si>
  <si>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</si>
  <si>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</si>
  <si>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</si>
  <si>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</si>
  <si>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</si>
  <si>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</si>
  <si>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</si>
  <si>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</si>
  <si>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</si>
  <si>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</si>
  <si>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</si>
  <si>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</si>
  <si>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</si>
  <si>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</si>
  <si>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</si>
  <si>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</si>
  <si>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</si>
  <si>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</si>
  <si>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</si>
  <si>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</si>
  <si>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</si>
  <si>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</si>
  <si>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</si>
  <si>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</si>
  <si>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</si>
  <si>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</si>
  <si>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</si>
  <si>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</si>
  <si>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</si>
  <si>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</si>
  <si>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</si>
  <si>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</si>
  <si>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</si>
  <si>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</si>
  <si>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</si>
  <si>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</si>
  <si>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X-Check to Claim tabs</t>
  </si>
  <si>
    <t>TOTAL BY PROGRAM</t>
  </si>
  <si>
    <t>GA/GR</t>
  </si>
  <si>
    <t>CalSAWS -  Total County Shares</t>
  </si>
  <si>
    <t xml:space="preserve">
58-County</t>
  </si>
  <si>
    <t>SFY 21-22
Persons Count
(All Programs)</t>
  </si>
  <si>
    <t>Total</t>
  </si>
  <si>
    <t>Cross-Check to Share by Project</t>
  </si>
  <si>
    <t> </t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</si>
  <si>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</si>
  <si>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</si>
  <si>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</si>
  <si>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</si>
  <si>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</si>
  <si>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</si>
  <si>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</si>
  <si>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</si>
  <si>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</si>
  <si>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CalWORKs</t>
  </si>
  <si>
    <t>CFAP</t>
  </si>
  <si>
    <t>Medi-Cal</t>
  </si>
  <si>
    <t>CAPI</t>
  </si>
  <si>
    <t>KinGAP</t>
  </si>
  <si>
    <t>CMSP</t>
  </si>
  <si>
    <t>Covered CA</t>
  </si>
  <si>
    <t/>
  </si>
  <si>
    <t>All Programs</t>
  </si>
  <si>
    <t>18-Member</t>
  </si>
  <si>
    <t>40-Member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</si>
  <si>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</si>
  <si>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</si>
  <si>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</si>
  <si>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</si>
  <si>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</si>
  <si>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</si>
  <si>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(Based on CalWIN Sharing Tables Methodology)</t>
  </si>
  <si>
    <t>ABAWD
(CalFresh Only)</t>
  </si>
  <si>
    <t>SAWS Shared Application
(CW, CF, CAPI, MC, State MC, Refugee, and GA/GR only)</t>
  </si>
  <si>
    <t>CalSAWS M&amp;O 
(All Programs)</t>
  </si>
  <si>
    <t>CalSAWS DD&amp;I Baseline 
(All Programs)
58-County</t>
  </si>
  <si>
    <t>CalSAWS Admin 22/23
(All Programs except GA/GR)
58-County</t>
  </si>
  <si>
    <t>X-Check to Source Data Tab</t>
  </si>
  <si>
    <t>CW</t>
  </si>
  <si>
    <t>CA</t>
  </si>
  <si>
    <t>C-IV</t>
  </si>
  <si>
    <t>Rounding Adjustment Applied</t>
  </si>
  <si>
    <t>LRS</t>
  </si>
  <si>
    <t>WCDS</t>
  </si>
  <si>
    <t>SFY 21-22 Combined Persons Count</t>
  </si>
  <si>
    <t>1b</t>
  </si>
  <si>
    <t>58-County</t>
  </si>
  <si>
    <t>58 County
CalSAWS M&amp;O</t>
  </si>
  <si>
    <t>X-Check to Share Calc tab</t>
  </si>
  <si>
    <t>County Share Adjusted</t>
  </si>
  <si>
    <t>Rounding added</t>
  </si>
  <si>
    <t>58C 22-23 Persons Count</t>
  </si>
  <si>
    <t>58 County Telephone Consumer Protection Act</t>
  </si>
  <si>
    <t>58 County 
Work Registration CalFresh Disqualification Notice Update</t>
  </si>
  <si>
    <t>SFY 22-23
Persons Count
(CalFresh)</t>
  </si>
  <si>
    <t>SFY 22-23
Persons Count
(All Programs)</t>
  </si>
  <si>
    <t>Telephone Consumer Protection Act
(CalFresh Only)</t>
  </si>
  <si>
    <t>Work Registration CalFresh Disqualification Notice Update
(CalFresh Only)</t>
  </si>
  <si>
    <t>SFY 22-23 Combined Persons Count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</si>
  <si>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ABAWD, CF/CW Recert., CF Repay., and Reim. For Food Benefit Theft
(CalFresh Only)</t>
    </r>
  </si>
  <si>
    <t>CalSAWS Admin Budget
(All Programs except GA/GR)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</si>
  <si>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SAWS Shared Application
(CW, CF, CAPI, MC, State MC, Refugee, and GA/GR only)</t>
    </r>
  </si>
  <si>
    <t>1c</t>
  </si>
  <si>
    <t>CalSAWS - SFY 23-24 Adjusted/Late</t>
  </si>
  <si>
    <t>SFY 21-22 Persons Count used for SFY 23-24 budgets.</t>
  </si>
  <si>
    <t>SFY 22-23 Persons Count used for SFY 24-25 budgets.</t>
  </si>
  <si>
    <t>58 County ABAWD Automation (Fiscal Responsibility Act of 2023)</t>
  </si>
  <si>
    <t>ABAWD Automation
(Fiscal Responsibility Act of 2023)
58 Counties</t>
  </si>
  <si>
    <t>Telephone Consumer Protection Act
58 Counties</t>
  </si>
  <si>
    <t>Work Registration CalFresh Disqualification Notice Update
58 Counties</t>
  </si>
  <si>
    <t>CalSAWS M&amp;O
58 Counties</t>
  </si>
  <si>
    <t>3b</t>
  </si>
  <si>
    <t>CalSAWS</t>
  </si>
  <si>
    <t>CalSAWS
58 Counties</t>
  </si>
  <si>
    <t>*Crosscheck includes CalSAWS M&amp;O Adjusted/Late for SFY 23-24</t>
  </si>
  <si>
    <t>CalSAWS M&amp;O Adjusted/Late for SFY 2023-24</t>
  </si>
  <si>
    <t>Total Q1</t>
  </si>
  <si>
    <t>SFY 24-25 Q2 Share Summary</t>
  </si>
  <si>
    <t>SFY 24-25 Q2 Share by Project</t>
  </si>
  <si>
    <t>SFY 24-25 Q2 Share Calculations</t>
  </si>
  <si>
    <t>SFY 24-25 Q2 ABAWD</t>
  </si>
  <si>
    <t>SFY 24-25 Q2 Tele Cons Act</t>
  </si>
  <si>
    <t>SFY 24-25 Q2 Wrk Reg CF Disq</t>
  </si>
  <si>
    <t>SFY 24-25 Q2 CalSAWS</t>
  </si>
  <si>
    <t>SFY 2324 Q2 Adj-Late CalSAWS</t>
  </si>
  <si>
    <t>Total roll up amounts of shares for Quarter 2 SFY 24-25 claims for ABAWD Automation (Fiscal Responsibility Act of 2023).</t>
  </si>
  <si>
    <t>Total roll up amounts of shares for Quarter 2 SFY 24-25 claims for Telephone Consumer Protection Act.</t>
  </si>
  <si>
    <t>Total roll up amounts of shares for Quarter 2 SFY 24-25 claims for Work Registration CalFresh Disqualification Notice Update.</t>
  </si>
  <si>
    <t>Total roll up amounts of shares for Quarter 2 SFY 24-25 claims for CalSAWS.</t>
  </si>
  <si>
    <t>Total roll up amounts of shares for Quarter 2 SFY 23-24 Adjusted/Late claims for CalSAWS.</t>
  </si>
  <si>
    <t>SFY 2024-25 Quarter 2</t>
  </si>
  <si>
    <t>SFY 2024-25 - Quarter 2</t>
  </si>
  <si>
    <t>SFY 24-25 Q2</t>
  </si>
  <si>
    <t>Nov 24</t>
  </si>
  <si>
    <t>CLAIM: Oct 24</t>
  </si>
  <si>
    <t>Dec 24</t>
  </si>
  <si>
    <t>CLAIM: Nov 24</t>
  </si>
  <si>
    <t>Jan 25</t>
  </si>
  <si>
    <t>CLAIM: Dec 24</t>
  </si>
  <si>
    <t>CLAIM: Jul 24</t>
  </si>
  <si>
    <t>CLAIM: Aug 24</t>
  </si>
  <si>
    <t>CLAIM: Sep 24</t>
  </si>
  <si>
    <t>CLAIM: Mar 24</t>
  </si>
  <si>
    <t>CalSAWS ABAWD Automation (Fiscal Responsibility Act of 2023)</t>
  </si>
  <si>
    <t>CalSAWS Telephone Consumer Protection Act</t>
  </si>
  <si>
    <t>CalSAWS Work Registration CalFresh Disqualification Notice Update</t>
  </si>
  <si>
    <t>CalSAWS CF Discontinuance of Gambling Wins</t>
  </si>
  <si>
    <t>1d</t>
  </si>
  <si>
    <t>SFY 24-25 Q2 CF Disc Gamble</t>
  </si>
  <si>
    <t>Total roll up amounts of shares for Quarter 2 SFY 24-25 claims for CalFresh Discontinuance of Gambling Wins.</t>
  </si>
  <si>
    <t>CalFresh Discontinuance of Gambling Wins
58 Counties</t>
  </si>
  <si>
    <t>58 County CalFresh Discontinuance of Gambling Wins</t>
  </si>
  <si>
    <t>CalSAWS CF Restaurant Meals Program Notice-Eligibility Clarification</t>
  </si>
  <si>
    <t>1e</t>
  </si>
  <si>
    <t>SFY 24-25 Q2 CF Restaurant</t>
  </si>
  <si>
    <t>Total roll up amounts of shares for Quarter 2 SFY 24-25 claims for CalFresh Restaurant Meals Program Notice-Eligibility Clarification.</t>
  </si>
  <si>
    <t>CalFresh Restaurant Meals Program Notice-Eligibility Clarification
58 Counties</t>
  </si>
  <si>
    <t>58 Counties CalFresh Restaurant Meals Program Notice-Eligibility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</si>
</sst>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</numFmts>
  <fonts count="6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3" tint="0.39997558519241921"/>
      <name val="Arial"/>
      <family val="2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  <font>
      <sz val="8"/>
      <color rgb="FF000000"/>
      <name val="Arial"/>
      <family val="2"/>
    </font>
    <font>
      <b/>
      <u/>
      <sz val="8"/>
      <color theme="0"/>
      <name val="Century Gothic"/>
      <family val="2"/>
    </font>
    <font>
      <b/>
      <sz val="8"/>
      <color indexed="8"/>
      <name val="Arial"/>
      <family val="2"/>
    </font>
    <font>
      <sz val="8"/>
      <color indexed="8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E0F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8EEF7"/>
        <bgColor indexed="64"/>
      </patternFill>
    </fill>
  </fills>
  <borders count="3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indexed="64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0" fillId="4" borderId="3"/>
    <xf numFmtId="0" fontId="10" fillId="4" borderId="3"/>
    <xf numFmtId="0" fontId="6" fillId="4" borderId="3"/>
    <xf numFmtId="0" fontId="22" fillId="4" borderId="3"/>
    <xf numFmtId="9" fontId="10" fillId="4" borderId="3" applyFont="0" applyFill="0" applyBorder="0" applyAlignment="0" applyProtection="0"/>
    <xf numFmtId="44" fontId="6" fillId="4" borderId="3" applyFont="0" applyFill="0" applyBorder="0" applyAlignment="0" applyProtection="0"/>
    <xf numFmtId="0" fontId="9" fillId="4" borderId="3"/>
    <xf numFmtId="9" fontId="10" fillId="4" borderId="3" applyFont="0" applyFill="0" applyBorder="0" applyAlignment="0" applyProtection="0"/>
    <xf numFmtId="9" fontId="22" fillId="4" borderId="3" applyFont="0" applyFill="0" applyBorder="0" applyAlignment="0" applyProtection="0"/>
    <xf numFmtId="0" fontId="10" fillId="4" borderId="3"/>
    <xf numFmtId="44" fontId="10" fillId="4" borderId="3" applyFont="0" applyFill="0" applyBorder="0" applyAlignment="0" applyProtection="0"/>
    <xf numFmtId="0" fontId="9" fillId="4" borderId="3"/>
    <xf numFmtId="0" fontId="5" fillId="4" borderId="3"/>
    <xf numFmtId="0" fontId="4" fillId="4" borderId="3"/>
    <xf numFmtId="0" fontId="10" fillId="4" borderId="3"/>
    <xf numFmtId="43" fontId="10" fillId="4" borderId="3" applyFont="0" applyFill="0" applyBorder="0" applyAlignment="0" applyProtection="0"/>
    <xf numFmtId="9" fontId="10" fillId="4" borderId="3" applyFont="0" applyFill="0" applyBorder="0" applyAlignment="0" applyProtection="0"/>
    <xf numFmtId="0" fontId="10" fillId="4" borderId="3"/>
    <xf numFmtId="0" fontId="9" fillId="4" borderId="3"/>
    <xf numFmtId="0" fontId="9" fillId="4" borderId="3"/>
    <xf numFmtId="0" fontId="3" fillId="4" borderId="3"/>
    <xf numFmtId="0" fontId="9" fillId="4" borderId="3"/>
    <xf numFmtId="0" fontId="10" fillId="4" borderId="3"/>
    <xf numFmtId="9" fontId="10" fillId="4" borderId="3" applyFont="0" applyFill="0" applyBorder="0" applyAlignment="0" applyProtection="0"/>
    <xf numFmtId="0" fontId="9" fillId="4" borderId="3"/>
    <xf numFmtId="0" fontId="9" fillId="4" borderId="3"/>
    <xf numFmtId="0" fontId="9" fillId="4" borderId="3"/>
  </cellStyleXfs>
  <cellXfs count="294">
    <xf numFmtId="0" fontId="0" fillId="0" borderId="0" xfId="0"/>
    <xf numFmtId="0" fontId="11" fillId="4" borderId="3" xfId="1" applyFont="1"/>
    <xf numFmtId="0" fontId="12" fillId="4" borderId="3" xfId="1" applyFont="1"/>
    <xf numFmtId="0" fontId="14" fillId="4" borderId="3" xfId="1" applyFont="1"/>
    <xf numFmtId="0" fontId="10" fillId="4" borderId="3" xfId="1"/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6" fontId="10" fillId="4" borderId="12" xfId="1" applyNumberFormat="1" applyBorder="1"/>
    <xf numFmtId="6" fontId="10" fillId="4" borderId="14" xfId="1" applyNumberFormat="1" applyBorder="1"/>
    <xf numFmtId="6" fontId="10" fillId="4" borderId="15" xfId="1" applyNumberFormat="1" applyBorder="1"/>
    <xf numFmtId="6" fontId="10" fillId="4" borderId="16" xfId="1" applyNumberFormat="1" applyBorder="1"/>
    <xf numFmtId="6" fontId="14" fillId="4" borderId="3" xfId="1" applyNumberFormat="1" applyFont="1"/>
    <xf numFmtId="6" fontId="10" fillId="4" borderId="17" xfId="1" applyNumberFormat="1" applyBorder="1"/>
    <xf numFmtId="0" fontId="10" fillId="4" borderId="17" xfId="1" applyBorder="1"/>
    <xf numFmtId="164" fontId="10" fillId="4" borderId="17" xfId="1" applyNumberFormat="1" applyBorder="1"/>
    <xf numFmtId="0" fontId="10" fillId="4" borderId="17" xfId="2" applyBorder="1"/>
    <xf numFmtId="6" fontId="10" fillId="7" borderId="15" xfId="1" applyNumberFormat="1" applyFill="1" applyBorder="1"/>
    <xf numFmtId="6" fontId="10" fillId="7" borderId="10" xfId="1" applyNumberFormat="1" applyFill="1" applyBorder="1"/>
    <xf numFmtId="0" fontId="15" fillId="4" borderId="15" xfId="1" applyFont="1" applyBorder="1"/>
    <xf numFmtId="6" fontId="15" fillId="4" borderId="15" xfId="1" applyNumberFormat="1" applyFont="1" applyBorder="1" applyAlignment="1" applyProtection="1">
      <alignment horizontal="right"/>
      <protection locked="0"/>
    </xf>
    <xf numFmtId="0" fontId="16" fillId="4" borderId="3" xfId="1" applyFont="1"/>
    <xf numFmtId="6" fontId="16" fillId="4" borderId="3" xfId="1" applyNumberFormat="1" applyFont="1"/>
    <xf numFmtId="0" fontId="17" fillId="4" borderId="3" xfId="1" applyFont="1"/>
    <xf numFmtId="0" fontId="18" fillId="4" borderId="3" xfId="1" applyFont="1"/>
    <xf numFmtId="17" fontId="16" fillId="4" borderId="3" xfId="1" applyNumberFormat="1" applyFont="1" applyAlignment="1">
      <alignment horizontal="center"/>
    </xf>
    <xf numFmtId="6" fontId="19" fillId="4" borderId="3" xfId="1" applyNumberFormat="1" applyFont="1"/>
    <xf numFmtId="0" fontId="20" fillId="4" borderId="3" xfId="1" applyFont="1"/>
    <xf numFmtId="0" fontId="15" fillId="4" borderId="3" xfId="1" applyFont="1"/>
    <xf numFmtId="17" fontId="20" fillId="4" borderId="3" xfId="1" applyNumberFormat="1" applyFont="1" applyAlignment="1">
      <alignment horizontal="center"/>
    </xf>
    <xf numFmtId="6" fontId="21" fillId="4" borderId="3" xfId="1" applyNumberFormat="1" applyFont="1"/>
    <xf numFmtId="6" fontId="20" fillId="4" borderId="3" xfId="1" applyNumberFormat="1" applyFont="1"/>
    <xf numFmtId="0" fontId="21" fillId="4" borderId="3" xfId="1" applyFont="1"/>
    <xf numFmtId="0" fontId="10" fillId="4" borderId="15" xfId="1" applyBorder="1"/>
    <xf numFmtId="6" fontId="10" fillId="4" borderId="3" xfId="1" applyNumberFormat="1"/>
    <xf numFmtId="0" fontId="28" fillId="4" borderId="3" xfId="1" applyFont="1"/>
    <xf numFmtId="0" fontId="13" fillId="6" borderId="15" xfId="1" applyFont="1" applyFill="1" applyBorder="1" applyAlignment="1">
      <alignment horizontal="center"/>
    </xf>
    <xf numFmtId="0" fontId="13" fillId="6" borderId="15" xfId="1" applyFont="1" applyFill="1" applyBorder="1" applyAlignment="1">
      <alignment horizontal="center" wrapText="1"/>
    </xf>
    <xf numFmtId="0" fontId="13" fillId="4" borderId="3" xfId="1" applyFont="1" applyAlignment="1">
      <alignment horizontal="center" wrapText="1"/>
    </xf>
    <xf numFmtId="0" fontId="13" fillId="6" borderId="14" xfId="1" applyFont="1" applyFill="1" applyBorder="1" applyAlignment="1">
      <alignment horizontal="center"/>
    </xf>
    <xf numFmtId="10" fontId="15" fillId="4" borderId="15" xfId="1" applyNumberFormat="1" applyFont="1" applyBorder="1" applyAlignment="1">
      <alignment horizontal="right"/>
    </xf>
    <xf numFmtId="10" fontId="15" fillId="4" borderId="3" xfId="1" applyNumberFormat="1" applyFont="1" applyAlignment="1">
      <alignment horizontal="right"/>
    </xf>
    <xf numFmtId="164" fontId="15" fillId="4" borderId="15" xfId="1" applyNumberFormat="1" applyFont="1" applyBorder="1"/>
    <xf numFmtId="6" fontId="29" fillId="4" borderId="3" xfId="1" applyNumberFormat="1" applyFont="1"/>
    <xf numFmtId="6" fontId="15" fillId="4" borderId="15" xfId="1" applyNumberFormat="1" applyFont="1" applyBorder="1"/>
    <xf numFmtId="6" fontId="15" fillId="4" borderId="3" xfId="1" applyNumberFormat="1" applyFont="1"/>
    <xf numFmtId="0" fontId="29" fillId="4" borderId="3" xfId="1" applyFont="1"/>
    <xf numFmtId="164" fontId="15" fillId="4" borderId="15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10" fillId="4" borderId="17" xfId="5" applyNumberFormat="1" applyBorder="1"/>
    <xf numFmtId="6" fontId="10" fillId="4" borderId="15" xfId="5" applyNumberFormat="1" applyFont="1" applyBorder="1"/>
    <xf numFmtId="6" fontId="31" fillId="4" borderId="3" xfId="1" applyNumberFormat="1" applyFont="1"/>
    <xf numFmtId="6" fontId="22" fillId="4" borderId="15" xfId="1" applyNumberFormat="1" applyFont="1" applyBorder="1"/>
    <xf numFmtId="8" fontId="29" fillId="4" borderId="3" xfId="1" applyNumberFormat="1" applyFont="1"/>
    <xf numFmtId="10" fontId="15" fillId="4" borderId="15" xfId="5" applyNumberFormat="1" applyFont="1" applyBorder="1"/>
    <xf numFmtId="10" fontId="15" fillId="4" borderId="15" xfId="1" applyNumberFormat="1" applyFont="1" applyBorder="1"/>
    <xf numFmtId="8" fontId="28" fillId="4" borderId="3" xfId="1" applyNumberFormat="1" applyFont="1"/>
    <xf numFmtId="165" fontId="33" fillId="4" borderId="3" xfId="11" applyNumberFormat="1" applyFont="1"/>
    <xf numFmtId="6" fontId="23" fillId="4" borderId="3" xfId="1" applyNumberFormat="1" applyFont="1"/>
    <xf numFmtId="164" fontId="23" fillId="4" borderId="3" xfId="1" applyNumberFormat="1" applyFont="1" applyAlignment="1">
      <alignment horizontal="center"/>
    </xf>
    <xf numFmtId="164" fontId="33" fillId="4" borderId="3" xfId="1" applyNumberFormat="1" applyFont="1"/>
    <xf numFmtId="164" fontId="30" fillId="4" borderId="3" xfId="1" applyNumberFormat="1" applyFont="1"/>
    <xf numFmtId="0" fontId="34" fillId="4" borderId="3" xfId="1" applyFont="1"/>
    <xf numFmtId="17" fontId="30" fillId="4" borderId="3" xfId="1" applyNumberFormat="1" applyFont="1" applyAlignment="1">
      <alignment horizontal="center"/>
    </xf>
    <xf numFmtId="0" fontId="33" fillId="4" borderId="3" xfId="1" applyFont="1"/>
    <xf numFmtId="6" fontId="34" fillId="4" borderId="3" xfId="1" applyNumberFormat="1" applyFont="1"/>
    <xf numFmtId="0" fontId="13" fillId="6" borderId="15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 wrapText="1"/>
    </xf>
    <xf numFmtId="0" fontId="10" fillId="4" borderId="15" xfId="2" applyBorder="1"/>
    <xf numFmtId="0" fontId="22" fillId="4" borderId="3" xfId="1" applyFont="1"/>
    <xf numFmtId="0" fontId="5" fillId="4" borderId="3" xfId="13"/>
    <xf numFmtId="0" fontId="36" fillId="4" borderId="3" xfId="1" applyFont="1"/>
    <xf numFmtId="0" fontId="23" fillId="4" borderId="3" xfId="1" applyFont="1"/>
    <xf numFmtId="8" fontId="23" fillId="4" borderId="3" xfId="1" applyNumberFormat="1" applyFont="1"/>
    <xf numFmtId="0" fontId="37" fillId="11" borderId="15" xfId="4" applyFont="1" applyFill="1" applyBorder="1" applyAlignment="1">
      <alignment horizontal="center"/>
    </xf>
    <xf numFmtId="0" fontId="37" fillId="11" borderId="15" xfId="4" applyFont="1" applyFill="1" applyBorder="1"/>
    <xf numFmtId="0" fontId="37" fillId="11" borderId="15" xfId="4" applyFont="1" applyFill="1" applyBorder="1" applyAlignment="1">
      <alignment wrapText="1"/>
    </xf>
    <xf numFmtId="0" fontId="4" fillId="4" borderId="3" xfId="14"/>
    <xf numFmtId="0" fontId="38" fillId="8" borderId="15" xfId="4" applyFont="1" applyFill="1" applyBorder="1" applyAlignment="1">
      <alignment horizontal="center" vertical="center"/>
    </xf>
    <xf numFmtId="0" fontId="39" fillId="4" borderId="15" xfId="4" applyFont="1" applyBorder="1" applyAlignment="1">
      <alignment vertical="center"/>
    </xf>
    <xf numFmtId="0" fontId="39" fillId="4" borderId="15" xfId="4" applyFont="1" applyBorder="1" applyAlignment="1">
      <alignment vertical="center" wrapText="1"/>
    </xf>
    <xf numFmtId="0" fontId="39" fillId="12" borderId="15" xfId="4" applyFont="1" applyFill="1" applyBorder="1" applyAlignment="1">
      <alignment horizontal="center" vertical="center"/>
    </xf>
    <xf numFmtId="0" fontId="39" fillId="10" borderId="15" xfId="4" applyFont="1" applyFill="1" applyBorder="1" applyAlignment="1">
      <alignment horizontal="center" vertical="center"/>
    </xf>
    <xf numFmtId="0" fontId="39" fillId="13" borderId="15" xfId="4" applyFont="1" applyFill="1" applyBorder="1" applyAlignment="1">
      <alignment horizontal="center" vertical="center"/>
    </xf>
    <xf numFmtId="0" fontId="22" fillId="4" borderId="3" xfId="4" applyAlignment="1">
      <alignment horizontal="center"/>
    </xf>
    <xf numFmtId="0" fontId="22" fillId="4" borderId="3" xfId="4"/>
    <xf numFmtId="0" fontId="22" fillId="4" borderId="3" xfId="4" applyAlignment="1">
      <alignment wrapText="1"/>
    </xf>
    <xf numFmtId="0" fontId="42" fillId="4" borderId="15" xfId="1" applyFont="1" applyBorder="1"/>
    <xf numFmtId="3" fontId="42" fillId="4" borderId="15" xfId="1" applyNumberFormat="1" applyFont="1" applyBorder="1"/>
    <xf numFmtId="10" fontId="42" fillId="4" borderId="15" xfId="5" applyNumberFormat="1" applyFont="1" applyBorder="1" applyProtection="1"/>
    <xf numFmtId="10" fontId="43" fillId="4" borderId="15" xfId="5" applyNumberFormat="1" applyFont="1" applyBorder="1" applyProtection="1"/>
    <xf numFmtId="10" fontId="42" fillId="4" borderId="15" xfId="5" applyNumberFormat="1" applyFont="1" applyFill="1" applyBorder="1" applyProtection="1"/>
    <xf numFmtId="3" fontId="45" fillId="4" borderId="15" xfId="1" applyNumberFormat="1" applyFont="1" applyBorder="1"/>
    <xf numFmtId="10" fontId="45" fillId="4" borderId="15" xfId="5" applyNumberFormat="1" applyFont="1" applyBorder="1" applyProtection="1"/>
    <xf numFmtId="0" fontId="10" fillId="4" borderId="3" xfId="15"/>
    <xf numFmtId="10" fontId="10" fillId="4" borderId="3" xfId="15" applyNumberFormat="1"/>
    <xf numFmtId="0" fontId="10" fillId="4" borderId="3" xfId="15" applyAlignment="1">
      <alignment horizontal="center"/>
    </xf>
    <xf numFmtId="0" fontId="35" fillId="4" borderId="3" xfId="1" applyFont="1" applyAlignment="1">
      <alignment horizontal="center"/>
    </xf>
    <xf numFmtId="164" fontId="50" fillId="4" borderId="3" xfId="1" applyNumberFormat="1" applyFont="1"/>
    <xf numFmtId="6" fontId="50" fillId="4" borderId="3" xfId="1" applyNumberFormat="1" applyFont="1"/>
    <xf numFmtId="0" fontId="50" fillId="4" borderId="3" xfId="1" applyFont="1"/>
    <xf numFmtId="6" fontId="50" fillId="18" borderId="3" xfId="1" applyNumberFormat="1" applyFont="1" applyFill="1"/>
    <xf numFmtId="6" fontId="51" fillId="4" borderId="3" xfId="1" applyNumberFormat="1" applyFont="1"/>
    <xf numFmtId="6" fontId="51" fillId="18" borderId="3" xfId="1" applyNumberFormat="1" applyFont="1" applyFill="1"/>
    <xf numFmtId="6" fontId="10" fillId="4" borderId="13" xfId="1" applyNumberFormat="1" applyBorder="1"/>
    <xf numFmtId="0" fontId="7" fillId="2" borderId="3" xfId="0" applyFont="1" applyFill="1" applyBorder="1" applyProtection="1">
      <protection locked="0"/>
    </xf>
    <xf numFmtId="0" fontId="38" fillId="4" borderId="15" xfId="4" applyFont="1" applyBorder="1" applyAlignment="1">
      <alignment vertical="center" wrapText="1"/>
    </xf>
    <xf numFmtId="0" fontId="23" fillId="4" borderId="3" xfId="1" applyFont="1" applyAlignment="1">
      <alignment horizontal="center"/>
    </xf>
    <xf numFmtId="164" fontId="10" fillId="4" borderId="23" xfId="1" applyNumberFormat="1" applyBorder="1"/>
    <xf numFmtId="0" fontId="54" fillId="4" borderId="3" xfId="13" applyFont="1" applyAlignment="1">
      <alignment horizontal="left" vertical="center"/>
    </xf>
    <xf numFmtId="6" fontId="55" fillId="4" borderId="3" xfId="13" applyNumberFormat="1" applyFont="1"/>
    <xf numFmtId="0" fontId="40" fillId="14" borderId="3" xfId="15" applyFont="1" applyFill="1"/>
    <xf numFmtId="0" fontId="38" fillId="4" borderId="3" xfId="15" applyFont="1"/>
    <xf numFmtId="0" fontId="40" fillId="14" borderId="15" xfId="15" applyFont="1" applyFill="1" applyBorder="1" applyAlignment="1">
      <alignment horizontal="left"/>
    </xf>
    <xf numFmtId="0" fontId="40" fillId="14" borderId="15" xfId="15" applyFont="1" applyFill="1" applyBorder="1" applyAlignment="1">
      <alignment horizontal="center"/>
    </xf>
    <xf numFmtId="0" fontId="40" fillId="14" borderId="15" xfId="15" applyFont="1" applyFill="1" applyBorder="1" applyAlignment="1">
      <alignment horizontal="center" wrapText="1"/>
    </xf>
    <xf numFmtId="49" fontId="10" fillId="4" borderId="3" xfId="15" applyNumberFormat="1" applyAlignment="1">
      <alignment horizontal="center"/>
    </xf>
    <xf numFmtId="3" fontId="42" fillId="4" borderId="15" xfId="15" applyNumberFormat="1" applyFont="1" applyBorder="1"/>
    <xf numFmtId="38" fontId="23" fillId="17" borderId="3" xfId="15" applyNumberFormat="1" applyFont="1" applyFill="1"/>
    <xf numFmtId="10" fontId="44" fillId="4" borderId="15" xfId="5" applyNumberFormat="1" applyFont="1" applyFill="1" applyBorder="1" applyProtection="1"/>
    <xf numFmtId="3" fontId="45" fillId="4" borderId="15" xfId="15" applyNumberFormat="1" applyFont="1" applyBorder="1"/>
    <xf numFmtId="10" fontId="45" fillId="4" borderId="15" xfId="5" applyNumberFormat="1" applyFont="1" applyFill="1" applyBorder="1" applyProtection="1"/>
    <xf numFmtId="38" fontId="35" fillId="17" borderId="3" xfId="15" applyNumberFormat="1" applyFont="1" applyFill="1"/>
    <xf numFmtId="10" fontId="45" fillId="4" borderId="15" xfId="15" applyNumberFormat="1" applyFont="1" applyBorder="1"/>
    <xf numFmtId="10" fontId="46" fillId="4" borderId="15" xfId="15" applyNumberFormat="1" applyFont="1" applyBorder="1"/>
    <xf numFmtId="3" fontId="15" fillId="4" borderId="3" xfId="15" applyNumberFormat="1" applyFont="1"/>
    <xf numFmtId="0" fontId="42" fillId="4" borderId="3" xfId="15" applyFont="1"/>
    <xf numFmtId="3" fontId="47" fillId="4" borderId="3" xfId="15" applyNumberFormat="1" applyFont="1"/>
    <xf numFmtId="38" fontId="15" fillId="4" borderId="3" xfId="15" applyNumberFormat="1" applyFont="1"/>
    <xf numFmtId="0" fontId="23" fillId="4" borderId="3" xfId="15" applyFont="1" applyAlignment="1">
      <alignment horizontal="right"/>
    </xf>
    <xf numFmtId="3" fontId="23" fillId="4" borderId="3" xfId="15" applyNumberFormat="1" applyFont="1"/>
    <xf numFmtId="0" fontId="48" fillId="4" borderId="3" xfId="15" applyFont="1"/>
    <xf numFmtId="0" fontId="35" fillId="4" borderId="3" xfId="15" applyFont="1" applyAlignment="1">
      <alignment horizontal="right"/>
    </xf>
    <xf numFmtId="3" fontId="35" fillId="4" borderId="3" xfId="15" applyNumberFormat="1" applyFont="1"/>
    <xf numFmtId="0" fontId="23" fillId="4" borderId="22" xfId="15" applyFont="1" applyBorder="1" applyAlignment="1">
      <alignment horizontal="right"/>
    </xf>
    <xf numFmtId="38" fontId="23" fillId="4" borderId="22" xfId="15" applyNumberFormat="1" applyFont="1" applyBorder="1"/>
    <xf numFmtId="38" fontId="23" fillId="17" borderId="22" xfId="15" applyNumberFormat="1" applyFont="1" applyFill="1" applyBorder="1"/>
    <xf numFmtId="38" fontId="35" fillId="17" borderId="22" xfId="15" applyNumberFormat="1" applyFont="1" applyFill="1" applyBorder="1"/>
    <xf numFmtId="38" fontId="10" fillId="4" borderId="3" xfId="15" applyNumberFormat="1"/>
    <xf numFmtId="10" fontId="23" fillId="4" borderId="22" xfId="15" applyNumberFormat="1" applyFont="1" applyBorder="1"/>
    <xf numFmtId="10" fontId="23" fillId="17" borderId="22" xfId="15" applyNumberFormat="1" applyFont="1" applyFill="1" applyBorder="1"/>
    <xf numFmtId="10" fontId="35" fillId="17" borderId="22" xfId="15" applyNumberFormat="1" applyFont="1" applyFill="1" applyBorder="1"/>
    <xf numFmtId="38" fontId="42" fillId="4" borderId="3" xfId="15" applyNumberFormat="1" applyFont="1"/>
    <xf numFmtId="0" fontId="49" fillId="4" borderId="3" xfId="15" applyFont="1"/>
    <xf numFmtId="0" fontId="13" fillId="6" borderId="4" xfId="1" applyFont="1" applyFill="1" applyBorder="1" applyAlignment="1">
      <alignment horizontal="center" vertical="center" wrapText="1"/>
    </xf>
    <xf numFmtId="0" fontId="13" fillId="6" borderId="19" xfId="1" applyFont="1" applyFill="1" applyBorder="1" applyAlignment="1">
      <alignment horizontal="center" wrapText="1"/>
    </xf>
    <xf numFmtId="0" fontId="13" fillId="6" borderId="4" xfId="1" applyFont="1" applyFill="1" applyBorder="1" applyAlignment="1">
      <alignment horizontal="center" vertical="center"/>
    </xf>
    <xf numFmtId="0" fontId="2" fillId="4" borderId="3" xfId="13" applyFont="1"/>
    <xf numFmtId="0" fontId="22" fillId="4" borderId="3" xfId="4" applyAlignment="1">
      <alignment horizontal="left"/>
    </xf>
    <xf numFmtId="0" fontId="8" fillId="0" borderId="0" xfId="0" applyFont="1"/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3" fontId="10" fillId="4" borderId="3" xfId="15" applyNumberFormat="1"/>
    <xf numFmtId="0" fontId="39" fillId="0" borderId="15" xfId="4" applyFont="1" applyFill="1" applyBorder="1" applyAlignment="1">
      <alignment vertical="center"/>
    </xf>
    <xf numFmtId="6" fontId="15" fillId="0" borderId="15" xfId="1" applyNumberFormat="1" applyFont="1" applyFill="1" applyBorder="1"/>
    <xf numFmtId="6" fontId="10" fillId="0" borderId="15" xfId="1" applyNumberFormat="1" applyFill="1" applyBorder="1"/>
    <xf numFmtId="10" fontId="10" fillId="0" borderId="15" xfId="1" applyNumberFormat="1" applyFill="1" applyBorder="1"/>
    <xf numFmtId="0" fontId="10" fillId="0" borderId="15" xfId="1" applyFill="1" applyBorder="1"/>
    <xf numFmtId="6" fontId="10" fillId="0" borderId="15" xfId="5" applyNumberFormat="1" applyFont="1" applyFill="1" applyBorder="1"/>
    <xf numFmtId="0" fontId="15" fillId="0" borderId="15" xfId="1" applyFont="1" applyFill="1" applyBorder="1"/>
    <xf numFmtId="10" fontId="15" fillId="0" borderId="15" xfId="5" applyNumberFormat="1" applyFont="1" applyFill="1" applyBorder="1"/>
    <xf numFmtId="6" fontId="50" fillId="0" borderId="3" xfId="1" applyNumberFormat="1" applyFont="1" applyFill="1"/>
    <xf numFmtId="0" fontId="13" fillId="6" borderId="24" xfId="1" applyFont="1" applyFill="1" applyBorder="1" applyAlignment="1">
      <alignment horizontal="center" vertical="center"/>
    </xf>
    <xf numFmtId="0" fontId="54" fillId="4" borderId="3" xfId="13" applyFont="1" applyAlignment="1">
      <alignment horizontal="right" vertical="center"/>
    </xf>
    <xf numFmtId="3" fontId="47" fillId="0" borderId="3" xfId="15" applyNumberFormat="1" applyFont="1" applyFill="1"/>
    <xf numFmtId="10" fontId="10" fillId="0" borderId="17" xfId="5" applyNumberFormat="1" applyFill="1" applyBorder="1"/>
    <xf numFmtId="6" fontId="10" fillId="19" borderId="21" xfId="1" applyNumberFormat="1" applyFill="1" applyBorder="1"/>
    <xf numFmtId="0" fontId="13" fillId="22" borderId="4" xfId="1" applyFont="1" applyFill="1" applyBorder="1" applyAlignment="1">
      <alignment horizontal="center" vertical="center" wrapText="1"/>
    </xf>
    <xf numFmtId="6" fontId="55" fillId="18" borderId="3" xfId="13" applyNumberFormat="1" applyFont="1" applyFill="1"/>
    <xf numFmtId="0" fontId="54" fillId="4" borderId="3" xfId="13" applyFont="1" applyAlignment="1">
      <alignment horizontal="center" vertical="center"/>
    </xf>
    <xf numFmtId="0" fontId="32" fillId="4" borderId="3" xfId="1" applyFont="1"/>
    <xf numFmtId="0" fontId="56" fillId="20" borderId="15" xfId="0" applyFont="1" applyFill="1" applyBorder="1"/>
    <xf numFmtId="0" fontId="56" fillId="20" borderId="15" xfId="0" applyFont="1" applyFill="1" applyBorder="1" applyAlignment="1">
      <alignment horizontal="center"/>
    </xf>
    <xf numFmtId="0" fontId="7" fillId="3" borderId="15" xfId="0" applyFont="1" applyFill="1" applyBorder="1" applyProtection="1"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12" borderId="15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25" fillId="0" borderId="3" xfId="1" applyFont="1" applyFill="1" applyAlignment="1">
      <alignment horizontal="center"/>
    </xf>
    <xf numFmtId="0" fontId="26" fillId="0" borderId="3" xfId="1" applyFont="1" applyFill="1"/>
    <xf numFmtId="0" fontId="25" fillId="0" borderId="3" xfId="1" applyFont="1" applyFill="1"/>
    <xf numFmtId="6" fontId="55" fillId="23" borderId="3" xfId="13" applyNumberFormat="1" applyFont="1" applyFill="1"/>
    <xf numFmtId="6" fontId="50" fillId="23" borderId="3" xfId="1" applyNumberFormat="1" applyFont="1" applyFill="1"/>
    <xf numFmtId="6" fontId="2" fillId="4" borderId="3" xfId="13" applyNumberFormat="1" applyFont="1"/>
    <xf numFmtId="0" fontId="1" fillId="4" borderId="3" xfId="13" applyFont="1"/>
    <xf numFmtId="6" fontId="1" fillId="4" borderId="3" xfId="13" applyNumberFormat="1" applyFont="1"/>
    <xf numFmtId="6" fontId="5" fillId="4" borderId="3" xfId="13" applyNumberFormat="1"/>
    <xf numFmtId="6" fontId="10" fillId="7" borderId="21" xfId="1" applyNumberFormat="1" applyFill="1" applyBorder="1"/>
    <xf numFmtId="0" fontId="13" fillId="4" borderId="3" xfId="1" applyFont="1" applyAlignment="1">
      <alignment horizontal="center" vertical="center" wrapText="1"/>
    </xf>
    <xf numFmtId="0" fontId="28" fillId="4" borderId="3" xfId="1" applyFont="1" applyAlignment="1">
      <alignment vertical="center" wrapText="1"/>
    </xf>
    <xf numFmtId="0" fontId="10" fillId="4" borderId="3" xfId="1" applyAlignment="1">
      <alignment vertical="center" wrapText="1"/>
    </xf>
    <xf numFmtId="0" fontId="10" fillId="4" borderId="3" xfId="23"/>
    <xf numFmtId="0" fontId="40" fillId="14" borderId="3" xfId="23" applyFont="1" applyFill="1"/>
    <xf numFmtId="0" fontId="38" fillId="4" borderId="3" xfId="23" applyFont="1"/>
    <xf numFmtId="0" fontId="40" fillId="14" borderId="15" xfId="23" applyFont="1" applyFill="1" applyBorder="1" applyAlignment="1">
      <alignment horizontal="left"/>
    </xf>
    <xf numFmtId="0" fontId="40" fillId="14" borderId="15" xfId="23" applyFont="1" applyFill="1" applyBorder="1" applyAlignment="1">
      <alignment horizontal="center"/>
    </xf>
    <xf numFmtId="0" fontId="40" fillId="14" borderId="15" xfId="23" applyFont="1" applyFill="1" applyBorder="1" applyAlignment="1">
      <alignment horizontal="center" wrapText="1"/>
    </xf>
    <xf numFmtId="0" fontId="41" fillId="4" borderId="3" xfId="4" applyFont="1" applyAlignment="1">
      <alignment horizontal="center" vertical="center" wrapText="1"/>
    </xf>
    <xf numFmtId="49" fontId="10" fillId="4" borderId="3" xfId="23" applyNumberFormat="1" applyAlignment="1">
      <alignment horizontal="center"/>
    </xf>
    <xf numFmtId="0" fontId="42" fillId="4" borderId="15" xfId="10" applyFont="1" applyBorder="1"/>
    <xf numFmtId="3" fontId="42" fillId="4" borderId="15" xfId="23" applyNumberFormat="1" applyFont="1" applyBorder="1"/>
    <xf numFmtId="3" fontId="42" fillId="4" borderId="15" xfId="10" applyNumberFormat="1" applyFont="1" applyBorder="1"/>
    <xf numFmtId="10" fontId="42" fillId="4" borderId="15" xfId="24" applyNumberFormat="1" applyFont="1" applyBorder="1" applyProtection="1"/>
    <xf numFmtId="10" fontId="42" fillId="4" borderId="3" xfId="24" applyNumberFormat="1" applyFont="1" applyBorder="1" applyProtection="1"/>
    <xf numFmtId="10" fontId="43" fillId="4" borderId="15" xfId="24" applyNumberFormat="1" applyFont="1" applyBorder="1" applyProtection="1"/>
    <xf numFmtId="10" fontId="43" fillId="4" borderId="3" xfId="24" applyNumberFormat="1" applyFont="1" applyBorder="1" applyProtection="1"/>
    <xf numFmtId="3" fontId="45" fillId="4" borderId="15" xfId="23" applyNumberFormat="1" applyFont="1" applyBorder="1"/>
    <xf numFmtId="3" fontId="45" fillId="4" borderId="15" xfId="10" applyNumberFormat="1" applyFont="1" applyBorder="1"/>
    <xf numFmtId="10" fontId="45" fillId="4" borderId="15" xfId="24" applyNumberFormat="1" applyFont="1" applyBorder="1" applyProtection="1"/>
    <xf numFmtId="10" fontId="45" fillId="4" borderId="3" xfId="24" applyNumberFormat="1" applyFont="1" applyBorder="1" applyProtection="1"/>
    <xf numFmtId="0" fontId="10" fillId="4" borderId="3" xfId="23" applyAlignment="1">
      <alignment horizontal="center"/>
    </xf>
    <xf numFmtId="166" fontId="45" fillId="4" borderId="15" xfId="23" applyNumberFormat="1" applyFont="1" applyBorder="1"/>
    <xf numFmtId="166" fontId="46" fillId="4" borderId="15" xfId="23" applyNumberFormat="1" applyFont="1" applyBorder="1"/>
    <xf numFmtId="0" fontId="42" fillId="4" borderId="3" xfId="23" applyFont="1"/>
    <xf numFmtId="3" fontId="47" fillId="4" borderId="3" xfId="23" applyNumberFormat="1" applyFont="1"/>
    <xf numFmtId="0" fontId="48" fillId="4" borderId="3" xfId="23" applyFont="1"/>
    <xf numFmtId="0" fontId="23" fillId="4" borderId="3" xfId="23" applyFont="1" applyAlignment="1">
      <alignment horizontal="right"/>
    </xf>
    <xf numFmtId="3" fontId="23" fillId="4" borderId="3" xfId="23" applyNumberFormat="1" applyFont="1"/>
    <xf numFmtId="0" fontId="23" fillId="4" borderId="22" xfId="23" applyFont="1" applyBorder="1" applyAlignment="1">
      <alignment horizontal="right"/>
    </xf>
    <xf numFmtId="38" fontId="23" fillId="4" borderId="22" xfId="23" applyNumberFormat="1" applyFont="1" applyBorder="1"/>
    <xf numFmtId="38" fontId="23" fillId="17" borderId="22" xfId="23" applyNumberFormat="1" applyFont="1" applyFill="1" applyBorder="1"/>
    <xf numFmtId="38" fontId="35" fillId="17" borderId="22" xfId="23" applyNumberFormat="1" applyFont="1" applyFill="1" applyBorder="1"/>
    <xf numFmtId="38" fontId="10" fillId="4" borderId="3" xfId="23" applyNumberFormat="1"/>
    <xf numFmtId="38" fontId="15" fillId="4" borderId="3" xfId="23" applyNumberFormat="1" applyFont="1"/>
    <xf numFmtId="10" fontId="23" fillId="4" borderId="22" xfId="23" applyNumberFormat="1" applyFont="1" applyBorder="1"/>
    <xf numFmtId="10" fontId="23" fillId="17" borderId="22" xfId="23" applyNumberFormat="1" applyFont="1" applyFill="1" applyBorder="1"/>
    <xf numFmtId="10" fontId="35" fillId="17" borderId="22" xfId="23" applyNumberFormat="1" applyFont="1" applyFill="1" applyBorder="1"/>
    <xf numFmtId="0" fontId="49" fillId="4" borderId="3" xfId="23" applyFont="1"/>
    <xf numFmtId="6" fontId="15" fillId="0" borderId="3" xfId="1" applyNumberFormat="1" applyFont="1" applyFill="1"/>
    <xf numFmtId="0" fontId="58" fillId="5" borderId="1" xfId="0" applyFont="1" applyFill="1" applyBorder="1" applyAlignment="1" applyProtection="1">
      <alignment horizontal="center" vertical="center"/>
      <protection locked="0"/>
    </xf>
    <xf numFmtId="0" fontId="58" fillId="5" borderId="2" xfId="0" applyFont="1" applyFill="1" applyBorder="1" applyAlignment="1" applyProtection="1">
      <alignment horizontal="center" vertical="center"/>
      <protection locked="0"/>
    </xf>
    <xf numFmtId="0" fontId="10" fillId="0" borderId="3" xfId="1" applyFill="1"/>
    <xf numFmtId="6" fontId="32" fillId="4" borderId="15" xfId="5" applyNumberFormat="1" applyFont="1" applyBorder="1"/>
    <xf numFmtId="6" fontId="32" fillId="0" borderId="15" xfId="5" applyNumberFormat="1" applyFont="1" applyFill="1" applyBorder="1"/>
    <xf numFmtId="167" fontId="59" fillId="2" borderId="1" xfId="0" applyNumberFormat="1" applyFont="1" applyFill="1" applyBorder="1" applyAlignment="1">
      <alignment horizontal="right" vertical="center"/>
    </xf>
    <xf numFmtId="167" fontId="59" fillId="2" borderId="2" xfId="0" applyNumberFormat="1" applyFont="1" applyFill="1" applyBorder="1" applyAlignment="1">
      <alignment horizontal="right" vertical="center"/>
    </xf>
    <xf numFmtId="0" fontId="7" fillId="24" borderId="1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59" fillId="5" borderId="1" xfId="0" applyFont="1" applyFill="1" applyBorder="1" applyAlignment="1" applyProtection="1">
      <alignment horizontal="left" vertical="center" indent="2"/>
      <protection locked="0"/>
    </xf>
    <xf numFmtId="167" fontId="0" fillId="0" borderId="0" xfId="0" applyNumberFormat="1"/>
    <xf numFmtId="167" fontId="8" fillId="0" borderId="0" xfId="0" applyNumberFormat="1" applyFont="1"/>
    <xf numFmtId="0" fontId="8" fillId="5" borderId="1" xfId="0" applyFont="1" applyFill="1" applyBorder="1" applyAlignment="1" applyProtection="1">
      <alignment horizontal="left" vertical="center" indent="2"/>
      <protection locked="0"/>
    </xf>
    <xf numFmtId="167" fontId="8" fillId="2" borderId="1" xfId="0" applyNumberFormat="1" applyFont="1" applyFill="1" applyBorder="1" applyAlignment="1">
      <alignment horizontal="right" vertical="center"/>
    </xf>
    <xf numFmtId="167" fontId="8" fillId="2" borderId="2" xfId="0" applyNumberFormat="1" applyFont="1" applyFill="1" applyBorder="1" applyAlignment="1">
      <alignment horizontal="right" vertical="center"/>
    </xf>
    <xf numFmtId="164" fontId="10" fillId="4" borderId="15" xfId="1" applyNumberFormat="1" applyBorder="1"/>
    <xf numFmtId="6" fontId="60" fillId="0" borderId="0" xfId="1" applyNumberFormat="1" applyFont="1" applyFill="1" applyBorder="1"/>
    <xf numFmtId="0" fontId="25" fillId="4" borderId="3" xfId="1" applyFont="1" applyAlignment="1">
      <alignment horizont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53" fillId="4" borderId="3" xfId="1" applyFont="1" applyAlignment="1">
      <alignment horizontal="center"/>
    </xf>
    <xf numFmtId="0" fontId="13" fillId="6" borderId="19" xfId="1" applyFont="1" applyFill="1" applyBorder="1" applyAlignment="1">
      <alignment horizontal="center" wrapText="1"/>
    </xf>
    <xf numFmtId="0" fontId="13" fillId="6" borderId="20" xfId="1" applyFont="1" applyFill="1" applyBorder="1" applyAlignment="1">
      <alignment horizontal="center" wrapText="1"/>
    </xf>
    <xf numFmtId="0" fontId="13" fillId="6" borderId="10" xfId="1" applyFont="1" applyFill="1" applyBorder="1" applyAlignment="1">
      <alignment horizontal="center" wrapText="1"/>
    </xf>
    <xf numFmtId="0" fontId="25" fillId="0" borderId="21" xfId="1" applyFont="1" applyFill="1" applyBorder="1" applyAlignment="1">
      <alignment horizontal="center"/>
    </xf>
    <xf numFmtId="0" fontId="27" fillId="9" borderId="17" xfId="1" applyFont="1" applyFill="1" applyBorder="1" applyAlignment="1">
      <alignment horizontal="center" vertical="center" wrapText="1"/>
    </xf>
    <xf numFmtId="0" fontId="27" fillId="9" borderId="18" xfId="1" applyFont="1" applyFill="1" applyBorder="1" applyAlignment="1">
      <alignment horizontal="center" vertical="center" wrapText="1"/>
    </xf>
    <xf numFmtId="0" fontId="27" fillId="9" borderId="14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>
      <alignment horizontal="center"/>
    </xf>
    <xf numFmtId="0" fontId="13" fillId="9" borderId="17" xfId="1" applyFont="1" applyFill="1" applyBorder="1" applyAlignment="1">
      <alignment horizontal="center" vertical="center" wrapText="1"/>
    </xf>
    <xf numFmtId="0" fontId="13" fillId="9" borderId="18" xfId="1" applyFont="1" applyFill="1" applyBorder="1" applyAlignment="1">
      <alignment horizontal="center" vertical="center" wrapText="1"/>
    </xf>
    <xf numFmtId="0" fontId="13" fillId="9" borderId="14" xfId="1" applyFont="1" applyFill="1" applyBorder="1" applyAlignment="1">
      <alignment horizontal="center" vertical="center" wrapText="1"/>
    </xf>
    <xf numFmtId="0" fontId="24" fillId="0" borderId="3" xfId="1" applyFont="1" applyFill="1" applyAlignment="1">
      <alignment horizontal="center"/>
    </xf>
    <xf numFmtId="0" fontId="13" fillId="6" borderId="15" xfId="1" applyFont="1" applyFill="1" applyBorder="1" applyAlignment="1">
      <alignment horizontal="center" wrapText="1"/>
    </xf>
    <xf numFmtId="0" fontId="41" fillId="15" borderId="17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/>
    </xf>
    <xf numFmtId="0" fontId="35" fillId="17" borderId="3" xfId="15" applyFont="1" applyFill="1" applyAlignment="1">
      <alignment horizontal="center" wrapText="1"/>
    </xf>
    <xf numFmtId="10" fontId="45" fillId="4" borderId="17" xfId="15" applyNumberFormat="1" applyFont="1" applyBorder="1" applyAlignment="1">
      <alignment horizontal="center"/>
    </xf>
    <xf numFmtId="0" fontId="45" fillId="4" borderId="14" xfId="15" applyFont="1" applyBorder="1" applyAlignment="1">
      <alignment horizontal="center"/>
    </xf>
    <xf numFmtId="0" fontId="40" fillId="14" borderId="17" xfId="15" applyFont="1" applyFill="1" applyBorder="1" applyAlignment="1">
      <alignment horizontal="center"/>
    </xf>
    <xf numFmtId="0" fontId="40" fillId="14" borderId="14" xfId="15" applyFont="1" applyFill="1" applyBorder="1" applyAlignment="1">
      <alignment horizontal="center"/>
    </xf>
    <xf numFmtId="0" fontId="41" fillId="14" borderId="17" xfId="4" applyFont="1" applyFill="1" applyBorder="1" applyAlignment="1">
      <alignment horizontal="center" vertical="center" wrapText="1"/>
    </xf>
    <xf numFmtId="0" fontId="41" fillId="14" borderId="14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 wrapText="1"/>
    </xf>
    <xf numFmtId="0" fontId="41" fillId="16" borderId="17" xfId="4" applyFont="1" applyFill="1" applyBorder="1" applyAlignment="1">
      <alignment horizontal="center" vertical="center" wrapText="1"/>
    </xf>
    <xf numFmtId="0" fontId="41" fillId="16" borderId="14" xfId="4" applyFont="1" applyFill="1" applyBorder="1" applyAlignment="1">
      <alignment horizontal="center" vertical="center" wrapText="1"/>
    </xf>
    <xf numFmtId="0" fontId="41" fillId="21" borderId="17" xfId="4" applyFont="1" applyFill="1" applyBorder="1" applyAlignment="1">
      <alignment horizontal="center" vertical="center" wrapText="1"/>
    </xf>
    <xf numFmtId="0" fontId="41" fillId="21" borderId="14" xfId="4" applyFont="1" applyFill="1" applyBorder="1" applyAlignment="1">
      <alignment horizontal="center" vertical="center" wrapText="1"/>
    </xf>
    <xf numFmtId="0" fontId="41" fillId="21" borderId="25" xfId="4" applyFont="1" applyFill="1" applyBorder="1" applyAlignment="1">
      <alignment horizontal="center" vertical="center" wrapText="1"/>
    </xf>
    <xf numFmtId="0" fontId="41" fillId="21" borderId="3" xfId="4" applyFont="1" applyFill="1" applyAlignment="1">
      <alignment horizontal="center" vertical="center" wrapText="1"/>
    </xf>
    <xf numFmtId="0" fontId="40" fillId="14" borderId="17" xfId="23" applyFont="1" applyFill="1" applyBorder="1" applyAlignment="1">
      <alignment horizontal="center"/>
    </xf>
    <xf numFmtId="0" fontId="40" fillId="14" borderId="14" xfId="23" applyFont="1" applyFill="1" applyBorder="1" applyAlignment="1">
      <alignment horizontal="center"/>
    </xf>
    <xf numFmtId="0" fontId="13" fillId="6" borderId="17" xfId="1" applyFont="1" applyFill="1" applyBorder="1" applyAlignment="1">
      <alignment horizontal="center" vertical="center"/>
    </xf>
    <xf numFmtId="0" fontId="13" fillId="6" borderId="18" xfId="1" applyFont="1" applyFill="1" applyBorder="1" applyAlignment="1">
      <alignment horizontal="center" vertical="center"/>
    </xf>
    <xf numFmtId="0" fontId="13" fillId="6" borderId="14" xfId="1" applyFont="1" applyFill="1" applyBorder="1" applyAlignment="1">
      <alignment horizontal="center" vertical="center"/>
    </xf>
    <xf numFmtId="0" fontId="13" fillId="6" borderId="29" xfId="1" applyFont="1" applyFill="1" applyBorder="1" applyAlignment="1">
      <alignment horizontal="center" vertical="center" wrapText="1"/>
    </xf>
  </cellXfs>
  <cellStyles count="28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0" xfId="22" xr:uid="{E013328D-B673-4037-BC97-A4A1917DDE3B}"/>
    <cellStyle name="Normal 11" xfId="25" xr:uid="{A512424E-B64A-4BD5-98F6-A12E34E3805B}"/>
    <cellStyle name="Normal 12" xfId="26" xr:uid="{80C0117E-0D9E-4A15-B443-2E5A5457DDD3}"/>
    <cellStyle name="Normal 13" xfId="27" xr:uid="{675EB2E4-4CF5-4CDF-B15E-ACADA905C356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4 2" xfId="21" xr:uid="{EA8F8D0E-9BDE-4153-8697-BAEC8EBBD9D6}"/>
    <cellStyle name="Normal 4 3" xfId="23" xr:uid="{014B8D2B-DD10-4D95-9E93-EEB39973E2E8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2 2" xfId="24" xr:uid="{F36ABF33-41A4-4B58-8EA2-04F4D53574E6}"/>
    <cellStyle name="Percent 54 2" xfId="9" xr:uid="{EFE51C61-EB74-4DFF-9CD7-7D7126FB1E3A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E8EEF7"/>
      <color rgb="FFC6E0B4"/>
      <color rgb="FF9E9EBE"/>
      <color rgb="FFF8CBAD"/>
      <color rgb="FFFFCCFF"/>
      <color rgb="FFFFE699"/>
      <color rgb="FF7030A0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racy\SFY%202022-23%20Persons%20Count_2024-01-25_Distribution.xlsx" TargetMode="External"/><Relationship Id="rId1" Type="http://schemas.openxmlformats.org/officeDocument/2006/relationships/externalLinkPath" Target="/Tracy/SFY%202022-23%20Persons%20Count_2024-01-25_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wide Count FY 22-23"/>
      <sheetName val="22-23 Combined PC"/>
      <sheetName val="Source Data FY 22-23"/>
      <sheetName val="C-IV Count"/>
      <sheetName val="16-17 LEADER M&amp;O Count"/>
      <sheetName val="LRS Count"/>
      <sheetName val="CalWIN Count"/>
      <sheetName val="SPM Count"/>
    </sheetNames>
    <sheetDataSet>
      <sheetData sheetId="0" refreshError="1"/>
      <sheetData sheetId="1" refreshError="1"/>
      <sheetData sheetId="2">
        <row r="64">
          <cell r="N64">
            <v>21594693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54E2D340-572B-49A4-9FF3-FAC192F95B79}" userId="S::GatesM@CalACES.org::4819db97-2631-4760-9373-fb832a08827a" providerId="AD"/>
  <person displayName="Tracy Berhel" id="{1831A935-9311-4F96-82F1-6D9FB2D561CC}" userId="S::BerhelT@CalACES.org::486fa960-a3ba-4781-9434-1356ff1b2d65" providerId="AD"/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12" dT="2025-01-31T01:42:55.59" personId="{1831A935-9311-4F96-82F1-6D9FB2D561CC}" id="{4D781907-4175-4B37-9FD5-D850032F9844}">
    <text>Added rounding</text>
  </threadedComment>
  <threadedComment ref="AF15" dT="2025-01-31T01:42:55.59" personId="{1831A935-9311-4F96-82F1-6D9FB2D561CC}" id="{E350C6C5-764D-4BB1-955C-4F52CA8096AA}">
    <text>Added rounding</text>
  </threadedComment>
  <threadedComment ref="AF21" dT="2025-01-31T01:42:55.59" personId="{1831A935-9311-4F96-82F1-6D9FB2D561CC}" id="{0A379F37-AEAA-4E43-89D3-284551DD03C4}">
    <text>Added rounding</text>
  </threadedComment>
  <threadedComment ref="AF46" dT="2025-01-31T01:42:55.59" personId="{1831A935-9311-4F96-82F1-6D9FB2D561CC}" id="{3FD9B1D8-6C28-4867-89BD-861CDB318139}">
    <text>Added rounding</text>
  </threadedComment>
  <threadedComment ref="AD53" dT="2025-01-31T01:42:55.59" personId="{1831A935-9311-4F96-82F1-6D9FB2D561CC}" id="{352C878A-1C50-4647-BB25-A7A39C4A149C}">
    <text>Added rounding</text>
  </threadedComment>
  <threadedComment ref="AF53" dT="2025-01-31T01:42:55.59" personId="{1831A935-9311-4F96-82F1-6D9FB2D561CC}" id="{268BE60A-AA19-4D47-B5E0-70297C303922}">
    <text>Added rounding</text>
  </threadedComment>
  <threadedComment ref="AF59" dT="2025-01-31T01:42:55.59" personId="{1831A935-9311-4F96-82F1-6D9FB2D561CC}" id="{F7E15E3E-8A51-4EFE-A491-D5EBE4524B8F}">
    <text>Added rounding</text>
  </threadedComment>
  <threadedComment ref="AD61" dT="2025-01-31T01:42:55.59" personId="{1831A935-9311-4F96-82F1-6D9FB2D561CC}" id="{A8170D53-B05C-4F5E-A2FF-79A415DE41C1}">
    <text>Added rounding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2" dT="2022-01-28T23:18:20.90" personId="{3577532D-8FE3-4BC2-B3B5-67547A517027}" id="{C397D52B-804E-4F52-B2DC-E234F38FAF9E}">
    <text>Requires updating each year. Column H and I on CW Sharing Tables tab are updated based on new Persons Count and impact Column J %'s. Work with Tracy.</text>
  </threadedComment>
  <threadedComment ref="I62" dT="2023-01-26T14:40:29.78" personId="{54E2D340-572B-49A4-9FF3-FAC192F95B79}" id="{71C17AA9-225A-466C-B5E1-E795AF64E48F}">
    <text>Round down to match OSI's count on Source Data tab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62" dT="2024-01-25T23:00:50.47" personId="{3577532D-8FE3-4BC2-B3B5-67547A517027}" id="{35934C05-D2CC-47B2-BDAD-68E416796660}">
    <text>Round up to match OTSI's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  <pageSetUpPr fitToPage="1"/>
  </sheetPr>
  <dimension ref="A1:F24"/>
  <sheetViews>
    <sheetView tabSelected="1" zoomScaleNormal="100" workbookViewId="0"/>
  </sheetViews>
  <sheetFormatPr defaultColWidth="9.109375" defaultRowHeight="14.4" x14ac:dyDescent="0.3"/>
  <cols>
    <col min="1" max="1" width="9.109375" style="87"/>
    <col min="2" max="2" width="36.33203125" style="88" customWidth="1"/>
    <col min="3" max="3" width="121.6640625" style="89" customWidth="1"/>
    <col min="4" max="16384" width="9.109375" style="80"/>
  </cols>
  <sheetData>
    <row r="1" spans="1:3" x14ac:dyDescent="0.3">
      <c r="A1" s="77" t="s">
        <v>0</v>
      </c>
      <c r="B1" s="78" t="s">
        <v>1</v>
      </c>
      <c r="C1" s="79" t="s">
        <v>2</v>
      </c>
    </row>
    <row r="2" spans="1:3" ht="14.4" customHeight="1" x14ac:dyDescent="0.3">
      <c r="A2" s="81" t="s">
        <v>3</v>
      </c>
      <c r="B2" s="82" t="s">
        <v>161</v>
      </c>
      <c r="C2" s="83" t="s">
        <v>4</v>
      </c>
    </row>
    <row r="3" spans="1:3" ht="14.4" customHeight="1" x14ac:dyDescent="0.3">
      <c r="A3" s="81" t="s">
        <v>3</v>
      </c>
      <c r="B3" s="82" t="s">
        <v>162</v>
      </c>
      <c r="C3" s="83" t="s">
        <v>5</v>
      </c>
    </row>
    <row r="4" spans="1:3" ht="14.4" customHeight="1" x14ac:dyDescent="0.3">
      <c r="A4" s="81" t="s">
        <v>3</v>
      </c>
      <c r="B4" s="82" t="s">
        <v>163</v>
      </c>
      <c r="C4" s="83" t="s">
        <v>6</v>
      </c>
    </row>
    <row r="5" spans="1:3" ht="14.4" customHeight="1" x14ac:dyDescent="0.3">
      <c r="A5" s="84" t="s">
        <v>7</v>
      </c>
      <c r="B5" s="156" t="s">
        <v>164</v>
      </c>
      <c r="C5" s="109" t="s">
        <v>169</v>
      </c>
    </row>
    <row r="6" spans="1:3" ht="14.4" customHeight="1" x14ac:dyDescent="0.3">
      <c r="A6" s="84" t="s">
        <v>129</v>
      </c>
      <c r="B6" s="156" t="s">
        <v>165</v>
      </c>
      <c r="C6" s="109" t="s">
        <v>170</v>
      </c>
    </row>
    <row r="7" spans="1:3" ht="14.4" customHeight="1" x14ac:dyDescent="0.3">
      <c r="A7" s="84" t="s">
        <v>146</v>
      </c>
      <c r="B7" s="156" t="s">
        <v>166</v>
      </c>
      <c r="C7" s="109" t="s">
        <v>171</v>
      </c>
    </row>
    <row r="8" spans="1:3" ht="14.4" customHeight="1" x14ac:dyDescent="0.3">
      <c r="A8" s="84" t="s">
        <v>191</v>
      </c>
      <c r="B8" s="156" t="s">
        <v>192</v>
      </c>
      <c r="C8" s="109" t="s">
        <v>193</v>
      </c>
    </row>
    <row r="9" spans="1:3" ht="14.4" customHeight="1" x14ac:dyDescent="0.3">
      <c r="A9" s="84" t="s">
        <v>197</v>
      </c>
      <c r="B9" s="156" t="s">
        <v>198</v>
      </c>
      <c r="C9" s="109" t="s">
        <v>199</v>
      </c>
    </row>
    <row r="10" spans="1:3" ht="14.4" customHeight="1" x14ac:dyDescent="0.3">
      <c r="A10" s="85" t="s">
        <v>8</v>
      </c>
      <c r="B10" s="156" t="s">
        <v>167</v>
      </c>
      <c r="C10" s="83" t="s">
        <v>172</v>
      </c>
    </row>
    <row r="11" spans="1:3" ht="14.4" customHeight="1" x14ac:dyDescent="0.3">
      <c r="A11" s="85" t="s">
        <v>9</v>
      </c>
      <c r="B11" s="156" t="s">
        <v>168</v>
      </c>
      <c r="C11" s="83" t="s">
        <v>173</v>
      </c>
    </row>
    <row r="12" spans="1:3" ht="14.4" customHeight="1" x14ac:dyDescent="0.3">
      <c r="A12" s="86" t="s">
        <v>10</v>
      </c>
      <c r="B12" s="82" t="s">
        <v>11</v>
      </c>
      <c r="C12" s="83" t="s">
        <v>148</v>
      </c>
    </row>
    <row r="13" spans="1:3" ht="14.4" customHeight="1" x14ac:dyDescent="0.3">
      <c r="A13" s="86" t="s">
        <v>155</v>
      </c>
      <c r="B13" s="156" t="s">
        <v>135</v>
      </c>
      <c r="C13" s="83" t="s">
        <v>149</v>
      </c>
    </row>
    <row r="14" spans="1:3" x14ac:dyDescent="0.3">
      <c r="A14" s="151"/>
    </row>
    <row r="15" spans="1:3" x14ac:dyDescent="0.3">
      <c r="A15" s="151"/>
      <c r="B15" s="80"/>
      <c r="C15" s="80"/>
    </row>
    <row r="16" spans="1:3" x14ac:dyDescent="0.3">
      <c r="A16" s="80"/>
      <c r="B16"/>
      <c r="C16"/>
    </row>
    <row r="18" spans="1:6" x14ac:dyDescent="0.3">
      <c r="B18"/>
      <c r="C18"/>
      <c r="D18"/>
      <c r="E18"/>
      <c r="F18"/>
    </row>
    <row r="19" spans="1:6" x14ac:dyDescent="0.3">
      <c r="B19"/>
      <c r="C19"/>
      <c r="D19"/>
      <c r="E19"/>
      <c r="F19"/>
    </row>
    <row r="20" spans="1:6" x14ac:dyDescent="0.3">
      <c r="B20"/>
      <c r="C20"/>
      <c r="D20"/>
      <c r="E20"/>
      <c r="F20"/>
    </row>
    <row r="21" spans="1:6" x14ac:dyDescent="0.3">
      <c r="B21"/>
      <c r="C21"/>
      <c r="D21"/>
      <c r="E21"/>
      <c r="F21"/>
    </row>
    <row r="22" spans="1:6" x14ac:dyDescent="0.3">
      <c r="A22"/>
      <c r="B22"/>
      <c r="C22"/>
      <c r="D22"/>
      <c r="E22"/>
      <c r="F22"/>
    </row>
    <row r="23" spans="1:6" x14ac:dyDescent="0.3">
      <c r="A23"/>
      <c r="B23"/>
      <c r="C23"/>
      <c r="D23"/>
      <c r="E23"/>
      <c r="F23"/>
    </row>
    <row r="24" spans="1:6" x14ac:dyDescent="0.3">
      <c r="A24"/>
      <c r="B24"/>
      <c r="C24"/>
      <c r="D24"/>
      <c r="E24"/>
      <c r="F24"/>
    </row>
  </sheetData>
  <phoneticPr fontId="52" type="noConversion"/>
  <printOptions horizontalCentered="1"/>
  <pageMargins left="0.7" right="0.7" top="0.75" bottom="0.75" header="0.3" footer="0.3"/>
  <pageSetup scale="73" orientation="landscape" r:id="rId1"/>
  <headerFooter>
    <oddHeader>&amp;C&amp;F
&amp;A</oddHeader>
    <oddFooter>&amp;L&amp;D&amp;R&amp;P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rgb="FFC6E0B4"/>
  </sheetPr>
  <dimension ref="A1:AG94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5546875" defaultRowHeight="14.4" x14ac:dyDescent="0.3"/>
  <cols>
    <col min="1" max="33" width="14.77734375" customWidth="1"/>
  </cols>
  <sheetData>
    <row r="1" spans="1:33" x14ac:dyDescent="0.3">
      <c r="A1" s="108" t="s">
        <v>176</v>
      </c>
      <c r="B1" s="153" t="s">
        <v>156</v>
      </c>
      <c r="C1" s="154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245"/>
      <c r="Y1" s="152"/>
      <c r="Z1" s="152"/>
      <c r="AA1" s="152"/>
      <c r="AB1" s="152"/>
      <c r="AC1" s="152"/>
      <c r="AD1" s="152"/>
      <c r="AE1" s="152"/>
      <c r="AF1" s="152"/>
      <c r="AG1" s="152"/>
    </row>
    <row r="2" spans="1:33" x14ac:dyDescent="0.3">
      <c r="A2" s="178" t="s">
        <v>105</v>
      </c>
      <c r="B2" s="178" t="s">
        <v>105</v>
      </c>
      <c r="C2" s="178" t="s">
        <v>105</v>
      </c>
      <c r="D2" s="240" t="s">
        <v>89</v>
      </c>
      <c r="E2" s="241" t="s">
        <v>89</v>
      </c>
      <c r="F2" s="241" t="s">
        <v>89</v>
      </c>
      <c r="G2" s="241" t="s">
        <v>89</v>
      </c>
      <c r="H2" s="242" t="s">
        <v>89</v>
      </c>
      <c r="I2" s="241" t="s">
        <v>90</v>
      </c>
      <c r="J2" s="241" t="s">
        <v>90</v>
      </c>
      <c r="K2" s="241" t="s">
        <v>90</v>
      </c>
      <c r="L2" s="241" t="s">
        <v>90</v>
      </c>
      <c r="M2" s="242" t="s">
        <v>90</v>
      </c>
      <c r="N2" s="241" t="s">
        <v>91</v>
      </c>
      <c r="O2" s="241" t="s">
        <v>91</v>
      </c>
      <c r="P2" s="241" t="s">
        <v>91</v>
      </c>
      <c r="Q2" s="241" t="s">
        <v>91</v>
      </c>
      <c r="R2" s="242" t="s">
        <v>91</v>
      </c>
      <c r="S2" s="241" t="s">
        <v>92</v>
      </c>
      <c r="T2" s="241" t="s">
        <v>92</v>
      </c>
      <c r="U2" s="241" t="s">
        <v>92</v>
      </c>
      <c r="V2" s="241" t="s">
        <v>92</v>
      </c>
      <c r="W2" s="242" t="s">
        <v>92</v>
      </c>
      <c r="X2" s="241" t="s">
        <v>93</v>
      </c>
      <c r="Y2" s="241" t="s">
        <v>93</v>
      </c>
      <c r="Z2" s="241" t="s">
        <v>93</v>
      </c>
      <c r="AA2" s="241" t="s">
        <v>93</v>
      </c>
      <c r="AB2" s="242" t="s">
        <v>93</v>
      </c>
      <c r="AC2" s="241" t="s">
        <v>94</v>
      </c>
      <c r="AD2" s="241" t="s">
        <v>94</v>
      </c>
      <c r="AE2" s="241" t="s">
        <v>94</v>
      </c>
      <c r="AF2" s="241" t="s">
        <v>94</v>
      </c>
      <c r="AG2" s="242" t="s">
        <v>94</v>
      </c>
    </row>
    <row r="3" spans="1:33" x14ac:dyDescent="0.3">
      <c r="A3" s="176" t="s">
        <v>95</v>
      </c>
      <c r="B3" s="177" t="s">
        <v>96</v>
      </c>
      <c r="C3" s="177" t="s">
        <v>97</v>
      </c>
      <c r="D3" s="179" t="s">
        <v>14</v>
      </c>
      <c r="E3" s="179" t="s">
        <v>15</v>
      </c>
      <c r="F3" s="179" t="s">
        <v>82</v>
      </c>
      <c r="G3" s="179" t="s">
        <v>104</v>
      </c>
      <c r="H3" s="180" t="s">
        <v>106</v>
      </c>
      <c r="I3" s="179" t="s">
        <v>14</v>
      </c>
      <c r="J3" s="179" t="s">
        <v>15</v>
      </c>
      <c r="K3" s="179" t="s">
        <v>82</v>
      </c>
      <c r="L3" s="179" t="s">
        <v>104</v>
      </c>
      <c r="M3" s="180" t="s">
        <v>106</v>
      </c>
      <c r="N3" s="179" t="s">
        <v>14</v>
      </c>
      <c r="O3" s="179" t="s">
        <v>15</v>
      </c>
      <c r="P3" s="179" t="s">
        <v>82</v>
      </c>
      <c r="Q3" s="179" t="s">
        <v>104</v>
      </c>
      <c r="R3" s="180" t="s">
        <v>106</v>
      </c>
      <c r="S3" s="179" t="s">
        <v>14</v>
      </c>
      <c r="T3" s="179" t="s">
        <v>15</v>
      </c>
      <c r="U3" s="179" t="s">
        <v>82</v>
      </c>
      <c r="V3" s="179" t="s">
        <v>104</v>
      </c>
      <c r="W3" s="180" t="s">
        <v>106</v>
      </c>
      <c r="X3" s="179" t="s">
        <v>14</v>
      </c>
      <c r="Y3" s="179" t="s">
        <v>15</v>
      </c>
      <c r="Z3" s="179" t="s">
        <v>82</v>
      </c>
      <c r="AA3" s="179" t="s">
        <v>104</v>
      </c>
      <c r="AB3" s="180" t="s">
        <v>106</v>
      </c>
      <c r="AC3" s="179" t="s">
        <v>14</v>
      </c>
      <c r="AD3" s="179" t="s">
        <v>15</v>
      </c>
      <c r="AE3" s="179" t="s">
        <v>82</v>
      </c>
      <c r="AF3" s="179" t="s">
        <v>104</v>
      </c>
      <c r="AG3" s="180" t="s">
        <v>106</v>
      </c>
    </row>
    <row r="4" spans="1:33" x14ac:dyDescent="0.3">
      <c r="A4" s="243" t="s">
        <v>18</v>
      </c>
      <c r="B4" s="243" t="s">
        <v>177</v>
      </c>
      <c r="C4" s="243" t="s">
        <v>178</v>
      </c>
      <c r="D4" s="237">
        <v>70898</v>
      </c>
      <c r="E4" s="237">
        <v>416</v>
      </c>
      <c r="F4" s="237">
        <v>2139</v>
      </c>
      <c r="G4" s="237">
        <v>0</v>
      </c>
      <c r="H4" s="238">
        <v>297018</v>
      </c>
      <c r="I4" s="237">
        <v>35449</v>
      </c>
      <c r="J4" s="237">
        <v>0</v>
      </c>
      <c r="K4" s="237">
        <v>0</v>
      </c>
      <c r="L4" s="237">
        <v>0</v>
      </c>
      <c r="M4" s="238">
        <v>198608</v>
      </c>
      <c r="N4" s="237">
        <v>24814</v>
      </c>
      <c r="O4" s="237">
        <v>291</v>
      </c>
      <c r="P4" s="237">
        <v>0</v>
      </c>
      <c r="Q4" s="237">
        <v>0</v>
      </c>
      <c r="R4" s="238">
        <v>26145</v>
      </c>
      <c r="S4" s="237">
        <v>0</v>
      </c>
      <c r="T4" s="237">
        <v>0</v>
      </c>
      <c r="U4" s="237">
        <v>0</v>
      </c>
      <c r="V4" s="237">
        <v>0</v>
      </c>
      <c r="W4" s="238">
        <v>59366</v>
      </c>
      <c r="X4" s="237">
        <v>10635</v>
      </c>
      <c r="Y4" s="237">
        <v>125</v>
      </c>
      <c r="Z4" s="237">
        <v>2139</v>
      </c>
      <c r="AA4" s="237">
        <v>0</v>
      </c>
      <c r="AB4" s="238">
        <v>12899</v>
      </c>
      <c r="AC4" s="237">
        <v>0</v>
      </c>
      <c r="AD4" s="237">
        <v>0</v>
      </c>
      <c r="AE4" s="237">
        <v>0</v>
      </c>
      <c r="AF4" s="237">
        <v>0</v>
      </c>
      <c r="AG4" s="238">
        <v>0</v>
      </c>
    </row>
    <row r="5" spans="1:33" x14ac:dyDescent="0.3">
      <c r="A5" s="243" t="s">
        <v>18</v>
      </c>
      <c r="B5" s="243" t="s">
        <v>179</v>
      </c>
      <c r="C5" s="243" t="s">
        <v>180</v>
      </c>
      <c r="D5" s="237">
        <v>79597</v>
      </c>
      <c r="E5" s="237">
        <v>467</v>
      </c>
      <c r="F5" s="237">
        <v>2401</v>
      </c>
      <c r="G5" s="237">
        <v>0</v>
      </c>
      <c r="H5" s="238">
        <v>333461</v>
      </c>
      <c r="I5" s="237">
        <v>39799</v>
      </c>
      <c r="J5" s="237">
        <v>0</v>
      </c>
      <c r="K5" s="237">
        <v>0</v>
      </c>
      <c r="L5" s="237">
        <v>0</v>
      </c>
      <c r="M5" s="238">
        <v>222977</v>
      </c>
      <c r="N5" s="237">
        <v>27859</v>
      </c>
      <c r="O5" s="237">
        <v>327</v>
      </c>
      <c r="P5" s="237">
        <v>0</v>
      </c>
      <c r="Q5" s="237">
        <v>0</v>
      </c>
      <c r="R5" s="238">
        <v>29353</v>
      </c>
      <c r="S5" s="237">
        <v>0</v>
      </c>
      <c r="T5" s="237">
        <v>0</v>
      </c>
      <c r="U5" s="237">
        <v>0</v>
      </c>
      <c r="V5" s="237">
        <v>0</v>
      </c>
      <c r="W5" s="238">
        <v>66651</v>
      </c>
      <c r="X5" s="237">
        <v>11939</v>
      </c>
      <c r="Y5" s="237">
        <v>140</v>
      </c>
      <c r="Z5" s="237">
        <v>2401</v>
      </c>
      <c r="AA5" s="237">
        <v>0</v>
      </c>
      <c r="AB5" s="238">
        <v>14480</v>
      </c>
      <c r="AC5" s="237">
        <v>0</v>
      </c>
      <c r="AD5" s="237">
        <v>0</v>
      </c>
      <c r="AE5" s="237">
        <v>0</v>
      </c>
      <c r="AF5" s="237">
        <v>0</v>
      </c>
      <c r="AG5" s="238">
        <v>0</v>
      </c>
    </row>
    <row r="6" spans="1:33" x14ac:dyDescent="0.3">
      <c r="A6" s="243" t="s">
        <v>21</v>
      </c>
      <c r="B6" s="243" t="s">
        <v>177</v>
      </c>
      <c r="C6" s="243" t="s">
        <v>178</v>
      </c>
      <c r="D6" s="237">
        <v>3674</v>
      </c>
      <c r="E6" s="237">
        <v>22</v>
      </c>
      <c r="F6" s="237">
        <v>111</v>
      </c>
      <c r="G6" s="237">
        <v>0</v>
      </c>
      <c r="H6" s="238">
        <v>15391</v>
      </c>
      <c r="I6" s="237">
        <v>1837</v>
      </c>
      <c r="J6" s="237">
        <v>0</v>
      </c>
      <c r="K6" s="237">
        <v>0</v>
      </c>
      <c r="L6" s="237">
        <v>0</v>
      </c>
      <c r="M6" s="238">
        <v>10291</v>
      </c>
      <c r="N6" s="237">
        <v>1286</v>
      </c>
      <c r="O6" s="237">
        <v>15</v>
      </c>
      <c r="P6" s="237">
        <v>0</v>
      </c>
      <c r="Q6" s="237">
        <v>0</v>
      </c>
      <c r="R6" s="238">
        <v>1355</v>
      </c>
      <c r="S6" s="237">
        <v>0</v>
      </c>
      <c r="T6" s="237">
        <v>0</v>
      </c>
      <c r="U6" s="237">
        <v>0</v>
      </c>
      <c r="V6" s="237">
        <v>0</v>
      </c>
      <c r="W6" s="238">
        <v>3076</v>
      </c>
      <c r="X6" s="237">
        <v>551</v>
      </c>
      <c r="Y6" s="237">
        <v>7</v>
      </c>
      <c r="Z6" s="237">
        <v>111</v>
      </c>
      <c r="AA6" s="237">
        <v>0</v>
      </c>
      <c r="AB6" s="238">
        <v>669</v>
      </c>
      <c r="AC6" s="237">
        <v>0</v>
      </c>
      <c r="AD6" s="237">
        <v>0</v>
      </c>
      <c r="AE6" s="237">
        <v>0</v>
      </c>
      <c r="AF6" s="237">
        <v>0</v>
      </c>
      <c r="AG6" s="238">
        <v>0</v>
      </c>
    </row>
    <row r="7" spans="1:33" x14ac:dyDescent="0.3">
      <c r="A7" s="243" t="s">
        <v>21</v>
      </c>
      <c r="B7" s="243" t="s">
        <v>179</v>
      </c>
      <c r="C7" s="243" t="s">
        <v>180</v>
      </c>
      <c r="D7" s="237">
        <v>5954</v>
      </c>
      <c r="E7" s="237">
        <v>35</v>
      </c>
      <c r="F7" s="237">
        <v>180</v>
      </c>
      <c r="G7" s="237">
        <v>0</v>
      </c>
      <c r="H7" s="238">
        <v>24945</v>
      </c>
      <c r="I7" s="237">
        <v>2977</v>
      </c>
      <c r="J7" s="237">
        <v>0</v>
      </c>
      <c r="K7" s="237">
        <v>0</v>
      </c>
      <c r="L7" s="237">
        <v>0</v>
      </c>
      <c r="M7" s="238">
        <v>16679</v>
      </c>
      <c r="N7" s="237">
        <v>2084</v>
      </c>
      <c r="O7" s="237">
        <v>25</v>
      </c>
      <c r="P7" s="237">
        <v>0</v>
      </c>
      <c r="Q7" s="237">
        <v>0</v>
      </c>
      <c r="R7" s="238">
        <v>2196</v>
      </c>
      <c r="S7" s="237">
        <v>0</v>
      </c>
      <c r="T7" s="237">
        <v>0</v>
      </c>
      <c r="U7" s="237">
        <v>0</v>
      </c>
      <c r="V7" s="237">
        <v>0</v>
      </c>
      <c r="W7" s="238">
        <v>4987</v>
      </c>
      <c r="X7" s="237">
        <v>893</v>
      </c>
      <c r="Y7" s="237">
        <v>10</v>
      </c>
      <c r="Z7" s="237">
        <v>180</v>
      </c>
      <c r="AA7" s="237">
        <v>0</v>
      </c>
      <c r="AB7" s="238">
        <v>1083</v>
      </c>
      <c r="AC7" s="237">
        <v>0</v>
      </c>
      <c r="AD7" s="237">
        <v>0</v>
      </c>
      <c r="AE7" s="237">
        <v>0</v>
      </c>
      <c r="AF7" s="237">
        <v>0</v>
      </c>
      <c r="AG7" s="238">
        <v>0</v>
      </c>
    </row>
    <row r="8" spans="1:33" x14ac:dyDescent="0.3">
      <c r="A8" s="243" t="s">
        <v>21</v>
      </c>
      <c r="B8" s="243" t="s">
        <v>181</v>
      </c>
      <c r="C8" s="243" t="s">
        <v>182</v>
      </c>
      <c r="D8" s="237">
        <v>4787</v>
      </c>
      <c r="E8" s="237">
        <v>28</v>
      </c>
      <c r="F8" s="237">
        <v>144</v>
      </c>
      <c r="G8" s="237">
        <v>0</v>
      </c>
      <c r="H8" s="238">
        <v>20054</v>
      </c>
      <c r="I8" s="237">
        <v>2394</v>
      </c>
      <c r="J8" s="237">
        <v>0</v>
      </c>
      <c r="K8" s="237">
        <v>0</v>
      </c>
      <c r="L8" s="237">
        <v>0</v>
      </c>
      <c r="M8" s="238">
        <v>13411</v>
      </c>
      <c r="N8" s="237">
        <v>1675</v>
      </c>
      <c r="O8" s="237">
        <v>20</v>
      </c>
      <c r="P8" s="237">
        <v>0</v>
      </c>
      <c r="Q8" s="237">
        <v>0</v>
      </c>
      <c r="R8" s="238">
        <v>1765</v>
      </c>
      <c r="S8" s="237">
        <v>0</v>
      </c>
      <c r="T8" s="237">
        <v>0</v>
      </c>
      <c r="U8" s="237">
        <v>0</v>
      </c>
      <c r="V8" s="237">
        <v>0</v>
      </c>
      <c r="W8" s="238">
        <v>4008</v>
      </c>
      <c r="X8" s="237">
        <v>718</v>
      </c>
      <c r="Y8" s="237">
        <v>8</v>
      </c>
      <c r="Z8" s="237">
        <v>144</v>
      </c>
      <c r="AA8" s="237">
        <v>0</v>
      </c>
      <c r="AB8" s="238">
        <v>870</v>
      </c>
      <c r="AC8" s="237">
        <v>0</v>
      </c>
      <c r="AD8" s="237">
        <v>0</v>
      </c>
      <c r="AE8" s="237">
        <v>0</v>
      </c>
      <c r="AF8" s="237">
        <v>0</v>
      </c>
      <c r="AG8" s="238">
        <v>0</v>
      </c>
    </row>
    <row r="9" spans="1:33" x14ac:dyDescent="0.3">
      <c r="A9" s="243" t="s">
        <v>25</v>
      </c>
      <c r="B9" s="243" t="s">
        <v>177</v>
      </c>
      <c r="C9" s="243" t="s">
        <v>178</v>
      </c>
      <c r="D9" s="237">
        <v>29176</v>
      </c>
      <c r="E9" s="237">
        <v>171</v>
      </c>
      <c r="F9" s="237">
        <v>880</v>
      </c>
      <c r="G9" s="237">
        <v>0</v>
      </c>
      <c r="H9" s="238">
        <v>122228</v>
      </c>
      <c r="I9" s="237">
        <v>14588</v>
      </c>
      <c r="J9" s="237">
        <v>0</v>
      </c>
      <c r="K9" s="237">
        <v>0</v>
      </c>
      <c r="L9" s="237">
        <v>0</v>
      </c>
      <c r="M9" s="238">
        <v>81730</v>
      </c>
      <c r="N9" s="237">
        <v>10212</v>
      </c>
      <c r="O9" s="237">
        <v>120</v>
      </c>
      <c r="P9" s="237">
        <v>0</v>
      </c>
      <c r="Q9" s="237">
        <v>0</v>
      </c>
      <c r="R9" s="238">
        <v>10760</v>
      </c>
      <c r="S9" s="237">
        <v>0</v>
      </c>
      <c r="T9" s="237">
        <v>0</v>
      </c>
      <c r="U9" s="237">
        <v>0</v>
      </c>
      <c r="V9" s="237">
        <v>0</v>
      </c>
      <c r="W9" s="238">
        <v>24431</v>
      </c>
      <c r="X9" s="237">
        <v>4376</v>
      </c>
      <c r="Y9" s="237">
        <v>51</v>
      </c>
      <c r="Z9" s="237">
        <v>880</v>
      </c>
      <c r="AA9" s="237">
        <v>0</v>
      </c>
      <c r="AB9" s="238">
        <v>5307</v>
      </c>
      <c r="AC9" s="237">
        <v>0</v>
      </c>
      <c r="AD9" s="237">
        <v>0</v>
      </c>
      <c r="AE9" s="237">
        <v>0</v>
      </c>
      <c r="AF9" s="237">
        <v>0</v>
      </c>
      <c r="AG9" s="238">
        <v>0</v>
      </c>
    </row>
    <row r="10" spans="1:33" x14ac:dyDescent="0.3">
      <c r="A10" s="243" t="s">
        <v>25</v>
      </c>
      <c r="B10" s="243" t="s">
        <v>179</v>
      </c>
      <c r="C10" s="243" t="s">
        <v>180</v>
      </c>
      <c r="D10" s="237">
        <v>16705</v>
      </c>
      <c r="E10" s="237">
        <v>98</v>
      </c>
      <c r="F10" s="237">
        <v>504</v>
      </c>
      <c r="G10" s="237">
        <v>0</v>
      </c>
      <c r="H10" s="238">
        <v>69983</v>
      </c>
      <c r="I10" s="237">
        <v>8353</v>
      </c>
      <c r="J10" s="237">
        <v>0</v>
      </c>
      <c r="K10" s="237">
        <v>0</v>
      </c>
      <c r="L10" s="237">
        <v>0</v>
      </c>
      <c r="M10" s="238">
        <v>46796</v>
      </c>
      <c r="N10" s="237">
        <v>5847</v>
      </c>
      <c r="O10" s="237">
        <v>69</v>
      </c>
      <c r="P10" s="237">
        <v>0</v>
      </c>
      <c r="Q10" s="237">
        <v>0</v>
      </c>
      <c r="R10" s="238">
        <v>6161</v>
      </c>
      <c r="S10" s="237">
        <v>0</v>
      </c>
      <c r="T10" s="237">
        <v>0</v>
      </c>
      <c r="U10" s="237">
        <v>0</v>
      </c>
      <c r="V10" s="237">
        <v>0</v>
      </c>
      <c r="W10" s="238">
        <v>13988</v>
      </c>
      <c r="X10" s="237">
        <v>2505</v>
      </c>
      <c r="Y10" s="237">
        <v>29</v>
      </c>
      <c r="Z10" s="237">
        <v>504</v>
      </c>
      <c r="AA10" s="237">
        <v>0</v>
      </c>
      <c r="AB10" s="238">
        <v>3038</v>
      </c>
      <c r="AC10" s="237">
        <v>0</v>
      </c>
      <c r="AD10" s="237">
        <v>0</v>
      </c>
      <c r="AE10" s="237">
        <v>0</v>
      </c>
      <c r="AF10" s="237">
        <v>0</v>
      </c>
      <c r="AG10" s="238">
        <v>0</v>
      </c>
    </row>
    <row r="11" spans="1:33" x14ac:dyDescent="0.3">
      <c r="A11" s="243" t="s">
        <v>25</v>
      </c>
      <c r="B11" s="243" t="s">
        <v>181</v>
      </c>
      <c r="C11" s="243" t="s">
        <v>178</v>
      </c>
      <c r="D11" s="237">
        <v>1895</v>
      </c>
      <c r="E11" s="237">
        <v>11</v>
      </c>
      <c r="F11" s="237">
        <v>57</v>
      </c>
      <c r="G11" s="237">
        <v>0</v>
      </c>
      <c r="H11" s="238">
        <v>7937</v>
      </c>
      <c r="I11" s="237">
        <v>948</v>
      </c>
      <c r="J11" s="237">
        <v>0</v>
      </c>
      <c r="K11" s="237">
        <v>0</v>
      </c>
      <c r="L11" s="237">
        <v>0</v>
      </c>
      <c r="M11" s="238">
        <v>5307</v>
      </c>
      <c r="N11" s="237">
        <v>663</v>
      </c>
      <c r="O11" s="237">
        <v>8</v>
      </c>
      <c r="P11" s="237">
        <v>0</v>
      </c>
      <c r="Q11" s="237">
        <v>0</v>
      </c>
      <c r="R11" s="238">
        <v>699</v>
      </c>
      <c r="S11" s="237">
        <v>0</v>
      </c>
      <c r="T11" s="237">
        <v>0</v>
      </c>
      <c r="U11" s="237">
        <v>0</v>
      </c>
      <c r="V11" s="237">
        <v>0</v>
      </c>
      <c r="W11" s="238">
        <v>1587</v>
      </c>
      <c r="X11" s="237">
        <v>284</v>
      </c>
      <c r="Y11" s="237">
        <v>3</v>
      </c>
      <c r="Z11" s="237">
        <v>57</v>
      </c>
      <c r="AA11" s="237">
        <v>0</v>
      </c>
      <c r="AB11" s="238">
        <v>344</v>
      </c>
      <c r="AC11" s="237">
        <v>0</v>
      </c>
      <c r="AD11" s="237">
        <v>0</v>
      </c>
      <c r="AE11" s="237">
        <v>0</v>
      </c>
      <c r="AF11" s="237">
        <v>0</v>
      </c>
      <c r="AG11" s="238">
        <v>0</v>
      </c>
    </row>
    <row r="12" spans="1:33" x14ac:dyDescent="0.3">
      <c r="A12" s="243" t="s">
        <v>25</v>
      </c>
      <c r="B12" s="243" t="s">
        <v>181</v>
      </c>
      <c r="C12" s="243" t="s">
        <v>180</v>
      </c>
      <c r="D12" s="237">
        <v>18862</v>
      </c>
      <c r="E12" s="237">
        <v>111</v>
      </c>
      <c r="F12" s="237">
        <v>569</v>
      </c>
      <c r="G12" s="237">
        <v>0</v>
      </c>
      <c r="H12" s="238">
        <v>79019</v>
      </c>
      <c r="I12" s="237">
        <v>9431</v>
      </c>
      <c r="J12" s="237">
        <v>0</v>
      </c>
      <c r="K12" s="237">
        <v>0</v>
      </c>
      <c r="L12" s="237">
        <v>0</v>
      </c>
      <c r="M12" s="238">
        <v>52838</v>
      </c>
      <c r="N12" s="237">
        <v>6602</v>
      </c>
      <c r="O12" s="237">
        <v>78</v>
      </c>
      <c r="P12" s="237">
        <v>0</v>
      </c>
      <c r="Q12" s="237">
        <v>0</v>
      </c>
      <c r="R12" s="238">
        <v>6956</v>
      </c>
      <c r="S12" s="237">
        <v>0</v>
      </c>
      <c r="T12" s="237">
        <v>0</v>
      </c>
      <c r="U12" s="237">
        <v>0</v>
      </c>
      <c r="V12" s="237">
        <v>0</v>
      </c>
      <c r="W12" s="238">
        <v>15794</v>
      </c>
      <c r="X12" s="237">
        <v>2829</v>
      </c>
      <c r="Y12" s="237">
        <v>33</v>
      </c>
      <c r="Z12" s="237">
        <v>569</v>
      </c>
      <c r="AA12" s="237">
        <v>0</v>
      </c>
      <c r="AB12" s="238">
        <v>3431</v>
      </c>
      <c r="AC12" s="237">
        <v>0</v>
      </c>
      <c r="AD12" s="237">
        <v>0</v>
      </c>
      <c r="AE12" s="237">
        <v>0</v>
      </c>
      <c r="AF12" s="237">
        <v>0</v>
      </c>
      <c r="AG12" s="238">
        <v>0</v>
      </c>
    </row>
    <row r="13" spans="1:33" x14ac:dyDescent="0.3">
      <c r="A13" s="243" t="s">
        <v>25</v>
      </c>
      <c r="B13" s="243" t="s">
        <v>181</v>
      </c>
      <c r="C13" s="243" t="s">
        <v>182</v>
      </c>
      <c r="D13" s="237">
        <v>17942</v>
      </c>
      <c r="E13" s="237">
        <v>105</v>
      </c>
      <c r="F13" s="237">
        <v>541</v>
      </c>
      <c r="G13" s="237">
        <v>0</v>
      </c>
      <c r="H13" s="238">
        <v>75167</v>
      </c>
      <c r="I13" s="237">
        <v>8971</v>
      </c>
      <c r="J13" s="237">
        <v>0</v>
      </c>
      <c r="K13" s="237">
        <v>0</v>
      </c>
      <c r="L13" s="237">
        <v>0</v>
      </c>
      <c r="M13" s="238">
        <v>50263</v>
      </c>
      <c r="N13" s="237">
        <v>6280</v>
      </c>
      <c r="O13" s="237">
        <v>74</v>
      </c>
      <c r="P13" s="237">
        <v>0</v>
      </c>
      <c r="Q13" s="237">
        <v>0</v>
      </c>
      <c r="R13" s="238">
        <v>6617</v>
      </c>
      <c r="S13" s="237">
        <v>0</v>
      </c>
      <c r="T13" s="237">
        <v>0</v>
      </c>
      <c r="U13" s="237">
        <v>0</v>
      </c>
      <c r="V13" s="237">
        <v>0</v>
      </c>
      <c r="W13" s="238">
        <v>15024</v>
      </c>
      <c r="X13" s="237">
        <v>2691</v>
      </c>
      <c r="Y13" s="237">
        <v>31</v>
      </c>
      <c r="Z13" s="237">
        <v>541</v>
      </c>
      <c r="AA13" s="237">
        <v>0</v>
      </c>
      <c r="AB13" s="238">
        <v>3263</v>
      </c>
      <c r="AC13" s="237">
        <v>0</v>
      </c>
      <c r="AD13" s="237">
        <v>0</v>
      </c>
      <c r="AE13" s="237">
        <v>0</v>
      </c>
      <c r="AF13" s="237">
        <v>0</v>
      </c>
      <c r="AG13" s="238">
        <v>0</v>
      </c>
    </row>
    <row r="14" spans="1:33" x14ac:dyDescent="0.3">
      <c r="A14" s="243" t="s">
        <v>28</v>
      </c>
      <c r="B14" s="243" t="s">
        <v>177</v>
      </c>
      <c r="C14" s="243" t="s">
        <v>178</v>
      </c>
      <c r="D14" s="237">
        <v>46441</v>
      </c>
      <c r="E14" s="237">
        <v>272</v>
      </c>
      <c r="F14" s="237">
        <v>1401</v>
      </c>
      <c r="G14" s="237">
        <v>0</v>
      </c>
      <c r="H14" s="238">
        <v>194559</v>
      </c>
      <c r="I14" s="237">
        <v>23221</v>
      </c>
      <c r="J14" s="237">
        <v>0</v>
      </c>
      <c r="K14" s="237">
        <v>0</v>
      </c>
      <c r="L14" s="237">
        <v>0</v>
      </c>
      <c r="M14" s="238">
        <v>130097</v>
      </c>
      <c r="N14" s="237">
        <v>16254</v>
      </c>
      <c r="O14" s="237">
        <v>190</v>
      </c>
      <c r="P14" s="237">
        <v>0</v>
      </c>
      <c r="Q14" s="237">
        <v>0</v>
      </c>
      <c r="R14" s="238">
        <v>17125</v>
      </c>
      <c r="S14" s="237">
        <v>0</v>
      </c>
      <c r="T14" s="237">
        <v>0</v>
      </c>
      <c r="U14" s="237">
        <v>0</v>
      </c>
      <c r="V14" s="237">
        <v>0</v>
      </c>
      <c r="W14" s="238">
        <v>38888</v>
      </c>
      <c r="X14" s="237">
        <v>6966</v>
      </c>
      <c r="Y14" s="237">
        <v>82</v>
      </c>
      <c r="Z14" s="237">
        <v>1401</v>
      </c>
      <c r="AA14" s="237">
        <v>0</v>
      </c>
      <c r="AB14" s="238">
        <v>8449</v>
      </c>
      <c r="AC14" s="237">
        <v>0</v>
      </c>
      <c r="AD14" s="237">
        <v>0</v>
      </c>
      <c r="AE14" s="237">
        <v>0</v>
      </c>
      <c r="AF14" s="237">
        <v>0</v>
      </c>
      <c r="AG14" s="238">
        <v>0</v>
      </c>
    </row>
    <row r="15" spans="1:33" x14ac:dyDescent="0.3">
      <c r="A15" s="243" t="s">
        <v>28</v>
      </c>
      <c r="B15" s="243" t="s">
        <v>179</v>
      </c>
      <c r="C15" s="243" t="s">
        <v>180</v>
      </c>
      <c r="D15" s="237">
        <v>46682</v>
      </c>
      <c r="E15" s="237">
        <v>274</v>
      </c>
      <c r="F15" s="237">
        <v>1408</v>
      </c>
      <c r="G15" s="237">
        <v>0</v>
      </c>
      <c r="H15" s="238">
        <v>195568</v>
      </c>
      <c r="I15" s="237">
        <v>23341</v>
      </c>
      <c r="J15" s="237">
        <v>0</v>
      </c>
      <c r="K15" s="237">
        <v>0</v>
      </c>
      <c r="L15" s="237">
        <v>0</v>
      </c>
      <c r="M15" s="238">
        <v>130771</v>
      </c>
      <c r="N15" s="237">
        <v>16339</v>
      </c>
      <c r="O15" s="237">
        <v>192</v>
      </c>
      <c r="P15" s="237">
        <v>0</v>
      </c>
      <c r="Q15" s="237">
        <v>0</v>
      </c>
      <c r="R15" s="238">
        <v>17215</v>
      </c>
      <c r="S15" s="237">
        <v>0</v>
      </c>
      <c r="T15" s="237">
        <v>0</v>
      </c>
      <c r="U15" s="237">
        <v>0</v>
      </c>
      <c r="V15" s="237">
        <v>0</v>
      </c>
      <c r="W15" s="238">
        <v>39090</v>
      </c>
      <c r="X15" s="237">
        <v>7002</v>
      </c>
      <c r="Y15" s="237">
        <v>82</v>
      </c>
      <c r="Z15" s="237">
        <v>1408</v>
      </c>
      <c r="AA15" s="237">
        <v>0</v>
      </c>
      <c r="AB15" s="238">
        <v>8492</v>
      </c>
      <c r="AC15" s="237">
        <v>0</v>
      </c>
      <c r="AD15" s="237">
        <v>0</v>
      </c>
      <c r="AE15" s="237">
        <v>0</v>
      </c>
      <c r="AF15" s="237">
        <v>0</v>
      </c>
      <c r="AG15" s="238">
        <v>0</v>
      </c>
    </row>
    <row r="16" spans="1:33" x14ac:dyDescent="0.3">
      <c r="A16" s="243" t="s">
        <v>28</v>
      </c>
      <c r="B16" s="243" t="s">
        <v>181</v>
      </c>
      <c r="C16" s="243" t="s">
        <v>182</v>
      </c>
      <c r="D16" s="237">
        <v>63557</v>
      </c>
      <c r="E16" s="237">
        <v>373</v>
      </c>
      <c r="F16" s="237">
        <v>1917</v>
      </c>
      <c r="G16" s="237">
        <v>0</v>
      </c>
      <c r="H16" s="238">
        <v>266265</v>
      </c>
      <c r="I16" s="237">
        <v>31779</v>
      </c>
      <c r="J16" s="237">
        <v>0</v>
      </c>
      <c r="K16" s="237">
        <v>0</v>
      </c>
      <c r="L16" s="237">
        <v>0</v>
      </c>
      <c r="M16" s="238">
        <v>178045</v>
      </c>
      <c r="N16" s="237">
        <v>22245</v>
      </c>
      <c r="O16" s="237">
        <v>261</v>
      </c>
      <c r="P16" s="237">
        <v>0</v>
      </c>
      <c r="Q16" s="237">
        <v>0</v>
      </c>
      <c r="R16" s="238">
        <v>23438</v>
      </c>
      <c r="S16" s="237">
        <v>0</v>
      </c>
      <c r="T16" s="237">
        <v>0</v>
      </c>
      <c r="U16" s="237">
        <v>0</v>
      </c>
      <c r="V16" s="237">
        <v>0</v>
      </c>
      <c r="W16" s="238">
        <v>53220</v>
      </c>
      <c r="X16" s="237">
        <v>9533</v>
      </c>
      <c r="Y16" s="237">
        <v>112</v>
      </c>
      <c r="Z16" s="237">
        <v>1917</v>
      </c>
      <c r="AA16" s="237">
        <v>0</v>
      </c>
      <c r="AB16" s="238">
        <v>11562</v>
      </c>
      <c r="AC16" s="237">
        <v>0</v>
      </c>
      <c r="AD16" s="237">
        <v>0</v>
      </c>
      <c r="AE16" s="237">
        <v>0</v>
      </c>
      <c r="AF16" s="237">
        <v>0</v>
      </c>
      <c r="AG16" s="238">
        <v>0</v>
      </c>
    </row>
    <row r="17" spans="1:33" x14ac:dyDescent="0.3">
      <c r="A17" s="243" t="s">
        <v>37</v>
      </c>
      <c r="B17" s="243" t="s">
        <v>177</v>
      </c>
      <c r="C17" s="243" t="s">
        <v>178</v>
      </c>
      <c r="D17" s="237">
        <v>125276</v>
      </c>
      <c r="E17" s="237">
        <v>735</v>
      </c>
      <c r="F17" s="237">
        <v>3779</v>
      </c>
      <c r="G17" s="237">
        <v>0</v>
      </c>
      <c r="H17" s="238">
        <v>524826</v>
      </c>
      <c r="I17" s="237">
        <v>62638</v>
      </c>
      <c r="J17" s="237">
        <v>0</v>
      </c>
      <c r="K17" s="237">
        <v>0</v>
      </c>
      <c r="L17" s="237">
        <v>0</v>
      </c>
      <c r="M17" s="238">
        <v>350937</v>
      </c>
      <c r="N17" s="237">
        <v>43847</v>
      </c>
      <c r="O17" s="237">
        <v>515</v>
      </c>
      <c r="P17" s="237">
        <v>0</v>
      </c>
      <c r="Q17" s="237">
        <v>0</v>
      </c>
      <c r="R17" s="238">
        <v>46199</v>
      </c>
      <c r="S17" s="237">
        <v>0</v>
      </c>
      <c r="T17" s="237">
        <v>0</v>
      </c>
      <c r="U17" s="237">
        <v>0</v>
      </c>
      <c r="V17" s="237">
        <v>0</v>
      </c>
      <c r="W17" s="238">
        <v>104900</v>
      </c>
      <c r="X17" s="237">
        <v>18791</v>
      </c>
      <c r="Y17" s="237">
        <v>220</v>
      </c>
      <c r="Z17" s="237">
        <v>3779</v>
      </c>
      <c r="AA17" s="237">
        <v>0</v>
      </c>
      <c r="AB17" s="238">
        <v>22790</v>
      </c>
      <c r="AC17" s="237">
        <v>0</v>
      </c>
      <c r="AD17" s="237">
        <v>0</v>
      </c>
      <c r="AE17" s="237">
        <v>0</v>
      </c>
      <c r="AF17" s="237">
        <v>0</v>
      </c>
      <c r="AG17" s="238">
        <v>0</v>
      </c>
    </row>
    <row r="18" spans="1:33" x14ac:dyDescent="0.3">
      <c r="A18" s="243" t="s">
        <v>37</v>
      </c>
      <c r="B18" s="243" t="s">
        <v>179</v>
      </c>
      <c r="C18" s="243" t="s">
        <v>180</v>
      </c>
      <c r="D18" s="237">
        <v>126144</v>
      </c>
      <c r="E18" s="237">
        <v>740</v>
      </c>
      <c r="F18" s="237">
        <v>3805</v>
      </c>
      <c r="G18" s="237">
        <v>0</v>
      </c>
      <c r="H18" s="238">
        <v>528464</v>
      </c>
      <c r="I18" s="237">
        <v>63072</v>
      </c>
      <c r="J18" s="237">
        <v>0</v>
      </c>
      <c r="K18" s="237">
        <v>0</v>
      </c>
      <c r="L18" s="237">
        <v>0</v>
      </c>
      <c r="M18" s="238">
        <v>353370</v>
      </c>
      <c r="N18" s="237">
        <v>44150</v>
      </c>
      <c r="O18" s="237">
        <v>518</v>
      </c>
      <c r="P18" s="237">
        <v>0</v>
      </c>
      <c r="Q18" s="237">
        <v>0</v>
      </c>
      <c r="R18" s="238">
        <v>46518</v>
      </c>
      <c r="S18" s="237">
        <v>0</v>
      </c>
      <c r="T18" s="237">
        <v>0</v>
      </c>
      <c r="U18" s="237">
        <v>0</v>
      </c>
      <c r="V18" s="237">
        <v>0</v>
      </c>
      <c r="W18" s="238">
        <v>105627</v>
      </c>
      <c r="X18" s="237">
        <v>18922</v>
      </c>
      <c r="Y18" s="237">
        <v>222</v>
      </c>
      <c r="Z18" s="237">
        <v>3805</v>
      </c>
      <c r="AA18" s="237">
        <v>0</v>
      </c>
      <c r="AB18" s="238">
        <v>22949</v>
      </c>
      <c r="AC18" s="237">
        <v>0</v>
      </c>
      <c r="AD18" s="237">
        <v>0</v>
      </c>
      <c r="AE18" s="237">
        <v>0</v>
      </c>
      <c r="AF18" s="237">
        <v>0</v>
      </c>
      <c r="AG18" s="238">
        <v>0</v>
      </c>
    </row>
    <row r="19" spans="1:33" x14ac:dyDescent="0.3">
      <c r="A19" s="243" t="s">
        <v>37</v>
      </c>
      <c r="B19" s="243" t="s">
        <v>181</v>
      </c>
      <c r="C19" s="243" t="s">
        <v>182</v>
      </c>
      <c r="D19" s="237">
        <v>125532</v>
      </c>
      <c r="E19" s="237">
        <v>736</v>
      </c>
      <c r="F19" s="237">
        <v>3786</v>
      </c>
      <c r="G19" s="237">
        <v>0</v>
      </c>
      <c r="H19" s="238">
        <v>525897</v>
      </c>
      <c r="I19" s="237">
        <v>62766</v>
      </c>
      <c r="J19" s="237">
        <v>0</v>
      </c>
      <c r="K19" s="237">
        <v>0</v>
      </c>
      <c r="L19" s="237">
        <v>0</v>
      </c>
      <c r="M19" s="238">
        <v>351654</v>
      </c>
      <c r="N19" s="237">
        <v>43936</v>
      </c>
      <c r="O19" s="237">
        <v>515</v>
      </c>
      <c r="P19" s="237">
        <v>0</v>
      </c>
      <c r="Q19" s="237">
        <v>0</v>
      </c>
      <c r="R19" s="238">
        <v>46292</v>
      </c>
      <c r="S19" s="237">
        <v>0</v>
      </c>
      <c r="T19" s="237">
        <v>0</v>
      </c>
      <c r="U19" s="237">
        <v>0</v>
      </c>
      <c r="V19" s="237">
        <v>0</v>
      </c>
      <c r="W19" s="238">
        <v>105114</v>
      </c>
      <c r="X19" s="237">
        <v>18830</v>
      </c>
      <c r="Y19" s="237">
        <v>221</v>
      </c>
      <c r="Z19" s="237">
        <v>3786</v>
      </c>
      <c r="AA19" s="237">
        <v>0</v>
      </c>
      <c r="AB19" s="238">
        <v>22837</v>
      </c>
      <c r="AC19" s="237">
        <v>0</v>
      </c>
      <c r="AD19" s="237">
        <v>0</v>
      </c>
      <c r="AE19" s="237">
        <v>0</v>
      </c>
      <c r="AF19" s="237">
        <v>0</v>
      </c>
      <c r="AG19" s="238">
        <v>0</v>
      </c>
    </row>
    <row r="20" spans="1:33" x14ac:dyDescent="0.3">
      <c r="A20" s="243" t="s">
        <v>45</v>
      </c>
      <c r="B20" s="243" t="s">
        <v>177</v>
      </c>
      <c r="C20" s="243" t="s">
        <v>178</v>
      </c>
      <c r="D20" s="237">
        <v>3442</v>
      </c>
      <c r="E20" s="237">
        <v>20</v>
      </c>
      <c r="F20" s="237">
        <v>104</v>
      </c>
      <c r="G20" s="237">
        <v>0</v>
      </c>
      <c r="H20" s="238">
        <v>14420</v>
      </c>
      <c r="I20" s="237">
        <v>1721</v>
      </c>
      <c r="J20" s="237">
        <v>0</v>
      </c>
      <c r="K20" s="237">
        <v>0</v>
      </c>
      <c r="L20" s="237">
        <v>0</v>
      </c>
      <c r="M20" s="238">
        <v>9641</v>
      </c>
      <c r="N20" s="237">
        <v>1205</v>
      </c>
      <c r="O20" s="237">
        <v>14</v>
      </c>
      <c r="P20" s="237">
        <v>0</v>
      </c>
      <c r="Q20" s="237">
        <v>0</v>
      </c>
      <c r="R20" s="238">
        <v>1270</v>
      </c>
      <c r="S20" s="237">
        <v>0</v>
      </c>
      <c r="T20" s="237">
        <v>0</v>
      </c>
      <c r="U20" s="237">
        <v>0</v>
      </c>
      <c r="V20" s="237">
        <v>0</v>
      </c>
      <c r="W20" s="238">
        <v>2883</v>
      </c>
      <c r="X20" s="237">
        <v>516</v>
      </c>
      <c r="Y20" s="237">
        <v>6</v>
      </c>
      <c r="Z20" s="237">
        <v>104</v>
      </c>
      <c r="AA20" s="237">
        <v>0</v>
      </c>
      <c r="AB20" s="238">
        <v>626</v>
      </c>
      <c r="AC20" s="237">
        <v>0</v>
      </c>
      <c r="AD20" s="237">
        <v>0</v>
      </c>
      <c r="AE20" s="237">
        <v>0</v>
      </c>
      <c r="AF20" s="237">
        <v>0</v>
      </c>
      <c r="AG20" s="238">
        <v>0</v>
      </c>
    </row>
    <row r="21" spans="1:33" x14ac:dyDescent="0.3">
      <c r="A21" s="243" t="s">
        <v>45</v>
      </c>
      <c r="B21" s="243" t="s">
        <v>179</v>
      </c>
      <c r="C21" s="243" t="s">
        <v>180</v>
      </c>
      <c r="D21" s="237">
        <v>3442</v>
      </c>
      <c r="E21" s="237">
        <v>20</v>
      </c>
      <c r="F21" s="237">
        <v>104</v>
      </c>
      <c r="G21" s="237">
        <v>0</v>
      </c>
      <c r="H21" s="238">
        <v>14420</v>
      </c>
      <c r="I21" s="237">
        <v>1721</v>
      </c>
      <c r="J21" s="237">
        <v>0</v>
      </c>
      <c r="K21" s="237">
        <v>0</v>
      </c>
      <c r="L21" s="237">
        <v>0</v>
      </c>
      <c r="M21" s="238">
        <v>9641</v>
      </c>
      <c r="N21" s="237">
        <v>1205</v>
      </c>
      <c r="O21" s="237">
        <v>14</v>
      </c>
      <c r="P21" s="237">
        <v>0</v>
      </c>
      <c r="Q21" s="237">
        <v>0</v>
      </c>
      <c r="R21" s="238">
        <v>1270</v>
      </c>
      <c r="S21" s="237">
        <v>0</v>
      </c>
      <c r="T21" s="237">
        <v>0</v>
      </c>
      <c r="U21" s="237">
        <v>0</v>
      </c>
      <c r="V21" s="237">
        <v>0</v>
      </c>
      <c r="W21" s="238">
        <v>2883</v>
      </c>
      <c r="X21" s="237">
        <v>516</v>
      </c>
      <c r="Y21" s="237">
        <v>6</v>
      </c>
      <c r="Z21" s="237">
        <v>104</v>
      </c>
      <c r="AA21" s="237">
        <v>0</v>
      </c>
      <c r="AB21" s="238">
        <v>626</v>
      </c>
      <c r="AC21" s="237">
        <v>0</v>
      </c>
      <c r="AD21" s="237">
        <v>0</v>
      </c>
      <c r="AE21" s="237">
        <v>0</v>
      </c>
      <c r="AF21" s="237">
        <v>0</v>
      </c>
      <c r="AG21" s="238">
        <v>0</v>
      </c>
    </row>
    <row r="22" spans="1:33" x14ac:dyDescent="0.3">
      <c r="A22" s="243" t="s">
        <v>45</v>
      </c>
      <c r="B22" s="243" t="s">
        <v>181</v>
      </c>
      <c r="C22" s="243" t="s">
        <v>182</v>
      </c>
      <c r="D22" s="237">
        <v>3442</v>
      </c>
      <c r="E22" s="237">
        <v>20</v>
      </c>
      <c r="F22" s="237">
        <v>104</v>
      </c>
      <c r="G22" s="237">
        <v>0</v>
      </c>
      <c r="H22" s="238">
        <v>14421</v>
      </c>
      <c r="I22" s="237">
        <v>1721</v>
      </c>
      <c r="J22" s="237">
        <v>0</v>
      </c>
      <c r="K22" s="237">
        <v>0</v>
      </c>
      <c r="L22" s="237">
        <v>0</v>
      </c>
      <c r="M22" s="238">
        <v>9642</v>
      </c>
      <c r="N22" s="237">
        <v>1205</v>
      </c>
      <c r="O22" s="237">
        <v>14</v>
      </c>
      <c r="P22" s="237">
        <v>0</v>
      </c>
      <c r="Q22" s="237">
        <v>0</v>
      </c>
      <c r="R22" s="238">
        <v>1270</v>
      </c>
      <c r="S22" s="237">
        <v>0</v>
      </c>
      <c r="T22" s="237">
        <v>0</v>
      </c>
      <c r="U22" s="237">
        <v>0</v>
      </c>
      <c r="V22" s="237">
        <v>0</v>
      </c>
      <c r="W22" s="238">
        <v>2883</v>
      </c>
      <c r="X22" s="237">
        <v>516</v>
      </c>
      <c r="Y22" s="237">
        <v>6</v>
      </c>
      <c r="Z22" s="237">
        <v>104</v>
      </c>
      <c r="AA22" s="237">
        <v>0</v>
      </c>
      <c r="AB22" s="238">
        <v>626</v>
      </c>
      <c r="AC22" s="237">
        <v>0</v>
      </c>
      <c r="AD22" s="237">
        <v>0</v>
      </c>
      <c r="AE22" s="237">
        <v>0</v>
      </c>
      <c r="AF22" s="237">
        <v>0</v>
      </c>
      <c r="AG22" s="238">
        <v>0</v>
      </c>
    </row>
    <row r="23" spans="1:33" x14ac:dyDescent="0.3">
      <c r="A23" s="243" t="s">
        <v>48</v>
      </c>
      <c r="B23" s="243" t="s">
        <v>177</v>
      </c>
      <c r="C23" s="243" t="s">
        <v>183</v>
      </c>
      <c r="D23" s="237">
        <v>-1477</v>
      </c>
      <c r="E23" s="237">
        <v>-9</v>
      </c>
      <c r="F23" s="237">
        <v>-45</v>
      </c>
      <c r="G23" s="237">
        <v>0</v>
      </c>
      <c r="H23" s="238">
        <v>-6187</v>
      </c>
      <c r="I23" s="237">
        <v>-739</v>
      </c>
      <c r="J23" s="237">
        <v>0</v>
      </c>
      <c r="K23" s="237">
        <v>0</v>
      </c>
      <c r="L23" s="237">
        <v>0</v>
      </c>
      <c r="M23" s="238">
        <v>-4137</v>
      </c>
      <c r="N23" s="237">
        <v>-517</v>
      </c>
      <c r="O23" s="237">
        <v>-6</v>
      </c>
      <c r="P23" s="237">
        <v>0</v>
      </c>
      <c r="Q23" s="237">
        <v>0</v>
      </c>
      <c r="R23" s="238">
        <v>-544</v>
      </c>
      <c r="S23" s="237">
        <v>0</v>
      </c>
      <c r="T23" s="237">
        <v>0</v>
      </c>
      <c r="U23" s="237">
        <v>0</v>
      </c>
      <c r="V23" s="237">
        <v>0</v>
      </c>
      <c r="W23" s="238">
        <v>-1237</v>
      </c>
      <c r="X23" s="237">
        <v>-221</v>
      </c>
      <c r="Y23" s="237">
        <v>-3</v>
      </c>
      <c r="Z23" s="237">
        <v>-45</v>
      </c>
      <c r="AA23" s="237">
        <v>0</v>
      </c>
      <c r="AB23" s="238">
        <v>-269</v>
      </c>
      <c r="AC23" s="237">
        <v>0</v>
      </c>
      <c r="AD23" s="237">
        <v>0</v>
      </c>
      <c r="AE23" s="237">
        <v>0</v>
      </c>
      <c r="AF23" s="237">
        <v>0</v>
      </c>
      <c r="AG23" s="238">
        <v>0</v>
      </c>
    </row>
    <row r="24" spans="1:33" x14ac:dyDescent="0.3">
      <c r="A24" s="243" t="s">
        <v>48</v>
      </c>
      <c r="B24" s="243" t="s">
        <v>177</v>
      </c>
      <c r="C24" s="243" t="s">
        <v>184</v>
      </c>
      <c r="D24" s="237">
        <v>-1054</v>
      </c>
      <c r="E24" s="237">
        <v>-6</v>
      </c>
      <c r="F24" s="237">
        <v>-32</v>
      </c>
      <c r="G24" s="237">
        <v>0</v>
      </c>
      <c r="H24" s="238">
        <v>-4417</v>
      </c>
      <c r="I24" s="237">
        <v>-527</v>
      </c>
      <c r="J24" s="237">
        <v>0</v>
      </c>
      <c r="K24" s="237">
        <v>0</v>
      </c>
      <c r="L24" s="237">
        <v>0</v>
      </c>
      <c r="M24" s="238">
        <v>-2953</v>
      </c>
      <c r="N24" s="237">
        <v>-369</v>
      </c>
      <c r="O24" s="237">
        <v>-4</v>
      </c>
      <c r="P24" s="237">
        <v>0</v>
      </c>
      <c r="Q24" s="237">
        <v>0</v>
      </c>
      <c r="R24" s="238">
        <v>-389</v>
      </c>
      <c r="S24" s="237">
        <v>0</v>
      </c>
      <c r="T24" s="237">
        <v>0</v>
      </c>
      <c r="U24" s="237">
        <v>0</v>
      </c>
      <c r="V24" s="237">
        <v>0</v>
      </c>
      <c r="W24" s="238">
        <v>-883</v>
      </c>
      <c r="X24" s="237">
        <v>-158</v>
      </c>
      <c r="Y24" s="237">
        <v>-2</v>
      </c>
      <c r="Z24" s="237">
        <v>-32</v>
      </c>
      <c r="AA24" s="237">
        <v>0</v>
      </c>
      <c r="AB24" s="238">
        <v>-192</v>
      </c>
      <c r="AC24" s="237">
        <v>0</v>
      </c>
      <c r="AD24" s="237">
        <v>0</v>
      </c>
      <c r="AE24" s="237">
        <v>0</v>
      </c>
      <c r="AF24" s="237">
        <v>0</v>
      </c>
      <c r="AG24" s="238">
        <v>0</v>
      </c>
    </row>
    <row r="25" spans="1:33" x14ac:dyDescent="0.3">
      <c r="A25" s="243" t="s">
        <v>48</v>
      </c>
      <c r="B25" s="243" t="s">
        <v>177</v>
      </c>
      <c r="C25" s="243" t="s">
        <v>178</v>
      </c>
      <c r="D25" s="237">
        <v>86527</v>
      </c>
      <c r="E25" s="237">
        <v>507</v>
      </c>
      <c r="F25" s="237">
        <v>2610</v>
      </c>
      <c r="G25" s="237">
        <v>0</v>
      </c>
      <c r="H25" s="238">
        <v>362493</v>
      </c>
      <c r="I25" s="237">
        <v>43264</v>
      </c>
      <c r="J25" s="237">
        <v>0</v>
      </c>
      <c r="K25" s="237">
        <v>0</v>
      </c>
      <c r="L25" s="237">
        <v>0</v>
      </c>
      <c r="M25" s="238">
        <v>242390</v>
      </c>
      <c r="N25" s="237">
        <v>30284</v>
      </c>
      <c r="O25" s="237">
        <v>355</v>
      </c>
      <c r="P25" s="237">
        <v>0</v>
      </c>
      <c r="Q25" s="237">
        <v>0</v>
      </c>
      <c r="R25" s="238">
        <v>31908</v>
      </c>
      <c r="S25" s="237">
        <v>0</v>
      </c>
      <c r="T25" s="237">
        <v>0</v>
      </c>
      <c r="U25" s="237">
        <v>0</v>
      </c>
      <c r="V25" s="237">
        <v>0</v>
      </c>
      <c r="W25" s="238">
        <v>72454</v>
      </c>
      <c r="X25" s="237">
        <v>12979</v>
      </c>
      <c r="Y25" s="237">
        <v>152</v>
      </c>
      <c r="Z25" s="237">
        <v>2610</v>
      </c>
      <c r="AA25" s="237">
        <v>0</v>
      </c>
      <c r="AB25" s="238">
        <v>15741</v>
      </c>
      <c r="AC25" s="237">
        <v>0</v>
      </c>
      <c r="AD25" s="237">
        <v>0</v>
      </c>
      <c r="AE25" s="237">
        <v>0</v>
      </c>
      <c r="AF25" s="237">
        <v>0</v>
      </c>
      <c r="AG25" s="238">
        <v>0</v>
      </c>
    </row>
    <row r="26" spans="1:33" x14ac:dyDescent="0.3">
      <c r="A26" s="243" t="s">
        <v>48</v>
      </c>
      <c r="B26" s="243" t="s">
        <v>179</v>
      </c>
      <c r="C26" s="243" t="s">
        <v>184</v>
      </c>
      <c r="D26" s="237">
        <v>-239</v>
      </c>
      <c r="E26" s="237">
        <v>-1</v>
      </c>
      <c r="F26" s="237">
        <v>-7</v>
      </c>
      <c r="G26" s="237">
        <v>0</v>
      </c>
      <c r="H26" s="238">
        <v>-1001</v>
      </c>
      <c r="I26" s="237">
        <v>-120</v>
      </c>
      <c r="J26" s="237">
        <v>0</v>
      </c>
      <c r="K26" s="237">
        <v>0</v>
      </c>
      <c r="L26" s="237">
        <v>0</v>
      </c>
      <c r="M26" s="238">
        <v>-670</v>
      </c>
      <c r="N26" s="237">
        <v>-84</v>
      </c>
      <c r="O26" s="237">
        <v>-1</v>
      </c>
      <c r="P26" s="237">
        <v>0</v>
      </c>
      <c r="Q26" s="237">
        <v>0</v>
      </c>
      <c r="R26" s="238">
        <v>-89</v>
      </c>
      <c r="S26" s="237">
        <v>0</v>
      </c>
      <c r="T26" s="237">
        <v>0</v>
      </c>
      <c r="U26" s="237">
        <v>0</v>
      </c>
      <c r="V26" s="237">
        <v>0</v>
      </c>
      <c r="W26" s="238">
        <v>-200</v>
      </c>
      <c r="X26" s="237">
        <v>-35</v>
      </c>
      <c r="Y26" s="237">
        <v>0</v>
      </c>
      <c r="Z26" s="237">
        <v>-7</v>
      </c>
      <c r="AA26" s="237">
        <v>0</v>
      </c>
      <c r="AB26" s="238">
        <v>-42</v>
      </c>
      <c r="AC26" s="237">
        <v>0</v>
      </c>
      <c r="AD26" s="237">
        <v>0</v>
      </c>
      <c r="AE26" s="237">
        <v>0</v>
      </c>
      <c r="AF26" s="237">
        <v>0</v>
      </c>
      <c r="AG26" s="238">
        <v>0</v>
      </c>
    </row>
    <row r="27" spans="1:33" x14ac:dyDescent="0.3">
      <c r="A27" s="243" t="s">
        <v>48</v>
      </c>
      <c r="B27" s="243" t="s">
        <v>179</v>
      </c>
      <c r="C27" s="243" t="s">
        <v>185</v>
      </c>
      <c r="D27" s="237">
        <v>-134</v>
      </c>
      <c r="E27" s="237">
        <v>-1</v>
      </c>
      <c r="F27" s="237">
        <v>-4</v>
      </c>
      <c r="G27" s="237">
        <v>0</v>
      </c>
      <c r="H27" s="238">
        <v>-562</v>
      </c>
      <c r="I27" s="237">
        <v>-67</v>
      </c>
      <c r="J27" s="237">
        <v>0</v>
      </c>
      <c r="K27" s="237">
        <v>0</v>
      </c>
      <c r="L27" s="237">
        <v>0</v>
      </c>
      <c r="M27" s="238">
        <v>-376</v>
      </c>
      <c r="N27" s="237">
        <v>-47</v>
      </c>
      <c r="O27" s="237">
        <v>-1</v>
      </c>
      <c r="P27" s="237">
        <v>0</v>
      </c>
      <c r="Q27" s="237">
        <v>0</v>
      </c>
      <c r="R27" s="238">
        <v>-49</v>
      </c>
      <c r="S27" s="237">
        <v>0</v>
      </c>
      <c r="T27" s="237">
        <v>0</v>
      </c>
      <c r="U27" s="237">
        <v>0</v>
      </c>
      <c r="V27" s="237">
        <v>0</v>
      </c>
      <c r="W27" s="238">
        <v>-113</v>
      </c>
      <c r="X27" s="237">
        <v>-20</v>
      </c>
      <c r="Y27" s="237">
        <v>0</v>
      </c>
      <c r="Z27" s="237">
        <v>-4</v>
      </c>
      <c r="AA27" s="237">
        <v>0</v>
      </c>
      <c r="AB27" s="238">
        <v>-24</v>
      </c>
      <c r="AC27" s="237">
        <v>0</v>
      </c>
      <c r="AD27" s="237">
        <v>0</v>
      </c>
      <c r="AE27" s="237">
        <v>0</v>
      </c>
      <c r="AF27" s="237">
        <v>0</v>
      </c>
      <c r="AG27" s="238">
        <v>0</v>
      </c>
    </row>
    <row r="28" spans="1:33" x14ac:dyDescent="0.3">
      <c r="A28" s="243" t="s">
        <v>48</v>
      </c>
      <c r="B28" s="243" t="s">
        <v>179</v>
      </c>
      <c r="C28" s="243" t="s">
        <v>178</v>
      </c>
      <c r="D28" s="237">
        <v>-126</v>
      </c>
      <c r="E28" s="237">
        <v>-1</v>
      </c>
      <c r="F28" s="237">
        <v>-4</v>
      </c>
      <c r="G28" s="237">
        <v>0</v>
      </c>
      <c r="H28" s="238">
        <v>-528</v>
      </c>
      <c r="I28" s="237">
        <v>-63</v>
      </c>
      <c r="J28" s="237">
        <v>0</v>
      </c>
      <c r="K28" s="237">
        <v>0</v>
      </c>
      <c r="L28" s="237">
        <v>0</v>
      </c>
      <c r="M28" s="238">
        <v>-353</v>
      </c>
      <c r="N28" s="237">
        <v>-44</v>
      </c>
      <c r="O28" s="237">
        <v>-1</v>
      </c>
      <c r="P28" s="237">
        <v>0</v>
      </c>
      <c r="Q28" s="237">
        <v>0</v>
      </c>
      <c r="R28" s="238">
        <v>-46</v>
      </c>
      <c r="S28" s="237">
        <v>0</v>
      </c>
      <c r="T28" s="237">
        <v>0</v>
      </c>
      <c r="U28" s="237">
        <v>0</v>
      </c>
      <c r="V28" s="237">
        <v>0</v>
      </c>
      <c r="W28" s="238">
        <v>-106</v>
      </c>
      <c r="X28" s="237">
        <v>-19</v>
      </c>
      <c r="Y28" s="237">
        <v>0</v>
      </c>
      <c r="Z28" s="237">
        <v>-4</v>
      </c>
      <c r="AA28" s="237">
        <v>0</v>
      </c>
      <c r="AB28" s="238">
        <v>-23</v>
      </c>
      <c r="AC28" s="237">
        <v>0</v>
      </c>
      <c r="AD28" s="237">
        <v>0</v>
      </c>
      <c r="AE28" s="237">
        <v>0</v>
      </c>
      <c r="AF28" s="237">
        <v>0</v>
      </c>
      <c r="AG28" s="238">
        <v>0</v>
      </c>
    </row>
    <row r="29" spans="1:33" x14ac:dyDescent="0.3">
      <c r="A29" s="243" t="s">
        <v>48</v>
      </c>
      <c r="B29" s="243" t="s">
        <v>179</v>
      </c>
      <c r="C29" s="243" t="s">
        <v>180</v>
      </c>
      <c r="D29" s="237">
        <v>57997</v>
      </c>
      <c r="E29" s="237">
        <v>340</v>
      </c>
      <c r="F29" s="237">
        <v>1749</v>
      </c>
      <c r="G29" s="237">
        <v>0</v>
      </c>
      <c r="H29" s="238">
        <v>242972</v>
      </c>
      <c r="I29" s="237">
        <v>28999</v>
      </c>
      <c r="J29" s="237">
        <v>0</v>
      </c>
      <c r="K29" s="237">
        <v>0</v>
      </c>
      <c r="L29" s="237">
        <v>0</v>
      </c>
      <c r="M29" s="238">
        <v>162471</v>
      </c>
      <c r="N29" s="237">
        <v>20299</v>
      </c>
      <c r="O29" s="237">
        <v>238</v>
      </c>
      <c r="P29" s="237">
        <v>0</v>
      </c>
      <c r="Q29" s="237">
        <v>0</v>
      </c>
      <c r="R29" s="238">
        <v>21387</v>
      </c>
      <c r="S29" s="237">
        <v>0</v>
      </c>
      <c r="T29" s="237">
        <v>0</v>
      </c>
      <c r="U29" s="237">
        <v>0</v>
      </c>
      <c r="V29" s="237">
        <v>0</v>
      </c>
      <c r="W29" s="238">
        <v>48564</v>
      </c>
      <c r="X29" s="237">
        <v>8699</v>
      </c>
      <c r="Y29" s="237">
        <v>102</v>
      </c>
      <c r="Z29" s="237">
        <v>1749</v>
      </c>
      <c r="AA29" s="237">
        <v>0</v>
      </c>
      <c r="AB29" s="238">
        <v>10550</v>
      </c>
      <c r="AC29" s="237">
        <v>0</v>
      </c>
      <c r="AD29" s="237">
        <v>0</v>
      </c>
      <c r="AE29" s="237">
        <v>0</v>
      </c>
      <c r="AF29" s="237">
        <v>0</v>
      </c>
      <c r="AG29" s="238">
        <v>0</v>
      </c>
    </row>
    <row r="30" spans="1:33" x14ac:dyDescent="0.3">
      <c r="A30" s="243" t="s">
        <v>48</v>
      </c>
      <c r="B30" s="243" t="s">
        <v>181</v>
      </c>
      <c r="C30" s="243" t="s">
        <v>182</v>
      </c>
      <c r="D30" s="237">
        <v>58226</v>
      </c>
      <c r="E30" s="237">
        <v>341</v>
      </c>
      <c r="F30" s="237">
        <v>1756</v>
      </c>
      <c r="G30" s="237">
        <v>0</v>
      </c>
      <c r="H30" s="238">
        <v>243928</v>
      </c>
      <c r="I30" s="237">
        <v>29113</v>
      </c>
      <c r="J30" s="237">
        <v>0</v>
      </c>
      <c r="K30" s="237">
        <v>0</v>
      </c>
      <c r="L30" s="237">
        <v>0</v>
      </c>
      <c r="M30" s="238">
        <v>163108</v>
      </c>
      <c r="N30" s="237">
        <v>20379</v>
      </c>
      <c r="O30" s="237">
        <v>239</v>
      </c>
      <c r="P30" s="237">
        <v>0</v>
      </c>
      <c r="Q30" s="237">
        <v>0</v>
      </c>
      <c r="R30" s="238">
        <v>21472</v>
      </c>
      <c r="S30" s="237">
        <v>0</v>
      </c>
      <c r="T30" s="237">
        <v>0</v>
      </c>
      <c r="U30" s="237">
        <v>0</v>
      </c>
      <c r="V30" s="237">
        <v>0</v>
      </c>
      <c r="W30" s="238">
        <v>48756</v>
      </c>
      <c r="X30" s="237">
        <v>8734</v>
      </c>
      <c r="Y30" s="237">
        <v>102</v>
      </c>
      <c r="Z30" s="237">
        <v>1756</v>
      </c>
      <c r="AA30" s="237">
        <v>0</v>
      </c>
      <c r="AB30" s="238">
        <v>10592</v>
      </c>
      <c r="AC30" s="237">
        <v>0</v>
      </c>
      <c r="AD30" s="237">
        <v>0</v>
      </c>
      <c r="AE30" s="237">
        <v>0</v>
      </c>
      <c r="AF30" s="237">
        <v>0</v>
      </c>
      <c r="AG30" s="238">
        <v>0</v>
      </c>
    </row>
    <row r="31" spans="1:33" x14ac:dyDescent="0.3">
      <c r="A31" s="243" t="s">
        <v>49</v>
      </c>
      <c r="B31" s="243" t="s">
        <v>177</v>
      </c>
      <c r="C31" s="243" t="s">
        <v>178</v>
      </c>
      <c r="D31" s="237">
        <v>19596</v>
      </c>
      <c r="E31" s="237">
        <v>115</v>
      </c>
      <c r="F31" s="237">
        <v>591</v>
      </c>
      <c r="G31" s="237">
        <v>0</v>
      </c>
      <c r="H31" s="238">
        <v>82096</v>
      </c>
      <c r="I31" s="237">
        <v>9798</v>
      </c>
      <c r="J31" s="237">
        <v>0</v>
      </c>
      <c r="K31" s="237">
        <v>0</v>
      </c>
      <c r="L31" s="237">
        <v>0</v>
      </c>
      <c r="M31" s="238">
        <v>54896</v>
      </c>
      <c r="N31" s="237">
        <v>6859</v>
      </c>
      <c r="O31" s="237">
        <v>81</v>
      </c>
      <c r="P31" s="237">
        <v>0</v>
      </c>
      <c r="Q31" s="237">
        <v>0</v>
      </c>
      <c r="R31" s="238">
        <v>7227</v>
      </c>
      <c r="S31" s="237">
        <v>0</v>
      </c>
      <c r="T31" s="237">
        <v>0</v>
      </c>
      <c r="U31" s="237">
        <v>0</v>
      </c>
      <c r="V31" s="237">
        <v>0</v>
      </c>
      <c r="W31" s="238">
        <v>16409</v>
      </c>
      <c r="X31" s="237">
        <v>2939</v>
      </c>
      <c r="Y31" s="237">
        <v>34</v>
      </c>
      <c r="Z31" s="237">
        <v>591</v>
      </c>
      <c r="AA31" s="237">
        <v>0</v>
      </c>
      <c r="AB31" s="238">
        <v>3564</v>
      </c>
      <c r="AC31" s="237">
        <v>0</v>
      </c>
      <c r="AD31" s="237">
        <v>0</v>
      </c>
      <c r="AE31" s="237">
        <v>0</v>
      </c>
      <c r="AF31" s="237">
        <v>0</v>
      </c>
      <c r="AG31" s="238">
        <v>0</v>
      </c>
    </row>
    <row r="32" spans="1:33" x14ac:dyDescent="0.3">
      <c r="A32" s="243" t="s">
        <v>49</v>
      </c>
      <c r="B32" s="243" t="s">
        <v>179</v>
      </c>
      <c r="C32" s="243" t="s">
        <v>180</v>
      </c>
      <c r="D32" s="237">
        <v>28508</v>
      </c>
      <c r="E32" s="237">
        <v>167</v>
      </c>
      <c r="F32" s="237">
        <v>860</v>
      </c>
      <c r="G32" s="237">
        <v>0</v>
      </c>
      <c r="H32" s="238">
        <v>119429</v>
      </c>
      <c r="I32" s="237">
        <v>14254</v>
      </c>
      <c r="J32" s="237">
        <v>0</v>
      </c>
      <c r="K32" s="237">
        <v>0</v>
      </c>
      <c r="L32" s="237">
        <v>0</v>
      </c>
      <c r="M32" s="238">
        <v>79858</v>
      </c>
      <c r="N32" s="237">
        <v>9978</v>
      </c>
      <c r="O32" s="237">
        <v>117</v>
      </c>
      <c r="P32" s="237">
        <v>0</v>
      </c>
      <c r="Q32" s="237">
        <v>0</v>
      </c>
      <c r="R32" s="238">
        <v>10514</v>
      </c>
      <c r="S32" s="237">
        <v>0</v>
      </c>
      <c r="T32" s="237">
        <v>0</v>
      </c>
      <c r="U32" s="237">
        <v>0</v>
      </c>
      <c r="V32" s="237">
        <v>0</v>
      </c>
      <c r="W32" s="238">
        <v>23871</v>
      </c>
      <c r="X32" s="237">
        <v>4276</v>
      </c>
      <c r="Y32" s="237">
        <v>50</v>
      </c>
      <c r="Z32" s="237">
        <v>860</v>
      </c>
      <c r="AA32" s="237">
        <v>0</v>
      </c>
      <c r="AB32" s="238">
        <v>5186</v>
      </c>
      <c r="AC32" s="237">
        <v>0</v>
      </c>
      <c r="AD32" s="237">
        <v>0</v>
      </c>
      <c r="AE32" s="237">
        <v>0</v>
      </c>
      <c r="AF32" s="237">
        <v>0</v>
      </c>
      <c r="AG32" s="238">
        <v>0</v>
      </c>
    </row>
    <row r="33" spans="1:33" x14ac:dyDescent="0.3">
      <c r="A33" s="243" t="s">
        <v>49</v>
      </c>
      <c r="B33" s="243" t="s">
        <v>181</v>
      </c>
      <c r="C33" s="243" t="s">
        <v>182</v>
      </c>
      <c r="D33" s="237">
        <v>21860</v>
      </c>
      <c r="E33" s="237">
        <v>128</v>
      </c>
      <c r="F33" s="237">
        <v>659</v>
      </c>
      <c r="G33" s="237">
        <v>0</v>
      </c>
      <c r="H33" s="238">
        <v>91578</v>
      </c>
      <c r="I33" s="237">
        <v>10930</v>
      </c>
      <c r="J33" s="237">
        <v>0</v>
      </c>
      <c r="K33" s="237">
        <v>0</v>
      </c>
      <c r="L33" s="237">
        <v>0</v>
      </c>
      <c r="M33" s="238">
        <v>61236</v>
      </c>
      <c r="N33" s="237">
        <v>7651</v>
      </c>
      <c r="O33" s="237">
        <v>90</v>
      </c>
      <c r="P33" s="237">
        <v>0</v>
      </c>
      <c r="Q33" s="237">
        <v>0</v>
      </c>
      <c r="R33" s="238">
        <v>8061</v>
      </c>
      <c r="S33" s="237">
        <v>0</v>
      </c>
      <c r="T33" s="237">
        <v>0</v>
      </c>
      <c r="U33" s="237">
        <v>0</v>
      </c>
      <c r="V33" s="237">
        <v>0</v>
      </c>
      <c r="W33" s="238">
        <v>18305</v>
      </c>
      <c r="X33" s="237">
        <v>3279</v>
      </c>
      <c r="Y33" s="237">
        <v>38</v>
      </c>
      <c r="Z33" s="237">
        <v>659</v>
      </c>
      <c r="AA33" s="237">
        <v>0</v>
      </c>
      <c r="AB33" s="238">
        <v>3976</v>
      </c>
      <c r="AC33" s="237">
        <v>0</v>
      </c>
      <c r="AD33" s="237">
        <v>0</v>
      </c>
      <c r="AE33" s="237">
        <v>0</v>
      </c>
      <c r="AF33" s="237">
        <v>0</v>
      </c>
      <c r="AG33" s="238">
        <v>0</v>
      </c>
    </row>
    <row r="34" spans="1:33" x14ac:dyDescent="0.3">
      <c r="A34" s="243" t="s">
        <v>51</v>
      </c>
      <c r="B34" s="243" t="s">
        <v>177</v>
      </c>
      <c r="C34" s="243" t="s">
        <v>178</v>
      </c>
      <c r="D34" s="237">
        <v>36511</v>
      </c>
      <c r="E34" s="237">
        <v>214</v>
      </c>
      <c r="F34" s="237">
        <v>1101</v>
      </c>
      <c r="G34" s="237">
        <v>0</v>
      </c>
      <c r="H34" s="238">
        <v>152956</v>
      </c>
      <c r="I34" s="237">
        <v>18256</v>
      </c>
      <c r="J34" s="237">
        <v>0</v>
      </c>
      <c r="K34" s="237">
        <v>0</v>
      </c>
      <c r="L34" s="237">
        <v>0</v>
      </c>
      <c r="M34" s="238">
        <v>102278</v>
      </c>
      <c r="N34" s="237">
        <v>12779</v>
      </c>
      <c r="O34" s="237">
        <v>150</v>
      </c>
      <c r="P34" s="237">
        <v>0</v>
      </c>
      <c r="Q34" s="237">
        <v>0</v>
      </c>
      <c r="R34" s="238">
        <v>13464</v>
      </c>
      <c r="S34" s="237">
        <v>0</v>
      </c>
      <c r="T34" s="237">
        <v>0</v>
      </c>
      <c r="U34" s="237">
        <v>0</v>
      </c>
      <c r="V34" s="237">
        <v>0</v>
      </c>
      <c r="W34" s="238">
        <v>30573</v>
      </c>
      <c r="X34" s="237">
        <v>5476</v>
      </c>
      <c r="Y34" s="237">
        <v>64</v>
      </c>
      <c r="Z34" s="237">
        <v>1101</v>
      </c>
      <c r="AA34" s="237">
        <v>0</v>
      </c>
      <c r="AB34" s="238">
        <v>6641</v>
      </c>
      <c r="AC34" s="237">
        <v>0</v>
      </c>
      <c r="AD34" s="237">
        <v>0</v>
      </c>
      <c r="AE34" s="237">
        <v>0</v>
      </c>
      <c r="AF34" s="237">
        <v>0</v>
      </c>
      <c r="AG34" s="238">
        <v>0</v>
      </c>
    </row>
    <row r="35" spans="1:33" x14ac:dyDescent="0.3">
      <c r="A35" s="243" t="s">
        <v>51</v>
      </c>
      <c r="B35" s="243" t="s">
        <v>179</v>
      </c>
      <c r="C35" s="243" t="s">
        <v>180</v>
      </c>
      <c r="D35" s="237">
        <v>24800</v>
      </c>
      <c r="E35" s="237">
        <v>145</v>
      </c>
      <c r="F35" s="237">
        <v>748</v>
      </c>
      <c r="G35" s="237">
        <v>0</v>
      </c>
      <c r="H35" s="238">
        <v>103897</v>
      </c>
      <c r="I35" s="237">
        <v>12400</v>
      </c>
      <c r="J35" s="237">
        <v>0</v>
      </c>
      <c r="K35" s="237">
        <v>0</v>
      </c>
      <c r="L35" s="237">
        <v>0</v>
      </c>
      <c r="M35" s="238">
        <v>69473</v>
      </c>
      <c r="N35" s="237">
        <v>8680</v>
      </c>
      <c r="O35" s="237">
        <v>102</v>
      </c>
      <c r="P35" s="237">
        <v>0</v>
      </c>
      <c r="Q35" s="237">
        <v>0</v>
      </c>
      <c r="R35" s="238">
        <v>9146</v>
      </c>
      <c r="S35" s="237">
        <v>0</v>
      </c>
      <c r="T35" s="237">
        <v>0</v>
      </c>
      <c r="U35" s="237">
        <v>0</v>
      </c>
      <c r="V35" s="237">
        <v>0</v>
      </c>
      <c r="W35" s="238">
        <v>20767</v>
      </c>
      <c r="X35" s="237">
        <v>3720</v>
      </c>
      <c r="Y35" s="237">
        <v>43</v>
      </c>
      <c r="Z35" s="237">
        <v>748</v>
      </c>
      <c r="AA35" s="237">
        <v>0</v>
      </c>
      <c r="AB35" s="238">
        <v>4511</v>
      </c>
      <c r="AC35" s="237">
        <v>0</v>
      </c>
      <c r="AD35" s="237">
        <v>0</v>
      </c>
      <c r="AE35" s="237">
        <v>0</v>
      </c>
      <c r="AF35" s="237">
        <v>0</v>
      </c>
      <c r="AG35" s="238">
        <v>0</v>
      </c>
    </row>
    <row r="36" spans="1:33" x14ac:dyDescent="0.3">
      <c r="A36" s="243" t="s">
        <v>51</v>
      </c>
      <c r="B36" s="243" t="s">
        <v>181</v>
      </c>
      <c r="C36" s="243" t="s">
        <v>182</v>
      </c>
      <c r="D36" s="237">
        <v>26410</v>
      </c>
      <c r="E36" s="237">
        <v>155</v>
      </c>
      <c r="F36" s="237">
        <v>797</v>
      </c>
      <c r="G36" s="237">
        <v>0</v>
      </c>
      <c r="H36" s="238">
        <v>110639</v>
      </c>
      <c r="I36" s="237">
        <v>13205</v>
      </c>
      <c r="J36" s="237">
        <v>0</v>
      </c>
      <c r="K36" s="237">
        <v>0</v>
      </c>
      <c r="L36" s="237">
        <v>0</v>
      </c>
      <c r="M36" s="238">
        <v>73981</v>
      </c>
      <c r="N36" s="237">
        <v>9244</v>
      </c>
      <c r="O36" s="237">
        <v>109</v>
      </c>
      <c r="P36" s="237">
        <v>0</v>
      </c>
      <c r="Q36" s="237">
        <v>0</v>
      </c>
      <c r="R36" s="238">
        <v>9740</v>
      </c>
      <c r="S36" s="237">
        <v>0</v>
      </c>
      <c r="T36" s="237">
        <v>0</v>
      </c>
      <c r="U36" s="237">
        <v>0</v>
      </c>
      <c r="V36" s="237">
        <v>0</v>
      </c>
      <c r="W36" s="238">
        <v>22114</v>
      </c>
      <c r="X36" s="237">
        <v>3961</v>
      </c>
      <c r="Y36" s="237">
        <v>46</v>
      </c>
      <c r="Z36" s="237">
        <v>797</v>
      </c>
      <c r="AA36" s="237">
        <v>0</v>
      </c>
      <c r="AB36" s="238">
        <v>4804</v>
      </c>
      <c r="AC36" s="237">
        <v>0</v>
      </c>
      <c r="AD36" s="237">
        <v>0</v>
      </c>
      <c r="AE36" s="237">
        <v>0</v>
      </c>
      <c r="AF36" s="237">
        <v>0</v>
      </c>
      <c r="AG36" s="238">
        <v>0</v>
      </c>
    </row>
    <row r="37" spans="1:33" x14ac:dyDescent="0.3">
      <c r="A37" s="243" t="s">
        <v>52</v>
      </c>
      <c r="B37" s="243" t="s">
        <v>177</v>
      </c>
      <c r="C37" s="243" t="s">
        <v>183</v>
      </c>
      <c r="D37" s="237">
        <v>32</v>
      </c>
      <c r="E37" s="237">
        <v>0</v>
      </c>
      <c r="F37" s="237">
        <v>1</v>
      </c>
      <c r="G37" s="237">
        <v>0</v>
      </c>
      <c r="H37" s="238">
        <v>135</v>
      </c>
      <c r="I37" s="237">
        <v>16</v>
      </c>
      <c r="J37" s="237">
        <v>0</v>
      </c>
      <c r="K37" s="237">
        <v>0</v>
      </c>
      <c r="L37" s="237">
        <v>0</v>
      </c>
      <c r="M37" s="238">
        <v>90</v>
      </c>
      <c r="N37" s="237">
        <v>11</v>
      </c>
      <c r="O37" s="237">
        <v>0</v>
      </c>
      <c r="P37" s="237">
        <v>0</v>
      </c>
      <c r="Q37" s="237">
        <v>0</v>
      </c>
      <c r="R37" s="238">
        <v>11</v>
      </c>
      <c r="S37" s="237">
        <v>0</v>
      </c>
      <c r="T37" s="237">
        <v>0</v>
      </c>
      <c r="U37" s="237">
        <v>0</v>
      </c>
      <c r="V37" s="237">
        <v>0</v>
      </c>
      <c r="W37" s="238">
        <v>28</v>
      </c>
      <c r="X37" s="237">
        <v>5</v>
      </c>
      <c r="Y37" s="237">
        <v>0</v>
      </c>
      <c r="Z37" s="237">
        <v>1</v>
      </c>
      <c r="AA37" s="237">
        <v>0</v>
      </c>
      <c r="AB37" s="238">
        <v>6</v>
      </c>
      <c r="AC37" s="237">
        <v>0</v>
      </c>
      <c r="AD37" s="237">
        <v>0</v>
      </c>
      <c r="AE37" s="237">
        <v>0</v>
      </c>
      <c r="AF37" s="237">
        <v>0</v>
      </c>
      <c r="AG37" s="238">
        <v>0</v>
      </c>
    </row>
    <row r="38" spans="1:33" x14ac:dyDescent="0.3">
      <c r="A38" s="243" t="s">
        <v>52</v>
      </c>
      <c r="B38" s="243" t="s">
        <v>177</v>
      </c>
      <c r="C38" s="243" t="s">
        <v>184</v>
      </c>
      <c r="D38" s="237">
        <v>47</v>
      </c>
      <c r="E38" s="237">
        <v>0</v>
      </c>
      <c r="F38" s="237">
        <v>1</v>
      </c>
      <c r="G38" s="237">
        <v>0</v>
      </c>
      <c r="H38" s="238">
        <v>196</v>
      </c>
      <c r="I38" s="237">
        <v>24</v>
      </c>
      <c r="J38" s="237">
        <v>0</v>
      </c>
      <c r="K38" s="237">
        <v>0</v>
      </c>
      <c r="L38" s="237">
        <v>0</v>
      </c>
      <c r="M38" s="238">
        <v>132</v>
      </c>
      <c r="N38" s="237">
        <v>16</v>
      </c>
      <c r="O38" s="237">
        <v>0</v>
      </c>
      <c r="P38" s="237">
        <v>0</v>
      </c>
      <c r="Q38" s="237">
        <v>0</v>
      </c>
      <c r="R38" s="238">
        <v>16</v>
      </c>
      <c r="S38" s="237">
        <v>0</v>
      </c>
      <c r="T38" s="237">
        <v>0</v>
      </c>
      <c r="U38" s="237">
        <v>0</v>
      </c>
      <c r="V38" s="237">
        <v>0</v>
      </c>
      <c r="W38" s="238">
        <v>40</v>
      </c>
      <c r="X38" s="237">
        <v>7</v>
      </c>
      <c r="Y38" s="237">
        <v>0</v>
      </c>
      <c r="Z38" s="237">
        <v>1</v>
      </c>
      <c r="AA38" s="237">
        <v>0</v>
      </c>
      <c r="AB38" s="238">
        <v>8</v>
      </c>
      <c r="AC38" s="237">
        <v>0</v>
      </c>
      <c r="AD38" s="237">
        <v>0</v>
      </c>
      <c r="AE38" s="237">
        <v>0</v>
      </c>
      <c r="AF38" s="237">
        <v>0</v>
      </c>
      <c r="AG38" s="238">
        <v>0</v>
      </c>
    </row>
    <row r="39" spans="1:33" x14ac:dyDescent="0.3">
      <c r="A39" s="243" t="s">
        <v>52</v>
      </c>
      <c r="B39" s="243" t="s">
        <v>177</v>
      </c>
      <c r="C39" s="243" t="s">
        <v>185</v>
      </c>
      <c r="D39" s="237">
        <v>33</v>
      </c>
      <c r="E39" s="237">
        <v>0</v>
      </c>
      <c r="F39" s="237">
        <v>1</v>
      </c>
      <c r="G39" s="237">
        <v>0</v>
      </c>
      <c r="H39" s="238">
        <v>137</v>
      </c>
      <c r="I39" s="237">
        <v>17</v>
      </c>
      <c r="J39" s="237">
        <v>0</v>
      </c>
      <c r="K39" s="237">
        <v>0</v>
      </c>
      <c r="L39" s="237">
        <v>0</v>
      </c>
      <c r="M39" s="238">
        <v>92</v>
      </c>
      <c r="N39" s="237">
        <v>12</v>
      </c>
      <c r="O39" s="237">
        <v>0</v>
      </c>
      <c r="P39" s="237">
        <v>0</v>
      </c>
      <c r="Q39" s="237">
        <v>0</v>
      </c>
      <c r="R39" s="238">
        <v>12</v>
      </c>
      <c r="S39" s="237">
        <v>0</v>
      </c>
      <c r="T39" s="237">
        <v>0</v>
      </c>
      <c r="U39" s="237">
        <v>0</v>
      </c>
      <c r="V39" s="237">
        <v>0</v>
      </c>
      <c r="W39" s="238">
        <v>28</v>
      </c>
      <c r="X39" s="237">
        <v>4</v>
      </c>
      <c r="Y39" s="237">
        <v>0</v>
      </c>
      <c r="Z39" s="237">
        <v>1</v>
      </c>
      <c r="AA39" s="237">
        <v>0</v>
      </c>
      <c r="AB39" s="238">
        <v>5</v>
      </c>
      <c r="AC39" s="237">
        <v>0</v>
      </c>
      <c r="AD39" s="237">
        <v>0</v>
      </c>
      <c r="AE39" s="237">
        <v>0</v>
      </c>
      <c r="AF39" s="237">
        <v>0</v>
      </c>
      <c r="AG39" s="238">
        <v>0</v>
      </c>
    </row>
    <row r="40" spans="1:33" x14ac:dyDescent="0.3">
      <c r="A40" s="243" t="s">
        <v>52</v>
      </c>
      <c r="B40" s="243" t="s">
        <v>177</v>
      </c>
      <c r="C40" s="243" t="s">
        <v>178</v>
      </c>
      <c r="D40" s="237">
        <v>36280</v>
      </c>
      <c r="E40" s="237">
        <v>213</v>
      </c>
      <c r="F40" s="237">
        <v>1094</v>
      </c>
      <c r="G40" s="237">
        <v>0</v>
      </c>
      <c r="H40" s="238">
        <v>151991</v>
      </c>
      <c r="I40" s="237">
        <v>18140</v>
      </c>
      <c r="J40" s="237">
        <v>0</v>
      </c>
      <c r="K40" s="237">
        <v>0</v>
      </c>
      <c r="L40" s="237">
        <v>0</v>
      </c>
      <c r="M40" s="238">
        <v>101632</v>
      </c>
      <c r="N40" s="237">
        <v>12698</v>
      </c>
      <c r="O40" s="237">
        <v>149</v>
      </c>
      <c r="P40" s="237">
        <v>0</v>
      </c>
      <c r="Q40" s="237">
        <v>0</v>
      </c>
      <c r="R40" s="238">
        <v>13379</v>
      </c>
      <c r="S40" s="237">
        <v>0</v>
      </c>
      <c r="T40" s="237">
        <v>0</v>
      </c>
      <c r="U40" s="237">
        <v>0</v>
      </c>
      <c r="V40" s="237">
        <v>0</v>
      </c>
      <c r="W40" s="238">
        <v>30380</v>
      </c>
      <c r="X40" s="237">
        <v>5442</v>
      </c>
      <c r="Y40" s="237">
        <v>64</v>
      </c>
      <c r="Z40" s="237">
        <v>1094</v>
      </c>
      <c r="AA40" s="237">
        <v>0</v>
      </c>
      <c r="AB40" s="238">
        <v>6600</v>
      </c>
      <c r="AC40" s="237">
        <v>0</v>
      </c>
      <c r="AD40" s="237">
        <v>0</v>
      </c>
      <c r="AE40" s="237">
        <v>0</v>
      </c>
      <c r="AF40" s="237">
        <v>0</v>
      </c>
      <c r="AG40" s="238">
        <v>0</v>
      </c>
    </row>
    <row r="41" spans="1:33" x14ac:dyDescent="0.3">
      <c r="A41" s="243" t="s">
        <v>52</v>
      </c>
      <c r="B41" s="243" t="s">
        <v>179</v>
      </c>
      <c r="C41" s="243" t="s">
        <v>180</v>
      </c>
      <c r="D41" s="237">
        <v>28709</v>
      </c>
      <c r="E41" s="237">
        <v>168</v>
      </c>
      <c r="F41" s="237">
        <v>866</v>
      </c>
      <c r="G41" s="237">
        <v>0</v>
      </c>
      <c r="H41" s="238">
        <v>120272</v>
      </c>
      <c r="I41" s="237">
        <v>14355</v>
      </c>
      <c r="J41" s="237">
        <v>0</v>
      </c>
      <c r="K41" s="237">
        <v>0</v>
      </c>
      <c r="L41" s="237">
        <v>0</v>
      </c>
      <c r="M41" s="238">
        <v>80423</v>
      </c>
      <c r="N41" s="237">
        <v>10048</v>
      </c>
      <c r="O41" s="237">
        <v>118</v>
      </c>
      <c r="P41" s="237">
        <v>0</v>
      </c>
      <c r="Q41" s="237">
        <v>0</v>
      </c>
      <c r="R41" s="238">
        <v>10587</v>
      </c>
      <c r="S41" s="237">
        <v>0</v>
      </c>
      <c r="T41" s="237">
        <v>0</v>
      </c>
      <c r="U41" s="237">
        <v>0</v>
      </c>
      <c r="V41" s="237">
        <v>0</v>
      </c>
      <c r="W41" s="238">
        <v>24040</v>
      </c>
      <c r="X41" s="237">
        <v>4306</v>
      </c>
      <c r="Y41" s="237">
        <v>50</v>
      </c>
      <c r="Z41" s="237">
        <v>866</v>
      </c>
      <c r="AA41" s="237">
        <v>0</v>
      </c>
      <c r="AB41" s="238">
        <v>5222</v>
      </c>
      <c r="AC41" s="237">
        <v>0</v>
      </c>
      <c r="AD41" s="237">
        <v>0</v>
      </c>
      <c r="AE41" s="237">
        <v>0</v>
      </c>
      <c r="AF41" s="237">
        <v>0</v>
      </c>
      <c r="AG41" s="238">
        <v>0</v>
      </c>
    </row>
    <row r="42" spans="1:33" x14ac:dyDescent="0.3">
      <c r="A42" s="243" t="s">
        <v>52</v>
      </c>
      <c r="B42" s="243" t="s">
        <v>181</v>
      </c>
      <c r="C42" s="243" t="s">
        <v>183</v>
      </c>
      <c r="D42" s="237">
        <v>-1883</v>
      </c>
      <c r="E42" s="237">
        <v>-11</v>
      </c>
      <c r="F42" s="237">
        <v>-57</v>
      </c>
      <c r="G42" s="237">
        <v>0</v>
      </c>
      <c r="H42" s="238">
        <v>-7887</v>
      </c>
      <c r="I42" s="237">
        <v>-942</v>
      </c>
      <c r="J42" s="237">
        <v>0</v>
      </c>
      <c r="K42" s="237">
        <v>0</v>
      </c>
      <c r="L42" s="237">
        <v>0</v>
      </c>
      <c r="M42" s="238">
        <v>-5274</v>
      </c>
      <c r="N42" s="237">
        <v>-659</v>
      </c>
      <c r="O42" s="237">
        <v>-8</v>
      </c>
      <c r="P42" s="237">
        <v>0</v>
      </c>
      <c r="Q42" s="237">
        <v>0</v>
      </c>
      <c r="R42" s="238">
        <v>-695</v>
      </c>
      <c r="S42" s="237">
        <v>0</v>
      </c>
      <c r="T42" s="237">
        <v>0</v>
      </c>
      <c r="U42" s="237">
        <v>0</v>
      </c>
      <c r="V42" s="237">
        <v>0</v>
      </c>
      <c r="W42" s="238">
        <v>-1576</v>
      </c>
      <c r="X42" s="237">
        <v>-282</v>
      </c>
      <c r="Y42" s="237">
        <v>-3</v>
      </c>
      <c r="Z42" s="237">
        <v>-57</v>
      </c>
      <c r="AA42" s="237">
        <v>0</v>
      </c>
      <c r="AB42" s="238">
        <v>-342</v>
      </c>
      <c r="AC42" s="237">
        <v>0</v>
      </c>
      <c r="AD42" s="237">
        <v>0</v>
      </c>
      <c r="AE42" s="237">
        <v>0</v>
      </c>
      <c r="AF42" s="237">
        <v>0</v>
      </c>
      <c r="AG42" s="238">
        <v>0</v>
      </c>
    </row>
    <row r="43" spans="1:33" x14ac:dyDescent="0.3">
      <c r="A43" s="243" t="s">
        <v>52</v>
      </c>
      <c r="B43" s="243" t="s">
        <v>181</v>
      </c>
      <c r="C43" s="243" t="s">
        <v>185</v>
      </c>
      <c r="D43" s="237">
        <v>-3771</v>
      </c>
      <c r="E43" s="237">
        <v>-22</v>
      </c>
      <c r="F43" s="237">
        <v>-114</v>
      </c>
      <c r="G43" s="237">
        <v>0</v>
      </c>
      <c r="H43" s="238">
        <v>-15798</v>
      </c>
      <c r="I43" s="237">
        <v>-1886</v>
      </c>
      <c r="J43" s="237">
        <v>0</v>
      </c>
      <c r="K43" s="237">
        <v>0</v>
      </c>
      <c r="L43" s="237">
        <v>0</v>
      </c>
      <c r="M43" s="238">
        <v>-10563</v>
      </c>
      <c r="N43" s="237">
        <v>-1320</v>
      </c>
      <c r="O43" s="237">
        <v>-15</v>
      </c>
      <c r="P43" s="237">
        <v>0</v>
      </c>
      <c r="Q43" s="237">
        <v>0</v>
      </c>
      <c r="R43" s="238">
        <v>-1391</v>
      </c>
      <c r="S43" s="237">
        <v>0</v>
      </c>
      <c r="T43" s="237">
        <v>0</v>
      </c>
      <c r="U43" s="237">
        <v>0</v>
      </c>
      <c r="V43" s="237">
        <v>0</v>
      </c>
      <c r="W43" s="238">
        <v>-3158</v>
      </c>
      <c r="X43" s="237">
        <v>-565</v>
      </c>
      <c r="Y43" s="237">
        <v>-7</v>
      </c>
      <c r="Z43" s="237">
        <v>-114</v>
      </c>
      <c r="AA43" s="237">
        <v>0</v>
      </c>
      <c r="AB43" s="238">
        <v>-686</v>
      </c>
      <c r="AC43" s="237">
        <v>0</v>
      </c>
      <c r="AD43" s="237">
        <v>0</v>
      </c>
      <c r="AE43" s="237">
        <v>0</v>
      </c>
      <c r="AF43" s="237">
        <v>0</v>
      </c>
      <c r="AG43" s="238">
        <v>0</v>
      </c>
    </row>
    <row r="44" spans="1:33" x14ac:dyDescent="0.3">
      <c r="A44" s="243" t="s">
        <v>52</v>
      </c>
      <c r="B44" s="243" t="s">
        <v>181</v>
      </c>
      <c r="C44" s="243" t="s">
        <v>178</v>
      </c>
      <c r="D44" s="237">
        <v>-1885</v>
      </c>
      <c r="E44" s="237">
        <v>-11</v>
      </c>
      <c r="F44" s="237">
        <v>-57</v>
      </c>
      <c r="G44" s="237">
        <v>0</v>
      </c>
      <c r="H44" s="238">
        <v>-7899</v>
      </c>
      <c r="I44" s="237">
        <v>-943</v>
      </c>
      <c r="J44" s="237">
        <v>0</v>
      </c>
      <c r="K44" s="237">
        <v>0</v>
      </c>
      <c r="L44" s="237">
        <v>0</v>
      </c>
      <c r="M44" s="238">
        <v>-5281</v>
      </c>
      <c r="N44" s="237">
        <v>-660</v>
      </c>
      <c r="O44" s="237">
        <v>-8</v>
      </c>
      <c r="P44" s="237">
        <v>0</v>
      </c>
      <c r="Q44" s="237">
        <v>0</v>
      </c>
      <c r="R44" s="238">
        <v>-696</v>
      </c>
      <c r="S44" s="237">
        <v>0</v>
      </c>
      <c r="T44" s="237">
        <v>0</v>
      </c>
      <c r="U44" s="237">
        <v>0</v>
      </c>
      <c r="V44" s="237">
        <v>0</v>
      </c>
      <c r="W44" s="238">
        <v>-1580</v>
      </c>
      <c r="X44" s="237">
        <v>-282</v>
      </c>
      <c r="Y44" s="237">
        <v>-3</v>
      </c>
      <c r="Z44" s="237">
        <v>-57</v>
      </c>
      <c r="AA44" s="237">
        <v>0</v>
      </c>
      <c r="AB44" s="238">
        <v>-342</v>
      </c>
      <c r="AC44" s="237">
        <v>0</v>
      </c>
      <c r="AD44" s="237">
        <v>0</v>
      </c>
      <c r="AE44" s="237">
        <v>0</v>
      </c>
      <c r="AF44" s="237">
        <v>0</v>
      </c>
      <c r="AG44" s="238">
        <v>0</v>
      </c>
    </row>
    <row r="45" spans="1:33" x14ac:dyDescent="0.3">
      <c r="A45" s="243" t="s">
        <v>52</v>
      </c>
      <c r="B45" s="243" t="s">
        <v>181</v>
      </c>
      <c r="C45" s="243" t="s">
        <v>180</v>
      </c>
      <c r="D45" s="237">
        <v>6090</v>
      </c>
      <c r="E45" s="237">
        <v>36</v>
      </c>
      <c r="F45" s="237">
        <v>184</v>
      </c>
      <c r="G45" s="237">
        <v>0</v>
      </c>
      <c r="H45" s="238">
        <v>25515</v>
      </c>
      <c r="I45" s="237">
        <v>3045</v>
      </c>
      <c r="J45" s="237">
        <v>0</v>
      </c>
      <c r="K45" s="237">
        <v>0</v>
      </c>
      <c r="L45" s="237">
        <v>0</v>
      </c>
      <c r="M45" s="238">
        <v>17060</v>
      </c>
      <c r="N45" s="237">
        <v>2132</v>
      </c>
      <c r="O45" s="237">
        <v>25</v>
      </c>
      <c r="P45" s="237">
        <v>0</v>
      </c>
      <c r="Q45" s="237">
        <v>0</v>
      </c>
      <c r="R45" s="238">
        <v>2246</v>
      </c>
      <c r="S45" s="237">
        <v>0</v>
      </c>
      <c r="T45" s="237">
        <v>0</v>
      </c>
      <c r="U45" s="237">
        <v>0</v>
      </c>
      <c r="V45" s="237">
        <v>0</v>
      </c>
      <c r="W45" s="238">
        <v>5101</v>
      </c>
      <c r="X45" s="237">
        <v>913</v>
      </c>
      <c r="Y45" s="237">
        <v>11</v>
      </c>
      <c r="Z45" s="237">
        <v>184</v>
      </c>
      <c r="AA45" s="237">
        <v>0</v>
      </c>
      <c r="AB45" s="238">
        <v>1108</v>
      </c>
      <c r="AC45" s="237">
        <v>0</v>
      </c>
      <c r="AD45" s="237">
        <v>0</v>
      </c>
      <c r="AE45" s="237">
        <v>0</v>
      </c>
      <c r="AF45" s="237">
        <v>0</v>
      </c>
      <c r="AG45" s="238">
        <v>0</v>
      </c>
    </row>
    <row r="46" spans="1:33" x14ac:dyDescent="0.3">
      <c r="A46" s="243" t="s">
        <v>52</v>
      </c>
      <c r="B46" s="243" t="s">
        <v>181</v>
      </c>
      <c r="C46" s="243" t="s">
        <v>182</v>
      </c>
      <c r="D46" s="237">
        <v>35009</v>
      </c>
      <c r="E46" s="237">
        <v>205</v>
      </c>
      <c r="F46" s="237">
        <v>1056</v>
      </c>
      <c r="G46" s="237">
        <v>0</v>
      </c>
      <c r="H46" s="238">
        <v>146666</v>
      </c>
      <c r="I46" s="237">
        <v>17505</v>
      </c>
      <c r="J46" s="237">
        <v>0</v>
      </c>
      <c r="K46" s="237">
        <v>0</v>
      </c>
      <c r="L46" s="237">
        <v>0</v>
      </c>
      <c r="M46" s="238">
        <v>98073</v>
      </c>
      <c r="N46" s="237">
        <v>12253</v>
      </c>
      <c r="O46" s="237">
        <v>144</v>
      </c>
      <c r="P46" s="237">
        <v>0</v>
      </c>
      <c r="Q46" s="237">
        <v>0</v>
      </c>
      <c r="R46" s="238">
        <v>12910</v>
      </c>
      <c r="S46" s="237">
        <v>0</v>
      </c>
      <c r="T46" s="237">
        <v>0</v>
      </c>
      <c r="U46" s="237">
        <v>0</v>
      </c>
      <c r="V46" s="237">
        <v>0</v>
      </c>
      <c r="W46" s="238">
        <v>29315</v>
      </c>
      <c r="X46" s="237">
        <v>5251</v>
      </c>
      <c r="Y46" s="237">
        <v>61</v>
      </c>
      <c r="Z46" s="237">
        <v>1056</v>
      </c>
      <c r="AA46" s="237">
        <v>0</v>
      </c>
      <c r="AB46" s="238">
        <v>6368</v>
      </c>
      <c r="AC46" s="237">
        <v>0</v>
      </c>
      <c r="AD46" s="237">
        <v>0</v>
      </c>
      <c r="AE46" s="237">
        <v>0</v>
      </c>
      <c r="AF46" s="237">
        <v>0</v>
      </c>
      <c r="AG46" s="238">
        <v>0</v>
      </c>
    </row>
    <row r="47" spans="1:33" x14ac:dyDescent="0.3">
      <c r="A47" s="243" t="s">
        <v>54</v>
      </c>
      <c r="B47" s="243" t="s">
        <v>177</v>
      </c>
      <c r="C47" s="243" t="s">
        <v>178</v>
      </c>
      <c r="D47" s="237">
        <v>5577802</v>
      </c>
      <c r="E47" s="237">
        <v>33904</v>
      </c>
      <c r="F47" s="237">
        <v>167996</v>
      </c>
      <c r="G47" s="237">
        <v>54506</v>
      </c>
      <c r="H47" s="238">
        <v>24207972</v>
      </c>
      <c r="I47" s="237">
        <v>2788901</v>
      </c>
      <c r="J47" s="237">
        <v>0</v>
      </c>
      <c r="K47" s="237">
        <v>0</v>
      </c>
      <c r="L47" s="237">
        <v>0</v>
      </c>
      <c r="M47" s="238">
        <v>16253297</v>
      </c>
      <c r="N47" s="237">
        <v>1955472</v>
      </c>
      <c r="O47" s="237">
        <v>24128</v>
      </c>
      <c r="P47" s="237">
        <v>0</v>
      </c>
      <c r="Q47" s="237">
        <v>0</v>
      </c>
      <c r="R47" s="238">
        <v>2061239</v>
      </c>
      <c r="S47" s="237">
        <v>0</v>
      </c>
      <c r="T47" s="237">
        <v>0</v>
      </c>
      <c r="U47" s="237">
        <v>0</v>
      </c>
      <c r="V47" s="237">
        <v>0</v>
      </c>
      <c r="W47" s="238">
        <v>4827729</v>
      </c>
      <c r="X47" s="237">
        <v>833429</v>
      </c>
      <c r="Y47" s="237">
        <v>9776</v>
      </c>
      <c r="Z47" s="237">
        <v>167996</v>
      </c>
      <c r="AA47" s="237">
        <v>0</v>
      </c>
      <c r="AB47" s="238">
        <v>1011201</v>
      </c>
      <c r="AC47" s="237">
        <v>0</v>
      </c>
      <c r="AD47" s="237">
        <v>0</v>
      </c>
      <c r="AE47" s="237">
        <v>0</v>
      </c>
      <c r="AF47" s="237">
        <v>54506</v>
      </c>
      <c r="AG47" s="238">
        <v>54506</v>
      </c>
    </row>
    <row r="48" spans="1:33" x14ac:dyDescent="0.3">
      <c r="A48" s="243" t="s">
        <v>54</v>
      </c>
      <c r="B48" s="243" t="s">
        <v>179</v>
      </c>
      <c r="C48" s="243" t="s">
        <v>180</v>
      </c>
      <c r="D48" s="237">
        <v>6360288</v>
      </c>
      <c r="E48" s="237">
        <v>38516</v>
      </c>
      <c r="F48" s="237">
        <v>191594</v>
      </c>
      <c r="G48" s="237">
        <v>36177</v>
      </c>
      <c r="H48" s="238">
        <v>27341387</v>
      </c>
      <c r="I48" s="237">
        <v>3180144</v>
      </c>
      <c r="J48" s="237">
        <v>0</v>
      </c>
      <c r="K48" s="237">
        <v>0</v>
      </c>
      <c r="L48" s="237">
        <v>0</v>
      </c>
      <c r="M48" s="238">
        <v>18353217</v>
      </c>
      <c r="N48" s="237">
        <v>2229402</v>
      </c>
      <c r="O48" s="237">
        <v>27364</v>
      </c>
      <c r="P48" s="237">
        <v>0</v>
      </c>
      <c r="Q48" s="237">
        <v>0</v>
      </c>
      <c r="R48" s="238">
        <v>2349874</v>
      </c>
      <c r="S48" s="237">
        <v>0</v>
      </c>
      <c r="T48" s="237">
        <v>0</v>
      </c>
      <c r="U48" s="237">
        <v>0</v>
      </c>
      <c r="V48" s="237">
        <v>0</v>
      </c>
      <c r="W48" s="238">
        <v>5448631</v>
      </c>
      <c r="X48" s="237">
        <v>950742</v>
      </c>
      <c r="Y48" s="237">
        <v>11152</v>
      </c>
      <c r="Z48" s="237">
        <v>191594</v>
      </c>
      <c r="AA48" s="237">
        <v>0</v>
      </c>
      <c r="AB48" s="238">
        <v>1153488</v>
      </c>
      <c r="AC48" s="237">
        <v>0</v>
      </c>
      <c r="AD48" s="237">
        <v>0</v>
      </c>
      <c r="AE48" s="237">
        <v>0</v>
      </c>
      <c r="AF48" s="237">
        <v>36177</v>
      </c>
      <c r="AG48" s="238">
        <v>36177</v>
      </c>
    </row>
    <row r="49" spans="1:33" x14ac:dyDescent="0.3">
      <c r="A49" s="243" t="s">
        <v>54</v>
      </c>
      <c r="B49" s="243" t="s">
        <v>181</v>
      </c>
      <c r="C49" s="243" t="s">
        <v>182</v>
      </c>
      <c r="D49" s="237">
        <v>6258430</v>
      </c>
      <c r="E49" s="237">
        <v>37701</v>
      </c>
      <c r="F49" s="237">
        <v>188567</v>
      </c>
      <c r="G49" s="237">
        <v>33911</v>
      </c>
      <c r="H49" s="238">
        <v>26891173</v>
      </c>
      <c r="I49" s="237">
        <v>3129215</v>
      </c>
      <c r="J49" s="237">
        <v>0</v>
      </c>
      <c r="K49" s="237">
        <v>0</v>
      </c>
      <c r="L49" s="237">
        <v>0</v>
      </c>
      <c r="M49" s="238">
        <v>18050722</v>
      </c>
      <c r="N49" s="237">
        <v>2193160</v>
      </c>
      <c r="O49" s="237">
        <v>26721</v>
      </c>
      <c r="P49" s="237">
        <v>0</v>
      </c>
      <c r="Q49" s="237">
        <v>0</v>
      </c>
      <c r="R49" s="238">
        <v>2311523</v>
      </c>
      <c r="S49" s="237">
        <v>0</v>
      </c>
      <c r="T49" s="237">
        <v>0</v>
      </c>
      <c r="U49" s="237">
        <v>0</v>
      </c>
      <c r="V49" s="237">
        <v>0</v>
      </c>
      <c r="W49" s="238">
        <v>5359415</v>
      </c>
      <c r="X49" s="237">
        <v>936055</v>
      </c>
      <c r="Y49" s="237">
        <v>10980</v>
      </c>
      <c r="Z49" s="237">
        <v>188567</v>
      </c>
      <c r="AA49" s="237">
        <v>0</v>
      </c>
      <c r="AB49" s="238">
        <v>1135602</v>
      </c>
      <c r="AC49" s="237">
        <v>0</v>
      </c>
      <c r="AD49" s="237">
        <v>0</v>
      </c>
      <c r="AE49" s="237">
        <v>0</v>
      </c>
      <c r="AF49" s="237">
        <v>33911</v>
      </c>
      <c r="AG49" s="238">
        <v>33911</v>
      </c>
    </row>
    <row r="50" spans="1:33" x14ac:dyDescent="0.3">
      <c r="A50" s="243" t="s">
        <v>55</v>
      </c>
      <c r="B50" s="243" t="s">
        <v>177</v>
      </c>
      <c r="C50" s="243" t="s">
        <v>178</v>
      </c>
      <c r="D50" s="237">
        <v>117265</v>
      </c>
      <c r="E50" s="237">
        <v>688</v>
      </c>
      <c r="F50" s="237">
        <v>3537</v>
      </c>
      <c r="G50" s="237">
        <v>0</v>
      </c>
      <c r="H50" s="238">
        <v>491267</v>
      </c>
      <c r="I50" s="237">
        <v>58633</v>
      </c>
      <c r="J50" s="237">
        <v>0</v>
      </c>
      <c r="K50" s="237">
        <v>0</v>
      </c>
      <c r="L50" s="237">
        <v>0</v>
      </c>
      <c r="M50" s="238">
        <v>328498</v>
      </c>
      <c r="N50" s="237">
        <v>41043</v>
      </c>
      <c r="O50" s="237">
        <v>482</v>
      </c>
      <c r="P50" s="237">
        <v>0</v>
      </c>
      <c r="Q50" s="237">
        <v>0</v>
      </c>
      <c r="R50" s="238">
        <v>43245</v>
      </c>
      <c r="S50" s="237">
        <v>0</v>
      </c>
      <c r="T50" s="237">
        <v>0</v>
      </c>
      <c r="U50" s="237">
        <v>0</v>
      </c>
      <c r="V50" s="237">
        <v>0</v>
      </c>
      <c r="W50" s="238">
        <v>98192</v>
      </c>
      <c r="X50" s="237">
        <v>17589</v>
      </c>
      <c r="Y50" s="237">
        <v>206</v>
      </c>
      <c r="Z50" s="237">
        <v>3537</v>
      </c>
      <c r="AA50" s="237">
        <v>0</v>
      </c>
      <c r="AB50" s="238">
        <v>21332</v>
      </c>
      <c r="AC50" s="237">
        <v>0</v>
      </c>
      <c r="AD50" s="237">
        <v>0</v>
      </c>
      <c r="AE50" s="237">
        <v>0</v>
      </c>
      <c r="AF50" s="237">
        <v>0</v>
      </c>
      <c r="AG50" s="238">
        <v>0</v>
      </c>
    </row>
    <row r="51" spans="1:33" x14ac:dyDescent="0.3">
      <c r="A51" s="243" t="s">
        <v>55</v>
      </c>
      <c r="B51" s="243" t="s">
        <v>179</v>
      </c>
      <c r="C51" s="243" t="s">
        <v>180</v>
      </c>
      <c r="D51" s="237">
        <v>32674</v>
      </c>
      <c r="E51" s="237">
        <v>192</v>
      </c>
      <c r="F51" s="237">
        <v>986</v>
      </c>
      <c r="G51" s="237">
        <v>0</v>
      </c>
      <c r="H51" s="238">
        <v>136882</v>
      </c>
      <c r="I51" s="237">
        <v>16337</v>
      </c>
      <c r="J51" s="237">
        <v>0</v>
      </c>
      <c r="K51" s="237">
        <v>0</v>
      </c>
      <c r="L51" s="237">
        <v>0</v>
      </c>
      <c r="M51" s="238">
        <v>91528</v>
      </c>
      <c r="N51" s="237">
        <v>11436</v>
      </c>
      <c r="O51" s="237">
        <v>134</v>
      </c>
      <c r="P51" s="237">
        <v>0</v>
      </c>
      <c r="Q51" s="237">
        <v>0</v>
      </c>
      <c r="R51" s="238">
        <v>12050</v>
      </c>
      <c r="S51" s="237">
        <v>0</v>
      </c>
      <c r="T51" s="237">
        <v>0</v>
      </c>
      <c r="U51" s="237">
        <v>0</v>
      </c>
      <c r="V51" s="237">
        <v>0</v>
      </c>
      <c r="W51" s="238">
        <v>27359</v>
      </c>
      <c r="X51" s="237">
        <v>4901</v>
      </c>
      <c r="Y51" s="237">
        <v>58</v>
      </c>
      <c r="Z51" s="237">
        <v>986</v>
      </c>
      <c r="AA51" s="237">
        <v>0</v>
      </c>
      <c r="AB51" s="238">
        <v>5945</v>
      </c>
      <c r="AC51" s="237">
        <v>0</v>
      </c>
      <c r="AD51" s="237">
        <v>0</v>
      </c>
      <c r="AE51" s="237">
        <v>0</v>
      </c>
      <c r="AF51" s="237">
        <v>0</v>
      </c>
      <c r="AG51" s="238">
        <v>0</v>
      </c>
    </row>
    <row r="52" spans="1:33" x14ac:dyDescent="0.3">
      <c r="A52" s="243" t="s">
        <v>55</v>
      </c>
      <c r="B52" s="243" t="s">
        <v>181</v>
      </c>
      <c r="C52" s="243" t="s">
        <v>182</v>
      </c>
      <c r="D52" s="237">
        <v>32101</v>
      </c>
      <c r="E52" s="237">
        <v>188</v>
      </c>
      <c r="F52" s="237">
        <v>968</v>
      </c>
      <c r="G52" s="237">
        <v>0</v>
      </c>
      <c r="H52" s="238">
        <v>134484</v>
      </c>
      <c r="I52" s="237">
        <v>16051</v>
      </c>
      <c r="J52" s="237">
        <v>0</v>
      </c>
      <c r="K52" s="237">
        <v>0</v>
      </c>
      <c r="L52" s="237">
        <v>0</v>
      </c>
      <c r="M52" s="238">
        <v>89927</v>
      </c>
      <c r="N52" s="237">
        <v>11235</v>
      </c>
      <c r="O52" s="237">
        <v>132</v>
      </c>
      <c r="P52" s="237">
        <v>0</v>
      </c>
      <c r="Q52" s="237">
        <v>0</v>
      </c>
      <c r="R52" s="238">
        <v>11838</v>
      </c>
      <c r="S52" s="237">
        <v>0</v>
      </c>
      <c r="T52" s="237">
        <v>0</v>
      </c>
      <c r="U52" s="237">
        <v>0</v>
      </c>
      <c r="V52" s="237">
        <v>0</v>
      </c>
      <c r="W52" s="238">
        <v>26880</v>
      </c>
      <c r="X52" s="237">
        <v>4815</v>
      </c>
      <c r="Y52" s="237">
        <v>56</v>
      </c>
      <c r="Z52" s="237">
        <v>968</v>
      </c>
      <c r="AA52" s="237">
        <v>0</v>
      </c>
      <c r="AB52" s="238">
        <v>5839</v>
      </c>
      <c r="AC52" s="237">
        <v>0</v>
      </c>
      <c r="AD52" s="237">
        <v>0</v>
      </c>
      <c r="AE52" s="237">
        <v>0</v>
      </c>
      <c r="AF52" s="237">
        <v>0</v>
      </c>
      <c r="AG52" s="238">
        <v>0</v>
      </c>
    </row>
    <row r="53" spans="1:33" x14ac:dyDescent="0.3">
      <c r="A53" s="243" t="s">
        <v>56</v>
      </c>
      <c r="B53" s="243" t="s">
        <v>177</v>
      </c>
      <c r="C53" s="243" t="s">
        <v>178</v>
      </c>
      <c r="D53" s="237">
        <v>28953</v>
      </c>
      <c r="E53" s="237">
        <v>170</v>
      </c>
      <c r="F53" s="237">
        <v>873</v>
      </c>
      <c r="G53" s="237">
        <v>0</v>
      </c>
      <c r="H53" s="238">
        <v>121296</v>
      </c>
      <c r="I53" s="237">
        <v>14477</v>
      </c>
      <c r="J53" s="237">
        <v>0</v>
      </c>
      <c r="K53" s="237">
        <v>0</v>
      </c>
      <c r="L53" s="237">
        <v>0</v>
      </c>
      <c r="M53" s="238">
        <v>81108</v>
      </c>
      <c r="N53" s="237">
        <v>10134</v>
      </c>
      <c r="O53" s="237">
        <v>119</v>
      </c>
      <c r="P53" s="237">
        <v>0</v>
      </c>
      <c r="Q53" s="237">
        <v>0</v>
      </c>
      <c r="R53" s="238">
        <v>10678</v>
      </c>
      <c r="S53" s="237">
        <v>0</v>
      </c>
      <c r="T53" s="237">
        <v>0</v>
      </c>
      <c r="U53" s="237">
        <v>0</v>
      </c>
      <c r="V53" s="237">
        <v>0</v>
      </c>
      <c r="W53" s="238">
        <v>24244</v>
      </c>
      <c r="X53" s="237">
        <v>4342</v>
      </c>
      <c r="Y53" s="237">
        <v>51</v>
      </c>
      <c r="Z53" s="237">
        <v>873</v>
      </c>
      <c r="AA53" s="237">
        <v>0</v>
      </c>
      <c r="AB53" s="238">
        <v>5266</v>
      </c>
      <c r="AC53" s="237">
        <v>0</v>
      </c>
      <c r="AD53" s="237">
        <v>0</v>
      </c>
      <c r="AE53" s="237">
        <v>0</v>
      </c>
      <c r="AF53" s="237">
        <v>0</v>
      </c>
      <c r="AG53" s="238">
        <v>0</v>
      </c>
    </row>
    <row r="54" spans="1:33" x14ac:dyDescent="0.3">
      <c r="A54" s="243" t="s">
        <v>56</v>
      </c>
      <c r="B54" s="243" t="s">
        <v>179</v>
      </c>
      <c r="C54" s="243" t="s">
        <v>180</v>
      </c>
      <c r="D54" s="237">
        <v>28671</v>
      </c>
      <c r="E54" s="237">
        <v>168</v>
      </c>
      <c r="F54" s="237">
        <v>865</v>
      </c>
      <c r="G54" s="237">
        <v>0</v>
      </c>
      <c r="H54" s="238">
        <v>120115</v>
      </c>
      <c r="I54" s="237">
        <v>14336</v>
      </c>
      <c r="J54" s="237">
        <v>0</v>
      </c>
      <c r="K54" s="237">
        <v>0</v>
      </c>
      <c r="L54" s="237">
        <v>0</v>
      </c>
      <c r="M54" s="238">
        <v>80318</v>
      </c>
      <c r="N54" s="237">
        <v>10035</v>
      </c>
      <c r="O54" s="237">
        <v>118</v>
      </c>
      <c r="P54" s="237">
        <v>0</v>
      </c>
      <c r="Q54" s="237">
        <v>0</v>
      </c>
      <c r="R54" s="238">
        <v>10573</v>
      </c>
      <c r="S54" s="237">
        <v>0</v>
      </c>
      <c r="T54" s="237">
        <v>0</v>
      </c>
      <c r="U54" s="237">
        <v>0</v>
      </c>
      <c r="V54" s="237">
        <v>0</v>
      </c>
      <c r="W54" s="238">
        <v>24009</v>
      </c>
      <c r="X54" s="237">
        <v>4300</v>
      </c>
      <c r="Y54" s="237">
        <v>50</v>
      </c>
      <c r="Z54" s="237">
        <v>865</v>
      </c>
      <c r="AA54" s="237">
        <v>0</v>
      </c>
      <c r="AB54" s="238">
        <v>5215</v>
      </c>
      <c r="AC54" s="237">
        <v>0</v>
      </c>
      <c r="AD54" s="237">
        <v>0</v>
      </c>
      <c r="AE54" s="237">
        <v>0</v>
      </c>
      <c r="AF54" s="237">
        <v>0</v>
      </c>
      <c r="AG54" s="238">
        <v>0</v>
      </c>
    </row>
    <row r="55" spans="1:33" x14ac:dyDescent="0.3">
      <c r="A55" s="243" t="s">
        <v>56</v>
      </c>
      <c r="B55" s="243" t="s">
        <v>181</v>
      </c>
      <c r="C55" s="243" t="s">
        <v>182</v>
      </c>
      <c r="D55" s="237">
        <v>50067</v>
      </c>
      <c r="E55" s="237">
        <v>294</v>
      </c>
      <c r="F55" s="237">
        <v>1510</v>
      </c>
      <c r="G55" s="237">
        <v>0</v>
      </c>
      <c r="H55" s="238">
        <v>209747</v>
      </c>
      <c r="I55" s="237">
        <v>25034</v>
      </c>
      <c r="J55" s="237">
        <v>0</v>
      </c>
      <c r="K55" s="237">
        <v>0</v>
      </c>
      <c r="L55" s="237">
        <v>0</v>
      </c>
      <c r="M55" s="238">
        <v>140253</v>
      </c>
      <c r="N55" s="237">
        <v>17523</v>
      </c>
      <c r="O55" s="237">
        <v>206</v>
      </c>
      <c r="P55" s="237">
        <v>0</v>
      </c>
      <c r="Q55" s="237">
        <v>0</v>
      </c>
      <c r="R55" s="238">
        <v>18463</v>
      </c>
      <c r="S55" s="237">
        <v>0</v>
      </c>
      <c r="T55" s="237">
        <v>0</v>
      </c>
      <c r="U55" s="237">
        <v>0</v>
      </c>
      <c r="V55" s="237">
        <v>0</v>
      </c>
      <c r="W55" s="238">
        <v>41923</v>
      </c>
      <c r="X55" s="237">
        <v>7510</v>
      </c>
      <c r="Y55" s="237">
        <v>88</v>
      </c>
      <c r="Z55" s="237">
        <v>1510</v>
      </c>
      <c r="AA55" s="237">
        <v>0</v>
      </c>
      <c r="AB55" s="238">
        <v>9108</v>
      </c>
      <c r="AC55" s="237">
        <v>0</v>
      </c>
      <c r="AD55" s="237">
        <v>0</v>
      </c>
      <c r="AE55" s="237">
        <v>0</v>
      </c>
      <c r="AF55" s="237">
        <v>0</v>
      </c>
      <c r="AG55" s="238">
        <v>0</v>
      </c>
    </row>
    <row r="56" spans="1:33" x14ac:dyDescent="0.3">
      <c r="A56" s="243" t="s">
        <v>58</v>
      </c>
      <c r="B56" s="243" t="s">
        <v>177</v>
      </c>
      <c r="C56" s="243" t="s">
        <v>178</v>
      </c>
      <c r="D56" s="237">
        <v>21490</v>
      </c>
      <c r="E56" s="237">
        <v>126</v>
      </c>
      <c r="F56" s="237">
        <v>648</v>
      </c>
      <c r="G56" s="237">
        <v>0</v>
      </c>
      <c r="H56" s="238">
        <v>90031</v>
      </c>
      <c r="I56" s="237">
        <v>10745</v>
      </c>
      <c r="J56" s="237">
        <v>0</v>
      </c>
      <c r="K56" s="237">
        <v>0</v>
      </c>
      <c r="L56" s="237">
        <v>0</v>
      </c>
      <c r="M56" s="238">
        <v>60201</v>
      </c>
      <c r="N56" s="237">
        <v>7522</v>
      </c>
      <c r="O56" s="237">
        <v>88</v>
      </c>
      <c r="P56" s="237">
        <v>0</v>
      </c>
      <c r="Q56" s="237">
        <v>0</v>
      </c>
      <c r="R56" s="238">
        <v>7925</v>
      </c>
      <c r="S56" s="237">
        <v>0</v>
      </c>
      <c r="T56" s="237">
        <v>0</v>
      </c>
      <c r="U56" s="237">
        <v>0</v>
      </c>
      <c r="V56" s="237">
        <v>0</v>
      </c>
      <c r="W56" s="238">
        <v>17996</v>
      </c>
      <c r="X56" s="237">
        <v>3223</v>
      </c>
      <c r="Y56" s="237">
        <v>38</v>
      </c>
      <c r="Z56" s="237">
        <v>648</v>
      </c>
      <c r="AA56" s="237">
        <v>0</v>
      </c>
      <c r="AB56" s="238">
        <v>3909</v>
      </c>
      <c r="AC56" s="237">
        <v>0</v>
      </c>
      <c r="AD56" s="237">
        <v>0</v>
      </c>
      <c r="AE56" s="237">
        <v>0</v>
      </c>
      <c r="AF56" s="237">
        <v>0</v>
      </c>
      <c r="AG56" s="238">
        <v>0</v>
      </c>
    </row>
    <row r="57" spans="1:33" x14ac:dyDescent="0.3">
      <c r="A57" s="243" t="s">
        <v>58</v>
      </c>
      <c r="B57" s="243" t="s">
        <v>179</v>
      </c>
      <c r="C57" s="243" t="s">
        <v>180</v>
      </c>
      <c r="D57" s="237">
        <v>14345</v>
      </c>
      <c r="E57" s="237">
        <v>84</v>
      </c>
      <c r="F57" s="237">
        <v>433</v>
      </c>
      <c r="G57" s="237">
        <v>0</v>
      </c>
      <c r="H57" s="238">
        <v>60098</v>
      </c>
      <c r="I57" s="237">
        <v>7173</v>
      </c>
      <c r="J57" s="237">
        <v>0</v>
      </c>
      <c r="K57" s="237">
        <v>0</v>
      </c>
      <c r="L57" s="237">
        <v>0</v>
      </c>
      <c r="M57" s="238">
        <v>40186</v>
      </c>
      <c r="N57" s="237">
        <v>5021</v>
      </c>
      <c r="O57" s="237">
        <v>59</v>
      </c>
      <c r="P57" s="237">
        <v>0</v>
      </c>
      <c r="Q57" s="237">
        <v>0</v>
      </c>
      <c r="R57" s="238">
        <v>5290</v>
      </c>
      <c r="S57" s="237">
        <v>0</v>
      </c>
      <c r="T57" s="237">
        <v>0</v>
      </c>
      <c r="U57" s="237">
        <v>0</v>
      </c>
      <c r="V57" s="237">
        <v>0</v>
      </c>
      <c r="W57" s="238">
        <v>12013</v>
      </c>
      <c r="X57" s="237">
        <v>2151</v>
      </c>
      <c r="Y57" s="237">
        <v>25</v>
      </c>
      <c r="Z57" s="237">
        <v>433</v>
      </c>
      <c r="AA57" s="237">
        <v>0</v>
      </c>
      <c r="AB57" s="238">
        <v>2609</v>
      </c>
      <c r="AC57" s="237">
        <v>0</v>
      </c>
      <c r="AD57" s="237">
        <v>0</v>
      </c>
      <c r="AE57" s="237">
        <v>0</v>
      </c>
      <c r="AF57" s="237">
        <v>0</v>
      </c>
      <c r="AG57" s="238">
        <v>0</v>
      </c>
    </row>
    <row r="58" spans="1:33" x14ac:dyDescent="0.3">
      <c r="A58" s="243" t="s">
        <v>58</v>
      </c>
      <c r="B58" s="243" t="s">
        <v>181</v>
      </c>
      <c r="C58" s="243" t="s">
        <v>182</v>
      </c>
      <c r="D58" s="237">
        <v>11305</v>
      </c>
      <c r="E58" s="237">
        <v>66</v>
      </c>
      <c r="F58" s="237">
        <v>341</v>
      </c>
      <c r="G58" s="237">
        <v>0</v>
      </c>
      <c r="H58" s="238">
        <v>47362</v>
      </c>
      <c r="I58" s="237">
        <v>5653</v>
      </c>
      <c r="J58" s="237">
        <v>0</v>
      </c>
      <c r="K58" s="237">
        <v>0</v>
      </c>
      <c r="L58" s="237">
        <v>0</v>
      </c>
      <c r="M58" s="238">
        <v>31670</v>
      </c>
      <c r="N58" s="237">
        <v>3957</v>
      </c>
      <c r="O58" s="237">
        <v>46</v>
      </c>
      <c r="P58" s="237">
        <v>0</v>
      </c>
      <c r="Q58" s="237">
        <v>0</v>
      </c>
      <c r="R58" s="238">
        <v>4169</v>
      </c>
      <c r="S58" s="237">
        <v>0</v>
      </c>
      <c r="T58" s="237">
        <v>0</v>
      </c>
      <c r="U58" s="237">
        <v>0</v>
      </c>
      <c r="V58" s="237">
        <v>0</v>
      </c>
      <c r="W58" s="238">
        <v>9467</v>
      </c>
      <c r="X58" s="237">
        <v>1695</v>
      </c>
      <c r="Y58" s="237">
        <v>20</v>
      </c>
      <c r="Z58" s="237">
        <v>341</v>
      </c>
      <c r="AA58" s="237">
        <v>0</v>
      </c>
      <c r="AB58" s="238">
        <v>2056</v>
      </c>
      <c r="AC58" s="237">
        <v>0</v>
      </c>
      <c r="AD58" s="237">
        <v>0</v>
      </c>
      <c r="AE58" s="237">
        <v>0</v>
      </c>
      <c r="AF58" s="237">
        <v>0</v>
      </c>
      <c r="AG58" s="238">
        <v>0</v>
      </c>
    </row>
    <row r="59" spans="1:33" x14ac:dyDescent="0.3">
      <c r="A59" s="243" t="s">
        <v>59</v>
      </c>
      <c r="B59" s="243" t="s">
        <v>177</v>
      </c>
      <c r="C59" s="243" t="s">
        <v>178</v>
      </c>
      <c r="D59" s="237">
        <v>19079</v>
      </c>
      <c r="E59" s="237">
        <v>112</v>
      </c>
      <c r="F59" s="237">
        <v>575</v>
      </c>
      <c r="G59" s="237">
        <v>0</v>
      </c>
      <c r="H59" s="238">
        <v>79928</v>
      </c>
      <c r="I59" s="237">
        <v>9540</v>
      </c>
      <c r="J59" s="237">
        <v>0</v>
      </c>
      <c r="K59" s="237">
        <v>0</v>
      </c>
      <c r="L59" s="237">
        <v>0</v>
      </c>
      <c r="M59" s="238">
        <v>53446</v>
      </c>
      <c r="N59" s="237">
        <v>6678</v>
      </c>
      <c r="O59" s="237">
        <v>78</v>
      </c>
      <c r="P59" s="237">
        <v>0</v>
      </c>
      <c r="Q59" s="237">
        <v>0</v>
      </c>
      <c r="R59" s="238">
        <v>7036</v>
      </c>
      <c r="S59" s="237">
        <v>0</v>
      </c>
      <c r="T59" s="237">
        <v>0</v>
      </c>
      <c r="U59" s="237">
        <v>0</v>
      </c>
      <c r="V59" s="237">
        <v>0</v>
      </c>
      <c r="W59" s="238">
        <v>15976</v>
      </c>
      <c r="X59" s="237">
        <v>2861</v>
      </c>
      <c r="Y59" s="237">
        <v>34</v>
      </c>
      <c r="Z59" s="237">
        <v>575</v>
      </c>
      <c r="AA59" s="237">
        <v>0</v>
      </c>
      <c r="AB59" s="238">
        <v>3470</v>
      </c>
      <c r="AC59" s="237">
        <v>0</v>
      </c>
      <c r="AD59" s="237">
        <v>0</v>
      </c>
      <c r="AE59" s="237">
        <v>0</v>
      </c>
      <c r="AF59" s="237">
        <v>0</v>
      </c>
      <c r="AG59" s="238">
        <v>0</v>
      </c>
    </row>
    <row r="60" spans="1:33" x14ac:dyDescent="0.3">
      <c r="A60" s="243" t="s">
        <v>59</v>
      </c>
      <c r="B60" s="243" t="s">
        <v>179</v>
      </c>
      <c r="C60" s="243" t="s">
        <v>180</v>
      </c>
      <c r="D60" s="237">
        <v>25253</v>
      </c>
      <c r="E60" s="237">
        <v>148</v>
      </c>
      <c r="F60" s="237">
        <v>762</v>
      </c>
      <c r="G60" s="237">
        <v>0</v>
      </c>
      <c r="H60" s="238">
        <v>105793</v>
      </c>
      <c r="I60" s="237">
        <v>12627</v>
      </c>
      <c r="J60" s="237">
        <v>0</v>
      </c>
      <c r="K60" s="237">
        <v>0</v>
      </c>
      <c r="L60" s="237">
        <v>0</v>
      </c>
      <c r="M60" s="238">
        <v>70740</v>
      </c>
      <c r="N60" s="237">
        <v>8839</v>
      </c>
      <c r="O60" s="237">
        <v>104</v>
      </c>
      <c r="P60" s="237">
        <v>0</v>
      </c>
      <c r="Q60" s="237">
        <v>0</v>
      </c>
      <c r="R60" s="238">
        <v>9314</v>
      </c>
      <c r="S60" s="237">
        <v>0</v>
      </c>
      <c r="T60" s="237">
        <v>0</v>
      </c>
      <c r="U60" s="237">
        <v>0</v>
      </c>
      <c r="V60" s="237">
        <v>0</v>
      </c>
      <c r="W60" s="238">
        <v>21146</v>
      </c>
      <c r="X60" s="237">
        <v>3787</v>
      </c>
      <c r="Y60" s="237">
        <v>44</v>
      </c>
      <c r="Z60" s="237">
        <v>762</v>
      </c>
      <c r="AA60" s="237">
        <v>0</v>
      </c>
      <c r="AB60" s="238">
        <v>4593</v>
      </c>
      <c r="AC60" s="237">
        <v>0</v>
      </c>
      <c r="AD60" s="237">
        <v>0</v>
      </c>
      <c r="AE60" s="237">
        <v>0</v>
      </c>
      <c r="AF60" s="237">
        <v>0</v>
      </c>
      <c r="AG60" s="238">
        <v>0</v>
      </c>
    </row>
    <row r="61" spans="1:33" x14ac:dyDescent="0.3">
      <c r="A61" s="243" t="s">
        <v>59</v>
      </c>
      <c r="B61" s="243" t="s">
        <v>181</v>
      </c>
      <c r="C61" s="243" t="s">
        <v>182</v>
      </c>
      <c r="D61" s="237">
        <v>19828</v>
      </c>
      <c r="E61" s="237">
        <v>116</v>
      </c>
      <c r="F61" s="237">
        <v>598</v>
      </c>
      <c r="G61" s="237">
        <v>0</v>
      </c>
      <c r="H61" s="238">
        <v>83066</v>
      </c>
      <c r="I61" s="237">
        <v>9914</v>
      </c>
      <c r="J61" s="237">
        <v>0</v>
      </c>
      <c r="K61" s="237">
        <v>0</v>
      </c>
      <c r="L61" s="237">
        <v>0</v>
      </c>
      <c r="M61" s="238">
        <v>55545</v>
      </c>
      <c r="N61" s="237">
        <v>6940</v>
      </c>
      <c r="O61" s="237">
        <v>81</v>
      </c>
      <c r="P61" s="237">
        <v>0</v>
      </c>
      <c r="Q61" s="237">
        <v>0</v>
      </c>
      <c r="R61" s="238">
        <v>7311</v>
      </c>
      <c r="S61" s="237">
        <v>0</v>
      </c>
      <c r="T61" s="237">
        <v>0</v>
      </c>
      <c r="U61" s="237">
        <v>0</v>
      </c>
      <c r="V61" s="237">
        <v>0</v>
      </c>
      <c r="W61" s="238">
        <v>16603</v>
      </c>
      <c r="X61" s="237">
        <v>2974</v>
      </c>
      <c r="Y61" s="237">
        <v>35</v>
      </c>
      <c r="Z61" s="237">
        <v>598</v>
      </c>
      <c r="AA61" s="237">
        <v>0</v>
      </c>
      <c r="AB61" s="238">
        <v>3607</v>
      </c>
      <c r="AC61" s="237">
        <v>0</v>
      </c>
      <c r="AD61" s="237">
        <v>0</v>
      </c>
      <c r="AE61" s="237">
        <v>0</v>
      </c>
      <c r="AF61" s="237">
        <v>0</v>
      </c>
      <c r="AG61" s="238">
        <v>0</v>
      </c>
    </row>
    <row r="62" spans="1:33" x14ac:dyDescent="0.3">
      <c r="A62" s="243" t="s">
        <v>60</v>
      </c>
      <c r="B62" s="243" t="s">
        <v>177</v>
      </c>
      <c r="C62" s="243" t="s">
        <v>178</v>
      </c>
      <c r="D62" s="237">
        <v>7977</v>
      </c>
      <c r="E62" s="237">
        <v>47</v>
      </c>
      <c r="F62" s="237">
        <v>241</v>
      </c>
      <c r="G62" s="237">
        <v>0</v>
      </c>
      <c r="H62" s="238">
        <v>33419</v>
      </c>
      <c r="I62" s="237">
        <v>3989</v>
      </c>
      <c r="J62" s="237">
        <v>0</v>
      </c>
      <c r="K62" s="237">
        <v>0</v>
      </c>
      <c r="L62" s="237">
        <v>0</v>
      </c>
      <c r="M62" s="238">
        <v>22346</v>
      </c>
      <c r="N62" s="237">
        <v>2792</v>
      </c>
      <c r="O62" s="237">
        <v>33</v>
      </c>
      <c r="P62" s="237">
        <v>0</v>
      </c>
      <c r="Q62" s="237">
        <v>0</v>
      </c>
      <c r="R62" s="238">
        <v>2942</v>
      </c>
      <c r="S62" s="237">
        <v>0</v>
      </c>
      <c r="T62" s="237">
        <v>0</v>
      </c>
      <c r="U62" s="237">
        <v>0</v>
      </c>
      <c r="V62" s="237">
        <v>0</v>
      </c>
      <c r="W62" s="238">
        <v>6680</v>
      </c>
      <c r="X62" s="237">
        <v>1196</v>
      </c>
      <c r="Y62" s="237">
        <v>14</v>
      </c>
      <c r="Z62" s="237">
        <v>241</v>
      </c>
      <c r="AA62" s="237">
        <v>0</v>
      </c>
      <c r="AB62" s="238">
        <v>1451</v>
      </c>
      <c r="AC62" s="237">
        <v>0</v>
      </c>
      <c r="AD62" s="237">
        <v>0</v>
      </c>
      <c r="AE62" s="237">
        <v>0</v>
      </c>
      <c r="AF62" s="237">
        <v>0</v>
      </c>
      <c r="AG62" s="238">
        <v>0</v>
      </c>
    </row>
    <row r="63" spans="1:33" x14ac:dyDescent="0.3">
      <c r="A63" s="243" t="s">
        <v>60</v>
      </c>
      <c r="B63" s="243" t="s">
        <v>179</v>
      </c>
      <c r="C63" s="243" t="s">
        <v>180</v>
      </c>
      <c r="D63" s="237">
        <v>27764</v>
      </c>
      <c r="E63" s="237">
        <v>163</v>
      </c>
      <c r="F63" s="237">
        <v>837</v>
      </c>
      <c r="G63" s="237">
        <v>0</v>
      </c>
      <c r="H63" s="238">
        <v>116313</v>
      </c>
      <c r="I63" s="237">
        <v>13882</v>
      </c>
      <c r="J63" s="237">
        <v>0</v>
      </c>
      <c r="K63" s="237">
        <v>0</v>
      </c>
      <c r="L63" s="237">
        <v>0</v>
      </c>
      <c r="M63" s="238">
        <v>77775</v>
      </c>
      <c r="N63" s="237">
        <v>9717</v>
      </c>
      <c r="O63" s="237">
        <v>114</v>
      </c>
      <c r="P63" s="237">
        <v>0</v>
      </c>
      <c r="Q63" s="237">
        <v>0</v>
      </c>
      <c r="R63" s="238">
        <v>10238</v>
      </c>
      <c r="S63" s="237">
        <v>0</v>
      </c>
      <c r="T63" s="237">
        <v>0</v>
      </c>
      <c r="U63" s="237">
        <v>0</v>
      </c>
      <c r="V63" s="237">
        <v>0</v>
      </c>
      <c r="W63" s="238">
        <v>23249</v>
      </c>
      <c r="X63" s="237">
        <v>4165</v>
      </c>
      <c r="Y63" s="237">
        <v>49</v>
      </c>
      <c r="Z63" s="237">
        <v>837</v>
      </c>
      <c r="AA63" s="237">
        <v>0</v>
      </c>
      <c r="AB63" s="238">
        <v>5051</v>
      </c>
      <c r="AC63" s="237">
        <v>0</v>
      </c>
      <c r="AD63" s="237">
        <v>0</v>
      </c>
      <c r="AE63" s="237">
        <v>0</v>
      </c>
      <c r="AF63" s="237">
        <v>0</v>
      </c>
      <c r="AG63" s="238">
        <v>0</v>
      </c>
    </row>
    <row r="64" spans="1:33" x14ac:dyDescent="0.3">
      <c r="A64" s="243" t="s">
        <v>60</v>
      </c>
      <c r="B64" s="243" t="s">
        <v>181</v>
      </c>
      <c r="C64" s="243" t="s">
        <v>182</v>
      </c>
      <c r="D64" s="237">
        <v>4396</v>
      </c>
      <c r="E64" s="237">
        <v>26</v>
      </c>
      <c r="F64" s="237">
        <v>133</v>
      </c>
      <c r="G64" s="237">
        <v>0</v>
      </c>
      <c r="H64" s="238">
        <v>18415</v>
      </c>
      <c r="I64" s="237">
        <v>2198</v>
      </c>
      <c r="J64" s="237">
        <v>0</v>
      </c>
      <c r="K64" s="237">
        <v>0</v>
      </c>
      <c r="L64" s="237">
        <v>0</v>
      </c>
      <c r="M64" s="238">
        <v>12312</v>
      </c>
      <c r="N64" s="237">
        <v>1539</v>
      </c>
      <c r="O64" s="237">
        <v>18</v>
      </c>
      <c r="P64" s="237">
        <v>0</v>
      </c>
      <c r="Q64" s="237">
        <v>0</v>
      </c>
      <c r="R64" s="238">
        <v>1622</v>
      </c>
      <c r="S64" s="237">
        <v>0</v>
      </c>
      <c r="T64" s="237">
        <v>0</v>
      </c>
      <c r="U64" s="237">
        <v>0</v>
      </c>
      <c r="V64" s="237">
        <v>0</v>
      </c>
      <c r="W64" s="238">
        <v>3681</v>
      </c>
      <c r="X64" s="237">
        <v>659</v>
      </c>
      <c r="Y64" s="237">
        <v>8</v>
      </c>
      <c r="Z64" s="237">
        <v>133</v>
      </c>
      <c r="AA64" s="237">
        <v>0</v>
      </c>
      <c r="AB64" s="238">
        <v>800</v>
      </c>
      <c r="AC64" s="237">
        <v>0</v>
      </c>
      <c r="AD64" s="237">
        <v>0</v>
      </c>
      <c r="AE64" s="237">
        <v>0</v>
      </c>
      <c r="AF64" s="237">
        <v>0</v>
      </c>
      <c r="AG64" s="238">
        <v>0</v>
      </c>
    </row>
    <row r="65" spans="1:33" x14ac:dyDescent="0.3">
      <c r="A65" s="243" t="s">
        <v>61</v>
      </c>
      <c r="B65" s="243" t="s">
        <v>177</v>
      </c>
      <c r="C65" s="243" t="s">
        <v>185</v>
      </c>
      <c r="D65" s="237">
        <v>604</v>
      </c>
      <c r="E65" s="237">
        <v>4</v>
      </c>
      <c r="F65" s="237">
        <v>18</v>
      </c>
      <c r="G65" s="237">
        <v>0</v>
      </c>
      <c r="H65" s="238">
        <v>2529</v>
      </c>
      <c r="I65" s="237">
        <v>302</v>
      </c>
      <c r="J65" s="237">
        <v>0</v>
      </c>
      <c r="K65" s="237">
        <v>0</v>
      </c>
      <c r="L65" s="237">
        <v>0</v>
      </c>
      <c r="M65" s="238">
        <v>1690</v>
      </c>
      <c r="N65" s="237">
        <v>211</v>
      </c>
      <c r="O65" s="237">
        <v>3</v>
      </c>
      <c r="P65" s="237">
        <v>0</v>
      </c>
      <c r="Q65" s="237">
        <v>0</v>
      </c>
      <c r="R65" s="238">
        <v>223</v>
      </c>
      <c r="S65" s="237">
        <v>0</v>
      </c>
      <c r="T65" s="237">
        <v>0</v>
      </c>
      <c r="U65" s="237">
        <v>0</v>
      </c>
      <c r="V65" s="237">
        <v>0</v>
      </c>
      <c r="W65" s="238">
        <v>506</v>
      </c>
      <c r="X65" s="237">
        <v>91</v>
      </c>
      <c r="Y65" s="237">
        <v>1</v>
      </c>
      <c r="Z65" s="237">
        <v>18</v>
      </c>
      <c r="AA65" s="237">
        <v>0</v>
      </c>
      <c r="AB65" s="238">
        <v>110</v>
      </c>
      <c r="AC65" s="237">
        <v>0</v>
      </c>
      <c r="AD65" s="237">
        <v>0</v>
      </c>
      <c r="AE65" s="237">
        <v>0</v>
      </c>
      <c r="AF65" s="237">
        <v>0</v>
      </c>
      <c r="AG65" s="238">
        <v>0</v>
      </c>
    </row>
    <row r="66" spans="1:33" x14ac:dyDescent="0.3">
      <c r="A66" s="243" t="s">
        <v>61</v>
      </c>
      <c r="B66" s="243" t="s">
        <v>177</v>
      </c>
      <c r="C66" s="243" t="s">
        <v>178</v>
      </c>
      <c r="D66" s="237">
        <v>34658</v>
      </c>
      <c r="E66" s="237">
        <v>203</v>
      </c>
      <c r="F66" s="237">
        <v>1045</v>
      </c>
      <c r="G66" s="237">
        <v>0</v>
      </c>
      <c r="H66" s="238">
        <v>145195</v>
      </c>
      <c r="I66" s="237">
        <v>17329</v>
      </c>
      <c r="J66" s="237">
        <v>0</v>
      </c>
      <c r="K66" s="237">
        <v>0</v>
      </c>
      <c r="L66" s="237">
        <v>0</v>
      </c>
      <c r="M66" s="238">
        <v>97089</v>
      </c>
      <c r="N66" s="237">
        <v>12130</v>
      </c>
      <c r="O66" s="237">
        <v>142</v>
      </c>
      <c r="P66" s="237">
        <v>0</v>
      </c>
      <c r="Q66" s="237">
        <v>0</v>
      </c>
      <c r="R66" s="238">
        <v>12780</v>
      </c>
      <c r="S66" s="237">
        <v>0</v>
      </c>
      <c r="T66" s="237">
        <v>0</v>
      </c>
      <c r="U66" s="237">
        <v>0</v>
      </c>
      <c r="V66" s="237">
        <v>0</v>
      </c>
      <c r="W66" s="238">
        <v>29021</v>
      </c>
      <c r="X66" s="237">
        <v>5199</v>
      </c>
      <c r="Y66" s="237">
        <v>61</v>
      </c>
      <c r="Z66" s="237">
        <v>1045</v>
      </c>
      <c r="AA66" s="237">
        <v>0</v>
      </c>
      <c r="AB66" s="238">
        <v>6305</v>
      </c>
      <c r="AC66" s="237">
        <v>0</v>
      </c>
      <c r="AD66" s="237">
        <v>0</v>
      </c>
      <c r="AE66" s="237">
        <v>0</v>
      </c>
      <c r="AF66" s="237">
        <v>0</v>
      </c>
      <c r="AG66" s="238">
        <v>0</v>
      </c>
    </row>
    <row r="67" spans="1:33" x14ac:dyDescent="0.3">
      <c r="A67" s="243" t="s">
        <v>61</v>
      </c>
      <c r="B67" s="243" t="s">
        <v>179</v>
      </c>
      <c r="C67" s="243" t="s">
        <v>180</v>
      </c>
      <c r="D67" s="237">
        <v>33204</v>
      </c>
      <c r="E67" s="237">
        <v>195</v>
      </c>
      <c r="F67" s="237">
        <v>1002</v>
      </c>
      <c r="G67" s="237">
        <v>0</v>
      </c>
      <c r="H67" s="238">
        <v>139105</v>
      </c>
      <c r="I67" s="237">
        <v>16602</v>
      </c>
      <c r="J67" s="237">
        <v>0</v>
      </c>
      <c r="K67" s="237">
        <v>0</v>
      </c>
      <c r="L67" s="237">
        <v>0</v>
      </c>
      <c r="M67" s="238">
        <v>93016</v>
      </c>
      <c r="N67" s="237">
        <v>11621</v>
      </c>
      <c r="O67" s="237">
        <v>137</v>
      </c>
      <c r="P67" s="237">
        <v>0</v>
      </c>
      <c r="Q67" s="237">
        <v>0</v>
      </c>
      <c r="R67" s="238">
        <v>12244</v>
      </c>
      <c r="S67" s="237">
        <v>0</v>
      </c>
      <c r="T67" s="237">
        <v>0</v>
      </c>
      <c r="U67" s="237">
        <v>0</v>
      </c>
      <c r="V67" s="237">
        <v>0</v>
      </c>
      <c r="W67" s="238">
        <v>27804</v>
      </c>
      <c r="X67" s="237">
        <v>4981</v>
      </c>
      <c r="Y67" s="237">
        <v>58</v>
      </c>
      <c r="Z67" s="237">
        <v>1002</v>
      </c>
      <c r="AA67" s="237">
        <v>0</v>
      </c>
      <c r="AB67" s="238">
        <v>6041</v>
      </c>
      <c r="AC67" s="237">
        <v>0</v>
      </c>
      <c r="AD67" s="237">
        <v>0</v>
      </c>
      <c r="AE67" s="237">
        <v>0</v>
      </c>
      <c r="AF67" s="237">
        <v>0</v>
      </c>
      <c r="AG67" s="238">
        <v>0</v>
      </c>
    </row>
    <row r="68" spans="1:33" x14ac:dyDescent="0.3">
      <c r="A68" s="243" t="s">
        <v>61</v>
      </c>
      <c r="B68" s="243" t="s">
        <v>181</v>
      </c>
      <c r="C68" s="243" t="s">
        <v>182</v>
      </c>
      <c r="D68" s="237">
        <v>98478</v>
      </c>
      <c r="E68" s="237">
        <v>578</v>
      </c>
      <c r="F68" s="237">
        <v>2970</v>
      </c>
      <c r="G68" s="237">
        <v>0</v>
      </c>
      <c r="H68" s="238">
        <v>412558</v>
      </c>
      <c r="I68" s="237">
        <v>49239</v>
      </c>
      <c r="J68" s="237">
        <v>0</v>
      </c>
      <c r="K68" s="237">
        <v>0</v>
      </c>
      <c r="L68" s="237">
        <v>0</v>
      </c>
      <c r="M68" s="238">
        <v>275866</v>
      </c>
      <c r="N68" s="237">
        <v>34467</v>
      </c>
      <c r="O68" s="237">
        <v>405</v>
      </c>
      <c r="P68" s="237">
        <v>0</v>
      </c>
      <c r="Q68" s="237">
        <v>0</v>
      </c>
      <c r="R68" s="238">
        <v>36316</v>
      </c>
      <c r="S68" s="237">
        <v>0</v>
      </c>
      <c r="T68" s="237">
        <v>0</v>
      </c>
      <c r="U68" s="237">
        <v>0</v>
      </c>
      <c r="V68" s="237">
        <v>0</v>
      </c>
      <c r="W68" s="238">
        <v>82461</v>
      </c>
      <c r="X68" s="237">
        <v>14772</v>
      </c>
      <c r="Y68" s="237">
        <v>173</v>
      </c>
      <c r="Z68" s="237">
        <v>2970</v>
      </c>
      <c r="AA68" s="237">
        <v>0</v>
      </c>
      <c r="AB68" s="238">
        <v>17915</v>
      </c>
      <c r="AC68" s="237">
        <v>0</v>
      </c>
      <c r="AD68" s="237">
        <v>0</v>
      </c>
      <c r="AE68" s="237">
        <v>0</v>
      </c>
      <c r="AF68" s="237">
        <v>0</v>
      </c>
      <c r="AG68" s="238">
        <v>0</v>
      </c>
    </row>
    <row r="69" spans="1:33" x14ac:dyDescent="0.3">
      <c r="A69" s="243" t="s">
        <v>62</v>
      </c>
      <c r="B69" s="243" t="s">
        <v>177</v>
      </c>
      <c r="C69" s="243" t="s">
        <v>178</v>
      </c>
      <c r="D69" s="237">
        <v>24978</v>
      </c>
      <c r="E69" s="237">
        <v>146</v>
      </c>
      <c r="F69" s="237">
        <v>753</v>
      </c>
      <c r="G69" s="237">
        <v>0</v>
      </c>
      <c r="H69" s="238">
        <v>104641</v>
      </c>
      <c r="I69" s="237">
        <v>12489</v>
      </c>
      <c r="J69" s="237">
        <v>0</v>
      </c>
      <c r="K69" s="237">
        <v>0</v>
      </c>
      <c r="L69" s="237">
        <v>0</v>
      </c>
      <c r="M69" s="238">
        <v>69971</v>
      </c>
      <c r="N69" s="237">
        <v>8742</v>
      </c>
      <c r="O69" s="237">
        <v>102</v>
      </c>
      <c r="P69" s="237">
        <v>0</v>
      </c>
      <c r="Q69" s="237">
        <v>0</v>
      </c>
      <c r="R69" s="238">
        <v>9210</v>
      </c>
      <c r="S69" s="237">
        <v>0</v>
      </c>
      <c r="T69" s="237">
        <v>0</v>
      </c>
      <c r="U69" s="237">
        <v>0</v>
      </c>
      <c r="V69" s="237">
        <v>0</v>
      </c>
      <c r="W69" s="238">
        <v>20916</v>
      </c>
      <c r="X69" s="237">
        <v>3747</v>
      </c>
      <c r="Y69" s="237">
        <v>44</v>
      </c>
      <c r="Z69" s="237">
        <v>753</v>
      </c>
      <c r="AA69" s="237">
        <v>0</v>
      </c>
      <c r="AB69" s="238">
        <v>4544</v>
      </c>
      <c r="AC69" s="237">
        <v>0</v>
      </c>
      <c r="AD69" s="237">
        <v>0</v>
      </c>
      <c r="AE69" s="237">
        <v>0</v>
      </c>
      <c r="AF69" s="237">
        <v>0</v>
      </c>
      <c r="AG69" s="238">
        <v>0</v>
      </c>
    </row>
    <row r="70" spans="1:33" x14ac:dyDescent="0.3">
      <c r="A70" s="243" t="s">
        <v>62</v>
      </c>
      <c r="B70" s="243" t="s">
        <v>179</v>
      </c>
      <c r="C70" s="243" t="s">
        <v>180</v>
      </c>
      <c r="D70" s="237">
        <v>17659</v>
      </c>
      <c r="E70" s="237">
        <v>104</v>
      </c>
      <c r="F70" s="237">
        <v>533</v>
      </c>
      <c r="G70" s="237">
        <v>0</v>
      </c>
      <c r="H70" s="238">
        <v>73980</v>
      </c>
      <c r="I70" s="237">
        <v>8830</v>
      </c>
      <c r="J70" s="237">
        <v>0</v>
      </c>
      <c r="K70" s="237">
        <v>0</v>
      </c>
      <c r="L70" s="237">
        <v>0</v>
      </c>
      <c r="M70" s="238">
        <v>49468</v>
      </c>
      <c r="N70" s="237">
        <v>6181</v>
      </c>
      <c r="O70" s="237">
        <v>73</v>
      </c>
      <c r="P70" s="237">
        <v>0</v>
      </c>
      <c r="Q70" s="237">
        <v>0</v>
      </c>
      <c r="R70" s="238">
        <v>6513</v>
      </c>
      <c r="S70" s="237">
        <v>0</v>
      </c>
      <c r="T70" s="237">
        <v>0</v>
      </c>
      <c r="U70" s="237">
        <v>0</v>
      </c>
      <c r="V70" s="237">
        <v>0</v>
      </c>
      <c r="W70" s="238">
        <v>14787</v>
      </c>
      <c r="X70" s="237">
        <v>2648</v>
      </c>
      <c r="Y70" s="237">
        <v>31</v>
      </c>
      <c r="Z70" s="237">
        <v>533</v>
      </c>
      <c r="AA70" s="237">
        <v>0</v>
      </c>
      <c r="AB70" s="238">
        <v>3212</v>
      </c>
      <c r="AC70" s="237">
        <v>0</v>
      </c>
      <c r="AD70" s="237">
        <v>0</v>
      </c>
      <c r="AE70" s="237">
        <v>0</v>
      </c>
      <c r="AF70" s="237">
        <v>0</v>
      </c>
      <c r="AG70" s="238">
        <v>0</v>
      </c>
    </row>
    <row r="71" spans="1:33" x14ac:dyDescent="0.3">
      <c r="A71" s="243" t="s">
        <v>62</v>
      </c>
      <c r="B71" s="243" t="s">
        <v>181</v>
      </c>
      <c r="C71" s="243" t="s">
        <v>182</v>
      </c>
      <c r="D71" s="237">
        <v>20625</v>
      </c>
      <c r="E71" s="237">
        <v>121</v>
      </c>
      <c r="F71" s="237">
        <v>622</v>
      </c>
      <c r="G71" s="237">
        <v>0</v>
      </c>
      <c r="H71" s="238">
        <v>86407</v>
      </c>
      <c r="I71" s="237">
        <v>10313</v>
      </c>
      <c r="J71" s="237">
        <v>0</v>
      </c>
      <c r="K71" s="237">
        <v>0</v>
      </c>
      <c r="L71" s="237">
        <v>0</v>
      </c>
      <c r="M71" s="238">
        <v>57779</v>
      </c>
      <c r="N71" s="237">
        <v>7219</v>
      </c>
      <c r="O71" s="237">
        <v>85</v>
      </c>
      <c r="P71" s="237">
        <v>0</v>
      </c>
      <c r="Q71" s="237">
        <v>0</v>
      </c>
      <c r="R71" s="238">
        <v>7606</v>
      </c>
      <c r="S71" s="237">
        <v>0</v>
      </c>
      <c r="T71" s="237">
        <v>0</v>
      </c>
      <c r="U71" s="237">
        <v>0</v>
      </c>
      <c r="V71" s="237">
        <v>0</v>
      </c>
      <c r="W71" s="238">
        <v>17271</v>
      </c>
      <c r="X71" s="237">
        <v>3093</v>
      </c>
      <c r="Y71" s="237">
        <v>36</v>
      </c>
      <c r="Z71" s="237">
        <v>622</v>
      </c>
      <c r="AA71" s="237">
        <v>0</v>
      </c>
      <c r="AB71" s="238">
        <v>3751</v>
      </c>
      <c r="AC71" s="237">
        <v>0</v>
      </c>
      <c r="AD71" s="237">
        <v>0</v>
      </c>
      <c r="AE71" s="237">
        <v>0</v>
      </c>
      <c r="AF71" s="237">
        <v>0</v>
      </c>
      <c r="AG71" s="238">
        <v>0</v>
      </c>
    </row>
    <row r="72" spans="1:33" x14ac:dyDescent="0.3">
      <c r="A72" s="243" t="s">
        <v>66</v>
      </c>
      <c r="B72" s="243" t="s">
        <v>177</v>
      </c>
      <c r="C72" s="243" t="s">
        <v>178</v>
      </c>
      <c r="D72" s="237">
        <v>28065</v>
      </c>
      <c r="E72" s="237">
        <v>165</v>
      </c>
      <c r="F72" s="237">
        <v>847</v>
      </c>
      <c r="G72" s="237">
        <v>0</v>
      </c>
      <c r="H72" s="238">
        <v>117574</v>
      </c>
      <c r="I72" s="237">
        <v>14033</v>
      </c>
      <c r="J72" s="237">
        <v>0</v>
      </c>
      <c r="K72" s="237">
        <v>0</v>
      </c>
      <c r="L72" s="237">
        <v>0</v>
      </c>
      <c r="M72" s="238">
        <v>78619</v>
      </c>
      <c r="N72" s="237">
        <v>9823</v>
      </c>
      <c r="O72" s="237">
        <v>116</v>
      </c>
      <c r="P72" s="237">
        <v>0</v>
      </c>
      <c r="Q72" s="237">
        <v>0</v>
      </c>
      <c r="R72" s="238">
        <v>10350</v>
      </c>
      <c r="S72" s="237">
        <v>0</v>
      </c>
      <c r="T72" s="237">
        <v>0</v>
      </c>
      <c r="U72" s="237">
        <v>0</v>
      </c>
      <c r="V72" s="237">
        <v>0</v>
      </c>
      <c r="W72" s="238">
        <v>23500</v>
      </c>
      <c r="X72" s="237">
        <v>4209</v>
      </c>
      <c r="Y72" s="237">
        <v>49</v>
      </c>
      <c r="Z72" s="237">
        <v>847</v>
      </c>
      <c r="AA72" s="237">
        <v>0</v>
      </c>
      <c r="AB72" s="238">
        <v>5105</v>
      </c>
      <c r="AC72" s="237">
        <v>0</v>
      </c>
      <c r="AD72" s="237">
        <v>0</v>
      </c>
      <c r="AE72" s="237">
        <v>0</v>
      </c>
      <c r="AF72" s="237">
        <v>0</v>
      </c>
      <c r="AG72" s="238">
        <v>0</v>
      </c>
    </row>
    <row r="73" spans="1:33" x14ac:dyDescent="0.3">
      <c r="A73" s="243" t="s">
        <v>66</v>
      </c>
      <c r="B73" s="243" t="s">
        <v>179</v>
      </c>
      <c r="C73" s="243" t="s">
        <v>180</v>
      </c>
      <c r="D73" s="237">
        <v>16935</v>
      </c>
      <c r="E73" s="237">
        <v>99</v>
      </c>
      <c r="F73" s="237">
        <v>511</v>
      </c>
      <c r="G73" s="237">
        <v>0</v>
      </c>
      <c r="H73" s="238">
        <v>70946</v>
      </c>
      <c r="I73" s="237">
        <v>8468</v>
      </c>
      <c r="J73" s="237">
        <v>0</v>
      </c>
      <c r="K73" s="237">
        <v>0</v>
      </c>
      <c r="L73" s="237">
        <v>0</v>
      </c>
      <c r="M73" s="238">
        <v>47439</v>
      </c>
      <c r="N73" s="237">
        <v>5927</v>
      </c>
      <c r="O73" s="237">
        <v>69</v>
      </c>
      <c r="P73" s="237">
        <v>0</v>
      </c>
      <c r="Q73" s="237">
        <v>0</v>
      </c>
      <c r="R73" s="238">
        <v>6245</v>
      </c>
      <c r="S73" s="237">
        <v>0</v>
      </c>
      <c r="T73" s="237">
        <v>0</v>
      </c>
      <c r="U73" s="237">
        <v>0</v>
      </c>
      <c r="V73" s="237">
        <v>0</v>
      </c>
      <c r="W73" s="238">
        <v>14181</v>
      </c>
      <c r="X73" s="237">
        <v>2540</v>
      </c>
      <c r="Y73" s="237">
        <v>30</v>
      </c>
      <c r="Z73" s="237">
        <v>511</v>
      </c>
      <c r="AA73" s="237">
        <v>0</v>
      </c>
      <c r="AB73" s="238">
        <v>3081</v>
      </c>
      <c r="AC73" s="237">
        <v>0</v>
      </c>
      <c r="AD73" s="237">
        <v>0</v>
      </c>
      <c r="AE73" s="237">
        <v>0</v>
      </c>
      <c r="AF73" s="237">
        <v>0</v>
      </c>
      <c r="AG73" s="238">
        <v>0</v>
      </c>
    </row>
    <row r="74" spans="1:33" x14ac:dyDescent="0.3">
      <c r="A74" s="243" t="s">
        <v>66</v>
      </c>
      <c r="B74" s="243" t="s">
        <v>181</v>
      </c>
      <c r="C74" s="243" t="s">
        <v>182</v>
      </c>
      <c r="D74" s="237">
        <v>11483</v>
      </c>
      <c r="E74" s="237">
        <v>67</v>
      </c>
      <c r="F74" s="237">
        <v>346</v>
      </c>
      <c r="G74" s="237">
        <v>0</v>
      </c>
      <c r="H74" s="238">
        <v>48108</v>
      </c>
      <c r="I74" s="237">
        <v>5742</v>
      </c>
      <c r="J74" s="237">
        <v>0</v>
      </c>
      <c r="K74" s="237">
        <v>0</v>
      </c>
      <c r="L74" s="237">
        <v>0</v>
      </c>
      <c r="M74" s="238">
        <v>32170</v>
      </c>
      <c r="N74" s="237">
        <v>4019</v>
      </c>
      <c r="O74" s="237">
        <v>47</v>
      </c>
      <c r="P74" s="237">
        <v>0</v>
      </c>
      <c r="Q74" s="237">
        <v>0</v>
      </c>
      <c r="R74" s="238">
        <v>4234</v>
      </c>
      <c r="S74" s="237">
        <v>0</v>
      </c>
      <c r="T74" s="237">
        <v>0</v>
      </c>
      <c r="U74" s="237">
        <v>0</v>
      </c>
      <c r="V74" s="237">
        <v>0</v>
      </c>
      <c r="W74" s="238">
        <v>9616</v>
      </c>
      <c r="X74" s="237">
        <v>1722</v>
      </c>
      <c r="Y74" s="237">
        <v>20</v>
      </c>
      <c r="Z74" s="237">
        <v>346</v>
      </c>
      <c r="AA74" s="237">
        <v>0</v>
      </c>
      <c r="AB74" s="238">
        <v>2088</v>
      </c>
      <c r="AC74" s="237">
        <v>0</v>
      </c>
      <c r="AD74" s="237">
        <v>0</v>
      </c>
      <c r="AE74" s="237">
        <v>0</v>
      </c>
      <c r="AF74" s="237">
        <v>0</v>
      </c>
      <c r="AG74" s="238">
        <v>0</v>
      </c>
    </row>
    <row r="75" spans="1:33" x14ac:dyDescent="0.3">
      <c r="A75" s="243" t="s">
        <v>67</v>
      </c>
      <c r="B75" s="243" t="s">
        <v>177</v>
      </c>
      <c r="C75" s="243" t="s">
        <v>178</v>
      </c>
      <c r="D75" s="237">
        <v>11129</v>
      </c>
      <c r="E75" s="237">
        <v>65</v>
      </c>
      <c r="F75" s="237">
        <v>336</v>
      </c>
      <c r="G75" s="237">
        <v>0</v>
      </c>
      <c r="H75" s="238">
        <v>46622</v>
      </c>
      <c r="I75" s="237">
        <v>5565</v>
      </c>
      <c r="J75" s="237">
        <v>0</v>
      </c>
      <c r="K75" s="237">
        <v>0</v>
      </c>
      <c r="L75" s="237">
        <v>0</v>
      </c>
      <c r="M75" s="238">
        <v>31175</v>
      </c>
      <c r="N75" s="237">
        <v>3895</v>
      </c>
      <c r="O75" s="237">
        <v>46</v>
      </c>
      <c r="P75" s="237">
        <v>0</v>
      </c>
      <c r="Q75" s="237">
        <v>0</v>
      </c>
      <c r="R75" s="238">
        <v>4104</v>
      </c>
      <c r="S75" s="237">
        <v>0</v>
      </c>
      <c r="T75" s="237">
        <v>0</v>
      </c>
      <c r="U75" s="237">
        <v>0</v>
      </c>
      <c r="V75" s="237">
        <v>0</v>
      </c>
      <c r="W75" s="238">
        <v>9319</v>
      </c>
      <c r="X75" s="237">
        <v>1669</v>
      </c>
      <c r="Y75" s="237">
        <v>19</v>
      </c>
      <c r="Z75" s="237">
        <v>336</v>
      </c>
      <c r="AA75" s="237">
        <v>0</v>
      </c>
      <c r="AB75" s="238">
        <v>2024</v>
      </c>
      <c r="AC75" s="237">
        <v>0</v>
      </c>
      <c r="AD75" s="237">
        <v>0</v>
      </c>
      <c r="AE75" s="237">
        <v>0</v>
      </c>
      <c r="AF75" s="237">
        <v>0</v>
      </c>
      <c r="AG75" s="238">
        <v>0</v>
      </c>
    </row>
    <row r="76" spans="1:33" x14ac:dyDescent="0.3">
      <c r="A76" s="243" t="s">
        <v>67</v>
      </c>
      <c r="B76" s="243" t="s">
        <v>181</v>
      </c>
      <c r="C76" s="243" t="s">
        <v>180</v>
      </c>
      <c r="D76" s="237">
        <v>12065</v>
      </c>
      <c r="E76" s="237">
        <v>71</v>
      </c>
      <c r="F76" s="237">
        <v>364</v>
      </c>
      <c r="G76" s="237">
        <v>0</v>
      </c>
      <c r="H76" s="238">
        <v>50544</v>
      </c>
      <c r="I76" s="237">
        <v>6033</v>
      </c>
      <c r="J76" s="237">
        <v>0</v>
      </c>
      <c r="K76" s="237">
        <v>0</v>
      </c>
      <c r="L76" s="237">
        <v>0</v>
      </c>
      <c r="M76" s="238">
        <v>33798</v>
      </c>
      <c r="N76" s="237">
        <v>4223</v>
      </c>
      <c r="O76" s="237">
        <v>50</v>
      </c>
      <c r="P76" s="237">
        <v>0</v>
      </c>
      <c r="Q76" s="237">
        <v>0</v>
      </c>
      <c r="R76" s="238">
        <v>4449</v>
      </c>
      <c r="S76" s="237">
        <v>0</v>
      </c>
      <c r="T76" s="237">
        <v>0</v>
      </c>
      <c r="U76" s="237">
        <v>0</v>
      </c>
      <c r="V76" s="237">
        <v>0</v>
      </c>
      <c r="W76" s="238">
        <v>10103</v>
      </c>
      <c r="X76" s="237">
        <v>1809</v>
      </c>
      <c r="Y76" s="237">
        <v>21</v>
      </c>
      <c r="Z76" s="237">
        <v>364</v>
      </c>
      <c r="AA76" s="237">
        <v>0</v>
      </c>
      <c r="AB76" s="238">
        <v>2194</v>
      </c>
      <c r="AC76" s="237">
        <v>0</v>
      </c>
      <c r="AD76" s="237">
        <v>0</v>
      </c>
      <c r="AE76" s="237">
        <v>0</v>
      </c>
      <c r="AF76" s="237">
        <v>0</v>
      </c>
      <c r="AG76" s="238">
        <v>0</v>
      </c>
    </row>
    <row r="77" spans="1:33" x14ac:dyDescent="0.3">
      <c r="A77" s="243" t="s">
        <v>67</v>
      </c>
      <c r="B77" s="243" t="s">
        <v>181</v>
      </c>
      <c r="C77" s="243" t="s">
        <v>182</v>
      </c>
      <c r="D77" s="237">
        <v>22415</v>
      </c>
      <c r="E77" s="237">
        <v>131</v>
      </c>
      <c r="F77" s="237">
        <v>676</v>
      </c>
      <c r="G77" s="237">
        <v>0</v>
      </c>
      <c r="H77" s="238">
        <v>93904</v>
      </c>
      <c r="I77" s="237">
        <v>11208</v>
      </c>
      <c r="J77" s="237">
        <v>0</v>
      </c>
      <c r="K77" s="237">
        <v>0</v>
      </c>
      <c r="L77" s="237">
        <v>0</v>
      </c>
      <c r="M77" s="238">
        <v>62792</v>
      </c>
      <c r="N77" s="237">
        <v>7845</v>
      </c>
      <c r="O77" s="237">
        <v>92</v>
      </c>
      <c r="P77" s="237">
        <v>0</v>
      </c>
      <c r="Q77" s="237">
        <v>0</v>
      </c>
      <c r="R77" s="238">
        <v>8266</v>
      </c>
      <c r="S77" s="237">
        <v>0</v>
      </c>
      <c r="T77" s="237">
        <v>0</v>
      </c>
      <c r="U77" s="237">
        <v>0</v>
      </c>
      <c r="V77" s="237">
        <v>0</v>
      </c>
      <c r="W77" s="238">
        <v>18769</v>
      </c>
      <c r="X77" s="237">
        <v>3362</v>
      </c>
      <c r="Y77" s="237">
        <v>39</v>
      </c>
      <c r="Z77" s="237">
        <v>676</v>
      </c>
      <c r="AA77" s="237">
        <v>0</v>
      </c>
      <c r="AB77" s="238">
        <v>4077</v>
      </c>
      <c r="AC77" s="237">
        <v>0</v>
      </c>
      <c r="AD77" s="237">
        <v>0</v>
      </c>
      <c r="AE77" s="237">
        <v>0</v>
      </c>
      <c r="AF77" s="237">
        <v>0</v>
      </c>
      <c r="AG77" s="238">
        <v>0</v>
      </c>
    </row>
    <row r="78" spans="1:33" x14ac:dyDescent="0.3">
      <c r="A78" s="243" t="s">
        <v>68</v>
      </c>
      <c r="B78" s="243" t="s">
        <v>177</v>
      </c>
      <c r="C78" s="243" t="s">
        <v>178</v>
      </c>
      <c r="D78" s="237">
        <v>17517</v>
      </c>
      <c r="E78" s="237">
        <v>103</v>
      </c>
      <c r="F78" s="237">
        <v>528</v>
      </c>
      <c r="G78" s="237">
        <v>0</v>
      </c>
      <c r="H78" s="238">
        <v>73385</v>
      </c>
      <c r="I78" s="237">
        <v>8759</v>
      </c>
      <c r="J78" s="237">
        <v>0</v>
      </c>
      <c r="K78" s="237">
        <v>0</v>
      </c>
      <c r="L78" s="237">
        <v>0</v>
      </c>
      <c r="M78" s="238">
        <v>49071</v>
      </c>
      <c r="N78" s="237">
        <v>6131</v>
      </c>
      <c r="O78" s="237">
        <v>72</v>
      </c>
      <c r="P78" s="237">
        <v>0</v>
      </c>
      <c r="Q78" s="237">
        <v>0</v>
      </c>
      <c r="R78" s="238">
        <v>6460</v>
      </c>
      <c r="S78" s="237">
        <v>0</v>
      </c>
      <c r="T78" s="237">
        <v>0</v>
      </c>
      <c r="U78" s="237">
        <v>0</v>
      </c>
      <c r="V78" s="237">
        <v>0</v>
      </c>
      <c r="W78" s="238">
        <v>14668</v>
      </c>
      <c r="X78" s="237">
        <v>2627</v>
      </c>
      <c r="Y78" s="237">
        <v>31</v>
      </c>
      <c r="Z78" s="237">
        <v>528</v>
      </c>
      <c r="AA78" s="237">
        <v>0</v>
      </c>
      <c r="AB78" s="238">
        <v>3186</v>
      </c>
      <c r="AC78" s="237">
        <v>0</v>
      </c>
      <c r="AD78" s="237">
        <v>0</v>
      </c>
      <c r="AE78" s="237">
        <v>0</v>
      </c>
      <c r="AF78" s="237">
        <v>0</v>
      </c>
      <c r="AG78" s="238">
        <v>0</v>
      </c>
    </row>
    <row r="79" spans="1:33" x14ac:dyDescent="0.3">
      <c r="A79" s="243" t="s">
        <v>68</v>
      </c>
      <c r="B79" s="243" t="s">
        <v>179</v>
      </c>
      <c r="C79" s="243" t="s">
        <v>180</v>
      </c>
      <c r="D79" s="237">
        <v>10538</v>
      </c>
      <c r="E79" s="237">
        <v>62</v>
      </c>
      <c r="F79" s="237">
        <v>318</v>
      </c>
      <c r="G79" s="237">
        <v>0</v>
      </c>
      <c r="H79" s="238">
        <v>44148</v>
      </c>
      <c r="I79" s="237">
        <v>5269</v>
      </c>
      <c r="J79" s="237">
        <v>0</v>
      </c>
      <c r="K79" s="237">
        <v>0</v>
      </c>
      <c r="L79" s="237">
        <v>0</v>
      </c>
      <c r="M79" s="238">
        <v>29520</v>
      </c>
      <c r="N79" s="237">
        <v>3688</v>
      </c>
      <c r="O79" s="237">
        <v>43</v>
      </c>
      <c r="P79" s="237">
        <v>0</v>
      </c>
      <c r="Q79" s="237">
        <v>0</v>
      </c>
      <c r="R79" s="238">
        <v>3885</v>
      </c>
      <c r="S79" s="237">
        <v>0</v>
      </c>
      <c r="T79" s="237">
        <v>0</v>
      </c>
      <c r="U79" s="237">
        <v>0</v>
      </c>
      <c r="V79" s="237">
        <v>0</v>
      </c>
      <c r="W79" s="238">
        <v>8825</v>
      </c>
      <c r="X79" s="237">
        <v>1581</v>
      </c>
      <c r="Y79" s="237">
        <v>19</v>
      </c>
      <c r="Z79" s="237">
        <v>318</v>
      </c>
      <c r="AA79" s="237">
        <v>0</v>
      </c>
      <c r="AB79" s="238">
        <v>1918</v>
      </c>
      <c r="AC79" s="237">
        <v>0</v>
      </c>
      <c r="AD79" s="237">
        <v>0</v>
      </c>
      <c r="AE79" s="237">
        <v>0</v>
      </c>
      <c r="AF79" s="237">
        <v>0</v>
      </c>
      <c r="AG79" s="238">
        <v>0</v>
      </c>
    </row>
    <row r="80" spans="1:33" x14ac:dyDescent="0.3">
      <c r="A80" s="243" t="s">
        <v>68</v>
      </c>
      <c r="B80" s="243" t="s">
        <v>181</v>
      </c>
      <c r="C80" s="243" t="s">
        <v>182</v>
      </c>
      <c r="D80" s="237">
        <v>10986</v>
      </c>
      <c r="E80" s="237">
        <v>64</v>
      </c>
      <c r="F80" s="237">
        <v>331</v>
      </c>
      <c r="G80" s="237">
        <v>0</v>
      </c>
      <c r="H80" s="238">
        <v>46024</v>
      </c>
      <c r="I80" s="237">
        <v>5493</v>
      </c>
      <c r="J80" s="237">
        <v>0</v>
      </c>
      <c r="K80" s="237">
        <v>0</v>
      </c>
      <c r="L80" s="237">
        <v>0</v>
      </c>
      <c r="M80" s="238">
        <v>30775</v>
      </c>
      <c r="N80" s="237">
        <v>3845</v>
      </c>
      <c r="O80" s="237">
        <v>45</v>
      </c>
      <c r="P80" s="237">
        <v>0</v>
      </c>
      <c r="Q80" s="237">
        <v>0</v>
      </c>
      <c r="R80" s="238">
        <v>4051</v>
      </c>
      <c r="S80" s="237">
        <v>0</v>
      </c>
      <c r="T80" s="237">
        <v>0</v>
      </c>
      <c r="U80" s="237">
        <v>0</v>
      </c>
      <c r="V80" s="237">
        <v>0</v>
      </c>
      <c r="W80" s="238">
        <v>9200</v>
      </c>
      <c r="X80" s="237">
        <v>1648</v>
      </c>
      <c r="Y80" s="237">
        <v>19</v>
      </c>
      <c r="Z80" s="237">
        <v>331</v>
      </c>
      <c r="AA80" s="237">
        <v>0</v>
      </c>
      <c r="AB80" s="238">
        <v>1998</v>
      </c>
      <c r="AC80" s="237">
        <v>0</v>
      </c>
      <c r="AD80" s="237">
        <v>0</v>
      </c>
      <c r="AE80" s="237">
        <v>0</v>
      </c>
      <c r="AF80" s="237">
        <v>0</v>
      </c>
      <c r="AG80" s="238">
        <v>0</v>
      </c>
    </row>
    <row r="81" spans="1:33" x14ac:dyDescent="0.3">
      <c r="A81" s="243" t="s">
        <v>72</v>
      </c>
      <c r="B81" s="243" t="s">
        <v>177</v>
      </c>
      <c r="C81" s="243" t="s">
        <v>178</v>
      </c>
      <c r="D81" s="237">
        <v>1074</v>
      </c>
      <c r="E81" s="237">
        <v>6</v>
      </c>
      <c r="F81" s="237">
        <v>32</v>
      </c>
      <c r="G81" s="237">
        <v>0</v>
      </c>
      <c r="H81" s="238">
        <v>4499</v>
      </c>
      <c r="I81" s="237">
        <v>537</v>
      </c>
      <c r="J81" s="237">
        <v>0</v>
      </c>
      <c r="K81" s="237">
        <v>0</v>
      </c>
      <c r="L81" s="237">
        <v>0</v>
      </c>
      <c r="M81" s="238">
        <v>3008</v>
      </c>
      <c r="N81" s="237">
        <v>376</v>
      </c>
      <c r="O81" s="237">
        <v>4</v>
      </c>
      <c r="P81" s="237">
        <v>0</v>
      </c>
      <c r="Q81" s="237">
        <v>0</v>
      </c>
      <c r="R81" s="238">
        <v>396</v>
      </c>
      <c r="S81" s="237">
        <v>0</v>
      </c>
      <c r="T81" s="237">
        <v>0</v>
      </c>
      <c r="U81" s="237">
        <v>0</v>
      </c>
      <c r="V81" s="237">
        <v>0</v>
      </c>
      <c r="W81" s="238">
        <v>900</v>
      </c>
      <c r="X81" s="237">
        <v>161</v>
      </c>
      <c r="Y81" s="237">
        <v>2</v>
      </c>
      <c r="Z81" s="237">
        <v>32</v>
      </c>
      <c r="AA81" s="237">
        <v>0</v>
      </c>
      <c r="AB81" s="238">
        <v>195</v>
      </c>
      <c r="AC81" s="237">
        <v>0</v>
      </c>
      <c r="AD81" s="237">
        <v>0</v>
      </c>
      <c r="AE81" s="237">
        <v>0</v>
      </c>
      <c r="AF81" s="237">
        <v>0</v>
      </c>
      <c r="AG81" s="238">
        <v>0</v>
      </c>
    </row>
    <row r="82" spans="1:33" x14ac:dyDescent="0.3">
      <c r="A82" s="243" t="s">
        <v>72</v>
      </c>
      <c r="B82" s="243" t="s">
        <v>179</v>
      </c>
      <c r="C82" s="243" t="s">
        <v>180</v>
      </c>
      <c r="D82" s="237">
        <v>21722</v>
      </c>
      <c r="E82" s="237">
        <v>127</v>
      </c>
      <c r="F82" s="237">
        <v>655</v>
      </c>
      <c r="G82" s="237">
        <v>0</v>
      </c>
      <c r="H82" s="238">
        <v>91002</v>
      </c>
      <c r="I82" s="237">
        <v>10861</v>
      </c>
      <c r="J82" s="237">
        <v>0</v>
      </c>
      <c r="K82" s="237">
        <v>0</v>
      </c>
      <c r="L82" s="237">
        <v>0</v>
      </c>
      <c r="M82" s="238">
        <v>60851</v>
      </c>
      <c r="N82" s="237">
        <v>7603</v>
      </c>
      <c r="O82" s="237">
        <v>89</v>
      </c>
      <c r="P82" s="237">
        <v>0</v>
      </c>
      <c r="Q82" s="237">
        <v>0</v>
      </c>
      <c r="R82" s="238">
        <v>8011</v>
      </c>
      <c r="S82" s="237">
        <v>0</v>
      </c>
      <c r="T82" s="237">
        <v>0</v>
      </c>
      <c r="U82" s="237">
        <v>0</v>
      </c>
      <c r="V82" s="237">
        <v>0</v>
      </c>
      <c r="W82" s="238">
        <v>18189</v>
      </c>
      <c r="X82" s="237">
        <v>3258</v>
      </c>
      <c r="Y82" s="237">
        <v>38</v>
      </c>
      <c r="Z82" s="237">
        <v>655</v>
      </c>
      <c r="AA82" s="237">
        <v>0</v>
      </c>
      <c r="AB82" s="238">
        <v>3951</v>
      </c>
      <c r="AC82" s="237">
        <v>0</v>
      </c>
      <c r="AD82" s="237">
        <v>0</v>
      </c>
      <c r="AE82" s="237">
        <v>0</v>
      </c>
      <c r="AF82" s="237">
        <v>0</v>
      </c>
      <c r="AG82" s="238">
        <v>0</v>
      </c>
    </row>
    <row r="83" spans="1:33" x14ac:dyDescent="0.3">
      <c r="A83" s="243" t="s">
        <v>72</v>
      </c>
      <c r="B83" s="243" t="s">
        <v>181</v>
      </c>
      <c r="C83" s="243" t="s">
        <v>182</v>
      </c>
      <c r="D83" s="237">
        <v>36262</v>
      </c>
      <c r="E83" s="237">
        <v>213</v>
      </c>
      <c r="F83" s="237">
        <v>1094</v>
      </c>
      <c r="G83" s="237">
        <v>0</v>
      </c>
      <c r="H83" s="238">
        <v>151916</v>
      </c>
      <c r="I83" s="237">
        <v>18131</v>
      </c>
      <c r="J83" s="237">
        <v>0</v>
      </c>
      <c r="K83" s="237">
        <v>0</v>
      </c>
      <c r="L83" s="237">
        <v>0</v>
      </c>
      <c r="M83" s="238">
        <v>101581</v>
      </c>
      <c r="N83" s="237">
        <v>12692</v>
      </c>
      <c r="O83" s="237">
        <v>149</v>
      </c>
      <c r="P83" s="237">
        <v>0</v>
      </c>
      <c r="Q83" s="237">
        <v>0</v>
      </c>
      <c r="R83" s="238">
        <v>13373</v>
      </c>
      <c r="S83" s="237">
        <v>0</v>
      </c>
      <c r="T83" s="237">
        <v>0</v>
      </c>
      <c r="U83" s="237">
        <v>0</v>
      </c>
      <c r="V83" s="237">
        <v>0</v>
      </c>
      <c r="W83" s="238">
        <v>30365</v>
      </c>
      <c r="X83" s="237">
        <v>5439</v>
      </c>
      <c r="Y83" s="237">
        <v>64</v>
      </c>
      <c r="Z83" s="237">
        <v>1094</v>
      </c>
      <c r="AA83" s="237">
        <v>0</v>
      </c>
      <c r="AB83" s="238">
        <v>6597</v>
      </c>
      <c r="AC83" s="237">
        <v>0</v>
      </c>
      <c r="AD83" s="237">
        <v>0</v>
      </c>
      <c r="AE83" s="237">
        <v>0</v>
      </c>
      <c r="AF83" s="237">
        <v>0</v>
      </c>
      <c r="AG83" s="238">
        <v>0</v>
      </c>
    </row>
    <row r="84" spans="1:33" x14ac:dyDescent="0.3">
      <c r="A84" s="243" t="s">
        <v>74</v>
      </c>
      <c r="B84" s="243" t="s">
        <v>177</v>
      </c>
      <c r="C84" s="243" t="s">
        <v>178</v>
      </c>
      <c r="D84" s="237">
        <v>39974</v>
      </c>
      <c r="E84" s="237">
        <v>234</v>
      </c>
      <c r="F84" s="237">
        <v>1206</v>
      </c>
      <c r="G84" s="237">
        <v>0</v>
      </c>
      <c r="H84" s="238">
        <v>167465</v>
      </c>
      <c r="I84" s="237">
        <v>19987</v>
      </c>
      <c r="J84" s="237">
        <v>0</v>
      </c>
      <c r="K84" s="237">
        <v>0</v>
      </c>
      <c r="L84" s="237">
        <v>0</v>
      </c>
      <c r="M84" s="238">
        <v>111980</v>
      </c>
      <c r="N84" s="237">
        <v>13991</v>
      </c>
      <c r="O84" s="237">
        <v>164</v>
      </c>
      <c r="P84" s="237">
        <v>0</v>
      </c>
      <c r="Q84" s="237">
        <v>0</v>
      </c>
      <c r="R84" s="238">
        <v>14741</v>
      </c>
      <c r="S84" s="237">
        <v>0</v>
      </c>
      <c r="T84" s="237">
        <v>0</v>
      </c>
      <c r="U84" s="237">
        <v>0</v>
      </c>
      <c r="V84" s="237">
        <v>0</v>
      </c>
      <c r="W84" s="238">
        <v>33472</v>
      </c>
      <c r="X84" s="237">
        <v>5996</v>
      </c>
      <c r="Y84" s="237">
        <v>70</v>
      </c>
      <c r="Z84" s="237">
        <v>1206</v>
      </c>
      <c r="AA84" s="237">
        <v>0</v>
      </c>
      <c r="AB84" s="238">
        <v>7272</v>
      </c>
      <c r="AC84" s="237">
        <v>0</v>
      </c>
      <c r="AD84" s="237">
        <v>0</v>
      </c>
      <c r="AE84" s="237">
        <v>0</v>
      </c>
      <c r="AF84" s="237">
        <v>0</v>
      </c>
      <c r="AG84" s="238">
        <v>0</v>
      </c>
    </row>
    <row r="85" spans="1:33" x14ac:dyDescent="0.3">
      <c r="A85" s="243" t="s">
        <v>74</v>
      </c>
      <c r="B85" s="243" t="s">
        <v>179</v>
      </c>
      <c r="C85" s="243" t="s">
        <v>180</v>
      </c>
      <c r="D85" s="237">
        <v>39473</v>
      </c>
      <c r="E85" s="237">
        <v>232</v>
      </c>
      <c r="F85" s="237">
        <v>1191</v>
      </c>
      <c r="G85" s="237">
        <v>0</v>
      </c>
      <c r="H85" s="238">
        <v>165366</v>
      </c>
      <c r="I85" s="237">
        <v>19737</v>
      </c>
      <c r="J85" s="237">
        <v>0</v>
      </c>
      <c r="K85" s="237">
        <v>0</v>
      </c>
      <c r="L85" s="237">
        <v>0</v>
      </c>
      <c r="M85" s="238">
        <v>110575</v>
      </c>
      <c r="N85" s="237">
        <v>13816</v>
      </c>
      <c r="O85" s="237">
        <v>162</v>
      </c>
      <c r="P85" s="237">
        <v>0</v>
      </c>
      <c r="Q85" s="237">
        <v>0</v>
      </c>
      <c r="R85" s="238">
        <v>14557</v>
      </c>
      <c r="S85" s="237">
        <v>0</v>
      </c>
      <c r="T85" s="237">
        <v>0</v>
      </c>
      <c r="U85" s="237">
        <v>0</v>
      </c>
      <c r="V85" s="237">
        <v>0</v>
      </c>
      <c r="W85" s="238">
        <v>33053</v>
      </c>
      <c r="X85" s="237">
        <v>5920</v>
      </c>
      <c r="Y85" s="237">
        <v>70</v>
      </c>
      <c r="Z85" s="237">
        <v>1191</v>
      </c>
      <c r="AA85" s="237">
        <v>0</v>
      </c>
      <c r="AB85" s="238">
        <v>7181</v>
      </c>
      <c r="AC85" s="237">
        <v>0</v>
      </c>
      <c r="AD85" s="237">
        <v>0</v>
      </c>
      <c r="AE85" s="237">
        <v>0</v>
      </c>
      <c r="AF85" s="237">
        <v>0</v>
      </c>
      <c r="AG85" s="238">
        <v>0</v>
      </c>
    </row>
    <row r="86" spans="1:33" x14ac:dyDescent="0.3">
      <c r="A86" s="243" t="s">
        <v>74</v>
      </c>
      <c r="B86" s="243" t="s">
        <v>181</v>
      </c>
      <c r="C86" s="243" t="s">
        <v>182</v>
      </c>
      <c r="D86" s="237">
        <v>27668</v>
      </c>
      <c r="E86" s="237">
        <v>162</v>
      </c>
      <c r="F86" s="237">
        <v>835</v>
      </c>
      <c r="G86" s="237">
        <v>0</v>
      </c>
      <c r="H86" s="238">
        <v>115912</v>
      </c>
      <c r="I86" s="237">
        <v>13834</v>
      </c>
      <c r="J86" s="237">
        <v>0</v>
      </c>
      <c r="K86" s="237">
        <v>0</v>
      </c>
      <c r="L86" s="237">
        <v>0</v>
      </c>
      <c r="M86" s="238">
        <v>77507</v>
      </c>
      <c r="N86" s="237">
        <v>9684</v>
      </c>
      <c r="O86" s="237">
        <v>113</v>
      </c>
      <c r="P86" s="237">
        <v>0</v>
      </c>
      <c r="Q86" s="237">
        <v>0</v>
      </c>
      <c r="R86" s="238">
        <v>10203</v>
      </c>
      <c r="S86" s="237">
        <v>0</v>
      </c>
      <c r="T86" s="237">
        <v>0</v>
      </c>
      <c r="U86" s="237">
        <v>0</v>
      </c>
      <c r="V86" s="237">
        <v>0</v>
      </c>
      <c r="W86" s="238">
        <v>23168</v>
      </c>
      <c r="X86" s="237">
        <v>4150</v>
      </c>
      <c r="Y86" s="237">
        <v>49</v>
      </c>
      <c r="Z86" s="237">
        <v>835</v>
      </c>
      <c r="AA86" s="237">
        <v>0</v>
      </c>
      <c r="AB86" s="238">
        <v>5034</v>
      </c>
      <c r="AC86" s="237">
        <v>0</v>
      </c>
      <c r="AD86" s="237">
        <v>0</v>
      </c>
      <c r="AE86" s="237">
        <v>0</v>
      </c>
      <c r="AF86" s="237">
        <v>0</v>
      </c>
      <c r="AG86" s="238">
        <v>0</v>
      </c>
    </row>
    <row r="87" spans="1:33" x14ac:dyDescent="0.3">
      <c r="A87" s="243" t="s">
        <v>75</v>
      </c>
      <c r="B87" s="243" t="s">
        <v>179</v>
      </c>
      <c r="C87" s="243" t="s">
        <v>178</v>
      </c>
      <c r="D87" s="237">
        <v>10213</v>
      </c>
      <c r="E87" s="237">
        <v>60</v>
      </c>
      <c r="F87" s="237">
        <v>308</v>
      </c>
      <c r="G87" s="237">
        <v>0</v>
      </c>
      <c r="H87" s="238">
        <v>42784</v>
      </c>
      <c r="I87" s="237">
        <v>5107</v>
      </c>
      <c r="J87" s="237">
        <v>0</v>
      </c>
      <c r="K87" s="237">
        <v>0</v>
      </c>
      <c r="L87" s="237">
        <v>0</v>
      </c>
      <c r="M87" s="238">
        <v>28609</v>
      </c>
      <c r="N87" s="237">
        <v>3575</v>
      </c>
      <c r="O87" s="237">
        <v>42</v>
      </c>
      <c r="P87" s="237">
        <v>0</v>
      </c>
      <c r="Q87" s="237">
        <v>0</v>
      </c>
      <c r="R87" s="238">
        <v>3767</v>
      </c>
      <c r="S87" s="237">
        <v>0</v>
      </c>
      <c r="T87" s="237">
        <v>0</v>
      </c>
      <c r="U87" s="237">
        <v>0</v>
      </c>
      <c r="V87" s="237">
        <v>0</v>
      </c>
      <c r="W87" s="238">
        <v>8551</v>
      </c>
      <c r="X87" s="237">
        <v>1531</v>
      </c>
      <c r="Y87" s="237">
        <v>18</v>
      </c>
      <c r="Z87" s="237">
        <v>308</v>
      </c>
      <c r="AA87" s="237">
        <v>0</v>
      </c>
      <c r="AB87" s="238">
        <v>1857</v>
      </c>
      <c r="AC87" s="237">
        <v>0</v>
      </c>
      <c r="AD87" s="237">
        <v>0</v>
      </c>
      <c r="AE87" s="237">
        <v>0</v>
      </c>
      <c r="AF87" s="237">
        <v>0</v>
      </c>
      <c r="AG87" s="238">
        <v>0</v>
      </c>
    </row>
    <row r="88" spans="1:33" x14ac:dyDescent="0.3">
      <c r="A88" s="243" t="s">
        <v>75</v>
      </c>
      <c r="B88" s="243" t="s">
        <v>179</v>
      </c>
      <c r="C88" s="243" t="s">
        <v>180</v>
      </c>
      <c r="D88" s="237">
        <v>8424</v>
      </c>
      <c r="E88" s="237">
        <v>49</v>
      </c>
      <c r="F88" s="237">
        <v>254</v>
      </c>
      <c r="G88" s="237">
        <v>0</v>
      </c>
      <c r="H88" s="238">
        <v>35293</v>
      </c>
      <c r="I88" s="237">
        <v>4212</v>
      </c>
      <c r="J88" s="237">
        <v>0</v>
      </c>
      <c r="K88" s="237">
        <v>0</v>
      </c>
      <c r="L88" s="237">
        <v>0</v>
      </c>
      <c r="M88" s="238">
        <v>23599</v>
      </c>
      <c r="N88" s="237">
        <v>2948</v>
      </c>
      <c r="O88" s="237">
        <v>34</v>
      </c>
      <c r="P88" s="237">
        <v>0</v>
      </c>
      <c r="Q88" s="237">
        <v>0</v>
      </c>
      <c r="R88" s="238">
        <v>3106</v>
      </c>
      <c r="S88" s="237">
        <v>0</v>
      </c>
      <c r="T88" s="237">
        <v>0</v>
      </c>
      <c r="U88" s="237">
        <v>0</v>
      </c>
      <c r="V88" s="237">
        <v>0</v>
      </c>
      <c r="W88" s="238">
        <v>7055</v>
      </c>
      <c r="X88" s="237">
        <v>1264</v>
      </c>
      <c r="Y88" s="237">
        <v>15</v>
      </c>
      <c r="Z88" s="237">
        <v>254</v>
      </c>
      <c r="AA88" s="237">
        <v>0</v>
      </c>
      <c r="AB88" s="238">
        <v>1533</v>
      </c>
      <c r="AC88" s="237">
        <v>0</v>
      </c>
      <c r="AD88" s="237">
        <v>0</v>
      </c>
      <c r="AE88" s="237">
        <v>0</v>
      </c>
      <c r="AF88" s="237">
        <v>0</v>
      </c>
      <c r="AG88" s="238">
        <v>0</v>
      </c>
    </row>
    <row r="89" spans="1:33" x14ac:dyDescent="0.3">
      <c r="A89" s="243" t="s">
        <v>75</v>
      </c>
      <c r="B89" s="243" t="s">
        <v>181</v>
      </c>
      <c r="C89" s="243" t="s">
        <v>183</v>
      </c>
      <c r="D89" s="237">
        <v>2378</v>
      </c>
      <c r="E89" s="237">
        <v>14</v>
      </c>
      <c r="F89" s="237">
        <v>72</v>
      </c>
      <c r="G89" s="237">
        <v>0</v>
      </c>
      <c r="H89" s="238">
        <v>9961</v>
      </c>
      <c r="I89" s="237">
        <v>1189</v>
      </c>
      <c r="J89" s="237">
        <v>0</v>
      </c>
      <c r="K89" s="237">
        <v>0</v>
      </c>
      <c r="L89" s="237">
        <v>0</v>
      </c>
      <c r="M89" s="238">
        <v>6660</v>
      </c>
      <c r="N89" s="237">
        <v>832</v>
      </c>
      <c r="O89" s="237">
        <v>10</v>
      </c>
      <c r="P89" s="237">
        <v>0</v>
      </c>
      <c r="Q89" s="237">
        <v>0</v>
      </c>
      <c r="R89" s="238">
        <v>877</v>
      </c>
      <c r="S89" s="237">
        <v>0</v>
      </c>
      <c r="T89" s="237">
        <v>0</v>
      </c>
      <c r="U89" s="237">
        <v>0</v>
      </c>
      <c r="V89" s="237">
        <v>0</v>
      </c>
      <c r="W89" s="238">
        <v>1991</v>
      </c>
      <c r="X89" s="237">
        <v>357</v>
      </c>
      <c r="Y89" s="237">
        <v>4</v>
      </c>
      <c r="Z89" s="237">
        <v>72</v>
      </c>
      <c r="AA89" s="237">
        <v>0</v>
      </c>
      <c r="AB89" s="238">
        <v>433</v>
      </c>
      <c r="AC89" s="237">
        <v>0</v>
      </c>
      <c r="AD89" s="237">
        <v>0</v>
      </c>
      <c r="AE89" s="237">
        <v>0</v>
      </c>
      <c r="AF89" s="237">
        <v>0</v>
      </c>
      <c r="AG89" s="238">
        <v>0</v>
      </c>
    </row>
    <row r="90" spans="1:33" x14ac:dyDescent="0.3">
      <c r="A90" s="243" t="s">
        <v>75</v>
      </c>
      <c r="B90" s="243" t="s">
        <v>181</v>
      </c>
      <c r="C90" s="243" t="s">
        <v>184</v>
      </c>
      <c r="D90" s="237">
        <v>1225</v>
      </c>
      <c r="E90" s="237">
        <v>7</v>
      </c>
      <c r="F90" s="237">
        <v>37</v>
      </c>
      <c r="G90" s="237">
        <v>0</v>
      </c>
      <c r="H90" s="238">
        <v>5133</v>
      </c>
      <c r="I90" s="237">
        <v>613</v>
      </c>
      <c r="J90" s="237">
        <v>0</v>
      </c>
      <c r="K90" s="237">
        <v>0</v>
      </c>
      <c r="L90" s="237">
        <v>0</v>
      </c>
      <c r="M90" s="238">
        <v>3432</v>
      </c>
      <c r="N90" s="237">
        <v>429</v>
      </c>
      <c r="O90" s="237">
        <v>5</v>
      </c>
      <c r="P90" s="237">
        <v>0</v>
      </c>
      <c r="Q90" s="237">
        <v>0</v>
      </c>
      <c r="R90" s="238">
        <v>452</v>
      </c>
      <c r="S90" s="237">
        <v>0</v>
      </c>
      <c r="T90" s="237">
        <v>0</v>
      </c>
      <c r="U90" s="237">
        <v>0</v>
      </c>
      <c r="V90" s="237">
        <v>0</v>
      </c>
      <c r="W90" s="238">
        <v>1027</v>
      </c>
      <c r="X90" s="237">
        <v>183</v>
      </c>
      <c r="Y90" s="237">
        <v>2</v>
      </c>
      <c r="Z90" s="237">
        <v>37</v>
      </c>
      <c r="AA90" s="237">
        <v>0</v>
      </c>
      <c r="AB90" s="238">
        <v>222</v>
      </c>
      <c r="AC90" s="237">
        <v>0</v>
      </c>
      <c r="AD90" s="237">
        <v>0</v>
      </c>
      <c r="AE90" s="237">
        <v>0</v>
      </c>
      <c r="AF90" s="237">
        <v>0</v>
      </c>
      <c r="AG90" s="238">
        <v>0</v>
      </c>
    </row>
    <row r="91" spans="1:33" x14ac:dyDescent="0.3">
      <c r="A91" s="243" t="s">
        <v>75</v>
      </c>
      <c r="B91" s="243" t="s">
        <v>181</v>
      </c>
      <c r="C91" s="243" t="s">
        <v>185</v>
      </c>
      <c r="D91" s="237">
        <v>1534</v>
      </c>
      <c r="E91" s="237">
        <v>9</v>
      </c>
      <c r="F91" s="237">
        <v>46</v>
      </c>
      <c r="G91" s="237">
        <v>0</v>
      </c>
      <c r="H91" s="238">
        <v>6426</v>
      </c>
      <c r="I91" s="237">
        <v>767</v>
      </c>
      <c r="J91" s="237">
        <v>0</v>
      </c>
      <c r="K91" s="237">
        <v>0</v>
      </c>
      <c r="L91" s="237">
        <v>0</v>
      </c>
      <c r="M91" s="238">
        <v>4297</v>
      </c>
      <c r="N91" s="237">
        <v>537</v>
      </c>
      <c r="O91" s="237">
        <v>6</v>
      </c>
      <c r="P91" s="237">
        <v>0</v>
      </c>
      <c r="Q91" s="237">
        <v>0</v>
      </c>
      <c r="R91" s="238">
        <v>565</v>
      </c>
      <c r="S91" s="237">
        <v>0</v>
      </c>
      <c r="T91" s="237">
        <v>0</v>
      </c>
      <c r="U91" s="237">
        <v>0</v>
      </c>
      <c r="V91" s="237">
        <v>0</v>
      </c>
      <c r="W91" s="238">
        <v>1285</v>
      </c>
      <c r="X91" s="237">
        <v>230</v>
      </c>
      <c r="Y91" s="237">
        <v>3</v>
      </c>
      <c r="Z91" s="237">
        <v>46</v>
      </c>
      <c r="AA91" s="237">
        <v>0</v>
      </c>
      <c r="AB91" s="238">
        <v>279</v>
      </c>
      <c r="AC91" s="237">
        <v>0</v>
      </c>
      <c r="AD91" s="237">
        <v>0</v>
      </c>
      <c r="AE91" s="237">
        <v>0</v>
      </c>
      <c r="AF91" s="237">
        <v>0</v>
      </c>
      <c r="AG91" s="238">
        <v>0</v>
      </c>
    </row>
    <row r="92" spans="1:33" x14ac:dyDescent="0.3">
      <c r="A92" s="243" t="s">
        <v>75</v>
      </c>
      <c r="B92" s="243" t="s">
        <v>181</v>
      </c>
      <c r="C92" s="243" t="s">
        <v>178</v>
      </c>
      <c r="D92" s="237">
        <v>3245</v>
      </c>
      <c r="E92" s="237">
        <v>19</v>
      </c>
      <c r="F92" s="237">
        <v>98</v>
      </c>
      <c r="G92" s="237">
        <v>0</v>
      </c>
      <c r="H92" s="238">
        <v>13594</v>
      </c>
      <c r="I92" s="237">
        <v>1623</v>
      </c>
      <c r="J92" s="237">
        <v>0</v>
      </c>
      <c r="K92" s="237">
        <v>0</v>
      </c>
      <c r="L92" s="237">
        <v>0</v>
      </c>
      <c r="M92" s="238">
        <v>9090</v>
      </c>
      <c r="N92" s="237">
        <v>1136</v>
      </c>
      <c r="O92" s="237">
        <v>13</v>
      </c>
      <c r="P92" s="237">
        <v>0</v>
      </c>
      <c r="Q92" s="237">
        <v>0</v>
      </c>
      <c r="R92" s="238">
        <v>1197</v>
      </c>
      <c r="S92" s="237">
        <v>0</v>
      </c>
      <c r="T92" s="237">
        <v>0</v>
      </c>
      <c r="U92" s="237">
        <v>0</v>
      </c>
      <c r="V92" s="237">
        <v>0</v>
      </c>
      <c r="W92" s="238">
        <v>2717</v>
      </c>
      <c r="X92" s="237">
        <v>486</v>
      </c>
      <c r="Y92" s="237">
        <v>6</v>
      </c>
      <c r="Z92" s="237">
        <v>98</v>
      </c>
      <c r="AA92" s="237">
        <v>0</v>
      </c>
      <c r="AB92" s="238">
        <v>590</v>
      </c>
      <c r="AC92" s="237">
        <v>0</v>
      </c>
      <c r="AD92" s="237">
        <v>0</v>
      </c>
      <c r="AE92" s="237">
        <v>0</v>
      </c>
      <c r="AF92" s="237">
        <v>0</v>
      </c>
      <c r="AG92" s="238">
        <v>0</v>
      </c>
    </row>
    <row r="94" spans="1:33" x14ac:dyDescent="0.3">
      <c r="X94" s="244"/>
      <c r="Y94" s="244"/>
      <c r="Z94" s="244"/>
    </row>
  </sheetData>
  <printOptions horizontalCentered="1"/>
  <pageMargins left="0.5" right="0.5" top="0.75" bottom="0.75" header="0.3" footer="0.3"/>
  <pageSetup paperSize="5" scale="56" fitToWidth="2" fitToHeight="2" orientation="landscape" r:id="rId1"/>
  <headerFooter>
    <oddHeader>&amp;C&amp;F
&amp;A</oddHeader>
    <oddFooter>&amp;L&amp;D&amp;R&amp;P of &amp;N</oddFooter>
  </headerFooter>
  <rowBreaks count="1" manualBreakCount="1">
    <brk id="49" max="16383" man="1"/>
  </rowBreaks>
  <colBreaks count="1" manualBreakCount="1"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0855-CCA5-4649-BBE4-11E10D94FC48}">
  <sheetPr>
    <tabColor theme="9" tint="0.59999389629810485"/>
  </sheetPr>
  <dimension ref="A1:AL4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4.4" x14ac:dyDescent="0.3"/>
  <cols>
    <col min="1" max="3" width="14.77734375" customWidth="1"/>
    <col min="4" max="13" width="11.77734375" customWidth="1"/>
    <col min="14" max="18" width="13.77734375" customWidth="1"/>
    <col min="19" max="28" width="15.77734375" customWidth="1"/>
    <col min="29" max="33" width="16.77734375" customWidth="1"/>
    <col min="34" max="38" width="15.77734375" customWidth="1"/>
  </cols>
  <sheetData>
    <row r="1" spans="1:38" x14ac:dyDescent="0.3">
      <c r="A1" s="108" t="s">
        <v>176</v>
      </c>
      <c r="B1" s="153" t="s">
        <v>147</v>
      </c>
      <c r="C1" s="154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8" x14ac:dyDescent="0.3">
      <c r="A2" s="178" t="s">
        <v>105</v>
      </c>
      <c r="B2" s="178" t="s">
        <v>105</v>
      </c>
      <c r="C2" s="178" t="s">
        <v>105</v>
      </c>
      <c r="D2" s="232" t="s">
        <v>89</v>
      </c>
      <c r="E2" s="232" t="s">
        <v>89</v>
      </c>
      <c r="F2" s="232" t="s">
        <v>89</v>
      </c>
      <c r="G2" s="232" t="s">
        <v>89</v>
      </c>
      <c r="H2" s="233" t="s">
        <v>89</v>
      </c>
      <c r="I2" s="232" t="s">
        <v>90</v>
      </c>
      <c r="J2" s="232" t="s">
        <v>90</v>
      </c>
      <c r="K2" s="232" t="s">
        <v>90</v>
      </c>
      <c r="L2" s="232" t="s">
        <v>90</v>
      </c>
      <c r="M2" s="233" t="s">
        <v>90</v>
      </c>
      <c r="N2" s="232" t="s">
        <v>91</v>
      </c>
      <c r="O2" s="232" t="s">
        <v>91</v>
      </c>
      <c r="P2" s="232" t="s">
        <v>91</v>
      </c>
      <c r="Q2" s="232" t="s">
        <v>91</v>
      </c>
      <c r="R2" s="233" t="s">
        <v>91</v>
      </c>
      <c r="S2" s="232" t="s">
        <v>92</v>
      </c>
      <c r="T2" s="232" t="s">
        <v>92</v>
      </c>
      <c r="U2" s="232" t="s">
        <v>92</v>
      </c>
      <c r="V2" s="232" t="s">
        <v>92</v>
      </c>
      <c r="W2" s="233" t="s">
        <v>92</v>
      </c>
      <c r="X2" s="232" t="s">
        <v>93</v>
      </c>
      <c r="Y2" s="232" t="s">
        <v>93</v>
      </c>
      <c r="Z2" s="232" t="s">
        <v>93</v>
      </c>
      <c r="AA2" s="232" t="s">
        <v>93</v>
      </c>
      <c r="AB2" s="233" t="s">
        <v>93</v>
      </c>
      <c r="AC2" s="232" t="s">
        <v>133</v>
      </c>
      <c r="AD2" s="232" t="s">
        <v>133</v>
      </c>
      <c r="AE2" s="232" t="s">
        <v>133</v>
      </c>
      <c r="AF2" s="232" t="s">
        <v>133</v>
      </c>
      <c r="AG2" s="233" t="s">
        <v>133</v>
      </c>
      <c r="AH2" s="232" t="s">
        <v>94</v>
      </c>
      <c r="AI2" s="232" t="s">
        <v>94</v>
      </c>
      <c r="AJ2" s="232" t="s">
        <v>94</v>
      </c>
      <c r="AK2" s="232" t="s">
        <v>94</v>
      </c>
      <c r="AL2" s="233" t="s">
        <v>94</v>
      </c>
    </row>
    <row r="3" spans="1:38" x14ac:dyDescent="0.3">
      <c r="A3" s="176" t="s">
        <v>95</v>
      </c>
      <c r="B3" s="177" t="s">
        <v>96</v>
      </c>
      <c r="C3" s="177" t="s">
        <v>97</v>
      </c>
      <c r="D3" s="232" t="s">
        <v>14</v>
      </c>
      <c r="E3" s="232" t="s">
        <v>15</v>
      </c>
      <c r="F3" s="232" t="s">
        <v>82</v>
      </c>
      <c r="G3" s="232" t="s">
        <v>104</v>
      </c>
      <c r="H3" s="233" t="s">
        <v>106</v>
      </c>
      <c r="I3" s="232" t="s">
        <v>14</v>
      </c>
      <c r="J3" s="232" t="s">
        <v>15</v>
      </c>
      <c r="K3" s="232" t="s">
        <v>82</v>
      </c>
      <c r="L3" s="232" t="s">
        <v>104</v>
      </c>
      <c r="M3" s="233" t="s">
        <v>106</v>
      </c>
      <c r="N3" s="232" t="s">
        <v>14</v>
      </c>
      <c r="O3" s="232" t="s">
        <v>15</v>
      </c>
      <c r="P3" s="232" t="s">
        <v>82</v>
      </c>
      <c r="Q3" s="232" t="s">
        <v>104</v>
      </c>
      <c r="R3" s="233" t="s">
        <v>106</v>
      </c>
      <c r="S3" s="232" t="s">
        <v>14</v>
      </c>
      <c r="T3" s="232" t="s">
        <v>15</v>
      </c>
      <c r="U3" s="232" t="s">
        <v>82</v>
      </c>
      <c r="V3" s="232" t="s">
        <v>104</v>
      </c>
      <c r="W3" s="233" t="s">
        <v>106</v>
      </c>
      <c r="X3" s="232" t="s">
        <v>14</v>
      </c>
      <c r="Y3" s="232" t="s">
        <v>15</v>
      </c>
      <c r="Z3" s="232" t="s">
        <v>82</v>
      </c>
      <c r="AA3" s="232" t="s">
        <v>104</v>
      </c>
      <c r="AB3" s="233" t="s">
        <v>106</v>
      </c>
      <c r="AC3" s="232" t="s">
        <v>14</v>
      </c>
      <c r="AD3" s="232" t="s">
        <v>15</v>
      </c>
      <c r="AE3" s="232" t="s">
        <v>82</v>
      </c>
      <c r="AF3" s="232" t="s">
        <v>104</v>
      </c>
      <c r="AG3" s="233" t="s">
        <v>106</v>
      </c>
      <c r="AH3" s="232" t="s">
        <v>14</v>
      </c>
      <c r="AI3" s="232" t="s">
        <v>15</v>
      </c>
      <c r="AJ3" s="232" t="s">
        <v>82</v>
      </c>
      <c r="AK3" s="232" t="s">
        <v>104</v>
      </c>
      <c r="AL3" s="233" t="s">
        <v>106</v>
      </c>
    </row>
    <row r="4" spans="1:38" x14ac:dyDescent="0.3">
      <c r="A4" s="243" t="s">
        <v>66</v>
      </c>
      <c r="B4" s="243" t="s">
        <v>177</v>
      </c>
      <c r="C4" s="243" t="s">
        <v>186</v>
      </c>
      <c r="D4" s="237">
        <v>-162</v>
      </c>
      <c r="E4" s="237">
        <v>-1</v>
      </c>
      <c r="F4" s="237">
        <v>-5</v>
      </c>
      <c r="G4" s="237">
        <v>0</v>
      </c>
      <c r="H4" s="238">
        <v>-696</v>
      </c>
      <c r="I4" s="237">
        <v>-81</v>
      </c>
      <c r="J4" s="237">
        <v>0</v>
      </c>
      <c r="K4" s="237">
        <v>0</v>
      </c>
      <c r="L4" s="237">
        <v>0</v>
      </c>
      <c r="M4" s="238">
        <v>-465</v>
      </c>
      <c r="N4" s="237">
        <v>-81</v>
      </c>
      <c r="O4" s="237">
        <v>-1</v>
      </c>
      <c r="P4" s="237">
        <v>-5</v>
      </c>
      <c r="Q4" s="237">
        <v>0</v>
      </c>
      <c r="R4" s="238">
        <v>-89</v>
      </c>
      <c r="S4" s="237">
        <v>0</v>
      </c>
      <c r="T4" s="237">
        <v>0</v>
      </c>
      <c r="U4" s="237">
        <v>0</v>
      </c>
      <c r="V4" s="237">
        <v>0</v>
      </c>
      <c r="W4" s="238">
        <v>-142</v>
      </c>
      <c r="X4" s="237">
        <v>-24</v>
      </c>
      <c r="Y4" s="237">
        <v>0</v>
      </c>
      <c r="Z4" s="237">
        <v>-5</v>
      </c>
      <c r="AA4" s="237">
        <v>0</v>
      </c>
      <c r="AB4" s="238">
        <v>-29</v>
      </c>
      <c r="AC4" s="237">
        <v>0</v>
      </c>
      <c r="AD4" s="237">
        <v>0</v>
      </c>
      <c r="AE4" s="237">
        <v>0</v>
      </c>
      <c r="AF4" s="237">
        <v>0</v>
      </c>
      <c r="AG4" s="238">
        <v>0</v>
      </c>
      <c r="AH4" s="237">
        <v>0</v>
      </c>
      <c r="AI4" s="237">
        <v>0</v>
      </c>
      <c r="AJ4" s="237">
        <v>0</v>
      </c>
      <c r="AK4" s="237">
        <v>0</v>
      </c>
      <c r="AL4" s="238">
        <v>0</v>
      </c>
    </row>
  </sheetData>
  <printOptions horizontalCentered="1"/>
  <pageMargins left="0.5" right="0.5" top="1" bottom="0.75" header="0.3" footer="0.3"/>
  <pageSetup paperSize="5" scale="69" fitToWidth="3" fitToHeight="2" orientation="landscape" r:id="rId1"/>
  <headerFooter>
    <oddHeader>&amp;C&amp;F
&amp;A</oddHeader>
    <oddFooter>&amp;L&amp;D&amp;R&amp;P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6E8-D6FC-4605-8D6E-95000A489B1C}">
  <sheetPr>
    <tabColor theme="0" tint="-0.249977111117893"/>
  </sheetPr>
  <dimension ref="A1:AX83"/>
  <sheetViews>
    <sheetView zoomScale="90" zoomScaleNormal="90" workbookViewId="0">
      <pane xSplit="3" ySplit="2" topLeftCell="D3" activePane="bottomRight" state="frozen"/>
      <selection pane="topRight" activeCell="C1" sqref="C1"/>
      <selection pane="bottomLeft" activeCell="B3" sqref="B3"/>
      <selection pane="bottomRight" activeCell="C1" sqref="C1"/>
    </sheetView>
  </sheetViews>
  <sheetFormatPr defaultColWidth="9.109375" defaultRowHeight="15" x14ac:dyDescent="0.25"/>
  <cols>
    <col min="1" max="1" width="9.109375" style="97" hidden="1" customWidth="1"/>
    <col min="2" max="2" width="3" style="97" customWidth="1"/>
    <col min="3" max="3" width="26.6640625" style="97" customWidth="1"/>
    <col min="4" max="16" width="13.6640625" style="146" customWidth="1"/>
    <col min="17" max="17" width="4.5546875" style="97" customWidth="1"/>
    <col min="18" max="18" width="12.109375" style="97" bestFit="1" customWidth="1"/>
    <col min="19" max="19" width="12.109375" style="97" customWidth="1"/>
    <col min="20" max="20" width="11.6640625" style="97" customWidth="1"/>
    <col min="21" max="21" width="11.5546875" style="97" customWidth="1"/>
    <col min="22" max="22" width="4.5546875" style="97" customWidth="1"/>
    <col min="23" max="23" width="15.44140625" style="97" customWidth="1"/>
    <col min="24" max="24" width="14.33203125" style="97" customWidth="1"/>
    <col min="25" max="25" width="12.109375" style="97" bestFit="1" customWidth="1"/>
    <col min="26" max="26" width="10.33203125" style="97" bestFit="1" customWidth="1"/>
    <col min="27" max="27" width="4.5546875" style="97" customWidth="1"/>
    <col min="28" max="28" width="12.6640625" style="97" bestFit="1" customWidth="1"/>
    <col min="29" max="29" width="12.109375" style="97" customWidth="1"/>
    <col min="30" max="30" width="13.33203125" style="97" customWidth="1"/>
    <col min="31" max="31" width="10.33203125" style="97" bestFit="1" customWidth="1"/>
    <col min="32" max="32" width="12.6640625" style="97" bestFit="1" customWidth="1"/>
    <col min="33" max="33" width="12.109375" style="97" customWidth="1"/>
    <col min="34" max="34" width="4.5546875" style="97" customWidth="1"/>
    <col min="35" max="36" width="12.88671875" style="97" customWidth="1"/>
    <col min="37" max="37" width="11.6640625" style="97" customWidth="1"/>
    <col min="38" max="38" width="12.88671875" style="97" customWidth="1"/>
    <col min="39" max="39" width="13.6640625" style="97" customWidth="1"/>
    <col min="40" max="40" width="12.88671875" style="97" customWidth="1"/>
    <col min="41" max="41" width="4.5546875" style="97" customWidth="1"/>
    <col min="42" max="42" width="12.33203125" style="97" bestFit="1" customWidth="1"/>
    <col min="43" max="43" width="17.5546875" style="97" customWidth="1"/>
    <col min="44" max="44" width="9.109375" style="97" customWidth="1"/>
    <col min="45" max="45" width="11.33203125" style="97" hidden="1" customWidth="1"/>
    <col min="46" max="46" width="9.109375" style="97" hidden="1" customWidth="1"/>
    <col min="47" max="16384" width="9.109375" style="97"/>
  </cols>
  <sheetData>
    <row r="1" spans="1:50" x14ac:dyDescent="0.25">
      <c r="C1" s="114" t="s">
        <v>128</v>
      </c>
      <c r="D1" s="114"/>
      <c r="E1" s="114"/>
      <c r="F1" s="277" t="s">
        <v>14</v>
      </c>
      <c r="G1" s="278"/>
      <c r="H1" s="114"/>
      <c r="I1" s="114"/>
      <c r="J1" s="114"/>
      <c r="K1" s="114"/>
      <c r="L1" s="114"/>
      <c r="M1" s="114"/>
      <c r="N1" s="114"/>
      <c r="O1" s="114"/>
      <c r="P1" s="114"/>
      <c r="Q1" s="115"/>
      <c r="R1" s="115" t="s">
        <v>107</v>
      </c>
      <c r="S1" s="115"/>
      <c r="T1" s="115" t="s">
        <v>107</v>
      </c>
      <c r="U1" s="115"/>
      <c r="V1" s="115"/>
      <c r="W1" s="115" t="s">
        <v>108</v>
      </c>
      <c r="X1" s="115"/>
      <c r="Y1" s="115" t="s">
        <v>108</v>
      </c>
      <c r="Z1" s="115"/>
      <c r="AA1" s="115"/>
      <c r="AB1" s="115" t="s">
        <v>109</v>
      </c>
      <c r="AC1" s="115"/>
      <c r="AD1" s="115" t="s">
        <v>109</v>
      </c>
      <c r="AE1" s="115"/>
      <c r="AF1" s="115" t="s">
        <v>109</v>
      </c>
      <c r="AG1" s="115"/>
      <c r="AH1" s="115"/>
      <c r="AI1" s="115" t="s">
        <v>109</v>
      </c>
      <c r="AJ1" s="115"/>
      <c r="AK1" s="115" t="s">
        <v>109</v>
      </c>
      <c r="AL1" s="115"/>
      <c r="AM1" s="115" t="s">
        <v>109</v>
      </c>
      <c r="AN1" s="115"/>
      <c r="AO1" s="115"/>
      <c r="AP1" s="115" t="s">
        <v>109</v>
      </c>
      <c r="AQ1" s="115"/>
    </row>
    <row r="2" spans="1:50" ht="72.75" customHeight="1" x14ac:dyDescent="0.25">
      <c r="C2" s="116" t="s">
        <v>13</v>
      </c>
      <c r="D2" s="117" t="s">
        <v>98</v>
      </c>
      <c r="E2" s="117" t="s">
        <v>110</v>
      </c>
      <c r="F2" s="117" t="s">
        <v>111</v>
      </c>
      <c r="G2" s="117" t="s">
        <v>112</v>
      </c>
      <c r="H2" s="117" t="s">
        <v>99</v>
      </c>
      <c r="I2" s="117" t="s">
        <v>100</v>
      </c>
      <c r="J2" s="118" t="s">
        <v>113</v>
      </c>
      <c r="K2" s="117" t="s">
        <v>114</v>
      </c>
      <c r="L2" s="117" t="s">
        <v>101</v>
      </c>
      <c r="M2" s="117" t="s">
        <v>102</v>
      </c>
      <c r="N2" s="117" t="s">
        <v>103</v>
      </c>
      <c r="O2" s="117" t="s">
        <v>82</v>
      </c>
      <c r="P2" s="117" t="s">
        <v>86</v>
      </c>
      <c r="Q2" s="115"/>
      <c r="R2" s="279" t="s">
        <v>115</v>
      </c>
      <c r="S2" s="280"/>
      <c r="T2" s="272" t="s">
        <v>116</v>
      </c>
      <c r="U2" s="281"/>
      <c r="V2" s="115"/>
      <c r="W2" s="282" t="s">
        <v>118</v>
      </c>
      <c r="X2" s="283"/>
      <c r="Y2" s="282" t="s">
        <v>116</v>
      </c>
      <c r="Z2" s="283"/>
      <c r="AA2" s="115"/>
      <c r="AB2" s="279" t="s">
        <v>119</v>
      </c>
      <c r="AC2" s="280"/>
      <c r="AD2" s="272" t="s">
        <v>120</v>
      </c>
      <c r="AE2" s="273"/>
      <c r="AF2" s="272" t="s">
        <v>117</v>
      </c>
      <c r="AG2" s="273"/>
      <c r="AH2" s="115"/>
      <c r="AI2" s="284" t="s">
        <v>116</v>
      </c>
      <c r="AJ2" s="285"/>
      <c r="AK2" s="284" t="s">
        <v>140</v>
      </c>
      <c r="AL2" s="285"/>
      <c r="AM2" s="286" t="s">
        <v>141</v>
      </c>
      <c r="AN2" s="287"/>
      <c r="AO2" s="115"/>
      <c r="AP2" s="282" t="s">
        <v>118</v>
      </c>
      <c r="AQ2" s="283"/>
      <c r="AS2" s="274" t="s">
        <v>121</v>
      </c>
      <c r="AT2" s="274"/>
    </row>
    <row r="3" spans="1:50" x14ac:dyDescent="0.25">
      <c r="A3" s="119" t="s">
        <v>122</v>
      </c>
      <c r="B3" s="119"/>
      <c r="C3" s="90" t="s">
        <v>18</v>
      </c>
      <c r="D3" s="120">
        <v>10591</v>
      </c>
      <c r="E3" s="120">
        <v>613</v>
      </c>
      <c r="F3" s="120">
        <v>118628</v>
      </c>
      <c r="G3" s="120">
        <v>27517</v>
      </c>
      <c r="H3" s="120">
        <v>2719</v>
      </c>
      <c r="I3" s="120">
        <v>444294</v>
      </c>
      <c r="J3" s="120">
        <v>18114</v>
      </c>
      <c r="K3" s="120">
        <v>37</v>
      </c>
      <c r="L3" s="120">
        <v>1108</v>
      </c>
      <c r="M3" s="120">
        <v>1018</v>
      </c>
      <c r="N3" s="120">
        <v>0</v>
      </c>
      <c r="O3" s="120">
        <v>5879</v>
      </c>
      <c r="P3" s="120">
        <f>SUM(D3:O3)</f>
        <v>630518</v>
      </c>
      <c r="Q3" s="115"/>
      <c r="R3" s="91">
        <f t="shared" ref="R3:R60" si="0">SUMIF($A3,"CW",D3)+SUMIF($A3,"CW",E3)+SUMIF($A3,"CW",F3)+SUMIF($A3,"CW",G3)+SUMIF($A3,"CW",H3)+SUMIF($A3,"CW",I3)+SUMIF($A3,"CW",J3)+SUMIF($A3,"CW",K3)+SUMIF($A3,"CW",L3)+SUMIF($A3,"CW",M3)+SUMIF($A3,"CW",N3)+SUMIF($A3,"CW",O3)</f>
        <v>630518</v>
      </c>
      <c r="S3" s="94">
        <v>9.2799999999999994E-2</v>
      </c>
      <c r="T3" s="91">
        <f t="shared" ref="T3:T60" si="1">SUMIF($A3,"CW",F3)+SUMIF($A3,"CW",G3)</f>
        <v>146145</v>
      </c>
      <c r="U3" s="92">
        <f>ROUND(T3/T$61,4)</f>
        <v>7.5399999999999995E-2</v>
      </c>
      <c r="V3" s="115"/>
      <c r="W3" s="91">
        <f t="shared" ref="W3:W60" si="2">SUMIF($A3,"CA",P3)</f>
        <v>0</v>
      </c>
      <c r="X3" s="92">
        <f>ROUND(W3/W$61,4)</f>
        <v>0</v>
      </c>
      <c r="Y3" s="91">
        <f t="shared" ref="Y3:Y60" si="3">SUMIF($A3,"CA",F3)+SUMIF($A3,"CA",G3)</f>
        <v>0</v>
      </c>
      <c r="Z3" s="92">
        <f>ROUND(Y3/Y$61,4)</f>
        <v>0</v>
      </c>
      <c r="AA3" s="115"/>
      <c r="AB3" s="91">
        <f t="shared" ref="AB3:AB60" si="4">P3</f>
        <v>630518</v>
      </c>
      <c r="AC3" s="92">
        <f>ROUND(AB3/AB$61,4)</f>
        <v>3.1600000000000003E-2</v>
      </c>
      <c r="AD3" s="91">
        <f t="shared" ref="AD3:AD60" si="5">SUM(D3:N3)</f>
        <v>624639</v>
      </c>
      <c r="AE3" s="92">
        <f>ROUND(AD3/AD$61,4)</f>
        <v>3.15E-2</v>
      </c>
      <c r="AF3" s="91">
        <f t="shared" ref="AF3:AF60" si="6">SUM(D3, F3, G3, L3, I3, J3, K3, O3)</f>
        <v>626168</v>
      </c>
      <c r="AG3" s="92">
        <f>ROUND(AF3/AF$61,4)</f>
        <v>3.1600000000000003E-2</v>
      </c>
      <c r="AH3" s="115"/>
      <c r="AI3" s="91">
        <f t="shared" ref="AI3:AI34" si="7">SUM(F3:G3)</f>
        <v>146145</v>
      </c>
      <c r="AJ3" s="92">
        <f>ROUND(AI3/AI$61,4)</f>
        <v>3.1600000000000003E-2</v>
      </c>
      <c r="AK3" s="91">
        <f t="shared" ref="AK3:AK34" si="8">SUM(F3:G3)</f>
        <v>146145</v>
      </c>
      <c r="AL3" s="92">
        <f>ROUND(AK3/AK$61,4)</f>
        <v>3.1600000000000003E-2</v>
      </c>
      <c r="AM3" s="91">
        <f>SUM(F3:G3)</f>
        <v>146145</v>
      </c>
      <c r="AN3" s="92">
        <f>ROUND(AM3/AM$61,4)</f>
        <v>3.1600000000000003E-2</v>
      </c>
      <c r="AO3" s="115"/>
      <c r="AP3" s="91">
        <f t="shared" ref="AP3:AP34" si="9">P3</f>
        <v>630518</v>
      </c>
      <c r="AQ3" s="92">
        <f>ROUND(AP3/AP$61,4)</f>
        <v>3.1600000000000003E-2</v>
      </c>
      <c r="AS3" s="121">
        <v>630518</v>
      </c>
      <c r="AT3" s="121">
        <f t="shared" ref="AT3:AT34" si="10">AS3-P3</f>
        <v>0</v>
      </c>
      <c r="AV3" s="98"/>
      <c r="AW3" s="98"/>
      <c r="AX3" s="98"/>
    </row>
    <row r="4" spans="1:50" x14ac:dyDescent="0.25">
      <c r="A4" s="119" t="s">
        <v>123</v>
      </c>
      <c r="B4" s="119"/>
      <c r="C4" s="90" t="s">
        <v>19</v>
      </c>
      <c r="D4" s="120">
        <v>0</v>
      </c>
      <c r="E4" s="120">
        <v>0</v>
      </c>
      <c r="F4" s="120">
        <v>117</v>
      </c>
      <c r="G4" s="120">
        <v>7</v>
      </c>
      <c r="H4" s="120">
        <v>0</v>
      </c>
      <c r="I4" s="120">
        <v>318</v>
      </c>
      <c r="J4" s="120">
        <v>13</v>
      </c>
      <c r="K4" s="120">
        <v>0</v>
      </c>
      <c r="L4" s="120">
        <v>0</v>
      </c>
      <c r="M4" s="120">
        <v>0</v>
      </c>
      <c r="N4" s="120">
        <v>0</v>
      </c>
      <c r="O4" s="120">
        <v>0</v>
      </c>
      <c r="P4" s="120">
        <f t="shared" ref="P4:P60" si="11">SUM(D4:O4)</f>
        <v>455</v>
      </c>
      <c r="Q4" s="115"/>
      <c r="R4" s="91">
        <f t="shared" si="0"/>
        <v>0</v>
      </c>
      <c r="S4" s="94">
        <v>0</v>
      </c>
      <c r="T4" s="91">
        <f t="shared" si="1"/>
        <v>0</v>
      </c>
      <c r="U4" s="92">
        <f t="shared" ref="U4:U60" si="12">ROUND(T4/T$61,4)</f>
        <v>0</v>
      </c>
      <c r="V4" s="115"/>
      <c r="W4" s="91">
        <f t="shared" si="2"/>
        <v>455</v>
      </c>
      <c r="X4" s="92">
        <f t="shared" ref="X4:X60" si="13">ROUND(W4/W$61,4)</f>
        <v>0</v>
      </c>
      <c r="Y4" s="91">
        <f t="shared" si="3"/>
        <v>124</v>
      </c>
      <c r="Z4" s="92">
        <f>ROUND(Y4/Y$61,4)</f>
        <v>0</v>
      </c>
      <c r="AA4" s="115"/>
      <c r="AB4" s="91">
        <f t="shared" si="4"/>
        <v>455</v>
      </c>
      <c r="AC4" s="92">
        <f t="shared" ref="AC4:AC60" si="14">ROUND(AB4/AB$61,4)</f>
        <v>0</v>
      </c>
      <c r="AD4" s="91">
        <f t="shared" si="5"/>
        <v>455</v>
      </c>
      <c r="AE4" s="92">
        <f t="shared" ref="AE4:AE60" si="15">ROUND(AD4/AD$61,4)</f>
        <v>0</v>
      </c>
      <c r="AF4" s="91">
        <f t="shared" si="6"/>
        <v>455</v>
      </c>
      <c r="AG4" s="92">
        <f t="shared" ref="AG4:AG16" si="16">ROUND(AF4/AF$61,4)</f>
        <v>0</v>
      </c>
      <c r="AH4" s="115"/>
      <c r="AI4" s="91">
        <f t="shared" si="7"/>
        <v>124</v>
      </c>
      <c r="AJ4" s="92">
        <f>ROUND(AI4/AI$61,4)</f>
        <v>0</v>
      </c>
      <c r="AK4" s="91">
        <f t="shared" si="8"/>
        <v>124</v>
      </c>
      <c r="AL4" s="92">
        <f>ROUND(AK4/AK$61,4)</f>
        <v>0</v>
      </c>
      <c r="AM4" s="91">
        <f t="shared" ref="AM4:AM60" si="17">SUM(F4:G4)</f>
        <v>124</v>
      </c>
      <c r="AN4" s="92">
        <f t="shared" ref="AN4:AN60" si="18">ROUND(AM4/AM$61,4)</f>
        <v>0</v>
      </c>
      <c r="AO4" s="115"/>
      <c r="AP4" s="91">
        <f t="shared" si="9"/>
        <v>455</v>
      </c>
      <c r="AQ4" s="92">
        <f t="shared" ref="AQ4:AQ14" si="19">ROUND(AP4/AP$61,4)</f>
        <v>0</v>
      </c>
      <c r="AS4" s="121">
        <v>455</v>
      </c>
      <c r="AT4" s="121">
        <f t="shared" si="10"/>
        <v>0</v>
      </c>
      <c r="AV4" s="98"/>
      <c r="AW4" s="98"/>
      <c r="AX4" s="98"/>
    </row>
    <row r="5" spans="1:50" x14ac:dyDescent="0.25">
      <c r="A5" s="119" t="s">
        <v>123</v>
      </c>
      <c r="B5" s="119"/>
      <c r="C5" s="90" t="s">
        <v>20</v>
      </c>
      <c r="D5" s="120">
        <v>263</v>
      </c>
      <c r="E5" s="120">
        <v>44</v>
      </c>
      <c r="F5" s="120">
        <v>2522</v>
      </c>
      <c r="G5" s="120">
        <v>471</v>
      </c>
      <c r="H5" s="120">
        <v>3</v>
      </c>
      <c r="I5" s="120">
        <v>8905</v>
      </c>
      <c r="J5" s="120">
        <v>363</v>
      </c>
      <c r="K5" s="120">
        <v>0</v>
      </c>
      <c r="L5" s="120">
        <v>0</v>
      </c>
      <c r="M5" s="120">
        <v>13</v>
      </c>
      <c r="N5" s="120">
        <v>2</v>
      </c>
      <c r="O5" s="120">
        <v>1</v>
      </c>
      <c r="P5" s="120">
        <f t="shared" si="11"/>
        <v>12587</v>
      </c>
      <c r="Q5" s="115"/>
      <c r="R5" s="91">
        <f t="shared" si="0"/>
        <v>0</v>
      </c>
      <c r="S5" s="94">
        <v>0</v>
      </c>
      <c r="T5" s="91">
        <f t="shared" si="1"/>
        <v>0</v>
      </c>
      <c r="U5" s="92">
        <f t="shared" si="12"/>
        <v>0</v>
      </c>
      <c r="V5" s="115"/>
      <c r="W5" s="91">
        <f t="shared" si="2"/>
        <v>12587</v>
      </c>
      <c r="X5" s="92">
        <f t="shared" si="13"/>
        <v>1.1000000000000001E-3</v>
      </c>
      <c r="Y5" s="91">
        <f t="shared" si="3"/>
        <v>2993</v>
      </c>
      <c r="Z5" s="92">
        <f t="shared" ref="Z5:Z60" si="20">ROUND(Y5/Y$61,4)</f>
        <v>1.1000000000000001E-3</v>
      </c>
      <c r="AA5" s="115"/>
      <c r="AB5" s="91">
        <f t="shared" si="4"/>
        <v>12587</v>
      </c>
      <c r="AC5" s="92">
        <f t="shared" si="14"/>
        <v>5.9999999999999995E-4</v>
      </c>
      <c r="AD5" s="91">
        <f t="shared" si="5"/>
        <v>12586</v>
      </c>
      <c r="AE5" s="92">
        <f t="shared" si="15"/>
        <v>5.9999999999999995E-4</v>
      </c>
      <c r="AF5" s="91">
        <f t="shared" si="6"/>
        <v>12525</v>
      </c>
      <c r="AG5" s="92">
        <f t="shared" si="16"/>
        <v>5.9999999999999995E-4</v>
      </c>
      <c r="AH5" s="115"/>
      <c r="AI5" s="91">
        <f t="shared" si="7"/>
        <v>2993</v>
      </c>
      <c r="AJ5" s="92">
        <f t="shared" ref="AJ5" si="21">ROUND(AI5/AI$61,4)</f>
        <v>5.9999999999999995E-4</v>
      </c>
      <c r="AK5" s="91">
        <f t="shared" si="8"/>
        <v>2993</v>
      </c>
      <c r="AL5" s="92">
        <f>ROUND(AK5/AK$61,4)</f>
        <v>5.9999999999999995E-4</v>
      </c>
      <c r="AM5" s="91">
        <f t="shared" si="17"/>
        <v>2993</v>
      </c>
      <c r="AN5" s="92">
        <f t="shared" si="18"/>
        <v>5.9999999999999995E-4</v>
      </c>
      <c r="AO5" s="115"/>
      <c r="AP5" s="91">
        <f t="shared" si="9"/>
        <v>12587</v>
      </c>
      <c r="AQ5" s="92">
        <f t="shared" si="19"/>
        <v>5.9999999999999995E-4</v>
      </c>
      <c r="AS5" s="121">
        <v>12587</v>
      </c>
      <c r="AT5" s="121">
        <f t="shared" si="10"/>
        <v>0</v>
      </c>
      <c r="AV5" s="98"/>
      <c r="AW5" s="98"/>
      <c r="AX5" s="98"/>
    </row>
    <row r="6" spans="1:50" x14ac:dyDescent="0.25">
      <c r="A6" s="119" t="s">
        <v>123</v>
      </c>
      <c r="B6" s="119"/>
      <c r="C6" s="90" t="s">
        <v>21</v>
      </c>
      <c r="D6" s="120">
        <v>2725</v>
      </c>
      <c r="E6" s="120">
        <v>336</v>
      </c>
      <c r="F6" s="120">
        <v>24231</v>
      </c>
      <c r="G6" s="120">
        <v>7210</v>
      </c>
      <c r="H6" s="120">
        <v>82</v>
      </c>
      <c r="I6" s="120">
        <v>79452</v>
      </c>
      <c r="J6" s="120">
        <v>3239</v>
      </c>
      <c r="K6" s="120">
        <v>0</v>
      </c>
      <c r="L6" s="120">
        <v>2</v>
      </c>
      <c r="M6" s="120">
        <v>110</v>
      </c>
      <c r="N6" s="120">
        <v>64</v>
      </c>
      <c r="O6" s="120">
        <v>213</v>
      </c>
      <c r="P6" s="120">
        <f t="shared" si="11"/>
        <v>117664</v>
      </c>
      <c r="Q6" s="115"/>
      <c r="R6" s="91">
        <f t="shared" si="0"/>
        <v>0</v>
      </c>
      <c r="S6" s="94">
        <v>0</v>
      </c>
      <c r="T6" s="91">
        <f t="shared" si="1"/>
        <v>0</v>
      </c>
      <c r="U6" s="92">
        <f t="shared" si="12"/>
        <v>0</v>
      </c>
      <c r="V6" s="115"/>
      <c r="W6" s="91">
        <f t="shared" si="2"/>
        <v>117664</v>
      </c>
      <c r="X6" s="92">
        <f t="shared" si="13"/>
        <v>0.01</v>
      </c>
      <c r="Y6" s="91">
        <f t="shared" si="3"/>
        <v>31441</v>
      </c>
      <c r="Z6" s="93">
        <f>ROUNDUP(Y6/Y$61,4)</f>
        <v>1.1699999999999999E-2</v>
      </c>
      <c r="AA6" s="115"/>
      <c r="AB6" s="91">
        <f t="shared" si="4"/>
        <v>117664</v>
      </c>
      <c r="AC6" s="92">
        <f t="shared" si="14"/>
        <v>5.8999999999999999E-3</v>
      </c>
      <c r="AD6" s="91">
        <f t="shared" si="5"/>
        <v>117451</v>
      </c>
      <c r="AE6" s="92">
        <f t="shared" si="15"/>
        <v>5.8999999999999999E-3</v>
      </c>
      <c r="AF6" s="91">
        <f t="shared" si="6"/>
        <v>117072</v>
      </c>
      <c r="AG6" s="92">
        <f t="shared" si="16"/>
        <v>5.8999999999999999E-3</v>
      </c>
      <c r="AH6" s="115"/>
      <c r="AI6" s="91">
        <f t="shared" si="7"/>
        <v>31441</v>
      </c>
      <c r="AJ6" s="93">
        <f>ROUNDDOWN(AI6/AI$61,4)</f>
        <v>6.7000000000000002E-3</v>
      </c>
      <c r="AK6" s="91">
        <f t="shared" si="8"/>
        <v>31441</v>
      </c>
      <c r="AL6" s="93">
        <f>ROUNDDOWN(AK6/AK$61,4)</f>
        <v>6.7000000000000002E-3</v>
      </c>
      <c r="AM6" s="91">
        <f t="shared" si="17"/>
        <v>31441</v>
      </c>
      <c r="AN6" s="93">
        <f>ROUNDDOWN(AM6/AM$61,4)</f>
        <v>6.7000000000000002E-3</v>
      </c>
      <c r="AO6" s="115"/>
      <c r="AP6" s="91">
        <f t="shared" si="9"/>
        <v>117664</v>
      </c>
      <c r="AQ6" s="92">
        <f t="shared" si="19"/>
        <v>5.8999999999999999E-3</v>
      </c>
      <c r="AS6" s="121">
        <v>117664</v>
      </c>
      <c r="AT6" s="121">
        <f t="shared" si="10"/>
        <v>0</v>
      </c>
      <c r="AV6" s="98"/>
      <c r="AW6" s="98"/>
      <c r="AX6" s="98"/>
    </row>
    <row r="7" spans="1:50" x14ac:dyDescent="0.25">
      <c r="A7" s="119" t="s">
        <v>123</v>
      </c>
      <c r="B7" s="119"/>
      <c r="C7" s="90" t="s">
        <v>23</v>
      </c>
      <c r="D7" s="120">
        <v>379</v>
      </c>
      <c r="E7" s="120">
        <v>43</v>
      </c>
      <c r="F7" s="120">
        <v>4350</v>
      </c>
      <c r="G7" s="120">
        <v>732</v>
      </c>
      <c r="H7" s="120">
        <v>5</v>
      </c>
      <c r="I7" s="120">
        <v>13244</v>
      </c>
      <c r="J7" s="120">
        <v>540</v>
      </c>
      <c r="K7" s="120">
        <v>0</v>
      </c>
      <c r="L7" s="120">
        <v>0</v>
      </c>
      <c r="M7" s="120">
        <v>9</v>
      </c>
      <c r="N7" s="120">
        <v>5</v>
      </c>
      <c r="O7" s="120">
        <v>5</v>
      </c>
      <c r="P7" s="120">
        <f t="shared" si="11"/>
        <v>19312</v>
      </c>
      <c r="Q7" s="115"/>
      <c r="R7" s="91">
        <f t="shared" si="0"/>
        <v>0</v>
      </c>
      <c r="S7" s="94">
        <v>0</v>
      </c>
      <c r="T7" s="91">
        <f t="shared" si="1"/>
        <v>0</v>
      </c>
      <c r="U7" s="92">
        <f t="shared" si="12"/>
        <v>0</v>
      </c>
      <c r="V7" s="115"/>
      <c r="W7" s="91">
        <f t="shared" si="2"/>
        <v>19312</v>
      </c>
      <c r="X7" s="92">
        <f t="shared" si="13"/>
        <v>1.6000000000000001E-3</v>
      </c>
      <c r="Y7" s="91">
        <f t="shared" si="3"/>
        <v>5082</v>
      </c>
      <c r="Z7" s="92">
        <f t="shared" si="20"/>
        <v>1.9E-3</v>
      </c>
      <c r="AA7" s="115"/>
      <c r="AB7" s="91">
        <f t="shared" si="4"/>
        <v>19312</v>
      </c>
      <c r="AC7" s="92">
        <f t="shared" si="14"/>
        <v>1E-3</v>
      </c>
      <c r="AD7" s="91">
        <f t="shared" si="5"/>
        <v>19307</v>
      </c>
      <c r="AE7" s="92">
        <f t="shared" si="15"/>
        <v>1E-3</v>
      </c>
      <c r="AF7" s="91">
        <f t="shared" si="6"/>
        <v>19250</v>
      </c>
      <c r="AG7" s="92">
        <f t="shared" si="16"/>
        <v>1E-3</v>
      </c>
      <c r="AH7" s="115"/>
      <c r="AI7" s="91">
        <f t="shared" si="7"/>
        <v>5082</v>
      </c>
      <c r="AJ7" s="92">
        <f t="shared" ref="AJ7:AJ21" si="22">ROUND(AI7/AI$61,4)</f>
        <v>1.1000000000000001E-3</v>
      </c>
      <c r="AK7" s="91">
        <f t="shared" si="8"/>
        <v>5082</v>
      </c>
      <c r="AL7" s="92">
        <f t="shared" ref="AL7:AL21" si="23">ROUND(AK7/AK$61,4)</f>
        <v>1.1000000000000001E-3</v>
      </c>
      <c r="AM7" s="91">
        <f t="shared" si="17"/>
        <v>5082</v>
      </c>
      <c r="AN7" s="92">
        <f t="shared" si="18"/>
        <v>1.1000000000000001E-3</v>
      </c>
      <c r="AO7" s="115"/>
      <c r="AP7" s="91">
        <f t="shared" si="9"/>
        <v>19312</v>
      </c>
      <c r="AQ7" s="92">
        <f t="shared" si="19"/>
        <v>1E-3</v>
      </c>
      <c r="AS7" s="121">
        <v>19312</v>
      </c>
      <c r="AT7" s="121">
        <f t="shared" si="10"/>
        <v>0</v>
      </c>
      <c r="AV7" s="98"/>
      <c r="AW7" s="98"/>
      <c r="AX7" s="98"/>
    </row>
    <row r="8" spans="1:50" x14ac:dyDescent="0.25">
      <c r="A8" s="119" t="s">
        <v>123</v>
      </c>
      <c r="B8" s="119"/>
      <c r="C8" s="90" t="s">
        <v>24</v>
      </c>
      <c r="D8" s="120">
        <v>175</v>
      </c>
      <c r="E8" s="120">
        <v>33</v>
      </c>
      <c r="F8" s="120">
        <v>1830</v>
      </c>
      <c r="G8" s="120">
        <v>315</v>
      </c>
      <c r="H8" s="120">
        <v>11</v>
      </c>
      <c r="I8" s="120">
        <v>10628</v>
      </c>
      <c r="J8" s="120">
        <v>433</v>
      </c>
      <c r="K8" s="120">
        <v>0</v>
      </c>
      <c r="L8" s="120">
        <v>5</v>
      </c>
      <c r="M8" s="120">
        <v>4</v>
      </c>
      <c r="N8" s="120">
        <v>60</v>
      </c>
      <c r="O8" s="120">
        <v>14</v>
      </c>
      <c r="P8" s="120">
        <f t="shared" si="11"/>
        <v>13508</v>
      </c>
      <c r="Q8" s="115"/>
      <c r="R8" s="91">
        <f t="shared" si="0"/>
        <v>0</v>
      </c>
      <c r="S8" s="122">
        <v>0</v>
      </c>
      <c r="T8" s="91">
        <f t="shared" si="1"/>
        <v>0</v>
      </c>
      <c r="U8" s="92">
        <f t="shared" si="12"/>
        <v>0</v>
      </c>
      <c r="V8" s="115"/>
      <c r="W8" s="91">
        <f t="shared" si="2"/>
        <v>13508</v>
      </c>
      <c r="X8" s="92">
        <f t="shared" si="13"/>
        <v>1.1000000000000001E-3</v>
      </c>
      <c r="Y8" s="91">
        <f t="shared" si="3"/>
        <v>2145</v>
      </c>
      <c r="Z8" s="92">
        <f t="shared" si="20"/>
        <v>8.0000000000000004E-4</v>
      </c>
      <c r="AA8" s="115"/>
      <c r="AB8" s="91">
        <f t="shared" si="4"/>
        <v>13508</v>
      </c>
      <c r="AC8" s="92">
        <f t="shared" si="14"/>
        <v>6.9999999999999999E-4</v>
      </c>
      <c r="AD8" s="91">
        <f t="shared" si="5"/>
        <v>13494</v>
      </c>
      <c r="AE8" s="92">
        <f t="shared" si="15"/>
        <v>6.9999999999999999E-4</v>
      </c>
      <c r="AF8" s="91">
        <f t="shared" si="6"/>
        <v>13400</v>
      </c>
      <c r="AG8" s="92">
        <f t="shared" si="16"/>
        <v>6.9999999999999999E-4</v>
      </c>
      <c r="AH8" s="115"/>
      <c r="AI8" s="91">
        <f t="shared" si="7"/>
        <v>2145</v>
      </c>
      <c r="AJ8" s="92">
        <f t="shared" si="22"/>
        <v>5.0000000000000001E-4</v>
      </c>
      <c r="AK8" s="91">
        <f t="shared" si="8"/>
        <v>2145</v>
      </c>
      <c r="AL8" s="92">
        <f t="shared" si="23"/>
        <v>5.0000000000000001E-4</v>
      </c>
      <c r="AM8" s="91">
        <f t="shared" si="17"/>
        <v>2145</v>
      </c>
      <c r="AN8" s="92">
        <f t="shared" si="18"/>
        <v>5.0000000000000001E-4</v>
      </c>
      <c r="AO8" s="115"/>
      <c r="AP8" s="91">
        <f t="shared" si="9"/>
        <v>13508</v>
      </c>
      <c r="AQ8" s="92">
        <f t="shared" si="19"/>
        <v>6.9999999999999999E-4</v>
      </c>
      <c r="AS8" s="121">
        <v>13508</v>
      </c>
      <c r="AT8" s="121">
        <f t="shared" si="10"/>
        <v>0</v>
      </c>
      <c r="AV8" s="98"/>
      <c r="AW8" s="98"/>
      <c r="AX8" s="98"/>
    </row>
    <row r="9" spans="1:50" x14ac:dyDescent="0.25">
      <c r="A9" s="119" t="s">
        <v>122</v>
      </c>
      <c r="B9" s="119"/>
      <c r="C9" s="90" t="s">
        <v>25</v>
      </c>
      <c r="D9" s="120">
        <v>8606</v>
      </c>
      <c r="E9" s="120">
        <v>420</v>
      </c>
      <c r="F9" s="120">
        <v>69293</v>
      </c>
      <c r="G9" s="120">
        <v>16725</v>
      </c>
      <c r="H9" s="120">
        <v>856</v>
      </c>
      <c r="I9" s="120">
        <v>293575</v>
      </c>
      <c r="J9" s="120">
        <v>11969</v>
      </c>
      <c r="K9" s="120">
        <v>19</v>
      </c>
      <c r="L9" s="120">
        <v>375</v>
      </c>
      <c r="M9" s="120">
        <v>287</v>
      </c>
      <c r="N9" s="120">
        <v>0</v>
      </c>
      <c r="O9" s="120">
        <v>521</v>
      </c>
      <c r="P9" s="120">
        <f t="shared" si="11"/>
        <v>402646</v>
      </c>
      <c r="Q9" s="115"/>
      <c r="R9" s="91">
        <f t="shared" si="0"/>
        <v>402646</v>
      </c>
      <c r="S9" s="94">
        <v>4.5999999999999999E-2</v>
      </c>
      <c r="T9" s="91">
        <f t="shared" si="1"/>
        <v>86018</v>
      </c>
      <c r="U9" s="92">
        <f t="shared" si="12"/>
        <v>4.4400000000000002E-2</v>
      </c>
      <c r="V9" s="115"/>
      <c r="W9" s="91">
        <f t="shared" si="2"/>
        <v>0</v>
      </c>
      <c r="X9" s="92">
        <f t="shared" si="13"/>
        <v>0</v>
      </c>
      <c r="Y9" s="91">
        <f t="shared" si="3"/>
        <v>0</v>
      </c>
      <c r="Z9" s="92">
        <f t="shared" si="20"/>
        <v>0</v>
      </c>
      <c r="AA9" s="115"/>
      <c r="AB9" s="91">
        <f t="shared" si="4"/>
        <v>402646</v>
      </c>
      <c r="AC9" s="92">
        <f t="shared" si="14"/>
        <v>2.0199999999999999E-2</v>
      </c>
      <c r="AD9" s="91">
        <f t="shared" si="5"/>
        <v>402125</v>
      </c>
      <c r="AE9" s="92">
        <f>ROUND(AD9/AD$61,4)</f>
        <v>2.0299999999999999E-2</v>
      </c>
      <c r="AF9" s="91">
        <f t="shared" si="6"/>
        <v>401083</v>
      </c>
      <c r="AG9" s="92">
        <f t="shared" si="16"/>
        <v>2.0199999999999999E-2</v>
      </c>
      <c r="AH9" s="115"/>
      <c r="AI9" s="91">
        <f t="shared" si="7"/>
        <v>86018</v>
      </c>
      <c r="AJ9" s="92">
        <f t="shared" si="22"/>
        <v>1.8599999999999998E-2</v>
      </c>
      <c r="AK9" s="91">
        <f t="shared" si="8"/>
        <v>86018</v>
      </c>
      <c r="AL9" s="92">
        <f t="shared" si="23"/>
        <v>1.8599999999999998E-2</v>
      </c>
      <c r="AM9" s="91">
        <f t="shared" si="17"/>
        <v>86018</v>
      </c>
      <c r="AN9" s="92">
        <f t="shared" si="18"/>
        <v>1.8599999999999998E-2</v>
      </c>
      <c r="AO9" s="115"/>
      <c r="AP9" s="91">
        <f t="shared" si="9"/>
        <v>402646</v>
      </c>
      <c r="AQ9" s="92">
        <f t="shared" si="19"/>
        <v>2.0199999999999999E-2</v>
      </c>
      <c r="AS9" s="121">
        <v>402646</v>
      </c>
      <c r="AT9" s="121">
        <f t="shared" si="10"/>
        <v>0</v>
      </c>
      <c r="AV9" s="98"/>
      <c r="AW9" s="98"/>
      <c r="AX9" s="98"/>
    </row>
    <row r="10" spans="1:50" x14ac:dyDescent="0.25">
      <c r="A10" s="119" t="s">
        <v>123</v>
      </c>
      <c r="B10" s="119"/>
      <c r="C10" s="90" t="s">
        <v>26</v>
      </c>
      <c r="D10" s="120">
        <v>815</v>
      </c>
      <c r="E10" s="120">
        <v>84</v>
      </c>
      <c r="F10" s="120">
        <v>4164</v>
      </c>
      <c r="G10" s="120">
        <v>1568</v>
      </c>
      <c r="H10" s="120">
        <v>4</v>
      </c>
      <c r="I10" s="120">
        <v>12199</v>
      </c>
      <c r="J10" s="120">
        <v>497</v>
      </c>
      <c r="K10" s="120">
        <v>0</v>
      </c>
      <c r="L10" s="120">
        <v>1</v>
      </c>
      <c r="M10" s="120">
        <v>24</v>
      </c>
      <c r="N10" s="120">
        <v>2</v>
      </c>
      <c r="O10" s="120">
        <v>18</v>
      </c>
      <c r="P10" s="120">
        <f t="shared" si="11"/>
        <v>19376</v>
      </c>
      <c r="Q10" s="115"/>
      <c r="R10" s="91">
        <f t="shared" si="0"/>
        <v>0</v>
      </c>
      <c r="S10" s="94">
        <v>0</v>
      </c>
      <c r="T10" s="91">
        <f t="shared" si="1"/>
        <v>0</v>
      </c>
      <c r="U10" s="92">
        <f t="shared" si="12"/>
        <v>0</v>
      </c>
      <c r="V10" s="115"/>
      <c r="W10" s="91">
        <f t="shared" si="2"/>
        <v>19376</v>
      </c>
      <c r="X10" s="92">
        <f t="shared" si="13"/>
        <v>1.6000000000000001E-3</v>
      </c>
      <c r="Y10" s="91">
        <f t="shared" si="3"/>
        <v>5732</v>
      </c>
      <c r="Z10" s="92">
        <f t="shared" si="20"/>
        <v>2.0999999999999999E-3</v>
      </c>
      <c r="AA10" s="115"/>
      <c r="AB10" s="91">
        <f t="shared" si="4"/>
        <v>19376</v>
      </c>
      <c r="AC10" s="92">
        <f t="shared" si="14"/>
        <v>1E-3</v>
      </c>
      <c r="AD10" s="91">
        <f t="shared" si="5"/>
        <v>19358</v>
      </c>
      <c r="AE10" s="92">
        <f t="shared" si="15"/>
        <v>1E-3</v>
      </c>
      <c r="AF10" s="91">
        <f t="shared" si="6"/>
        <v>19262</v>
      </c>
      <c r="AG10" s="92">
        <f t="shared" si="16"/>
        <v>1E-3</v>
      </c>
      <c r="AH10" s="115"/>
      <c r="AI10" s="91">
        <f t="shared" si="7"/>
        <v>5732</v>
      </c>
      <c r="AJ10" s="92">
        <f t="shared" si="22"/>
        <v>1.1999999999999999E-3</v>
      </c>
      <c r="AK10" s="91">
        <f t="shared" si="8"/>
        <v>5732</v>
      </c>
      <c r="AL10" s="92">
        <f t="shared" si="23"/>
        <v>1.1999999999999999E-3</v>
      </c>
      <c r="AM10" s="91">
        <f t="shared" si="17"/>
        <v>5732</v>
      </c>
      <c r="AN10" s="92">
        <f t="shared" si="18"/>
        <v>1.1999999999999999E-3</v>
      </c>
      <c r="AO10" s="115"/>
      <c r="AP10" s="91">
        <f t="shared" si="9"/>
        <v>19376</v>
      </c>
      <c r="AQ10" s="92">
        <f t="shared" si="19"/>
        <v>1E-3</v>
      </c>
      <c r="AS10" s="121">
        <v>19376</v>
      </c>
      <c r="AT10" s="121">
        <f t="shared" si="10"/>
        <v>0</v>
      </c>
      <c r="AV10" s="98"/>
      <c r="AW10" s="98"/>
      <c r="AX10" s="98"/>
    </row>
    <row r="11" spans="1:50" x14ac:dyDescent="0.25">
      <c r="A11" s="119" t="s">
        <v>123</v>
      </c>
      <c r="B11" s="119"/>
      <c r="C11" s="90" t="s">
        <v>27</v>
      </c>
      <c r="D11" s="120">
        <v>1154</v>
      </c>
      <c r="E11" s="120">
        <v>91</v>
      </c>
      <c r="F11" s="120">
        <v>9592</v>
      </c>
      <c r="G11" s="120">
        <v>2118</v>
      </c>
      <c r="H11" s="120">
        <v>26</v>
      </c>
      <c r="I11" s="120">
        <v>40560</v>
      </c>
      <c r="J11" s="120">
        <v>1654</v>
      </c>
      <c r="K11" s="120">
        <v>0</v>
      </c>
      <c r="L11" s="120">
        <v>4</v>
      </c>
      <c r="M11" s="120">
        <v>50</v>
      </c>
      <c r="N11" s="120">
        <v>31</v>
      </c>
      <c r="O11" s="120">
        <v>90</v>
      </c>
      <c r="P11" s="120">
        <f t="shared" si="11"/>
        <v>55370</v>
      </c>
      <c r="Q11" s="115"/>
      <c r="R11" s="91">
        <f t="shared" si="0"/>
        <v>0</v>
      </c>
      <c r="S11" s="94">
        <v>0</v>
      </c>
      <c r="T11" s="91">
        <f t="shared" si="1"/>
        <v>0</v>
      </c>
      <c r="U11" s="92">
        <f t="shared" si="12"/>
        <v>0</v>
      </c>
      <c r="V11" s="115"/>
      <c r="W11" s="91">
        <f t="shared" si="2"/>
        <v>55370</v>
      </c>
      <c r="X11" s="92">
        <f t="shared" si="13"/>
        <v>4.7000000000000002E-3</v>
      </c>
      <c r="Y11" s="91">
        <f t="shared" si="3"/>
        <v>11710</v>
      </c>
      <c r="Z11" s="92">
        <f t="shared" si="20"/>
        <v>4.4000000000000003E-3</v>
      </c>
      <c r="AA11" s="115"/>
      <c r="AB11" s="91">
        <f t="shared" si="4"/>
        <v>55370</v>
      </c>
      <c r="AC11" s="92">
        <f t="shared" si="14"/>
        <v>2.8E-3</v>
      </c>
      <c r="AD11" s="91">
        <f t="shared" si="5"/>
        <v>55280</v>
      </c>
      <c r="AE11" s="92">
        <f t="shared" si="15"/>
        <v>2.8E-3</v>
      </c>
      <c r="AF11" s="91">
        <f t="shared" si="6"/>
        <v>55172</v>
      </c>
      <c r="AG11" s="92">
        <f t="shared" si="16"/>
        <v>2.8E-3</v>
      </c>
      <c r="AH11" s="115"/>
      <c r="AI11" s="91">
        <f t="shared" si="7"/>
        <v>11710</v>
      </c>
      <c r="AJ11" s="92">
        <f t="shared" si="22"/>
        <v>2.5000000000000001E-3</v>
      </c>
      <c r="AK11" s="91">
        <f t="shared" si="8"/>
        <v>11710</v>
      </c>
      <c r="AL11" s="92">
        <f t="shared" si="23"/>
        <v>2.5000000000000001E-3</v>
      </c>
      <c r="AM11" s="91">
        <f t="shared" si="17"/>
        <v>11710</v>
      </c>
      <c r="AN11" s="92">
        <f t="shared" si="18"/>
        <v>2.5000000000000001E-3</v>
      </c>
      <c r="AO11" s="115"/>
      <c r="AP11" s="91">
        <f t="shared" si="9"/>
        <v>55370</v>
      </c>
      <c r="AQ11" s="92">
        <f t="shared" si="19"/>
        <v>2.8E-3</v>
      </c>
      <c r="AS11" s="121">
        <v>55370</v>
      </c>
      <c r="AT11" s="121">
        <f t="shared" si="10"/>
        <v>0</v>
      </c>
      <c r="AV11" s="98"/>
      <c r="AW11" s="98"/>
      <c r="AX11" s="98"/>
    </row>
    <row r="12" spans="1:50" x14ac:dyDescent="0.25">
      <c r="A12" s="119" t="s">
        <v>122</v>
      </c>
      <c r="B12" s="119"/>
      <c r="C12" s="90" t="s">
        <v>28</v>
      </c>
      <c r="D12" s="120">
        <v>27198</v>
      </c>
      <c r="E12" s="120">
        <v>1635</v>
      </c>
      <c r="F12" s="120">
        <v>175255</v>
      </c>
      <c r="G12" s="120">
        <v>40673</v>
      </c>
      <c r="H12" s="120">
        <v>1026</v>
      </c>
      <c r="I12" s="120">
        <v>505299</v>
      </c>
      <c r="J12" s="120">
        <v>20601</v>
      </c>
      <c r="K12" s="120">
        <v>5</v>
      </c>
      <c r="L12" s="120">
        <v>86</v>
      </c>
      <c r="M12" s="120">
        <v>621</v>
      </c>
      <c r="N12" s="120">
        <v>0</v>
      </c>
      <c r="O12" s="120">
        <v>922</v>
      </c>
      <c r="P12" s="120">
        <f t="shared" si="11"/>
        <v>773321</v>
      </c>
      <c r="Q12" s="115"/>
      <c r="R12" s="91">
        <f t="shared" si="0"/>
        <v>773321</v>
      </c>
      <c r="S12" s="94">
        <v>8.8499999999999995E-2</v>
      </c>
      <c r="T12" s="91">
        <f t="shared" si="1"/>
        <v>215928</v>
      </c>
      <c r="U12" s="92">
        <f t="shared" si="12"/>
        <v>0.1114</v>
      </c>
      <c r="V12" s="115"/>
      <c r="W12" s="91">
        <f t="shared" si="2"/>
        <v>0</v>
      </c>
      <c r="X12" s="92">
        <f t="shared" si="13"/>
        <v>0</v>
      </c>
      <c r="Y12" s="91">
        <f t="shared" si="3"/>
        <v>0</v>
      </c>
      <c r="Z12" s="92">
        <f t="shared" si="20"/>
        <v>0</v>
      </c>
      <c r="AA12" s="115"/>
      <c r="AB12" s="91">
        <f t="shared" si="4"/>
        <v>773321</v>
      </c>
      <c r="AC12" s="92">
        <f t="shared" si="14"/>
        <v>3.8800000000000001E-2</v>
      </c>
      <c r="AD12" s="91">
        <f t="shared" si="5"/>
        <v>772399</v>
      </c>
      <c r="AE12" s="93">
        <f>ROUNDUP(AD12/AD$61,4)</f>
        <v>3.9100000000000003E-2</v>
      </c>
      <c r="AF12" s="91">
        <f t="shared" si="6"/>
        <v>770039</v>
      </c>
      <c r="AG12" s="92">
        <f t="shared" si="16"/>
        <v>3.8800000000000001E-2</v>
      </c>
      <c r="AH12" s="115"/>
      <c r="AI12" s="91">
        <f t="shared" si="7"/>
        <v>215928</v>
      </c>
      <c r="AJ12" s="92">
        <f t="shared" si="22"/>
        <v>4.6699999999999998E-2</v>
      </c>
      <c r="AK12" s="91">
        <f t="shared" si="8"/>
        <v>215928</v>
      </c>
      <c r="AL12" s="92">
        <f t="shared" si="23"/>
        <v>4.6699999999999998E-2</v>
      </c>
      <c r="AM12" s="91">
        <f t="shared" si="17"/>
        <v>215928</v>
      </c>
      <c r="AN12" s="92">
        <f t="shared" si="18"/>
        <v>4.6699999999999998E-2</v>
      </c>
      <c r="AO12" s="115"/>
      <c r="AP12" s="91">
        <f t="shared" si="9"/>
        <v>773321</v>
      </c>
      <c r="AQ12" s="92">
        <f t="shared" si="19"/>
        <v>3.8800000000000001E-2</v>
      </c>
      <c r="AS12" s="121">
        <v>773321</v>
      </c>
      <c r="AT12" s="121">
        <f t="shared" si="10"/>
        <v>0</v>
      </c>
      <c r="AV12" s="98"/>
      <c r="AW12" s="98"/>
      <c r="AX12" s="98"/>
    </row>
    <row r="13" spans="1:50" x14ac:dyDescent="0.25">
      <c r="A13" s="119" t="s">
        <v>123</v>
      </c>
      <c r="B13" s="119"/>
      <c r="C13" s="90" t="s">
        <v>29</v>
      </c>
      <c r="D13" s="120">
        <v>524</v>
      </c>
      <c r="E13" s="120">
        <v>41</v>
      </c>
      <c r="F13" s="120">
        <v>2698</v>
      </c>
      <c r="G13" s="120">
        <v>915</v>
      </c>
      <c r="H13" s="120">
        <v>8</v>
      </c>
      <c r="I13" s="120">
        <v>13418</v>
      </c>
      <c r="J13" s="120">
        <v>547</v>
      </c>
      <c r="K13" s="120">
        <v>0</v>
      </c>
      <c r="L13" s="120">
        <v>2</v>
      </c>
      <c r="M13" s="120">
        <v>5</v>
      </c>
      <c r="N13" s="120">
        <v>24</v>
      </c>
      <c r="O13" s="120">
        <v>31</v>
      </c>
      <c r="P13" s="120">
        <f t="shared" si="11"/>
        <v>18213</v>
      </c>
      <c r="Q13" s="115"/>
      <c r="R13" s="91">
        <f t="shared" si="0"/>
        <v>0</v>
      </c>
      <c r="S13" s="94">
        <v>0</v>
      </c>
      <c r="T13" s="91">
        <f t="shared" si="1"/>
        <v>0</v>
      </c>
      <c r="U13" s="92">
        <f t="shared" si="12"/>
        <v>0</v>
      </c>
      <c r="V13" s="115"/>
      <c r="W13" s="91">
        <f t="shared" si="2"/>
        <v>18213</v>
      </c>
      <c r="X13" s="92">
        <f t="shared" si="13"/>
        <v>1.5E-3</v>
      </c>
      <c r="Y13" s="91">
        <f t="shared" si="3"/>
        <v>3613</v>
      </c>
      <c r="Z13" s="92">
        <f t="shared" si="20"/>
        <v>1.2999999999999999E-3</v>
      </c>
      <c r="AA13" s="115"/>
      <c r="AB13" s="91">
        <f t="shared" si="4"/>
        <v>18213</v>
      </c>
      <c r="AC13" s="92">
        <f t="shared" si="14"/>
        <v>8.9999999999999998E-4</v>
      </c>
      <c r="AD13" s="91">
        <f t="shared" si="5"/>
        <v>18182</v>
      </c>
      <c r="AE13" s="92">
        <f t="shared" si="15"/>
        <v>8.9999999999999998E-4</v>
      </c>
      <c r="AF13" s="91">
        <f t="shared" si="6"/>
        <v>18135</v>
      </c>
      <c r="AG13" s="92">
        <f t="shared" si="16"/>
        <v>8.9999999999999998E-4</v>
      </c>
      <c r="AH13" s="115"/>
      <c r="AI13" s="91">
        <f t="shared" si="7"/>
        <v>3613</v>
      </c>
      <c r="AJ13" s="92">
        <f t="shared" si="22"/>
        <v>8.0000000000000004E-4</v>
      </c>
      <c r="AK13" s="91">
        <f t="shared" si="8"/>
        <v>3613</v>
      </c>
      <c r="AL13" s="92">
        <f t="shared" si="23"/>
        <v>8.0000000000000004E-4</v>
      </c>
      <c r="AM13" s="91">
        <f t="shared" si="17"/>
        <v>3613</v>
      </c>
      <c r="AN13" s="92">
        <f t="shared" si="18"/>
        <v>8.0000000000000004E-4</v>
      </c>
      <c r="AO13" s="115"/>
      <c r="AP13" s="91">
        <f t="shared" si="9"/>
        <v>18213</v>
      </c>
      <c r="AQ13" s="92">
        <f t="shared" si="19"/>
        <v>8.9999999999999998E-4</v>
      </c>
      <c r="AS13" s="121">
        <v>18213</v>
      </c>
      <c r="AT13" s="121">
        <f t="shared" si="10"/>
        <v>0</v>
      </c>
      <c r="AV13" s="98"/>
      <c r="AW13" s="98"/>
      <c r="AX13" s="98"/>
    </row>
    <row r="14" spans="1:50" x14ac:dyDescent="0.25">
      <c r="A14" s="119" t="s">
        <v>123</v>
      </c>
      <c r="B14" s="119"/>
      <c r="C14" s="90" t="s">
        <v>30</v>
      </c>
      <c r="D14" s="120">
        <v>1810</v>
      </c>
      <c r="E14" s="120">
        <v>286</v>
      </c>
      <c r="F14" s="120">
        <v>18372</v>
      </c>
      <c r="G14" s="120">
        <v>4618</v>
      </c>
      <c r="H14" s="120">
        <v>40</v>
      </c>
      <c r="I14" s="120">
        <v>58942</v>
      </c>
      <c r="J14" s="120">
        <v>2403</v>
      </c>
      <c r="K14" s="120">
        <v>0</v>
      </c>
      <c r="L14" s="120">
        <v>2</v>
      </c>
      <c r="M14" s="120">
        <v>165</v>
      </c>
      <c r="N14" s="120">
        <v>36</v>
      </c>
      <c r="O14" s="120">
        <v>128</v>
      </c>
      <c r="P14" s="120">
        <f t="shared" si="11"/>
        <v>86802</v>
      </c>
      <c r="Q14" s="115"/>
      <c r="R14" s="91">
        <f t="shared" si="0"/>
        <v>0</v>
      </c>
      <c r="S14" s="94">
        <v>0</v>
      </c>
      <c r="T14" s="91">
        <f t="shared" si="1"/>
        <v>0</v>
      </c>
      <c r="U14" s="92">
        <f t="shared" si="12"/>
        <v>0</v>
      </c>
      <c r="V14" s="115"/>
      <c r="W14" s="91">
        <f t="shared" si="2"/>
        <v>86802</v>
      </c>
      <c r="X14" s="92">
        <f t="shared" si="13"/>
        <v>7.4000000000000003E-3</v>
      </c>
      <c r="Y14" s="91">
        <f t="shared" si="3"/>
        <v>22990</v>
      </c>
      <c r="Z14" s="92">
        <f t="shared" si="20"/>
        <v>8.6E-3</v>
      </c>
      <c r="AA14" s="115"/>
      <c r="AB14" s="91">
        <f t="shared" si="4"/>
        <v>86802</v>
      </c>
      <c r="AC14" s="92">
        <f t="shared" si="14"/>
        <v>4.4000000000000003E-3</v>
      </c>
      <c r="AD14" s="91">
        <f t="shared" si="5"/>
        <v>86674</v>
      </c>
      <c r="AE14" s="92">
        <f t="shared" si="15"/>
        <v>4.4000000000000003E-3</v>
      </c>
      <c r="AF14" s="91">
        <f t="shared" si="6"/>
        <v>86275</v>
      </c>
      <c r="AG14" s="92">
        <f t="shared" si="16"/>
        <v>4.3E-3</v>
      </c>
      <c r="AH14" s="115"/>
      <c r="AI14" s="91">
        <f t="shared" si="7"/>
        <v>22990</v>
      </c>
      <c r="AJ14" s="92">
        <f t="shared" si="22"/>
        <v>5.0000000000000001E-3</v>
      </c>
      <c r="AK14" s="91">
        <f t="shared" si="8"/>
        <v>22990</v>
      </c>
      <c r="AL14" s="92">
        <f t="shared" si="23"/>
        <v>5.0000000000000001E-3</v>
      </c>
      <c r="AM14" s="91">
        <f t="shared" si="17"/>
        <v>22990</v>
      </c>
      <c r="AN14" s="92">
        <f t="shared" si="18"/>
        <v>5.0000000000000001E-3</v>
      </c>
      <c r="AO14" s="115"/>
      <c r="AP14" s="91">
        <f t="shared" si="9"/>
        <v>86802</v>
      </c>
      <c r="AQ14" s="92">
        <f t="shared" si="19"/>
        <v>4.4000000000000003E-3</v>
      </c>
      <c r="AS14" s="121">
        <v>86802</v>
      </c>
      <c r="AT14" s="121">
        <f t="shared" si="10"/>
        <v>0</v>
      </c>
      <c r="AV14" s="98"/>
      <c r="AW14" s="98"/>
      <c r="AX14" s="98"/>
    </row>
    <row r="15" spans="1:50" x14ac:dyDescent="0.25">
      <c r="A15" s="119" t="s">
        <v>123</v>
      </c>
      <c r="B15" s="119"/>
      <c r="C15" s="90" t="s">
        <v>31</v>
      </c>
      <c r="D15" s="120">
        <v>5235</v>
      </c>
      <c r="E15" s="120">
        <v>208</v>
      </c>
      <c r="F15" s="120">
        <v>31700</v>
      </c>
      <c r="G15" s="120">
        <v>8668</v>
      </c>
      <c r="H15" s="120">
        <v>357</v>
      </c>
      <c r="I15" s="120">
        <v>98357</v>
      </c>
      <c r="J15" s="120">
        <v>4010</v>
      </c>
      <c r="K15" s="120">
        <v>0</v>
      </c>
      <c r="L15" s="120">
        <v>26</v>
      </c>
      <c r="M15" s="120">
        <v>164</v>
      </c>
      <c r="N15" s="120">
        <v>53</v>
      </c>
      <c r="O15" s="120">
        <v>51</v>
      </c>
      <c r="P15" s="120">
        <f t="shared" si="11"/>
        <v>148829</v>
      </c>
      <c r="Q15" s="115"/>
      <c r="R15" s="91">
        <f t="shared" si="0"/>
        <v>0</v>
      </c>
      <c r="S15" s="94">
        <v>0</v>
      </c>
      <c r="T15" s="91">
        <f t="shared" si="1"/>
        <v>0</v>
      </c>
      <c r="U15" s="92">
        <f t="shared" si="12"/>
        <v>0</v>
      </c>
      <c r="V15" s="115"/>
      <c r="W15" s="91">
        <f t="shared" si="2"/>
        <v>148829</v>
      </c>
      <c r="X15" s="93">
        <f>ROUNDUP(W15/W$61,4)</f>
        <v>1.2699999999999999E-2</v>
      </c>
      <c r="Y15" s="91">
        <f t="shared" si="3"/>
        <v>40368</v>
      </c>
      <c r="Z15" s="92">
        <f t="shared" si="20"/>
        <v>1.4999999999999999E-2</v>
      </c>
      <c r="AA15" s="115"/>
      <c r="AB15" s="91">
        <f t="shared" si="4"/>
        <v>148829</v>
      </c>
      <c r="AC15" s="92">
        <f t="shared" si="14"/>
        <v>7.4999999999999997E-3</v>
      </c>
      <c r="AD15" s="91">
        <f t="shared" si="5"/>
        <v>148778</v>
      </c>
      <c r="AE15" s="92">
        <f>ROUND(AD15/AD$61,4)</f>
        <v>7.4999999999999997E-3</v>
      </c>
      <c r="AF15" s="91">
        <f t="shared" si="6"/>
        <v>148047</v>
      </c>
      <c r="AG15" s="92">
        <f t="shared" si="16"/>
        <v>7.4999999999999997E-3</v>
      </c>
      <c r="AH15" s="115"/>
      <c r="AI15" s="91">
        <f t="shared" si="7"/>
        <v>40368</v>
      </c>
      <c r="AJ15" s="92">
        <f t="shared" si="22"/>
        <v>8.6999999999999994E-3</v>
      </c>
      <c r="AK15" s="91">
        <f t="shared" si="8"/>
        <v>40368</v>
      </c>
      <c r="AL15" s="92">
        <f t="shared" si="23"/>
        <v>8.6999999999999994E-3</v>
      </c>
      <c r="AM15" s="91">
        <f t="shared" si="17"/>
        <v>40368</v>
      </c>
      <c r="AN15" s="92">
        <f t="shared" si="18"/>
        <v>8.6999999999999994E-3</v>
      </c>
      <c r="AO15" s="115"/>
      <c r="AP15" s="91">
        <f t="shared" si="9"/>
        <v>148829</v>
      </c>
      <c r="AQ15" s="92">
        <f>ROUND(AP15/AP$61,4)</f>
        <v>7.4999999999999997E-3</v>
      </c>
      <c r="AS15" s="121">
        <v>148829</v>
      </c>
      <c r="AT15" s="121">
        <f t="shared" si="10"/>
        <v>0</v>
      </c>
      <c r="AV15" s="98"/>
      <c r="AW15" s="98"/>
      <c r="AX15" s="98"/>
    </row>
    <row r="16" spans="1:50" x14ac:dyDescent="0.25">
      <c r="A16" s="119" t="s">
        <v>123</v>
      </c>
      <c r="B16" s="119"/>
      <c r="C16" s="90" t="s">
        <v>32</v>
      </c>
      <c r="D16" s="120">
        <v>98</v>
      </c>
      <c r="E16" s="120">
        <v>24</v>
      </c>
      <c r="F16" s="120">
        <v>1785</v>
      </c>
      <c r="G16" s="120">
        <v>288</v>
      </c>
      <c r="H16" s="120">
        <v>8</v>
      </c>
      <c r="I16" s="120">
        <v>6103</v>
      </c>
      <c r="J16" s="120">
        <v>249</v>
      </c>
      <c r="K16" s="120">
        <v>0</v>
      </c>
      <c r="L16" s="120">
        <v>1</v>
      </c>
      <c r="M16" s="120">
        <v>6</v>
      </c>
      <c r="N16" s="120">
        <v>2</v>
      </c>
      <c r="O16" s="120">
        <v>13</v>
      </c>
      <c r="P16" s="120">
        <f t="shared" si="11"/>
        <v>8577</v>
      </c>
      <c r="Q16" s="115"/>
      <c r="R16" s="91">
        <f t="shared" si="0"/>
        <v>0</v>
      </c>
      <c r="S16" s="94">
        <v>0</v>
      </c>
      <c r="T16" s="91">
        <f t="shared" si="1"/>
        <v>0</v>
      </c>
      <c r="U16" s="92">
        <f t="shared" si="12"/>
        <v>0</v>
      </c>
      <c r="V16" s="115"/>
      <c r="W16" s="91">
        <f t="shared" si="2"/>
        <v>8577</v>
      </c>
      <c r="X16" s="92">
        <f t="shared" si="13"/>
        <v>6.9999999999999999E-4</v>
      </c>
      <c r="Y16" s="91">
        <f t="shared" si="3"/>
        <v>2073</v>
      </c>
      <c r="Z16" s="92">
        <f t="shared" si="20"/>
        <v>8.0000000000000004E-4</v>
      </c>
      <c r="AA16" s="115"/>
      <c r="AB16" s="91">
        <f t="shared" si="4"/>
        <v>8577</v>
      </c>
      <c r="AC16" s="92">
        <f t="shared" si="14"/>
        <v>4.0000000000000002E-4</v>
      </c>
      <c r="AD16" s="91">
        <f t="shared" si="5"/>
        <v>8564</v>
      </c>
      <c r="AE16" s="92">
        <f t="shared" si="15"/>
        <v>4.0000000000000002E-4</v>
      </c>
      <c r="AF16" s="91">
        <f t="shared" si="6"/>
        <v>8537</v>
      </c>
      <c r="AG16" s="92">
        <f t="shared" si="16"/>
        <v>4.0000000000000002E-4</v>
      </c>
      <c r="AH16" s="115"/>
      <c r="AI16" s="91">
        <f t="shared" si="7"/>
        <v>2073</v>
      </c>
      <c r="AJ16" s="92">
        <f t="shared" si="22"/>
        <v>4.0000000000000002E-4</v>
      </c>
      <c r="AK16" s="91">
        <f t="shared" si="8"/>
        <v>2073</v>
      </c>
      <c r="AL16" s="92">
        <f t="shared" si="23"/>
        <v>4.0000000000000002E-4</v>
      </c>
      <c r="AM16" s="91">
        <f t="shared" si="17"/>
        <v>2073</v>
      </c>
      <c r="AN16" s="92">
        <f t="shared" si="18"/>
        <v>4.0000000000000002E-4</v>
      </c>
      <c r="AO16" s="115"/>
      <c r="AP16" s="91">
        <f t="shared" si="9"/>
        <v>8577</v>
      </c>
      <c r="AQ16" s="92">
        <f t="shared" ref="AQ16:AQ28" si="24">ROUND(AP16/AP$61,4)</f>
        <v>4.0000000000000002E-4</v>
      </c>
      <c r="AS16" s="121">
        <v>8577</v>
      </c>
      <c r="AT16" s="121">
        <f t="shared" si="10"/>
        <v>0</v>
      </c>
      <c r="AV16" s="98"/>
      <c r="AW16" s="98"/>
      <c r="AX16" s="98"/>
    </row>
    <row r="17" spans="1:50" x14ac:dyDescent="0.25">
      <c r="A17" s="119" t="s">
        <v>123</v>
      </c>
      <c r="B17" s="119"/>
      <c r="C17" s="90" t="s">
        <v>33</v>
      </c>
      <c r="D17" s="120">
        <v>26640</v>
      </c>
      <c r="E17" s="120">
        <v>1182</v>
      </c>
      <c r="F17" s="120">
        <v>120459</v>
      </c>
      <c r="G17" s="120">
        <v>39765</v>
      </c>
      <c r="H17" s="120">
        <v>842</v>
      </c>
      <c r="I17" s="120">
        <v>458861</v>
      </c>
      <c r="J17" s="120">
        <v>18708</v>
      </c>
      <c r="K17" s="120">
        <v>0</v>
      </c>
      <c r="L17" s="120">
        <v>47</v>
      </c>
      <c r="M17" s="120">
        <v>484</v>
      </c>
      <c r="N17" s="120">
        <v>0</v>
      </c>
      <c r="O17" s="120">
        <v>823</v>
      </c>
      <c r="P17" s="120">
        <f t="shared" si="11"/>
        <v>667811</v>
      </c>
      <c r="Q17" s="115"/>
      <c r="R17" s="91">
        <f t="shared" si="0"/>
        <v>0</v>
      </c>
      <c r="S17" s="94">
        <v>0</v>
      </c>
      <c r="T17" s="91">
        <f t="shared" si="1"/>
        <v>0</v>
      </c>
      <c r="U17" s="92">
        <f t="shared" si="12"/>
        <v>0</v>
      </c>
      <c r="V17" s="115"/>
      <c r="W17" s="91">
        <f t="shared" si="2"/>
        <v>667811</v>
      </c>
      <c r="X17" s="92">
        <f t="shared" si="13"/>
        <v>5.67E-2</v>
      </c>
      <c r="Y17" s="91">
        <f t="shared" si="3"/>
        <v>160224</v>
      </c>
      <c r="Z17" s="92">
        <f t="shared" si="20"/>
        <v>5.96E-2</v>
      </c>
      <c r="AA17" s="115"/>
      <c r="AB17" s="91">
        <f t="shared" si="4"/>
        <v>667811</v>
      </c>
      <c r="AC17" s="93">
        <f>ROUNDUP(AB17/AB$61,4)</f>
        <v>3.3500000000000002E-2</v>
      </c>
      <c r="AD17" s="91">
        <f t="shared" si="5"/>
        <v>666988</v>
      </c>
      <c r="AE17" s="92">
        <f t="shared" si="15"/>
        <v>3.3700000000000001E-2</v>
      </c>
      <c r="AF17" s="91">
        <f t="shared" si="6"/>
        <v>665303</v>
      </c>
      <c r="AG17" s="92">
        <f>ROUND(AF17/AF$61,4)</f>
        <v>3.3500000000000002E-2</v>
      </c>
      <c r="AH17" s="115"/>
      <c r="AI17" s="91">
        <f t="shared" si="7"/>
        <v>160224</v>
      </c>
      <c r="AJ17" s="92">
        <f t="shared" si="22"/>
        <v>3.4599999999999999E-2</v>
      </c>
      <c r="AK17" s="91">
        <f t="shared" si="8"/>
        <v>160224</v>
      </c>
      <c r="AL17" s="92">
        <f t="shared" si="23"/>
        <v>3.4599999999999999E-2</v>
      </c>
      <c r="AM17" s="91">
        <f t="shared" si="17"/>
        <v>160224</v>
      </c>
      <c r="AN17" s="92">
        <f t="shared" si="18"/>
        <v>3.4599999999999999E-2</v>
      </c>
      <c r="AO17" s="115"/>
      <c r="AP17" s="91">
        <f t="shared" si="9"/>
        <v>667811</v>
      </c>
      <c r="AQ17" s="92">
        <f t="shared" si="24"/>
        <v>3.3500000000000002E-2</v>
      </c>
      <c r="AS17" s="121">
        <v>667811</v>
      </c>
      <c r="AT17" s="121">
        <f t="shared" si="10"/>
        <v>0</v>
      </c>
      <c r="AV17" s="98"/>
      <c r="AW17" s="98"/>
      <c r="AX17" s="98"/>
    </row>
    <row r="18" spans="1:50" x14ac:dyDescent="0.25">
      <c r="A18" s="119" t="s">
        <v>123</v>
      </c>
      <c r="B18" s="119"/>
      <c r="C18" s="90" t="s">
        <v>34</v>
      </c>
      <c r="D18" s="120">
        <v>4188</v>
      </c>
      <c r="E18" s="120">
        <v>226</v>
      </c>
      <c r="F18" s="120">
        <v>19244</v>
      </c>
      <c r="G18" s="120">
        <v>5683</v>
      </c>
      <c r="H18" s="120">
        <v>170</v>
      </c>
      <c r="I18" s="120">
        <v>63979</v>
      </c>
      <c r="J18" s="120">
        <v>2608</v>
      </c>
      <c r="K18" s="120">
        <v>0</v>
      </c>
      <c r="L18" s="120">
        <v>12</v>
      </c>
      <c r="M18" s="120">
        <v>175</v>
      </c>
      <c r="N18" s="120">
        <v>11</v>
      </c>
      <c r="O18" s="120">
        <v>87</v>
      </c>
      <c r="P18" s="120">
        <f t="shared" si="11"/>
        <v>96383</v>
      </c>
      <c r="Q18" s="115"/>
      <c r="R18" s="91">
        <f t="shared" si="0"/>
        <v>0</v>
      </c>
      <c r="S18" s="94">
        <v>0</v>
      </c>
      <c r="T18" s="91">
        <f t="shared" si="1"/>
        <v>0</v>
      </c>
      <c r="U18" s="92">
        <f t="shared" si="12"/>
        <v>0</v>
      </c>
      <c r="V18" s="115"/>
      <c r="W18" s="91">
        <f t="shared" si="2"/>
        <v>96383</v>
      </c>
      <c r="X18" s="92">
        <f t="shared" si="13"/>
        <v>8.2000000000000007E-3</v>
      </c>
      <c r="Y18" s="91">
        <f t="shared" si="3"/>
        <v>24927</v>
      </c>
      <c r="Z18" s="92">
        <f t="shared" si="20"/>
        <v>9.2999999999999992E-3</v>
      </c>
      <c r="AA18" s="115"/>
      <c r="AB18" s="91">
        <f t="shared" si="4"/>
        <v>96383</v>
      </c>
      <c r="AC18" s="92">
        <f t="shared" si="14"/>
        <v>4.7999999999999996E-3</v>
      </c>
      <c r="AD18" s="91">
        <f t="shared" si="5"/>
        <v>96296</v>
      </c>
      <c r="AE18" s="92">
        <f t="shared" si="15"/>
        <v>4.8999999999999998E-3</v>
      </c>
      <c r="AF18" s="91">
        <f t="shared" si="6"/>
        <v>95801</v>
      </c>
      <c r="AG18" s="92">
        <f t="shared" ref="AG18:AG25" si="25">ROUND(AF18/AF$61,4)</f>
        <v>4.7999999999999996E-3</v>
      </c>
      <c r="AH18" s="115"/>
      <c r="AI18" s="91">
        <f t="shared" si="7"/>
        <v>24927</v>
      </c>
      <c r="AJ18" s="92">
        <f t="shared" si="22"/>
        <v>5.4000000000000003E-3</v>
      </c>
      <c r="AK18" s="91">
        <f t="shared" si="8"/>
        <v>24927</v>
      </c>
      <c r="AL18" s="92">
        <f t="shared" si="23"/>
        <v>5.4000000000000003E-3</v>
      </c>
      <c r="AM18" s="91">
        <f t="shared" si="17"/>
        <v>24927</v>
      </c>
      <c r="AN18" s="92">
        <f t="shared" si="18"/>
        <v>5.4000000000000003E-3</v>
      </c>
      <c r="AO18" s="115"/>
      <c r="AP18" s="91">
        <f t="shared" si="9"/>
        <v>96383</v>
      </c>
      <c r="AQ18" s="92">
        <f t="shared" si="24"/>
        <v>4.7999999999999996E-3</v>
      </c>
      <c r="AS18" s="121">
        <v>96383</v>
      </c>
      <c r="AT18" s="121">
        <f t="shared" si="10"/>
        <v>0</v>
      </c>
      <c r="AV18" s="98"/>
      <c r="AW18" s="98"/>
      <c r="AX18" s="98"/>
    </row>
    <row r="19" spans="1:50" x14ac:dyDescent="0.25">
      <c r="A19" s="119" t="s">
        <v>123</v>
      </c>
      <c r="B19" s="119"/>
      <c r="C19" s="90" t="s">
        <v>35</v>
      </c>
      <c r="D19" s="120">
        <v>1251</v>
      </c>
      <c r="E19" s="120">
        <v>89</v>
      </c>
      <c r="F19" s="120">
        <v>10621</v>
      </c>
      <c r="G19" s="120">
        <v>2855</v>
      </c>
      <c r="H19" s="120">
        <v>29</v>
      </c>
      <c r="I19" s="120">
        <v>33898</v>
      </c>
      <c r="J19" s="120">
        <v>1382</v>
      </c>
      <c r="K19" s="120">
        <v>0</v>
      </c>
      <c r="L19" s="120">
        <v>3</v>
      </c>
      <c r="M19" s="120">
        <v>7</v>
      </c>
      <c r="N19" s="120">
        <v>20</v>
      </c>
      <c r="O19" s="120">
        <v>1</v>
      </c>
      <c r="P19" s="120">
        <f t="shared" si="11"/>
        <v>50156</v>
      </c>
      <c r="Q19" s="115"/>
      <c r="R19" s="91">
        <f t="shared" si="0"/>
        <v>0</v>
      </c>
      <c r="S19" s="94">
        <v>0</v>
      </c>
      <c r="T19" s="91">
        <f t="shared" si="1"/>
        <v>0</v>
      </c>
      <c r="U19" s="92">
        <f t="shared" si="12"/>
        <v>0</v>
      </c>
      <c r="V19" s="115"/>
      <c r="W19" s="91">
        <f t="shared" si="2"/>
        <v>50156</v>
      </c>
      <c r="X19" s="92">
        <f t="shared" si="13"/>
        <v>4.3E-3</v>
      </c>
      <c r="Y19" s="91">
        <f t="shared" si="3"/>
        <v>13476</v>
      </c>
      <c r="Z19" s="92">
        <f t="shared" si="20"/>
        <v>5.0000000000000001E-3</v>
      </c>
      <c r="AA19" s="115"/>
      <c r="AB19" s="91">
        <f t="shared" si="4"/>
        <v>50156</v>
      </c>
      <c r="AC19" s="92">
        <f t="shared" si="14"/>
        <v>2.5000000000000001E-3</v>
      </c>
      <c r="AD19" s="91">
        <f t="shared" si="5"/>
        <v>50155</v>
      </c>
      <c r="AE19" s="92">
        <f t="shared" si="15"/>
        <v>2.5000000000000001E-3</v>
      </c>
      <c r="AF19" s="91">
        <f t="shared" si="6"/>
        <v>50011</v>
      </c>
      <c r="AG19" s="92">
        <f t="shared" si="25"/>
        <v>2.5000000000000001E-3</v>
      </c>
      <c r="AH19" s="115"/>
      <c r="AI19" s="91">
        <f t="shared" si="7"/>
        <v>13476</v>
      </c>
      <c r="AJ19" s="92">
        <f t="shared" si="22"/>
        <v>2.8999999999999998E-3</v>
      </c>
      <c r="AK19" s="91">
        <f t="shared" si="8"/>
        <v>13476</v>
      </c>
      <c r="AL19" s="92">
        <f t="shared" si="23"/>
        <v>2.8999999999999998E-3</v>
      </c>
      <c r="AM19" s="91">
        <f t="shared" si="17"/>
        <v>13476</v>
      </c>
      <c r="AN19" s="92">
        <f t="shared" si="18"/>
        <v>2.8999999999999998E-3</v>
      </c>
      <c r="AO19" s="115"/>
      <c r="AP19" s="91">
        <f t="shared" si="9"/>
        <v>50156</v>
      </c>
      <c r="AQ19" s="92">
        <f t="shared" si="24"/>
        <v>2.5000000000000001E-3</v>
      </c>
      <c r="AS19" s="121">
        <v>50156</v>
      </c>
      <c r="AT19" s="121">
        <f t="shared" si="10"/>
        <v>0</v>
      </c>
      <c r="AV19" s="98"/>
      <c r="AW19" s="98"/>
      <c r="AX19" s="98"/>
    </row>
    <row r="20" spans="1:50" x14ac:dyDescent="0.25">
      <c r="A20" s="119" t="s">
        <v>123</v>
      </c>
      <c r="B20" s="119"/>
      <c r="C20" s="90" t="s">
        <v>36</v>
      </c>
      <c r="D20" s="120">
        <v>596</v>
      </c>
      <c r="E20" s="120">
        <v>44</v>
      </c>
      <c r="F20" s="120">
        <v>2452</v>
      </c>
      <c r="G20" s="120">
        <v>970</v>
      </c>
      <c r="H20" s="120">
        <v>2</v>
      </c>
      <c r="I20" s="120">
        <v>8705</v>
      </c>
      <c r="J20" s="120">
        <v>355</v>
      </c>
      <c r="K20" s="120">
        <v>0</v>
      </c>
      <c r="L20" s="120">
        <v>0</v>
      </c>
      <c r="M20" s="120">
        <v>24</v>
      </c>
      <c r="N20" s="120">
        <v>1</v>
      </c>
      <c r="O20" s="120">
        <v>34</v>
      </c>
      <c r="P20" s="120">
        <f t="shared" si="11"/>
        <v>13183</v>
      </c>
      <c r="Q20" s="115"/>
      <c r="R20" s="91">
        <f t="shared" si="0"/>
        <v>0</v>
      </c>
      <c r="S20" s="94">
        <v>0</v>
      </c>
      <c r="T20" s="91">
        <f t="shared" si="1"/>
        <v>0</v>
      </c>
      <c r="U20" s="92">
        <f t="shared" si="12"/>
        <v>0</v>
      </c>
      <c r="V20" s="115"/>
      <c r="W20" s="91">
        <f t="shared" si="2"/>
        <v>13183</v>
      </c>
      <c r="X20" s="92">
        <f t="shared" si="13"/>
        <v>1.1000000000000001E-3</v>
      </c>
      <c r="Y20" s="91">
        <f t="shared" si="3"/>
        <v>3422</v>
      </c>
      <c r="Z20" s="92">
        <f t="shared" si="20"/>
        <v>1.2999999999999999E-3</v>
      </c>
      <c r="AA20" s="115"/>
      <c r="AB20" s="91">
        <f t="shared" si="4"/>
        <v>13183</v>
      </c>
      <c r="AC20" s="92">
        <f t="shared" si="14"/>
        <v>6.9999999999999999E-4</v>
      </c>
      <c r="AD20" s="91">
        <f t="shared" si="5"/>
        <v>13149</v>
      </c>
      <c r="AE20" s="92">
        <f t="shared" si="15"/>
        <v>6.9999999999999999E-4</v>
      </c>
      <c r="AF20" s="91">
        <f t="shared" si="6"/>
        <v>13112</v>
      </c>
      <c r="AG20" s="92">
        <f t="shared" si="25"/>
        <v>6.9999999999999999E-4</v>
      </c>
      <c r="AH20" s="115"/>
      <c r="AI20" s="91">
        <f t="shared" si="7"/>
        <v>3422</v>
      </c>
      <c r="AJ20" s="92">
        <f t="shared" si="22"/>
        <v>6.9999999999999999E-4</v>
      </c>
      <c r="AK20" s="91">
        <f t="shared" si="8"/>
        <v>3422</v>
      </c>
      <c r="AL20" s="92">
        <f t="shared" si="23"/>
        <v>6.9999999999999999E-4</v>
      </c>
      <c r="AM20" s="91">
        <f>SUM(F20:G20)</f>
        <v>3422</v>
      </c>
      <c r="AN20" s="92">
        <f t="shared" si="18"/>
        <v>6.9999999999999999E-4</v>
      </c>
      <c r="AO20" s="115"/>
      <c r="AP20" s="91">
        <f t="shared" si="9"/>
        <v>13183</v>
      </c>
      <c r="AQ20" s="92">
        <f t="shared" si="24"/>
        <v>6.9999999999999999E-4</v>
      </c>
      <c r="AS20" s="121">
        <v>13183</v>
      </c>
      <c r="AT20" s="121">
        <f t="shared" si="10"/>
        <v>0</v>
      </c>
      <c r="AV20" s="98"/>
      <c r="AW20" s="98"/>
      <c r="AX20" s="98"/>
    </row>
    <row r="21" spans="1:50" x14ac:dyDescent="0.25">
      <c r="A21" s="119" t="s">
        <v>123</v>
      </c>
      <c r="B21" s="119"/>
      <c r="C21" s="90" t="s">
        <v>37</v>
      </c>
      <c r="D21" s="120">
        <v>175283</v>
      </c>
      <c r="E21" s="120">
        <v>11005</v>
      </c>
      <c r="F21" s="120">
        <v>917898</v>
      </c>
      <c r="G21" s="120">
        <v>444905</v>
      </c>
      <c r="H21" s="120">
        <v>11650</v>
      </c>
      <c r="I21" s="120">
        <v>4098496</v>
      </c>
      <c r="J21" s="120">
        <v>167095</v>
      </c>
      <c r="K21" s="120">
        <v>106</v>
      </c>
      <c r="L21" s="120">
        <v>6410</v>
      </c>
      <c r="M21" s="120">
        <v>12391</v>
      </c>
      <c r="N21" s="120">
        <v>0</v>
      </c>
      <c r="O21" s="120">
        <v>98303</v>
      </c>
      <c r="P21" s="120">
        <f t="shared" si="11"/>
        <v>5943542</v>
      </c>
      <c r="Q21" s="115"/>
      <c r="R21" s="91">
        <f t="shared" si="0"/>
        <v>0</v>
      </c>
      <c r="S21" s="94">
        <v>0</v>
      </c>
      <c r="T21" s="91">
        <f t="shared" si="1"/>
        <v>0</v>
      </c>
      <c r="U21" s="92">
        <f t="shared" si="12"/>
        <v>0</v>
      </c>
      <c r="V21" s="115"/>
      <c r="W21" s="91">
        <f t="shared" si="2"/>
        <v>5943542</v>
      </c>
      <c r="X21" s="92">
        <f t="shared" si="13"/>
        <v>0.50470000000000004</v>
      </c>
      <c r="Y21" s="91">
        <f t="shared" si="3"/>
        <v>1362803</v>
      </c>
      <c r="Z21" s="92">
        <f t="shared" si="20"/>
        <v>0.50690000000000002</v>
      </c>
      <c r="AA21" s="115"/>
      <c r="AB21" s="91">
        <f t="shared" si="4"/>
        <v>5943542</v>
      </c>
      <c r="AC21" s="92">
        <f t="shared" si="14"/>
        <v>0.29809999999999998</v>
      </c>
      <c r="AD21" s="91">
        <f t="shared" si="5"/>
        <v>5845239</v>
      </c>
      <c r="AE21" s="92">
        <f t="shared" si="15"/>
        <v>0.29520000000000002</v>
      </c>
      <c r="AF21" s="91">
        <f t="shared" si="6"/>
        <v>5908496</v>
      </c>
      <c r="AG21" s="92">
        <f t="shared" si="25"/>
        <v>0.29780000000000001</v>
      </c>
      <c r="AH21" s="115"/>
      <c r="AI21" s="91">
        <f t="shared" si="7"/>
        <v>1362803</v>
      </c>
      <c r="AJ21" s="92">
        <f t="shared" si="22"/>
        <v>0.29459999999999997</v>
      </c>
      <c r="AK21" s="91">
        <f t="shared" si="8"/>
        <v>1362803</v>
      </c>
      <c r="AL21" s="92">
        <f t="shared" si="23"/>
        <v>0.29459999999999997</v>
      </c>
      <c r="AM21" s="91">
        <f t="shared" si="17"/>
        <v>1362803</v>
      </c>
      <c r="AN21" s="92">
        <f t="shared" si="18"/>
        <v>0.29459999999999997</v>
      </c>
      <c r="AO21" s="115"/>
      <c r="AP21" s="91">
        <f t="shared" si="9"/>
        <v>5943542</v>
      </c>
      <c r="AQ21" s="92">
        <f t="shared" si="24"/>
        <v>0.29809999999999998</v>
      </c>
      <c r="AS21" s="121">
        <v>5943542</v>
      </c>
      <c r="AT21" s="121">
        <f t="shared" si="10"/>
        <v>0</v>
      </c>
      <c r="AV21" s="98"/>
      <c r="AW21" s="98"/>
      <c r="AX21" s="98"/>
    </row>
    <row r="22" spans="1:50" x14ac:dyDescent="0.25">
      <c r="A22" s="119" t="s">
        <v>123</v>
      </c>
      <c r="B22" s="119"/>
      <c r="C22" s="90" t="s">
        <v>38</v>
      </c>
      <c r="D22" s="120">
        <v>4487</v>
      </c>
      <c r="E22" s="120">
        <v>213</v>
      </c>
      <c r="F22" s="120">
        <v>23031</v>
      </c>
      <c r="G22" s="120">
        <v>5959</v>
      </c>
      <c r="H22" s="120">
        <v>169</v>
      </c>
      <c r="I22" s="120">
        <v>78334</v>
      </c>
      <c r="J22" s="120">
        <v>3194</v>
      </c>
      <c r="K22" s="120">
        <v>0</v>
      </c>
      <c r="L22" s="120">
        <v>3</v>
      </c>
      <c r="M22" s="120">
        <v>75</v>
      </c>
      <c r="N22" s="120">
        <v>10</v>
      </c>
      <c r="O22" s="120">
        <v>40</v>
      </c>
      <c r="P22" s="120">
        <f t="shared" si="11"/>
        <v>115515</v>
      </c>
      <c r="Q22" s="115"/>
      <c r="R22" s="91">
        <f t="shared" si="0"/>
        <v>0</v>
      </c>
      <c r="S22" s="94">
        <v>0</v>
      </c>
      <c r="T22" s="91">
        <f t="shared" si="1"/>
        <v>0</v>
      </c>
      <c r="U22" s="92">
        <f t="shared" si="12"/>
        <v>0</v>
      </c>
      <c r="V22" s="115"/>
      <c r="W22" s="91">
        <f t="shared" si="2"/>
        <v>115515</v>
      </c>
      <c r="X22" s="92">
        <f t="shared" si="13"/>
        <v>9.7999999999999997E-3</v>
      </c>
      <c r="Y22" s="91">
        <f t="shared" si="3"/>
        <v>28990</v>
      </c>
      <c r="Z22" s="93">
        <f>ROUNDUP(Y22/Y$61,4)</f>
        <v>1.0799999999999999E-2</v>
      </c>
      <c r="AA22" s="115"/>
      <c r="AB22" s="91">
        <f t="shared" si="4"/>
        <v>115515</v>
      </c>
      <c r="AC22" s="92">
        <f t="shared" si="14"/>
        <v>5.7999999999999996E-3</v>
      </c>
      <c r="AD22" s="91">
        <f t="shared" si="5"/>
        <v>115475</v>
      </c>
      <c r="AE22" s="92">
        <f t="shared" si="15"/>
        <v>5.7999999999999996E-3</v>
      </c>
      <c r="AF22" s="91">
        <f t="shared" si="6"/>
        <v>115048</v>
      </c>
      <c r="AG22" s="92">
        <f t="shared" si="25"/>
        <v>5.7999999999999996E-3</v>
      </c>
      <c r="AH22" s="115"/>
      <c r="AI22" s="91">
        <f t="shared" si="7"/>
        <v>28990</v>
      </c>
      <c r="AJ22" s="93">
        <f>ROUNDDOWN(AI22/AI$61,4)</f>
        <v>6.1999999999999998E-3</v>
      </c>
      <c r="AK22" s="91">
        <f t="shared" si="8"/>
        <v>28990</v>
      </c>
      <c r="AL22" s="93">
        <f>ROUNDDOWN(AK22/AK$61,4)</f>
        <v>6.1999999999999998E-3</v>
      </c>
      <c r="AM22" s="91">
        <f t="shared" si="17"/>
        <v>28990</v>
      </c>
      <c r="AN22" s="93">
        <f>ROUNDDOWN(AM22/AM$61,4)</f>
        <v>6.1999999999999998E-3</v>
      </c>
      <c r="AO22" s="115"/>
      <c r="AP22" s="91">
        <f t="shared" si="9"/>
        <v>115515</v>
      </c>
      <c r="AQ22" s="92">
        <f t="shared" si="24"/>
        <v>5.7999999999999996E-3</v>
      </c>
      <c r="AS22" s="121">
        <v>115515</v>
      </c>
      <c r="AT22" s="121">
        <f t="shared" si="10"/>
        <v>0</v>
      </c>
      <c r="AV22" s="98"/>
      <c r="AW22" s="98"/>
      <c r="AX22" s="98"/>
    </row>
    <row r="23" spans="1:50" x14ac:dyDescent="0.25">
      <c r="A23" s="119" t="s">
        <v>123</v>
      </c>
      <c r="B23" s="119"/>
      <c r="C23" s="90" t="s">
        <v>39</v>
      </c>
      <c r="D23" s="120">
        <v>1171</v>
      </c>
      <c r="E23" s="120">
        <v>54</v>
      </c>
      <c r="F23" s="120">
        <v>9775</v>
      </c>
      <c r="G23" s="120">
        <v>3011</v>
      </c>
      <c r="H23" s="120">
        <v>323</v>
      </c>
      <c r="I23" s="120">
        <v>51653</v>
      </c>
      <c r="J23" s="120">
        <v>2106</v>
      </c>
      <c r="K23" s="120">
        <v>1</v>
      </c>
      <c r="L23" s="120">
        <v>35</v>
      </c>
      <c r="M23" s="120">
        <v>11</v>
      </c>
      <c r="N23" s="120">
        <v>99</v>
      </c>
      <c r="O23" s="120">
        <v>988</v>
      </c>
      <c r="P23" s="120">
        <f t="shared" si="11"/>
        <v>69227</v>
      </c>
      <c r="Q23" s="115"/>
      <c r="R23" s="91">
        <f t="shared" si="0"/>
        <v>0</v>
      </c>
      <c r="S23" s="94">
        <v>0</v>
      </c>
      <c r="T23" s="91">
        <f t="shared" si="1"/>
        <v>0</v>
      </c>
      <c r="U23" s="92">
        <f t="shared" si="12"/>
        <v>0</v>
      </c>
      <c r="V23" s="115"/>
      <c r="W23" s="91">
        <f t="shared" si="2"/>
        <v>69227</v>
      </c>
      <c r="X23" s="92">
        <f t="shared" si="13"/>
        <v>5.8999999999999999E-3</v>
      </c>
      <c r="Y23" s="91">
        <f t="shared" si="3"/>
        <v>12786</v>
      </c>
      <c r="Z23" s="92">
        <f t="shared" si="20"/>
        <v>4.7999999999999996E-3</v>
      </c>
      <c r="AA23" s="115"/>
      <c r="AB23" s="91">
        <f t="shared" si="4"/>
        <v>69227</v>
      </c>
      <c r="AC23" s="92">
        <f t="shared" si="14"/>
        <v>3.5000000000000001E-3</v>
      </c>
      <c r="AD23" s="91">
        <f t="shared" si="5"/>
        <v>68239</v>
      </c>
      <c r="AE23" s="92">
        <f t="shared" si="15"/>
        <v>3.3999999999999998E-3</v>
      </c>
      <c r="AF23" s="91">
        <f t="shared" si="6"/>
        <v>68740</v>
      </c>
      <c r="AG23" s="92">
        <f t="shared" si="25"/>
        <v>3.5000000000000001E-3</v>
      </c>
      <c r="AH23" s="115"/>
      <c r="AI23" s="91">
        <f t="shared" si="7"/>
        <v>12786</v>
      </c>
      <c r="AJ23" s="92">
        <f t="shared" ref="AJ23:AJ24" si="26">ROUND(AI23/AI$61,4)</f>
        <v>2.8E-3</v>
      </c>
      <c r="AK23" s="91">
        <f t="shared" si="8"/>
        <v>12786</v>
      </c>
      <c r="AL23" s="92">
        <f t="shared" ref="AL23:AL40" si="27">ROUND(AK23/AK$61,4)</f>
        <v>2.8E-3</v>
      </c>
      <c r="AM23" s="91">
        <f t="shared" si="17"/>
        <v>12786</v>
      </c>
      <c r="AN23" s="92">
        <f t="shared" si="18"/>
        <v>2.8E-3</v>
      </c>
      <c r="AO23" s="115"/>
      <c r="AP23" s="91">
        <f t="shared" si="9"/>
        <v>69227</v>
      </c>
      <c r="AQ23" s="92">
        <f t="shared" si="24"/>
        <v>3.5000000000000001E-3</v>
      </c>
      <c r="AS23" s="121">
        <v>69227</v>
      </c>
      <c r="AT23" s="121">
        <f t="shared" si="10"/>
        <v>0</v>
      </c>
    </row>
    <row r="24" spans="1:50" x14ac:dyDescent="0.25">
      <c r="A24" s="119" t="s">
        <v>123</v>
      </c>
      <c r="B24" s="119"/>
      <c r="C24" s="90" t="s">
        <v>40</v>
      </c>
      <c r="D24" s="120">
        <v>261</v>
      </c>
      <c r="E24" s="120">
        <v>13</v>
      </c>
      <c r="F24" s="120">
        <v>2116</v>
      </c>
      <c r="G24" s="120">
        <v>494</v>
      </c>
      <c r="H24" s="120">
        <v>3</v>
      </c>
      <c r="I24" s="120">
        <v>5703</v>
      </c>
      <c r="J24" s="120">
        <v>232</v>
      </c>
      <c r="K24" s="120">
        <v>0</v>
      </c>
      <c r="L24" s="120">
        <v>0</v>
      </c>
      <c r="M24" s="120">
        <v>14</v>
      </c>
      <c r="N24" s="120">
        <v>1</v>
      </c>
      <c r="O24" s="120">
        <v>17</v>
      </c>
      <c r="P24" s="120">
        <f t="shared" si="11"/>
        <v>8854</v>
      </c>
      <c r="Q24" s="115"/>
      <c r="R24" s="91">
        <f t="shared" si="0"/>
        <v>0</v>
      </c>
      <c r="S24" s="94">
        <v>0</v>
      </c>
      <c r="T24" s="91">
        <f t="shared" si="1"/>
        <v>0</v>
      </c>
      <c r="U24" s="92">
        <f t="shared" si="12"/>
        <v>0</v>
      </c>
      <c r="V24" s="115"/>
      <c r="W24" s="91">
        <f t="shared" si="2"/>
        <v>8854</v>
      </c>
      <c r="X24" s="92">
        <f t="shared" si="13"/>
        <v>8.0000000000000004E-4</v>
      </c>
      <c r="Y24" s="91">
        <f t="shared" si="3"/>
        <v>2610</v>
      </c>
      <c r="Z24" s="92">
        <f t="shared" si="20"/>
        <v>1E-3</v>
      </c>
      <c r="AA24" s="115"/>
      <c r="AB24" s="91">
        <f t="shared" si="4"/>
        <v>8854</v>
      </c>
      <c r="AC24" s="92">
        <f t="shared" si="14"/>
        <v>4.0000000000000002E-4</v>
      </c>
      <c r="AD24" s="91">
        <f t="shared" si="5"/>
        <v>8837</v>
      </c>
      <c r="AE24" s="92">
        <f t="shared" si="15"/>
        <v>4.0000000000000002E-4</v>
      </c>
      <c r="AF24" s="91">
        <f t="shared" si="6"/>
        <v>8823</v>
      </c>
      <c r="AG24" s="92">
        <f t="shared" si="25"/>
        <v>4.0000000000000002E-4</v>
      </c>
      <c r="AH24" s="115"/>
      <c r="AI24" s="91">
        <f t="shared" si="7"/>
        <v>2610</v>
      </c>
      <c r="AJ24" s="92">
        <f t="shared" si="26"/>
        <v>5.9999999999999995E-4</v>
      </c>
      <c r="AK24" s="91">
        <f t="shared" si="8"/>
        <v>2610</v>
      </c>
      <c r="AL24" s="92">
        <f t="shared" si="27"/>
        <v>5.9999999999999995E-4</v>
      </c>
      <c r="AM24" s="91">
        <f t="shared" si="17"/>
        <v>2610</v>
      </c>
      <c r="AN24" s="92">
        <f t="shared" si="18"/>
        <v>5.9999999999999995E-4</v>
      </c>
      <c r="AO24" s="115"/>
      <c r="AP24" s="91">
        <f t="shared" si="9"/>
        <v>8854</v>
      </c>
      <c r="AQ24" s="92">
        <f t="shared" si="24"/>
        <v>4.0000000000000002E-4</v>
      </c>
      <c r="AS24" s="121">
        <v>8854</v>
      </c>
      <c r="AT24" s="121">
        <f t="shared" si="10"/>
        <v>0</v>
      </c>
    </row>
    <row r="25" spans="1:50" x14ac:dyDescent="0.25">
      <c r="A25" s="119" t="s">
        <v>123</v>
      </c>
      <c r="B25" s="119"/>
      <c r="C25" s="90" t="s">
        <v>41</v>
      </c>
      <c r="D25" s="120">
        <v>1025</v>
      </c>
      <c r="E25" s="120">
        <v>200</v>
      </c>
      <c r="F25" s="120">
        <v>11454</v>
      </c>
      <c r="G25" s="120">
        <v>2212</v>
      </c>
      <c r="H25" s="120">
        <v>55</v>
      </c>
      <c r="I25" s="120">
        <v>41006</v>
      </c>
      <c r="J25" s="120">
        <v>1672</v>
      </c>
      <c r="K25" s="120">
        <v>0</v>
      </c>
      <c r="L25" s="120">
        <v>4</v>
      </c>
      <c r="M25" s="120">
        <v>55</v>
      </c>
      <c r="N25" s="120">
        <v>12</v>
      </c>
      <c r="O25" s="120">
        <v>39</v>
      </c>
      <c r="P25" s="120">
        <f t="shared" si="11"/>
        <v>57734</v>
      </c>
      <c r="Q25" s="115"/>
      <c r="R25" s="91">
        <f t="shared" si="0"/>
        <v>0</v>
      </c>
      <c r="S25" s="94">
        <v>0</v>
      </c>
      <c r="T25" s="91">
        <f t="shared" si="1"/>
        <v>0</v>
      </c>
      <c r="U25" s="92">
        <f t="shared" si="12"/>
        <v>0</v>
      </c>
      <c r="V25" s="115"/>
      <c r="W25" s="91">
        <f t="shared" si="2"/>
        <v>57734</v>
      </c>
      <c r="X25" s="92">
        <f t="shared" si="13"/>
        <v>4.8999999999999998E-3</v>
      </c>
      <c r="Y25" s="91">
        <f t="shared" si="3"/>
        <v>13666</v>
      </c>
      <c r="Z25" s="92">
        <f>ROUND(Y25/Y$61,4)</f>
        <v>5.1000000000000004E-3</v>
      </c>
      <c r="AA25" s="115"/>
      <c r="AB25" s="91">
        <f t="shared" si="4"/>
        <v>57734</v>
      </c>
      <c r="AC25" s="92">
        <f t="shared" si="14"/>
        <v>2.8999999999999998E-3</v>
      </c>
      <c r="AD25" s="91">
        <f t="shared" si="5"/>
        <v>57695</v>
      </c>
      <c r="AE25" s="92">
        <f t="shared" si="15"/>
        <v>2.8999999999999998E-3</v>
      </c>
      <c r="AF25" s="91">
        <f t="shared" si="6"/>
        <v>57412</v>
      </c>
      <c r="AG25" s="92">
        <f t="shared" si="25"/>
        <v>2.8999999999999998E-3</v>
      </c>
      <c r="AH25" s="115"/>
      <c r="AI25" s="91">
        <f t="shared" si="7"/>
        <v>13666</v>
      </c>
      <c r="AJ25" s="92">
        <f>ROUND(AI25/AI$61,4)</f>
        <v>3.0000000000000001E-3</v>
      </c>
      <c r="AK25" s="91">
        <f t="shared" si="8"/>
        <v>13666</v>
      </c>
      <c r="AL25" s="92">
        <f t="shared" si="27"/>
        <v>3.0000000000000001E-3</v>
      </c>
      <c r="AM25" s="91">
        <f t="shared" si="17"/>
        <v>13666</v>
      </c>
      <c r="AN25" s="92">
        <f t="shared" si="18"/>
        <v>3.0000000000000001E-3</v>
      </c>
      <c r="AO25" s="115"/>
      <c r="AP25" s="91">
        <f t="shared" si="9"/>
        <v>57734</v>
      </c>
      <c r="AQ25" s="92">
        <f t="shared" si="24"/>
        <v>2.8999999999999998E-3</v>
      </c>
      <c r="AS25" s="121">
        <v>57734</v>
      </c>
      <c r="AT25" s="121">
        <f t="shared" si="10"/>
        <v>0</v>
      </c>
    </row>
    <row r="26" spans="1:50" x14ac:dyDescent="0.25">
      <c r="A26" s="119" t="s">
        <v>123</v>
      </c>
      <c r="B26" s="119"/>
      <c r="C26" s="90" t="s">
        <v>42</v>
      </c>
      <c r="D26" s="120">
        <v>8206</v>
      </c>
      <c r="E26" s="120">
        <v>372</v>
      </c>
      <c r="F26" s="120">
        <v>41876</v>
      </c>
      <c r="G26" s="120">
        <v>11899</v>
      </c>
      <c r="H26" s="120">
        <v>149</v>
      </c>
      <c r="I26" s="120">
        <v>144719</v>
      </c>
      <c r="J26" s="120">
        <v>5900</v>
      </c>
      <c r="K26" s="120">
        <v>0</v>
      </c>
      <c r="L26" s="120">
        <v>44</v>
      </c>
      <c r="M26" s="120">
        <v>221</v>
      </c>
      <c r="N26" s="120">
        <v>0</v>
      </c>
      <c r="O26" s="120">
        <v>45</v>
      </c>
      <c r="P26" s="120">
        <f t="shared" si="11"/>
        <v>213431</v>
      </c>
      <c r="Q26" s="115"/>
      <c r="R26" s="91">
        <f t="shared" si="0"/>
        <v>0</v>
      </c>
      <c r="S26" s="94">
        <v>0</v>
      </c>
      <c r="T26" s="91">
        <f t="shared" si="1"/>
        <v>0</v>
      </c>
      <c r="U26" s="92">
        <f t="shared" si="12"/>
        <v>0</v>
      </c>
      <c r="V26" s="115"/>
      <c r="W26" s="91">
        <f t="shared" si="2"/>
        <v>213431</v>
      </c>
      <c r="X26" s="92">
        <f t="shared" si="13"/>
        <v>1.8100000000000002E-2</v>
      </c>
      <c r="Y26" s="91">
        <f t="shared" si="3"/>
        <v>53775</v>
      </c>
      <c r="Z26" s="92">
        <f t="shared" si="20"/>
        <v>0.02</v>
      </c>
      <c r="AA26" s="115"/>
      <c r="AB26" s="91">
        <f t="shared" si="4"/>
        <v>213431</v>
      </c>
      <c r="AC26" s="92">
        <f>ROUND(AB26/AB$61,4)</f>
        <v>1.0699999999999999E-2</v>
      </c>
      <c r="AD26" s="91">
        <f t="shared" si="5"/>
        <v>213386</v>
      </c>
      <c r="AE26" s="92">
        <f t="shared" si="15"/>
        <v>1.0800000000000001E-2</v>
      </c>
      <c r="AF26" s="91">
        <f t="shared" si="6"/>
        <v>212689</v>
      </c>
      <c r="AG26" s="92">
        <f>ROUND(AF26/AF$61,4)</f>
        <v>1.0699999999999999E-2</v>
      </c>
      <c r="AH26" s="115"/>
      <c r="AI26" s="91">
        <f t="shared" si="7"/>
        <v>53775</v>
      </c>
      <c r="AJ26" s="92">
        <f t="shared" ref="AJ26:AJ28" si="28">ROUND(AI26/AI$61,4)</f>
        <v>1.1599999999999999E-2</v>
      </c>
      <c r="AK26" s="91">
        <f t="shared" si="8"/>
        <v>53775</v>
      </c>
      <c r="AL26" s="92">
        <f t="shared" si="27"/>
        <v>1.1599999999999999E-2</v>
      </c>
      <c r="AM26" s="91">
        <f t="shared" si="17"/>
        <v>53775</v>
      </c>
      <c r="AN26" s="92">
        <f t="shared" si="18"/>
        <v>1.1599999999999999E-2</v>
      </c>
      <c r="AO26" s="115"/>
      <c r="AP26" s="91">
        <f t="shared" si="9"/>
        <v>213431</v>
      </c>
      <c r="AQ26" s="92">
        <f t="shared" si="24"/>
        <v>1.0699999999999999E-2</v>
      </c>
      <c r="AS26" s="121">
        <v>213431</v>
      </c>
      <c r="AT26" s="121">
        <f t="shared" si="10"/>
        <v>0</v>
      </c>
    </row>
    <row r="27" spans="1:50" x14ac:dyDescent="0.25">
      <c r="A27" s="119" t="s">
        <v>123</v>
      </c>
      <c r="B27" s="119"/>
      <c r="C27" s="90" t="s">
        <v>43</v>
      </c>
      <c r="D27" s="120">
        <v>196</v>
      </c>
      <c r="E27" s="120">
        <v>7</v>
      </c>
      <c r="F27" s="120">
        <v>1309</v>
      </c>
      <c r="G27" s="120">
        <v>357</v>
      </c>
      <c r="H27" s="120">
        <v>0</v>
      </c>
      <c r="I27" s="120">
        <v>3578</v>
      </c>
      <c r="J27" s="120">
        <v>146</v>
      </c>
      <c r="K27" s="120">
        <v>0</v>
      </c>
      <c r="L27" s="120">
        <v>0</v>
      </c>
      <c r="M27" s="120">
        <v>9</v>
      </c>
      <c r="N27" s="120">
        <v>0</v>
      </c>
      <c r="O27" s="120">
        <v>33</v>
      </c>
      <c r="P27" s="120">
        <f t="shared" si="11"/>
        <v>5635</v>
      </c>
      <c r="Q27" s="115"/>
      <c r="R27" s="91">
        <f t="shared" si="0"/>
        <v>0</v>
      </c>
      <c r="S27" s="94">
        <v>0</v>
      </c>
      <c r="T27" s="91">
        <f t="shared" si="1"/>
        <v>0</v>
      </c>
      <c r="U27" s="92">
        <f t="shared" si="12"/>
        <v>0</v>
      </c>
      <c r="V27" s="115"/>
      <c r="W27" s="91">
        <f t="shared" si="2"/>
        <v>5635</v>
      </c>
      <c r="X27" s="92">
        <f t="shared" si="13"/>
        <v>5.0000000000000001E-4</v>
      </c>
      <c r="Y27" s="91">
        <f t="shared" si="3"/>
        <v>1666</v>
      </c>
      <c r="Z27" s="92">
        <f t="shared" si="20"/>
        <v>5.9999999999999995E-4</v>
      </c>
      <c r="AA27" s="115"/>
      <c r="AB27" s="91">
        <f t="shared" si="4"/>
        <v>5635</v>
      </c>
      <c r="AC27" s="92">
        <f t="shared" si="14"/>
        <v>2.9999999999999997E-4</v>
      </c>
      <c r="AD27" s="91">
        <f t="shared" si="5"/>
        <v>5602</v>
      </c>
      <c r="AE27" s="92">
        <f t="shared" si="15"/>
        <v>2.9999999999999997E-4</v>
      </c>
      <c r="AF27" s="91">
        <f t="shared" si="6"/>
        <v>5619</v>
      </c>
      <c r="AG27" s="92">
        <f t="shared" ref="AG27:AG34" si="29">ROUND(AF27/AF$61,4)</f>
        <v>2.9999999999999997E-4</v>
      </c>
      <c r="AH27" s="115"/>
      <c r="AI27" s="91">
        <f t="shared" si="7"/>
        <v>1666</v>
      </c>
      <c r="AJ27" s="92">
        <f t="shared" si="28"/>
        <v>4.0000000000000002E-4</v>
      </c>
      <c r="AK27" s="91">
        <f t="shared" si="8"/>
        <v>1666</v>
      </c>
      <c r="AL27" s="92">
        <f t="shared" si="27"/>
        <v>4.0000000000000002E-4</v>
      </c>
      <c r="AM27" s="91">
        <f t="shared" si="17"/>
        <v>1666</v>
      </c>
      <c r="AN27" s="92">
        <f t="shared" si="18"/>
        <v>4.0000000000000002E-4</v>
      </c>
      <c r="AO27" s="115"/>
      <c r="AP27" s="91">
        <f t="shared" si="9"/>
        <v>5635</v>
      </c>
      <c r="AQ27" s="92">
        <f t="shared" si="24"/>
        <v>2.9999999999999997E-4</v>
      </c>
      <c r="AS27" s="121">
        <v>5635</v>
      </c>
      <c r="AT27" s="121">
        <f t="shared" si="10"/>
        <v>0</v>
      </c>
    </row>
    <row r="28" spans="1:50" x14ac:dyDescent="0.25">
      <c r="A28" s="119" t="s">
        <v>123</v>
      </c>
      <c r="B28" s="119"/>
      <c r="C28" s="90" t="s">
        <v>44</v>
      </c>
      <c r="D28" s="120">
        <v>28</v>
      </c>
      <c r="E28" s="120">
        <v>1</v>
      </c>
      <c r="F28" s="120">
        <v>577</v>
      </c>
      <c r="G28" s="120">
        <v>62</v>
      </c>
      <c r="H28" s="120">
        <v>3</v>
      </c>
      <c r="I28" s="120">
        <v>3598</v>
      </c>
      <c r="J28" s="120">
        <v>147</v>
      </c>
      <c r="K28" s="120">
        <v>0</v>
      </c>
      <c r="L28" s="120">
        <v>2</v>
      </c>
      <c r="M28" s="120">
        <v>1</v>
      </c>
      <c r="N28" s="120">
        <v>2</v>
      </c>
      <c r="O28" s="120">
        <v>1</v>
      </c>
      <c r="P28" s="120">
        <f t="shared" si="11"/>
        <v>4422</v>
      </c>
      <c r="Q28" s="115"/>
      <c r="R28" s="91">
        <f t="shared" si="0"/>
        <v>0</v>
      </c>
      <c r="S28" s="94">
        <v>0</v>
      </c>
      <c r="T28" s="91">
        <f t="shared" si="1"/>
        <v>0</v>
      </c>
      <c r="U28" s="92">
        <f t="shared" si="12"/>
        <v>0</v>
      </c>
      <c r="V28" s="115"/>
      <c r="W28" s="91">
        <f t="shared" si="2"/>
        <v>4422</v>
      </c>
      <c r="X28" s="92">
        <f t="shared" si="13"/>
        <v>4.0000000000000002E-4</v>
      </c>
      <c r="Y28" s="91">
        <f t="shared" si="3"/>
        <v>639</v>
      </c>
      <c r="Z28" s="92">
        <f t="shared" si="20"/>
        <v>2.0000000000000001E-4</v>
      </c>
      <c r="AA28" s="115"/>
      <c r="AB28" s="91">
        <f t="shared" si="4"/>
        <v>4422</v>
      </c>
      <c r="AC28" s="92">
        <f t="shared" si="14"/>
        <v>2.0000000000000001E-4</v>
      </c>
      <c r="AD28" s="91">
        <f t="shared" si="5"/>
        <v>4421</v>
      </c>
      <c r="AE28" s="92">
        <f t="shared" si="15"/>
        <v>2.0000000000000001E-4</v>
      </c>
      <c r="AF28" s="91">
        <f t="shared" si="6"/>
        <v>4415</v>
      </c>
      <c r="AG28" s="92">
        <f t="shared" si="29"/>
        <v>2.0000000000000001E-4</v>
      </c>
      <c r="AH28" s="115"/>
      <c r="AI28" s="91">
        <f t="shared" si="7"/>
        <v>639</v>
      </c>
      <c r="AJ28" s="92">
        <f t="shared" si="28"/>
        <v>1E-4</v>
      </c>
      <c r="AK28" s="91">
        <f t="shared" si="8"/>
        <v>639</v>
      </c>
      <c r="AL28" s="92">
        <f t="shared" si="27"/>
        <v>1E-4</v>
      </c>
      <c r="AM28" s="91">
        <f t="shared" si="17"/>
        <v>639</v>
      </c>
      <c r="AN28" s="92">
        <f t="shared" si="18"/>
        <v>1E-4</v>
      </c>
      <c r="AO28" s="115"/>
      <c r="AP28" s="91">
        <f t="shared" si="9"/>
        <v>4422</v>
      </c>
      <c r="AQ28" s="92">
        <f t="shared" si="24"/>
        <v>2.0000000000000001E-4</v>
      </c>
      <c r="AS28" s="121">
        <v>4422</v>
      </c>
      <c r="AT28" s="121">
        <f t="shared" si="10"/>
        <v>0</v>
      </c>
    </row>
    <row r="29" spans="1:50" x14ac:dyDescent="0.25">
      <c r="A29" s="119" t="s">
        <v>123</v>
      </c>
      <c r="B29" s="119"/>
      <c r="C29" s="90" t="s">
        <v>45</v>
      </c>
      <c r="D29" s="120">
        <v>4874</v>
      </c>
      <c r="E29" s="120">
        <v>160</v>
      </c>
      <c r="F29" s="120">
        <v>35249</v>
      </c>
      <c r="G29" s="120">
        <v>7068</v>
      </c>
      <c r="H29" s="120">
        <v>223</v>
      </c>
      <c r="I29" s="120">
        <v>204322</v>
      </c>
      <c r="J29" s="120">
        <v>8330</v>
      </c>
      <c r="K29" s="120">
        <v>0</v>
      </c>
      <c r="L29" s="120">
        <v>31</v>
      </c>
      <c r="M29" s="120">
        <v>64</v>
      </c>
      <c r="N29" s="120">
        <v>0</v>
      </c>
      <c r="O29" s="120">
        <v>201</v>
      </c>
      <c r="P29" s="120">
        <f t="shared" si="11"/>
        <v>260522</v>
      </c>
      <c r="Q29" s="115"/>
      <c r="R29" s="91">
        <f t="shared" si="0"/>
        <v>0</v>
      </c>
      <c r="S29" s="94">
        <v>0</v>
      </c>
      <c r="T29" s="91">
        <f t="shared" si="1"/>
        <v>0</v>
      </c>
      <c r="U29" s="92">
        <f t="shared" si="12"/>
        <v>0</v>
      </c>
      <c r="V29" s="115"/>
      <c r="W29" s="91">
        <f t="shared" si="2"/>
        <v>260522</v>
      </c>
      <c r="X29" s="93">
        <f>ROUNDUP(W29/W$61,4)</f>
        <v>2.2200000000000001E-2</v>
      </c>
      <c r="Y29" s="91">
        <f t="shared" si="3"/>
        <v>42317</v>
      </c>
      <c r="Z29" s="92">
        <f>ROUND(Y29/Y$61,4)</f>
        <v>1.5699999999999999E-2</v>
      </c>
      <c r="AA29" s="115"/>
      <c r="AB29" s="91">
        <f t="shared" si="4"/>
        <v>260522</v>
      </c>
      <c r="AC29" s="92">
        <f t="shared" si="14"/>
        <v>1.3100000000000001E-2</v>
      </c>
      <c r="AD29" s="91">
        <f t="shared" si="5"/>
        <v>260321</v>
      </c>
      <c r="AE29" s="92">
        <f>ROUND(AD29/AD$61,4)</f>
        <v>1.3100000000000001E-2</v>
      </c>
      <c r="AF29" s="91">
        <f t="shared" si="6"/>
        <v>260075</v>
      </c>
      <c r="AG29" s="92">
        <f t="shared" si="29"/>
        <v>1.3100000000000001E-2</v>
      </c>
      <c r="AH29" s="115"/>
      <c r="AI29" s="91">
        <f t="shared" si="7"/>
        <v>42317</v>
      </c>
      <c r="AJ29" s="92">
        <f>ROUND(AI29/AI$61,4)</f>
        <v>9.1000000000000004E-3</v>
      </c>
      <c r="AK29" s="91">
        <f t="shared" si="8"/>
        <v>42317</v>
      </c>
      <c r="AL29" s="92">
        <f t="shared" si="27"/>
        <v>9.1000000000000004E-3</v>
      </c>
      <c r="AM29" s="91">
        <f t="shared" si="17"/>
        <v>42317</v>
      </c>
      <c r="AN29" s="92">
        <f t="shared" si="18"/>
        <v>9.1000000000000004E-3</v>
      </c>
      <c r="AO29" s="115"/>
      <c r="AP29" s="91">
        <f t="shared" si="9"/>
        <v>260522</v>
      </c>
      <c r="AQ29" s="92">
        <f>ROUND(AP29/AP$61,4)</f>
        <v>1.3100000000000001E-2</v>
      </c>
      <c r="AS29" s="121">
        <v>260522</v>
      </c>
      <c r="AT29" s="121">
        <f t="shared" si="10"/>
        <v>0</v>
      </c>
    </row>
    <row r="30" spans="1:50" x14ac:dyDescent="0.25">
      <c r="A30" s="119" t="s">
        <v>123</v>
      </c>
      <c r="B30" s="119"/>
      <c r="C30" s="90" t="s">
        <v>46</v>
      </c>
      <c r="D30" s="120">
        <v>501</v>
      </c>
      <c r="E30" s="120">
        <v>62</v>
      </c>
      <c r="F30" s="120">
        <v>6135</v>
      </c>
      <c r="G30" s="120">
        <v>1247</v>
      </c>
      <c r="H30" s="120">
        <v>37</v>
      </c>
      <c r="I30" s="120">
        <v>35224</v>
      </c>
      <c r="J30" s="120">
        <v>1436</v>
      </c>
      <c r="K30" s="120">
        <v>0</v>
      </c>
      <c r="L30" s="120">
        <v>15</v>
      </c>
      <c r="M30" s="120">
        <v>11</v>
      </c>
      <c r="N30" s="120">
        <v>56</v>
      </c>
      <c r="O30" s="120">
        <v>16</v>
      </c>
      <c r="P30" s="120">
        <f t="shared" si="11"/>
        <v>44740</v>
      </c>
      <c r="Q30" s="115"/>
      <c r="R30" s="91">
        <f t="shared" si="0"/>
        <v>0</v>
      </c>
      <c r="S30" s="94">
        <v>0</v>
      </c>
      <c r="T30" s="91">
        <f t="shared" si="1"/>
        <v>0</v>
      </c>
      <c r="U30" s="92">
        <f t="shared" si="12"/>
        <v>0</v>
      </c>
      <c r="V30" s="115"/>
      <c r="W30" s="91">
        <f t="shared" si="2"/>
        <v>44740</v>
      </c>
      <c r="X30" s="92">
        <f t="shared" si="13"/>
        <v>3.8E-3</v>
      </c>
      <c r="Y30" s="91">
        <f t="shared" si="3"/>
        <v>7382</v>
      </c>
      <c r="Z30" s="92">
        <f t="shared" si="20"/>
        <v>2.7000000000000001E-3</v>
      </c>
      <c r="AA30" s="115"/>
      <c r="AB30" s="91">
        <f t="shared" si="4"/>
        <v>44740</v>
      </c>
      <c r="AC30" s="92">
        <f t="shared" si="14"/>
        <v>2.2000000000000001E-3</v>
      </c>
      <c r="AD30" s="91">
        <f t="shared" si="5"/>
        <v>44724</v>
      </c>
      <c r="AE30" s="92">
        <f t="shared" si="15"/>
        <v>2.3E-3</v>
      </c>
      <c r="AF30" s="91">
        <f t="shared" si="6"/>
        <v>44574</v>
      </c>
      <c r="AG30" s="92">
        <f t="shared" si="29"/>
        <v>2.2000000000000001E-3</v>
      </c>
      <c r="AH30" s="115"/>
      <c r="AI30" s="91">
        <f t="shared" si="7"/>
        <v>7382</v>
      </c>
      <c r="AJ30" s="92">
        <f t="shared" ref="AJ30:AJ40" si="30">ROUND(AI30/AI$61,4)</f>
        <v>1.6000000000000001E-3</v>
      </c>
      <c r="AK30" s="91">
        <f t="shared" si="8"/>
        <v>7382</v>
      </c>
      <c r="AL30" s="92">
        <f t="shared" si="27"/>
        <v>1.6000000000000001E-3</v>
      </c>
      <c r="AM30" s="91">
        <f t="shared" si="17"/>
        <v>7382</v>
      </c>
      <c r="AN30" s="92">
        <f t="shared" si="18"/>
        <v>1.6000000000000001E-3</v>
      </c>
      <c r="AO30" s="115"/>
      <c r="AP30" s="91">
        <f t="shared" si="9"/>
        <v>44740</v>
      </c>
      <c r="AQ30" s="92">
        <f t="shared" ref="AQ30:AQ34" si="31">ROUND(AP30/AP$61,4)</f>
        <v>2.2000000000000001E-3</v>
      </c>
      <c r="AS30" s="121">
        <v>44740</v>
      </c>
      <c r="AT30" s="121">
        <f t="shared" si="10"/>
        <v>0</v>
      </c>
    </row>
    <row r="31" spans="1:50" x14ac:dyDescent="0.25">
      <c r="A31" s="119" t="s">
        <v>123</v>
      </c>
      <c r="B31" s="119"/>
      <c r="C31" s="90" t="s">
        <v>47</v>
      </c>
      <c r="D31" s="120">
        <v>560</v>
      </c>
      <c r="E31" s="120">
        <v>41</v>
      </c>
      <c r="F31" s="120">
        <v>6772</v>
      </c>
      <c r="G31" s="120">
        <v>1441</v>
      </c>
      <c r="H31" s="120">
        <v>12</v>
      </c>
      <c r="I31" s="120">
        <v>26966</v>
      </c>
      <c r="J31" s="120">
        <v>1099</v>
      </c>
      <c r="K31" s="120">
        <v>0</v>
      </c>
      <c r="L31" s="120">
        <v>0</v>
      </c>
      <c r="M31" s="120">
        <v>24</v>
      </c>
      <c r="N31" s="120">
        <v>15</v>
      </c>
      <c r="O31" s="120">
        <v>72</v>
      </c>
      <c r="P31" s="120">
        <f t="shared" si="11"/>
        <v>37002</v>
      </c>
      <c r="Q31" s="115"/>
      <c r="R31" s="91">
        <f t="shared" si="0"/>
        <v>0</v>
      </c>
      <c r="S31" s="94">
        <v>0</v>
      </c>
      <c r="T31" s="91">
        <f t="shared" si="1"/>
        <v>0</v>
      </c>
      <c r="U31" s="92">
        <f t="shared" si="12"/>
        <v>0</v>
      </c>
      <c r="V31" s="115"/>
      <c r="W31" s="91">
        <f t="shared" si="2"/>
        <v>37002</v>
      </c>
      <c r="X31" s="92">
        <f t="shared" si="13"/>
        <v>3.0999999999999999E-3</v>
      </c>
      <c r="Y31" s="91">
        <f t="shared" si="3"/>
        <v>8213</v>
      </c>
      <c r="Z31" s="92">
        <f t="shared" si="20"/>
        <v>3.0999999999999999E-3</v>
      </c>
      <c r="AA31" s="115"/>
      <c r="AB31" s="91">
        <f t="shared" si="4"/>
        <v>37002</v>
      </c>
      <c r="AC31" s="92">
        <f t="shared" si="14"/>
        <v>1.9E-3</v>
      </c>
      <c r="AD31" s="91">
        <f t="shared" si="5"/>
        <v>36930</v>
      </c>
      <c r="AE31" s="92">
        <f t="shared" si="15"/>
        <v>1.9E-3</v>
      </c>
      <c r="AF31" s="91">
        <f t="shared" si="6"/>
        <v>36910</v>
      </c>
      <c r="AG31" s="92">
        <f t="shared" si="29"/>
        <v>1.9E-3</v>
      </c>
      <c r="AH31" s="115"/>
      <c r="AI31" s="91">
        <f t="shared" si="7"/>
        <v>8213</v>
      </c>
      <c r="AJ31" s="92">
        <f t="shared" si="30"/>
        <v>1.8E-3</v>
      </c>
      <c r="AK31" s="91">
        <f t="shared" si="8"/>
        <v>8213</v>
      </c>
      <c r="AL31" s="92">
        <f t="shared" si="27"/>
        <v>1.8E-3</v>
      </c>
      <c r="AM31" s="91">
        <f t="shared" si="17"/>
        <v>8213</v>
      </c>
      <c r="AN31" s="92">
        <f t="shared" si="18"/>
        <v>1.8E-3</v>
      </c>
      <c r="AO31" s="115"/>
      <c r="AP31" s="91">
        <f t="shared" si="9"/>
        <v>37002</v>
      </c>
      <c r="AQ31" s="92">
        <f t="shared" si="31"/>
        <v>1.9E-3</v>
      </c>
      <c r="AS31" s="121">
        <v>37002</v>
      </c>
      <c r="AT31" s="121">
        <f t="shared" si="10"/>
        <v>0</v>
      </c>
    </row>
    <row r="32" spans="1:50" x14ac:dyDescent="0.25">
      <c r="A32" s="119" t="s">
        <v>122</v>
      </c>
      <c r="B32" s="119"/>
      <c r="C32" s="90" t="s">
        <v>48</v>
      </c>
      <c r="D32" s="120">
        <v>22080</v>
      </c>
      <c r="E32" s="120">
        <v>1407</v>
      </c>
      <c r="F32" s="120">
        <v>217227</v>
      </c>
      <c r="G32" s="120">
        <v>46538</v>
      </c>
      <c r="H32" s="120">
        <v>2764</v>
      </c>
      <c r="I32" s="120">
        <v>945091</v>
      </c>
      <c r="J32" s="120">
        <v>38531</v>
      </c>
      <c r="K32" s="120">
        <v>15</v>
      </c>
      <c r="L32" s="120">
        <v>1024</v>
      </c>
      <c r="M32" s="120">
        <v>459</v>
      </c>
      <c r="N32" s="120">
        <v>0</v>
      </c>
      <c r="O32" s="120">
        <v>4058</v>
      </c>
      <c r="P32" s="120">
        <f t="shared" si="11"/>
        <v>1279194</v>
      </c>
      <c r="Q32" s="115"/>
      <c r="R32" s="91">
        <f t="shared" si="0"/>
        <v>1279194</v>
      </c>
      <c r="S32" s="94">
        <v>0.12609999999999999</v>
      </c>
      <c r="T32" s="91">
        <f t="shared" si="1"/>
        <v>263765</v>
      </c>
      <c r="U32" s="93">
        <f>ROUNDDOWN(T32/T$61,4)</f>
        <v>0.1361</v>
      </c>
      <c r="V32" s="115"/>
      <c r="W32" s="91">
        <f t="shared" si="2"/>
        <v>0</v>
      </c>
      <c r="X32" s="92">
        <f t="shared" si="13"/>
        <v>0</v>
      </c>
      <c r="Y32" s="91">
        <f t="shared" si="3"/>
        <v>0</v>
      </c>
      <c r="Z32" s="92">
        <f t="shared" si="20"/>
        <v>0</v>
      </c>
      <c r="AA32" s="115"/>
      <c r="AB32" s="91">
        <f t="shared" si="4"/>
        <v>1279194</v>
      </c>
      <c r="AC32" s="92">
        <f t="shared" si="14"/>
        <v>6.4199999999999993E-2</v>
      </c>
      <c r="AD32" s="91">
        <f t="shared" si="5"/>
        <v>1275136</v>
      </c>
      <c r="AE32" s="92">
        <f t="shared" si="15"/>
        <v>6.4399999999999999E-2</v>
      </c>
      <c r="AF32" s="91">
        <f t="shared" si="6"/>
        <v>1274564</v>
      </c>
      <c r="AG32" s="92">
        <f t="shared" si="29"/>
        <v>6.4199999999999993E-2</v>
      </c>
      <c r="AH32" s="115"/>
      <c r="AI32" s="91">
        <f t="shared" si="7"/>
        <v>263765</v>
      </c>
      <c r="AJ32" s="92">
        <f t="shared" si="30"/>
        <v>5.7000000000000002E-2</v>
      </c>
      <c r="AK32" s="91">
        <f t="shared" si="8"/>
        <v>263765</v>
      </c>
      <c r="AL32" s="92">
        <f t="shared" si="27"/>
        <v>5.7000000000000002E-2</v>
      </c>
      <c r="AM32" s="91">
        <f>SUM(F32:G32)</f>
        <v>263765</v>
      </c>
      <c r="AN32" s="92">
        <f t="shared" si="18"/>
        <v>5.7000000000000002E-2</v>
      </c>
      <c r="AO32" s="115"/>
      <c r="AP32" s="91">
        <f t="shared" si="9"/>
        <v>1279194</v>
      </c>
      <c r="AQ32" s="92">
        <f t="shared" si="31"/>
        <v>6.4199999999999993E-2</v>
      </c>
      <c r="AS32" s="121">
        <v>1279194</v>
      </c>
      <c r="AT32" s="121">
        <f t="shared" si="10"/>
        <v>0</v>
      </c>
    </row>
    <row r="33" spans="1:46" x14ac:dyDescent="0.25">
      <c r="A33" s="119" t="s">
        <v>122</v>
      </c>
      <c r="B33" s="119"/>
      <c r="C33" s="90" t="s">
        <v>49</v>
      </c>
      <c r="D33" s="120">
        <v>1407</v>
      </c>
      <c r="E33" s="120">
        <v>130</v>
      </c>
      <c r="F33" s="120">
        <v>15180</v>
      </c>
      <c r="G33" s="120">
        <v>3030</v>
      </c>
      <c r="H33" s="120">
        <v>160</v>
      </c>
      <c r="I33" s="120">
        <v>69282</v>
      </c>
      <c r="J33" s="120">
        <v>2825</v>
      </c>
      <c r="K33" s="120">
        <v>8</v>
      </c>
      <c r="L33" s="120">
        <v>40</v>
      </c>
      <c r="M33" s="120">
        <v>38</v>
      </c>
      <c r="N33" s="120">
        <v>0</v>
      </c>
      <c r="O33" s="120">
        <v>106</v>
      </c>
      <c r="P33" s="120">
        <f t="shared" si="11"/>
        <v>92206</v>
      </c>
      <c r="Q33" s="115"/>
      <c r="R33" s="91">
        <f t="shared" si="0"/>
        <v>92206</v>
      </c>
      <c r="S33" s="94">
        <v>9.1000000000000004E-3</v>
      </c>
      <c r="T33" s="91">
        <f t="shared" si="1"/>
        <v>18210</v>
      </c>
      <c r="U33" s="92">
        <f t="shared" si="12"/>
        <v>9.4000000000000004E-3</v>
      </c>
      <c r="V33" s="115"/>
      <c r="W33" s="91">
        <f t="shared" si="2"/>
        <v>0</v>
      </c>
      <c r="X33" s="92">
        <f t="shared" si="13"/>
        <v>0</v>
      </c>
      <c r="Y33" s="91">
        <f t="shared" si="3"/>
        <v>0</v>
      </c>
      <c r="Z33" s="92">
        <f t="shared" si="20"/>
        <v>0</v>
      </c>
      <c r="AA33" s="115"/>
      <c r="AB33" s="91">
        <f t="shared" si="4"/>
        <v>92206</v>
      </c>
      <c r="AC33" s="92">
        <f t="shared" si="14"/>
        <v>4.5999999999999999E-3</v>
      </c>
      <c r="AD33" s="91">
        <f t="shared" si="5"/>
        <v>92100</v>
      </c>
      <c r="AE33" s="92">
        <f t="shared" si="15"/>
        <v>4.7000000000000002E-3</v>
      </c>
      <c r="AF33" s="91">
        <f t="shared" si="6"/>
        <v>91878</v>
      </c>
      <c r="AG33" s="92">
        <f t="shared" si="29"/>
        <v>4.5999999999999999E-3</v>
      </c>
      <c r="AH33" s="115"/>
      <c r="AI33" s="91">
        <f t="shared" si="7"/>
        <v>18210</v>
      </c>
      <c r="AJ33" s="92">
        <f t="shared" si="30"/>
        <v>3.8999999999999998E-3</v>
      </c>
      <c r="AK33" s="91">
        <f t="shared" si="8"/>
        <v>18210</v>
      </c>
      <c r="AL33" s="92">
        <f t="shared" si="27"/>
        <v>3.8999999999999998E-3</v>
      </c>
      <c r="AM33" s="91">
        <f t="shared" si="17"/>
        <v>18210</v>
      </c>
      <c r="AN33" s="92">
        <f t="shared" si="18"/>
        <v>3.8999999999999998E-3</v>
      </c>
      <c r="AO33" s="115"/>
      <c r="AP33" s="91">
        <f t="shared" si="9"/>
        <v>92206</v>
      </c>
      <c r="AQ33" s="92">
        <f t="shared" si="31"/>
        <v>4.5999999999999999E-3</v>
      </c>
      <c r="AS33" s="121">
        <v>92206</v>
      </c>
      <c r="AT33" s="121">
        <f t="shared" si="10"/>
        <v>0</v>
      </c>
    </row>
    <row r="34" spans="1:46" x14ac:dyDescent="0.25">
      <c r="A34" s="119" t="s">
        <v>123</v>
      </c>
      <c r="B34" s="119"/>
      <c r="C34" s="90" t="s">
        <v>50</v>
      </c>
      <c r="D34" s="120">
        <v>196</v>
      </c>
      <c r="E34" s="120">
        <v>21</v>
      </c>
      <c r="F34" s="120">
        <v>1848</v>
      </c>
      <c r="G34" s="120">
        <v>423</v>
      </c>
      <c r="H34" s="120">
        <v>2</v>
      </c>
      <c r="I34" s="120">
        <v>6590</v>
      </c>
      <c r="J34" s="120">
        <v>269</v>
      </c>
      <c r="K34" s="120">
        <v>0</v>
      </c>
      <c r="L34" s="120">
        <v>0</v>
      </c>
      <c r="M34" s="120">
        <v>9</v>
      </c>
      <c r="N34" s="120">
        <v>3</v>
      </c>
      <c r="O34" s="120">
        <v>10</v>
      </c>
      <c r="P34" s="120">
        <f t="shared" si="11"/>
        <v>9371</v>
      </c>
      <c r="Q34" s="115"/>
      <c r="R34" s="91">
        <f t="shared" si="0"/>
        <v>0</v>
      </c>
      <c r="S34" s="94">
        <v>0</v>
      </c>
      <c r="T34" s="91">
        <f t="shared" si="1"/>
        <v>0</v>
      </c>
      <c r="U34" s="92">
        <f t="shared" si="12"/>
        <v>0</v>
      </c>
      <c r="V34" s="115"/>
      <c r="W34" s="91">
        <f t="shared" si="2"/>
        <v>9371</v>
      </c>
      <c r="X34" s="92">
        <f t="shared" si="13"/>
        <v>8.0000000000000004E-4</v>
      </c>
      <c r="Y34" s="91">
        <f t="shared" si="3"/>
        <v>2271</v>
      </c>
      <c r="Z34" s="92">
        <f t="shared" si="20"/>
        <v>8.0000000000000004E-4</v>
      </c>
      <c r="AA34" s="115"/>
      <c r="AB34" s="91">
        <f t="shared" si="4"/>
        <v>9371</v>
      </c>
      <c r="AC34" s="92">
        <f t="shared" si="14"/>
        <v>5.0000000000000001E-4</v>
      </c>
      <c r="AD34" s="91">
        <f t="shared" si="5"/>
        <v>9361</v>
      </c>
      <c r="AE34" s="92">
        <f t="shared" si="15"/>
        <v>5.0000000000000001E-4</v>
      </c>
      <c r="AF34" s="91">
        <f t="shared" si="6"/>
        <v>9336</v>
      </c>
      <c r="AG34" s="92">
        <f t="shared" si="29"/>
        <v>5.0000000000000001E-4</v>
      </c>
      <c r="AH34" s="115"/>
      <c r="AI34" s="91">
        <f t="shared" si="7"/>
        <v>2271</v>
      </c>
      <c r="AJ34" s="92">
        <f t="shared" si="30"/>
        <v>5.0000000000000001E-4</v>
      </c>
      <c r="AK34" s="91">
        <f t="shared" si="8"/>
        <v>2271</v>
      </c>
      <c r="AL34" s="92">
        <f t="shared" si="27"/>
        <v>5.0000000000000001E-4</v>
      </c>
      <c r="AM34" s="91">
        <f t="shared" si="17"/>
        <v>2271</v>
      </c>
      <c r="AN34" s="92">
        <f t="shared" si="18"/>
        <v>5.0000000000000001E-4</v>
      </c>
      <c r="AO34" s="115"/>
      <c r="AP34" s="91">
        <f t="shared" si="9"/>
        <v>9371</v>
      </c>
      <c r="AQ34" s="92">
        <f t="shared" si="31"/>
        <v>5.0000000000000001E-4</v>
      </c>
      <c r="AS34" s="121">
        <v>9371</v>
      </c>
      <c r="AT34" s="121">
        <f t="shared" si="10"/>
        <v>0</v>
      </c>
    </row>
    <row r="35" spans="1:46" x14ac:dyDescent="0.25">
      <c r="A35" s="119" t="s">
        <v>123</v>
      </c>
      <c r="B35" s="119"/>
      <c r="C35" s="90" t="s">
        <v>51</v>
      </c>
      <c r="D35" s="120">
        <v>28174</v>
      </c>
      <c r="E35" s="120">
        <v>2347</v>
      </c>
      <c r="F35" s="120">
        <v>206319</v>
      </c>
      <c r="G35" s="120">
        <v>49405</v>
      </c>
      <c r="H35" s="120">
        <v>1007</v>
      </c>
      <c r="I35" s="120">
        <v>925373</v>
      </c>
      <c r="J35" s="120">
        <v>37727</v>
      </c>
      <c r="K35" s="120">
        <v>5</v>
      </c>
      <c r="L35" s="120">
        <v>599</v>
      </c>
      <c r="M35" s="120">
        <v>934</v>
      </c>
      <c r="N35" s="120">
        <v>0</v>
      </c>
      <c r="O35" s="120">
        <v>1990</v>
      </c>
      <c r="P35" s="120">
        <f t="shared" si="11"/>
        <v>1253880</v>
      </c>
      <c r="Q35" s="115"/>
      <c r="R35" s="91">
        <f t="shared" si="0"/>
        <v>0</v>
      </c>
      <c r="S35" s="94">
        <v>0</v>
      </c>
      <c r="T35" s="91">
        <f t="shared" si="1"/>
        <v>0</v>
      </c>
      <c r="U35" s="92">
        <f t="shared" si="12"/>
        <v>0</v>
      </c>
      <c r="V35" s="115"/>
      <c r="W35" s="91">
        <f t="shared" si="2"/>
        <v>1253880</v>
      </c>
      <c r="X35" s="93">
        <f>ROUNDUP(W35/W$61,4)</f>
        <v>0.1065</v>
      </c>
      <c r="Y35" s="91">
        <f t="shared" si="3"/>
        <v>255724</v>
      </c>
      <c r="Z35" s="92">
        <f t="shared" si="20"/>
        <v>9.5100000000000004E-2</v>
      </c>
      <c r="AA35" s="115"/>
      <c r="AB35" s="91">
        <f t="shared" si="4"/>
        <v>1253880</v>
      </c>
      <c r="AC35" s="93">
        <f>ROUNDUP(AB35/AB$61,4)</f>
        <v>6.2899999999999998E-2</v>
      </c>
      <c r="AD35" s="91">
        <f t="shared" si="5"/>
        <v>1251890</v>
      </c>
      <c r="AE35" s="92">
        <f t="shared" si="15"/>
        <v>6.3200000000000006E-2</v>
      </c>
      <c r="AF35" s="91">
        <f t="shared" si="6"/>
        <v>1249592</v>
      </c>
      <c r="AG35" s="92">
        <f>ROUND(AF35/AF$61,4)</f>
        <v>6.3E-2</v>
      </c>
      <c r="AH35" s="115"/>
      <c r="AI35" s="91">
        <f t="shared" ref="AI35:AI60" si="32">SUM(F35:G35)</f>
        <v>255724</v>
      </c>
      <c r="AJ35" s="92">
        <f t="shared" si="30"/>
        <v>5.5300000000000002E-2</v>
      </c>
      <c r="AK35" s="91">
        <f t="shared" ref="AK35:AK60" si="33">SUM(F35:G35)</f>
        <v>255724</v>
      </c>
      <c r="AL35" s="92">
        <f t="shared" si="27"/>
        <v>5.5300000000000002E-2</v>
      </c>
      <c r="AM35" s="91">
        <f t="shared" si="17"/>
        <v>255724</v>
      </c>
      <c r="AN35" s="92">
        <f>ROUND(AM35/AM$61,4)</f>
        <v>5.5300000000000002E-2</v>
      </c>
      <c r="AO35" s="115"/>
      <c r="AP35" s="91">
        <f t="shared" ref="AP35:AP60" si="34">P35</f>
        <v>1253880</v>
      </c>
      <c r="AQ35" s="92">
        <f>ROUND(AP35/AP$61,4)</f>
        <v>6.2899999999999998E-2</v>
      </c>
      <c r="AS35" s="121">
        <v>1253880</v>
      </c>
      <c r="AT35" s="121">
        <f t="shared" ref="AT35:AT60" si="35">AS35-P35</f>
        <v>0</v>
      </c>
    </row>
    <row r="36" spans="1:46" x14ac:dyDescent="0.25">
      <c r="A36" s="119" t="s">
        <v>122</v>
      </c>
      <c r="B36" s="119"/>
      <c r="C36" s="90" t="s">
        <v>52</v>
      </c>
      <c r="D36" s="120">
        <v>32609</v>
      </c>
      <c r="E36" s="120">
        <v>1150</v>
      </c>
      <c r="F36" s="120">
        <v>173178</v>
      </c>
      <c r="G36" s="120">
        <v>55308</v>
      </c>
      <c r="H36" s="120">
        <v>1986</v>
      </c>
      <c r="I36" s="120">
        <v>585891</v>
      </c>
      <c r="J36" s="120">
        <v>23887</v>
      </c>
      <c r="K36" s="120">
        <v>173</v>
      </c>
      <c r="L36" s="120">
        <v>916</v>
      </c>
      <c r="M36" s="120">
        <v>536</v>
      </c>
      <c r="N36" s="120">
        <v>0</v>
      </c>
      <c r="O36" s="120">
        <v>2917</v>
      </c>
      <c r="P36" s="120">
        <f t="shared" si="11"/>
        <v>878551</v>
      </c>
      <c r="Q36" s="115"/>
      <c r="R36" s="91">
        <f t="shared" si="0"/>
        <v>878551</v>
      </c>
      <c r="S36" s="94">
        <v>0.1096</v>
      </c>
      <c r="T36" s="91">
        <f t="shared" si="1"/>
        <v>228486</v>
      </c>
      <c r="U36" s="92">
        <f t="shared" si="12"/>
        <v>0.1179</v>
      </c>
      <c r="V36" s="115"/>
      <c r="W36" s="91">
        <f t="shared" si="2"/>
        <v>0</v>
      </c>
      <c r="X36" s="92">
        <f t="shared" si="13"/>
        <v>0</v>
      </c>
      <c r="Y36" s="91">
        <f t="shared" si="3"/>
        <v>0</v>
      </c>
      <c r="Z36" s="92">
        <f t="shared" si="20"/>
        <v>0</v>
      </c>
      <c r="AA36" s="115"/>
      <c r="AB36" s="91">
        <f t="shared" si="4"/>
        <v>878551</v>
      </c>
      <c r="AC36" s="92">
        <f t="shared" si="14"/>
        <v>4.41E-2</v>
      </c>
      <c r="AD36" s="91">
        <f t="shared" si="5"/>
        <v>875634</v>
      </c>
      <c r="AE36" s="92">
        <f t="shared" si="15"/>
        <v>4.4200000000000003E-2</v>
      </c>
      <c r="AF36" s="91">
        <f t="shared" si="6"/>
        <v>874879</v>
      </c>
      <c r="AG36" s="92">
        <f t="shared" ref="AG36:AG40" si="36">ROUND(AF36/AF$61,4)</f>
        <v>4.41E-2</v>
      </c>
      <c r="AH36" s="115"/>
      <c r="AI36" s="91">
        <f t="shared" si="32"/>
        <v>228486</v>
      </c>
      <c r="AJ36" s="92">
        <f t="shared" si="30"/>
        <v>4.9399999999999999E-2</v>
      </c>
      <c r="AK36" s="91">
        <f t="shared" si="33"/>
        <v>228486</v>
      </c>
      <c r="AL36" s="92">
        <f t="shared" si="27"/>
        <v>4.9399999999999999E-2</v>
      </c>
      <c r="AM36" s="91">
        <f t="shared" si="17"/>
        <v>228486</v>
      </c>
      <c r="AN36" s="92">
        <f t="shared" si="18"/>
        <v>4.9399999999999999E-2</v>
      </c>
      <c r="AO36" s="115"/>
      <c r="AP36" s="91">
        <f t="shared" si="34"/>
        <v>878551</v>
      </c>
      <c r="AQ36" s="92">
        <f t="shared" ref="AQ36:AQ60" si="37">ROUND(AP36/AP$61,4)</f>
        <v>4.41E-2</v>
      </c>
      <c r="AS36" s="121">
        <v>878551</v>
      </c>
      <c r="AT36" s="121">
        <f t="shared" si="35"/>
        <v>0</v>
      </c>
    </row>
    <row r="37" spans="1:46" x14ac:dyDescent="0.25">
      <c r="A37" s="119" t="s">
        <v>123</v>
      </c>
      <c r="B37" s="119"/>
      <c r="C37" s="90" t="s">
        <v>53</v>
      </c>
      <c r="D37" s="120">
        <v>561</v>
      </c>
      <c r="E37" s="120">
        <v>22</v>
      </c>
      <c r="F37" s="120">
        <v>4612</v>
      </c>
      <c r="G37" s="120">
        <v>907</v>
      </c>
      <c r="H37" s="120">
        <v>34</v>
      </c>
      <c r="I37" s="120">
        <v>19651</v>
      </c>
      <c r="J37" s="120">
        <v>801</v>
      </c>
      <c r="K37" s="120">
        <v>0</v>
      </c>
      <c r="L37" s="120">
        <v>8</v>
      </c>
      <c r="M37" s="120">
        <v>12</v>
      </c>
      <c r="N37" s="120">
        <v>4</v>
      </c>
      <c r="O37" s="120">
        <v>100</v>
      </c>
      <c r="P37" s="120">
        <f t="shared" si="11"/>
        <v>26712</v>
      </c>
      <c r="Q37" s="115"/>
      <c r="R37" s="91">
        <f t="shared" si="0"/>
        <v>0</v>
      </c>
      <c r="S37" s="94">
        <v>0</v>
      </c>
      <c r="T37" s="91">
        <f t="shared" si="1"/>
        <v>0</v>
      </c>
      <c r="U37" s="92">
        <f t="shared" si="12"/>
        <v>0</v>
      </c>
      <c r="V37" s="115"/>
      <c r="W37" s="91">
        <f t="shared" si="2"/>
        <v>26712</v>
      </c>
      <c r="X37" s="92">
        <f t="shared" si="13"/>
        <v>2.3E-3</v>
      </c>
      <c r="Y37" s="91">
        <f t="shared" si="3"/>
        <v>5519</v>
      </c>
      <c r="Z37" s="92">
        <f t="shared" si="20"/>
        <v>2.0999999999999999E-3</v>
      </c>
      <c r="AA37" s="115"/>
      <c r="AB37" s="91">
        <f t="shared" si="4"/>
        <v>26712</v>
      </c>
      <c r="AC37" s="92">
        <f t="shared" si="14"/>
        <v>1.2999999999999999E-3</v>
      </c>
      <c r="AD37" s="91">
        <f t="shared" si="5"/>
        <v>26612</v>
      </c>
      <c r="AE37" s="92">
        <f t="shared" si="15"/>
        <v>1.2999999999999999E-3</v>
      </c>
      <c r="AF37" s="91">
        <f t="shared" si="6"/>
        <v>26640</v>
      </c>
      <c r="AG37" s="92">
        <f t="shared" si="36"/>
        <v>1.2999999999999999E-3</v>
      </c>
      <c r="AH37" s="115"/>
      <c r="AI37" s="91">
        <f t="shared" si="32"/>
        <v>5519</v>
      </c>
      <c r="AJ37" s="92">
        <f t="shared" si="30"/>
        <v>1.1999999999999999E-3</v>
      </c>
      <c r="AK37" s="91">
        <f t="shared" si="33"/>
        <v>5519</v>
      </c>
      <c r="AL37" s="92">
        <f t="shared" si="27"/>
        <v>1.1999999999999999E-3</v>
      </c>
      <c r="AM37" s="91">
        <f t="shared" si="17"/>
        <v>5519</v>
      </c>
      <c r="AN37" s="92">
        <f t="shared" si="18"/>
        <v>1.1999999999999999E-3</v>
      </c>
      <c r="AO37" s="115"/>
      <c r="AP37" s="91">
        <f t="shared" si="34"/>
        <v>26712</v>
      </c>
      <c r="AQ37" s="92">
        <f t="shared" si="37"/>
        <v>1.2999999999999999E-3</v>
      </c>
      <c r="AS37" s="121">
        <v>26712</v>
      </c>
      <c r="AT37" s="121">
        <f t="shared" si="35"/>
        <v>0</v>
      </c>
    </row>
    <row r="38" spans="1:46" x14ac:dyDescent="0.25">
      <c r="A38" s="119" t="s">
        <v>123</v>
      </c>
      <c r="B38" s="119"/>
      <c r="C38" s="90" t="s">
        <v>54</v>
      </c>
      <c r="D38" s="120">
        <v>42280</v>
      </c>
      <c r="E38" s="120">
        <v>4031</v>
      </c>
      <c r="F38" s="120">
        <v>237877</v>
      </c>
      <c r="G38" s="120">
        <v>69215</v>
      </c>
      <c r="H38" s="120">
        <v>1114</v>
      </c>
      <c r="I38" s="120">
        <v>913561</v>
      </c>
      <c r="J38" s="120">
        <v>37246</v>
      </c>
      <c r="K38" s="120">
        <v>5</v>
      </c>
      <c r="L38" s="120">
        <v>279</v>
      </c>
      <c r="M38" s="120">
        <v>1974</v>
      </c>
      <c r="N38" s="120">
        <v>0</v>
      </c>
      <c r="O38" s="120">
        <v>60</v>
      </c>
      <c r="P38" s="120">
        <f t="shared" si="11"/>
        <v>1307642</v>
      </c>
      <c r="Q38" s="115"/>
      <c r="R38" s="91">
        <f t="shared" si="0"/>
        <v>0</v>
      </c>
      <c r="S38" s="94">
        <v>0</v>
      </c>
      <c r="T38" s="91">
        <f t="shared" si="1"/>
        <v>0</v>
      </c>
      <c r="U38" s="92">
        <f t="shared" si="12"/>
        <v>0</v>
      </c>
      <c r="V38" s="115"/>
      <c r="W38" s="91">
        <f t="shared" si="2"/>
        <v>1307642</v>
      </c>
      <c r="X38" s="92">
        <f t="shared" si="13"/>
        <v>0.111</v>
      </c>
      <c r="Y38" s="91">
        <f t="shared" si="3"/>
        <v>307092</v>
      </c>
      <c r="Z38" s="92">
        <f t="shared" si="20"/>
        <v>0.1142</v>
      </c>
      <c r="AA38" s="115"/>
      <c r="AB38" s="91">
        <f t="shared" si="4"/>
        <v>1307642</v>
      </c>
      <c r="AC38" s="92">
        <f t="shared" si="14"/>
        <v>6.5600000000000006E-2</v>
      </c>
      <c r="AD38" s="91">
        <f t="shared" si="5"/>
        <v>1307582</v>
      </c>
      <c r="AE38" s="92">
        <f t="shared" si="15"/>
        <v>6.6000000000000003E-2</v>
      </c>
      <c r="AF38" s="91">
        <f t="shared" si="6"/>
        <v>1300523</v>
      </c>
      <c r="AG38" s="92">
        <f t="shared" si="36"/>
        <v>6.5500000000000003E-2</v>
      </c>
      <c r="AH38" s="115"/>
      <c r="AI38" s="91">
        <f t="shared" si="32"/>
        <v>307092</v>
      </c>
      <c r="AJ38" s="92">
        <f t="shared" si="30"/>
        <v>6.6400000000000001E-2</v>
      </c>
      <c r="AK38" s="91">
        <f t="shared" si="33"/>
        <v>307092</v>
      </c>
      <c r="AL38" s="92">
        <f t="shared" si="27"/>
        <v>6.6400000000000001E-2</v>
      </c>
      <c r="AM38" s="91">
        <f t="shared" si="17"/>
        <v>307092</v>
      </c>
      <c r="AN38" s="92">
        <f t="shared" si="18"/>
        <v>6.6400000000000001E-2</v>
      </c>
      <c r="AO38" s="115"/>
      <c r="AP38" s="91">
        <f t="shared" si="34"/>
        <v>1307642</v>
      </c>
      <c r="AQ38" s="92">
        <f t="shared" si="37"/>
        <v>6.5600000000000006E-2</v>
      </c>
      <c r="AS38" s="121">
        <v>1307642</v>
      </c>
      <c r="AT38" s="121">
        <f t="shared" si="35"/>
        <v>0</v>
      </c>
    </row>
    <row r="39" spans="1:46" x14ac:dyDescent="0.25">
      <c r="A39" s="119" t="s">
        <v>122</v>
      </c>
      <c r="B39" s="119"/>
      <c r="C39" s="90" t="s">
        <v>55</v>
      </c>
      <c r="D39" s="120">
        <v>27079</v>
      </c>
      <c r="E39" s="120">
        <v>1232</v>
      </c>
      <c r="F39" s="120">
        <v>316267</v>
      </c>
      <c r="G39" s="120">
        <v>52043</v>
      </c>
      <c r="H39" s="120">
        <v>2914</v>
      </c>
      <c r="I39" s="120">
        <v>948339</v>
      </c>
      <c r="J39" s="120">
        <v>38664</v>
      </c>
      <c r="K39" s="120">
        <v>101</v>
      </c>
      <c r="L39" s="120">
        <v>460</v>
      </c>
      <c r="M39" s="120">
        <v>686</v>
      </c>
      <c r="N39" s="120">
        <v>0</v>
      </c>
      <c r="O39" s="120">
        <v>3322</v>
      </c>
      <c r="P39" s="120">
        <f t="shared" si="11"/>
        <v>1391107</v>
      </c>
      <c r="Q39" s="115"/>
      <c r="R39" s="91">
        <f t="shared" si="0"/>
        <v>1391107</v>
      </c>
      <c r="S39" s="94">
        <v>0.16039999999999999</v>
      </c>
      <c r="T39" s="91">
        <f t="shared" si="1"/>
        <v>368310</v>
      </c>
      <c r="U39" s="92">
        <f t="shared" si="12"/>
        <v>0.19009999999999999</v>
      </c>
      <c r="V39" s="115"/>
      <c r="W39" s="91">
        <f t="shared" si="2"/>
        <v>0</v>
      </c>
      <c r="X39" s="92">
        <f t="shared" si="13"/>
        <v>0</v>
      </c>
      <c r="Y39" s="91">
        <f t="shared" si="3"/>
        <v>0</v>
      </c>
      <c r="Z39" s="92">
        <f t="shared" si="20"/>
        <v>0</v>
      </c>
      <c r="AA39" s="115"/>
      <c r="AB39" s="91">
        <f t="shared" si="4"/>
        <v>1391107</v>
      </c>
      <c r="AC39" s="92">
        <f t="shared" si="14"/>
        <v>6.9800000000000001E-2</v>
      </c>
      <c r="AD39" s="91">
        <f t="shared" si="5"/>
        <v>1387785</v>
      </c>
      <c r="AE39" s="92">
        <f t="shared" si="15"/>
        <v>7.0099999999999996E-2</v>
      </c>
      <c r="AF39" s="91">
        <f t="shared" si="6"/>
        <v>1386275</v>
      </c>
      <c r="AG39" s="92">
        <f t="shared" si="36"/>
        <v>6.9900000000000004E-2</v>
      </c>
      <c r="AH39" s="115"/>
      <c r="AI39" s="91">
        <f t="shared" si="32"/>
        <v>368310</v>
      </c>
      <c r="AJ39" s="92">
        <f t="shared" si="30"/>
        <v>7.9600000000000004E-2</v>
      </c>
      <c r="AK39" s="91">
        <f t="shared" si="33"/>
        <v>368310</v>
      </c>
      <c r="AL39" s="92">
        <f t="shared" si="27"/>
        <v>7.9600000000000004E-2</v>
      </c>
      <c r="AM39" s="91">
        <f t="shared" si="17"/>
        <v>368310</v>
      </c>
      <c r="AN39" s="92">
        <f t="shared" si="18"/>
        <v>7.9600000000000004E-2</v>
      </c>
      <c r="AO39" s="115"/>
      <c r="AP39" s="91">
        <f t="shared" si="34"/>
        <v>1391107</v>
      </c>
      <c r="AQ39" s="92">
        <f t="shared" si="37"/>
        <v>6.9800000000000001E-2</v>
      </c>
      <c r="AS39" s="121">
        <v>1391107</v>
      </c>
      <c r="AT39" s="121">
        <f t="shared" si="35"/>
        <v>0</v>
      </c>
    </row>
    <row r="40" spans="1:46" x14ac:dyDescent="0.25">
      <c r="A40" s="119" t="s">
        <v>122</v>
      </c>
      <c r="B40" s="119"/>
      <c r="C40" s="90" t="s">
        <v>56</v>
      </c>
      <c r="D40" s="120">
        <v>4802</v>
      </c>
      <c r="E40" s="120">
        <v>348</v>
      </c>
      <c r="F40" s="120">
        <v>85197</v>
      </c>
      <c r="G40" s="120">
        <v>5268</v>
      </c>
      <c r="H40" s="120">
        <v>1825</v>
      </c>
      <c r="I40" s="120">
        <v>225982</v>
      </c>
      <c r="J40" s="120">
        <v>9213</v>
      </c>
      <c r="K40" s="120">
        <v>12</v>
      </c>
      <c r="L40" s="120">
        <v>346</v>
      </c>
      <c r="M40" s="120">
        <v>368</v>
      </c>
      <c r="N40" s="120">
        <v>0</v>
      </c>
      <c r="O40" s="120">
        <v>4632</v>
      </c>
      <c r="P40" s="120">
        <f t="shared" si="11"/>
        <v>337993</v>
      </c>
      <c r="Q40" s="115"/>
      <c r="R40" s="91">
        <f t="shared" si="0"/>
        <v>337993</v>
      </c>
      <c r="S40" s="94">
        <v>5.8299999999999998E-2</v>
      </c>
      <c r="T40" s="91">
        <f t="shared" si="1"/>
        <v>90465</v>
      </c>
      <c r="U40" s="92">
        <f t="shared" si="12"/>
        <v>4.6699999999999998E-2</v>
      </c>
      <c r="V40" s="115"/>
      <c r="W40" s="91">
        <f t="shared" si="2"/>
        <v>0</v>
      </c>
      <c r="X40" s="92">
        <f t="shared" si="13"/>
        <v>0</v>
      </c>
      <c r="Y40" s="91">
        <f t="shared" si="3"/>
        <v>0</v>
      </c>
      <c r="Z40" s="92">
        <f t="shared" si="20"/>
        <v>0</v>
      </c>
      <c r="AA40" s="115"/>
      <c r="AB40" s="91">
        <f t="shared" si="4"/>
        <v>337993</v>
      </c>
      <c r="AC40" s="92">
        <f t="shared" si="14"/>
        <v>1.7000000000000001E-2</v>
      </c>
      <c r="AD40" s="91">
        <f t="shared" si="5"/>
        <v>333361</v>
      </c>
      <c r="AE40" s="92">
        <f t="shared" si="15"/>
        <v>1.6799999999999999E-2</v>
      </c>
      <c r="AF40" s="91">
        <f t="shared" si="6"/>
        <v>335452</v>
      </c>
      <c r="AG40" s="92">
        <f t="shared" si="36"/>
        <v>1.6899999999999998E-2</v>
      </c>
      <c r="AH40" s="115"/>
      <c r="AI40" s="91">
        <f t="shared" si="32"/>
        <v>90465</v>
      </c>
      <c r="AJ40" s="92">
        <f t="shared" si="30"/>
        <v>1.9599999999999999E-2</v>
      </c>
      <c r="AK40" s="91">
        <f t="shared" si="33"/>
        <v>90465</v>
      </c>
      <c r="AL40" s="92">
        <f t="shared" si="27"/>
        <v>1.9599999999999999E-2</v>
      </c>
      <c r="AM40" s="91">
        <f t="shared" si="17"/>
        <v>90465</v>
      </c>
      <c r="AN40" s="92">
        <f t="shared" si="18"/>
        <v>1.9599999999999999E-2</v>
      </c>
      <c r="AO40" s="115"/>
      <c r="AP40" s="91">
        <f t="shared" si="34"/>
        <v>337993</v>
      </c>
      <c r="AQ40" s="92">
        <f t="shared" si="37"/>
        <v>1.7000000000000001E-2</v>
      </c>
      <c r="AS40" s="121">
        <v>337993</v>
      </c>
      <c r="AT40" s="121">
        <f t="shared" si="35"/>
        <v>0</v>
      </c>
    </row>
    <row r="41" spans="1:46" x14ac:dyDescent="0.25">
      <c r="A41" s="119" t="s">
        <v>123</v>
      </c>
      <c r="B41" s="119"/>
      <c r="C41" s="90" t="s">
        <v>57</v>
      </c>
      <c r="D41" s="120">
        <v>13743</v>
      </c>
      <c r="E41" s="120">
        <v>764</v>
      </c>
      <c r="F41" s="120">
        <v>78607</v>
      </c>
      <c r="G41" s="120">
        <v>24122</v>
      </c>
      <c r="H41" s="120">
        <v>696</v>
      </c>
      <c r="I41" s="120">
        <v>305705</v>
      </c>
      <c r="J41" s="120">
        <v>12464</v>
      </c>
      <c r="K41" s="120">
        <v>20</v>
      </c>
      <c r="L41" s="120">
        <v>109</v>
      </c>
      <c r="M41" s="120">
        <v>308</v>
      </c>
      <c r="N41" s="120">
        <v>0</v>
      </c>
      <c r="O41" s="120">
        <v>225</v>
      </c>
      <c r="P41" s="120">
        <f t="shared" si="11"/>
        <v>436763</v>
      </c>
      <c r="Q41" s="115"/>
      <c r="R41" s="91">
        <f t="shared" si="0"/>
        <v>0</v>
      </c>
      <c r="S41" s="94">
        <v>0</v>
      </c>
      <c r="T41" s="91">
        <f t="shared" si="1"/>
        <v>0</v>
      </c>
      <c r="U41" s="92">
        <f t="shared" si="12"/>
        <v>0</v>
      </c>
      <c r="V41" s="115"/>
      <c r="W41" s="91">
        <f t="shared" si="2"/>
        <v>436763</v>
      </c>
      <c r="X41" s="92">
        <f t="shared" si="13"/>
        <v>3.7100000000000001E-2</v>
      </c>
      <c r="Y41" s="91">
        <f t="shared" si="3"/>
        <v>102729</v>
      </c>
      <c r="Z41" s="92">
        <f>ROUNDUP(Y41/Y$61,4)</f>
        <v>3.8300000000000001E-2</v>
      </c>
      <c r="AA41" s="115"/>
      <c r="AB41" s="91">
        <f t="shared" si="4"/>
        <v>436763</v>
      </c>
      <c r="AC41" s="92">
        <f>ROUND(AB41/AB$61,4)</f>
        <v>2.1899999999999999E-2</v>
      </c>
      <c r="AD41" s="91">
        <f t="shared" si="5"/>
        <v>436538</v>
      </c>
      <c r="AE41" s="93">
        <f>ROUNDUP(AD41/AD$61,4)</f>
        <v>2.2099999999999998E-2</v>
      </c>
      <c r="AF41" s="91">
        <f t="shared" si="6"/>
        <v>434995</v>
      </c>
      <c r="AG41" s="93">
        <f>ROUNDDOWN(AF41/AF$61,4)</f>
        <v>2.1899999999999999E-2</v>
      </c>
      <c r="AH41" s="115"/>
      <c r="AI41" s="91">
        <f t="shared" si="32"/>
        <v>102729</v>
      </c>
      <c r="AJ41" s="92">
        <f>ROUNDUP(AI41/AI$61,4)</f>
        <v>2.23E-2</v>
      </c>
      <c r="AK41" s="91">
        <f t="shared" si="33"/>
        <v>102729</v>
      </c>
      <c r="AL41" s="92">
        <f>ROUNDUP(AK41/AK$61,4)</f>
        <v>2.23E-2</v>
      </c>
      <c r="AM41" s="91">
        <f t="shared" si="17"/>
        <v>102729</v>
      </c>
      <c r="AN41" s="92">
        <f t="shared" si="18"/>
        <v>2.2200000000000001E-2</v>
      </c>
      <c r="AO41" s="115"/>
      <c r="AP41" s="91">
        <f t="shared" si="34"/>
        <v>436763</v>
      </c>
      <c r="AQ41" s="92">
        <f t="shared" si="37"/>
        <v>2.1899999999999999E-2</v>
      </c>
      <c r="AS41" s="121">
        <v>436763</v>
      </c>
      <c r="AT41" s="121">
        <f t="shared" si="35"/>
        <v>0</v>
      </c>
    </row>
    <row r="42" spans="1:46" x14ac:dyDescent="0.25">
      <c r="A42" s="119" t="s">
        <v>122</v>
      </c>
      <c r="B42" s="119"/>
      <c r="C42" s="90" t="s">
        <v>58</v>
      </c>
      <c r="D42" s="120">
        <v>1678</v>
      </c>
      <c r="E42" s="120">
        <v>142</v>
      </c>
      <c r="F42" s="120">
        <v>16868</v>
      </c>
      <c r="G42" s="120">
        <v>3042</v>
      </c>
      <c r="H42" s="120">
        <v>37</v>
      </c>
      <c r="I42" s="120">
        <v>64764</v>
      </c>
      <c r="J42" s="120">
        <v>2640</v>
      </c>
      <c r="K42" s="120">
        <v>0</v>
      </c>
      <c r="L42" s="120">
        <v>10</v>
      </c>
      <c r="M42" s="120">
        <v>63</v>
      </c>
      <c r="N42" s="120">
        <v>0</v>
      </c>
      <c r="O42" s="120">
        <v>385</v>
      </c>
      <c r="P42" s="120">
        <f t="shared" si="11"/>
        <v>89629</v>
      </c>
      <c r="Q42" s="115"/>
      <c r="R42" s="91">
        <f t="shared" si="0"/>
        <v>89629</v>
      </c>
      <c r="S42" s="94">
        <v>1.34E-2</v>
      </c>
      <c r="T42" s="91">
        <f t="shared" si="1"/>
        <v>19910</v>
      </c>
      <c r="U42" s="92">
        <f t="shared" si="12"/>
        <v>1.03E-2</v>
      </c>
      <c r="V42" s="115"/>
      <c r="W42" s="91">
        <f t="shared" si="2"/>
        <v>0</v>
      </c>
      <c r="X42" s="92">
        <f t="shared" si="13"/>
        <v>0</v>
      </c>
      <c r="Y42" s="91">
        <f t="shared" si="3"/>
        <v>0</v>
      </c>
      <c r="Z42" s="92">
        <f t="shared" si="20"/>
        <v>0</v>
      </c>
      <c r="AA42" s="115"/>
      <c r="AB42" s="91">
        <f t="shared" si="4"/>
        <v>89629</v>
      </c>
      <c r="AC42" s="92">
        <f t="shared" si="14"/>
        <v>4.4999999999999997E-3</v>
      </c>
      <c r="AD42" s="91">
        <f t="shared" si="5"/>
        <v>89244</v>
      </c>
      <c r="AE42" s="92">
        <f t="shared" si="15"/>
        <v>4.4999999999999997E-3</v>
      </c>
      <c r="AF42" s="91">
        <f t="shared" si="6"/>
        <v>89387</v>
      </c>
      <c r="AG42" s="92">
        <f t="shared" ref="AG42:AG51" si="38">ROUND(AF42/AF$61,4)</f>
        <v>4.4999999999999997E-3</v>
      </c>
      <c r="AH42" s="115"/>
      <c r="AI42" s="91">
        <f t="shared" si="32"/>
        <v>19910</v>
      </c>
      <c r="AJ42" s="92">
        <f t="shared" ref="AJ42:AJ51" si="39">ROUND(AI42/AI$61,4)</f>
        <v>4.3E-3</v>
      </c>
      <c r="AK42" s="91">
        <f t="shared" si="33"/>
        <v>19910</v>
      </c>
      <c r="AL42" s="92">
        <f t="shared" ref="AL42:AL51" si="40">ROUND(AK42/AK$61,4)</f>
        <v>4.3E-3</v>
      </c>
      <c r="AM42" s="91">
        <f t="shared" si="17"/>
        <v>19910</v>
      </c>
      <c r="AN42" s="92">
        <f t="shared" si="18"/>
        <v>4.3E-3</v>
      </c>
      <c r="AO42" s="115"/>
      <c r="AP42" s="91">
        <f t="shared" si="34"/>
        <v>89629</v>
      </c>
      <c r="AQ42" s="92">
        <f t="shared" si="37"/>
        <v>4.4999999999999997E-3</v>
      </c>
      <c r="AS42" s="121">
        <v>89629</v>
      </c>
      <c r="AT42" s="121">
        <f t="shared" si="35"/>
        <v>0</v>
      </c>
    </row>
    <row r="43" spans="1:46" x14ac:dyDescent="0.25">
      <c r="A43" s="119" t="s">
        <v>122</v>
      </c>
      <c r="B43" s="119"/>
      <c r="C43" s="90" t="s">
        <v>59</v>
      </c>
      <c r="D43" s="120">
        <v>1134</v>
      </c>
      <c r="E43" s="120">
        <v>70</v>
      </c>
      <c r="F43" s="120">
        <v>25836</v>
      </c>
      <c r="G43" s="120">
        <v>4187</v>
      </c>
      <c r="H43" s="120">
        <v>482</v>
      </c>
      <c r="I43" s="120">
        <v>153669</v>
      </c>
      <c r="J43" s="120">
        <v>6265</v>
      </c>
      <c r="K43" s="120">
        <v>2</v>
      </c>
      <c r="L43" s="120">
        <v>382</v>
      </c>
      <c r="M43" s="120">
        <v>91</v>
      </c>
      <c r="N43" s="120">
        <v>0</v>
      </c>
      <c r="O43" s="120">
        <v>193</v>
      </c>
      <c r="P43" s="120">
        <f t="shared" si="11"/>
        <v>192311</v>
      </c>
      <c r="Q43" s="115"/>
      <c r="R43" s="91">
        <f t="shared" si="0"/>
        <v>192311</v>
      </c>
      <c r="S43" s="94">
        <v>2.3599999999999999E-2</v>
      </c>
      <c r="T43" s="91">
        <f t="shared" si="1"/>
        <v>30023</v>
      </c>
      <c r="U43" s="92">
        <f t="shared" si="12"/>
        <v>1.55E-2</v>
      </c>
      <c r="V43" s="115"/>
      <c r="W43" s="91">
        <f t="shared" si="2"/>
        <v>0</v>
      </c>
      <c r="X43" s="92">
        <f t="shared" si="13"/>
        <v>0</v>
      </c>
      <c r="Y43" s="91">
        <f t="shared" si="3"/>
        <v>0</v>
      </c>
      <c r="Z43" s="92">
        <f t="shared" si="20"/>
        <v>0</v>
      </c>
      <c r="AA43" s="115"/>
      <c r="AB43" s="91">
        <f t="shared" si="4"/>
        <v>192311</v>
      </c>
      <c r="AC43" s="92">
        <f t="shared" si="14"/>
        <v>9.5999999999999992E-3</v>
      </c>
      <c r="AD43" s="91">
        <f t="shared" si="5"/>
        <v>192118</v>
      </c>
      <c r="AE43" s="92">
        <f t="shared" si="15"/>
        <v>9.7000000000000003E-3</v>
      </c>
      <c r="AF43" s="91">
        <f t="shared" si="6"/>
        <v>191668</v>
      </c>
      <c r="AG43" s="92">
        <f t="shared" si="38"/>
        <v>9.7000000000000003E-3</v>
      </c>
      <c r="AH43" s="115"/>
      <c r="AI43" s="91">
        <f t="shared" si="32"/>
        <v>30023</v>
      </c>
      <c r="AJ43" s="92">
        <f t="shared" si="39"/>
        <v>6.4999999999999997E-3</v>
      </c>
      <c r="AK43" s="91">
        <f t="shared" si="33"/>
        <v>30023</v>
      </c>
      <c r="AL43" s="92">
        <f t="shared" si="40"/>
        <v>6.4999999999999997E-3</v>
      </c>
      <c r="AM43" s="91">
        <f>SUM(F43:G43)</f>
        <v>30023</v>
      </c>
      <c r="AN43" s="92">
        <f t="shared" si="18"/>
        <v>6.4999999999999997E-3</v>
      </c>
      <c r="AO43" s="115"/>
      <c r="AP43" s="91">
        <f t="shared" si="34"/>
        <v>192311</v>
      </c>
      <c r="AQ43" s="92">
        <f t="shared" si="37"/>
        <v>9.5999999999999992E-3</v>
      </c>
      <c r="AS43" s="121">
        <v>192311</v>
      </c>
      <c r="AT43" s="121">
        <f t="shared" si="35"/>
        <v>0</v>
      </c>
    </row>
    <row r="44" spans="1:46" x14ac:dyDescent="0.25">
      <c r="A44" s="119" t="s">
        <v>122</v>
      </c>
      <c r="B44" s="119"/>
      <c r="C44" s="90" t="s">
        <v>60</v>
      </c>
      <c r="D44" s="120">
        <v>4521</v>
      </c>
      <c r="E44" s="120">
        <v>303</v>
      </c>
      <c r="F44" s="120">
        <v>41184</v>
      </c>
      <c r="G44" s="120">
        <v>6666</v>
      </c>
      <c r="H44" s="120">
        <v>203</v>
      </c>
      <c r="I44" s="120">
        <v>161337</v>
      </c>
      <c r="J44" s="120">
        <v>6578</v>
      </c>
      <c r="K44" s="120">
        <v>0</v>
      </c>
      <c r="L44" s="120">
        <v>19</v>
      </c>
      <c r="M44" s="120">
        <v>102</v>
      </c>
      <c r="N44" s="120">
        <v>0</v>
      </c>
      <c r="O44" s="120">
        <v>238</v>
      </c>
      <c r="P44" s="120">
        <f t="shared" si="11"/>
        <v>221151</v>
      </c>
      <c r="Q44" s="115"/>
      <c r="R44" s="91">
        <f t="shared" si="0"/>
        <v>221151</v>
      </c>
      <c r="S44" s="94">
        <v>2.4199999999999999E-2</v>
      </c>
      <c r="T44" s="91">
        <f t="shared" si="1"/>
        <v>47850</v>
      </c>
      <c r="U44" s="92">
        <f t="shared" si="12"/>
        <v>2.47E-2</v>
      </c>
      <c r="V44" s="115"/>
      <c r="W44" s="91">
        <f t="shared" si="2"/>
        <v>0</v>
      </c>
      <c r="X44" s="92">
        <f t="shared" si="13"/>
        <v>0</v>
      </c>
      <c r="Y44" s="91">
        <f t="shared" si="3"/>
        <v>0</v>
      </c>
      <c r="Z44" s="92">
        <f t="shared" si="20"/>
        <v>0</v>
      </c>
      <c r="AA44" s="115"/>
      <c r="AB44" s="91">
        <f t="shared" si="4"/>
        <v>221151</v>
      </c>
      <c r="AC44" s="92">
        <f t="shared" si="14"/>
        <v>1.11E-2</v>
      </c>
      <c r="AD44" s="91">
        <f t="shared" si="5"/>
        <v>220913</v>
      </c>
      <c r="AE44" s="92">
        <f>ROUND(AD44/AD$61,4)</f>
        <v>1.12E-2</v>
      </c>
      <c r="AF44" s="91">
        <f t="shared" si="6"/>
        <v>220543</v>
      </c>
      <c r="AG44" s="92">
        <f t="shared" si="38"/>
        <v>1.11E-2</v>
      </c>
      <c r="AH44" s="115"/>
      <c r="AI44" s="91">
        <f t="shared" si="32"/>
        <v>47850</v>
      </c>
      <c r="AJ44" s="92">
        <f t="shared" si="39"/>
        <v>1.03E-2</v>
      </c>
      <c r="AK44" s="91">
        <f t="shared" si="33"/>
        <v>47850</v>
      </c>
      <c r="AL44" s="92">
        <f t="shared" si="40"/>
        <v>1.03E-2</v>
      </c>
      <c r="AM44" s="91">
        <f t="shared" si="17"/>
        <v>47850</v>
      </c>
      <c r="AN44" s="92">
        <f t="shared" si="18"/>
        <v>1.03E-2</v>
      </c>
      <c r="AO44" s="115"/>
      <c r="AP44" s="91">
        <f t="shared" si="34"/>
        <v>221151</v>
      </c>
      <c r="AQ44" s="92">
        <f t="shared" si="37"/>
        <v>1.11E-2</v>
      </c>
      <c r="AS44" s="121">
        <v>221151</v>
      </c>
      <c r="AT44" s="121">
        <f t="shared" si="35"/>
        <v>0</v>
      </c>
    </row>
    <row r="45" spans="1:46" x14ac:dyDescent="0.25">
      <c r="A45" s="119" t="s">
        <v>122</v>
      </c>
      <c r="B45" s="119"/>
      <c r="C45" s="90" t="s">
        <v>61</v>
      </c>
      <c r="D45" s="120">
        <v>8167</v>
      </c>
      <c r="E45" s="120">
        <v>633</v>
      </c>
      <c r="F45" s="120">
        <v>84486</v>
      </c>
      <c r="G45" s="120">
        <v>27217</v>
      </c>
      <c r="H45" s="120">
        <v>1153</v>
      </c>
      <c r="I45" s="120">
        <v>427725</v>
      </c>
      <c r="J45" s="120">
        <v>17438</v>
      </c>
      <c r="K45" s="120">
        <v>20</v>
      </c>
      <c r="L45" s="120">
        <v>947</v>
      </c>
      <c r="M45" s="120">
        <v>299</v>
      </c>
      <c r="N45" s="120">
        <v>0</v>
      </c>
      <c r="O45" s="120">
        <v>4500</v>
      </c>
      <c r="P45" s="120">
        <f t="shared" si="11"/>
        <v>572585</v>
      </c>
      <c r="Q45" s="115"/>
      <c r="R45" s="91">
        <f t="shared" si="0"/>
        <v>572585</v>
      </c>
      <c r="S45" s="94">
        <v>8.0600000000000005E-2</v>
      </c>
      <c r="T45" s="91">
        <f t="shared" si="1"/>
        <v>111703</v>
      </c>
      <c r="U45" s="92">
        <f t="shared" si="12"/>
        <v>5.7599999999999998E-2</v>
      </c>
      <c r="V45" s="115"/>
      <c r="W45" s="91">
        <f t="shared" si="2"/>
        <v>0</v>
      </c>
      <c r="X45" s="92">
        <f t="shared" si="13"/>
        <v>0</v>
      </c>
      <c r="Y45" s="91">
        <f t="shared" si="3"/>
        <v>0</v>
      </c>
      <c r="Z45" s="92">
        <f t="shared" si="20"/>
        <v>0</v>
      </c>
      <c r="AA45" s="115"/>
      <c r="AB45" s="91">
        <f t="shared" si="4"/>
        <v>572585</v>
      </c>
      <c r="AC45" s="92">
        <f t="shared" si="14"/>
        <v>2.87E-2</v>
      </c>
      <c r="AD45" s="91">
        <f t="shared" si="5"/>
        <v>568085</v>
      </c>
      <c r="AE45" s="92">
        <f t="shared" si="15"/>
        <v>2.87E-2</v>
      </c>
      <c r="AF45" s="91">
        <f t="shared" si="6"/>
        <v>570500</v>
      </c>
      <c r="AG45" s="92">
        <f t="shared" si="38"/>
        <v>2.8799999999999999E-2</v>
      </c>
      <c r="AH45" s="115"/>
      <c r="AI45" s="91">
        <f t="shared" si="32"/>
        <v>111703</v>
      </c>
      <c r="AJ45" s="92">
        <f t="shared" si="39"/>
        <v>2.41E-2</v>
      </c>
      <c r="AK45" s="91">
        <f t="shared" si="33"/>
        <v>111703</v>
      </c>
      <c r="AL45" s="92">
        <f t="shared" si="40"/>
        <v>2.41E-2</v>
      </c>
      <c r="AM45" s="91">
        <f t="shared" si="17"/>
        <v>111703</v>
      </c>
      <c r="AN45" s="92">
        <f t="shared" si="18"/>
        <v>2.41E-2</v>
      </c>
      <c r="AO45" s="115"/>
      <c r="AP45" s="91">
        <f t="shared" si="34"/>
        <v>572585</v>
      </c>
      <c r="AQ45" s="92">
        <f t="shared" si="37"/>
        <v>2.87E-2</v>
      </c>
      <c r="AS45" s="121">
        <v>572585</v>
      </c>
      <c r="AT45" s="121">
        <f t="shared" si="35"/>
        <v>0</v>
      </c>
    </row>
    <row r="46" spans="1:46" x14ac:dyDescent="0.25">
      <c r="A46" s="119" t="s">
        <v>122</v>
      </c>
      <c r="B46" s="119"/>
      <c r="C46" s="90" t="s">
        <v>62</v>
      </c>
      <c r="D46" s="120">
        <v>2005</v>
      </c>
      <c r="E46" s="120">
        <v>70</v>
      </c>
      <c r="F46" s="120">
        <v>23999</v>
      </c>
      <c r="G46" s="120">
        <v>4090</v>
      </c>
      <c r="H46" s="120">
        <v>65</v>
      </c>
      <c r="I46" s="120">
        <v>80705</v>
      </c>
      <c r="J46" s="120">
        <v>3290</v>
      </c>
      <c r="K46" s="120">
        <v>1</v>
      </c>
      <c r="L46" s="120">
        <v>14</v>
      </c>
      <c r="M46" s="120">
        <v>37</v>
      </c>
      <c r="N46" s="120">
        <v>0</v>
      </c>
      <c r="O46" s="120">
        <v>182</v>
      </c>
      <c r="P46" s="120">
        <f t="shared" si="11"/>
        <v>114458</v>
      </c>
      <c r="Q46" s="115"/>
      <c r="R46" s="91">
        <f t="shared" si="0"/>
        <v>114458</v>
      </c>
      <c r="S46" s="94">
        <v>1.3599999999999999E-2</v>
      </c>
      <c r="T46" s="91">
        <f t="shared" si="1"/>
        <v>28089</v>
      </c>
      <c r="U46" s="92">
        <f t="shared" si="12"/>
        <v>1.4500000000000001E-2</v>
      </c>
      <c r="V46" s="115"/>
      <c r="W46" s="91">
        <f t="shared" si="2"/>
        <v>0</v>
      </c>
      <c r="X46" s="92">
        <f t="shared" si="13"/>
        <v>0</v>
      </c>
      <c r="Y46" s="91">
        <f t="shared" si="3"/>
        <v>0</v>
      </c>
      <c r="Z46" s="92">
        <f t="shared" si="20"/>
        <v>0</v>
      </c>
      <c r="AA46" s="115"/>
      <c r="AB46" s="91">
        <f t="shared" si="4"/>
        <v>114458</v>
      </c>
      <c r="AC46" s="92">
        <f t="shared" si="14"/>
        <v>5.7000000000000002E-3</v>
      </c>
      <c r="AD46" s="91">
        <f t="shared" si="5"/>
        <v>114276</v>
      </c>
      <c r="AE46" s="92">
        <f t="shared" si="15"/>
        <v>5.7999999999999996E-3</v>
      </c>
      <c r="AF46" s="91">
        <f t="shared" si="6"/>
        <v>114286</v>
      </c>
      <c r="AG46" s="92">
        <f t="shared" si="38"/>
        <v>5.7999999999999996E-3</v>
      </c>
      <c r="AH46" s="115"/>
      <c r="AI46" s="91">
        <f t="shared" si="32"/>
        <v>28089</v>
      </c>
      <c r="AJ46" s="92">
        <f t="shared" si="39"/>
        <v>6.1000000000000004E-3</v>
      </c>
      <c r="AK46" s="91">
        <f t="shared" si="33"/>
        <v>28089</v>
      </c>
      <c r="AL46" s="92">
        <f t="shared" si="40"/>
        <v>6.1000000000000004E-3</v>
      </c>
      <c r="AM46" s="91">
        <f t="shared" si="17"/>
        <v>28089</v>
      </c>
      <c r="AN46" s="92">
        <f>ROUND(AM46/AM$61,4)</f>
        <v>6.1000000000000004E-3</v>
      </c>
      <c r="AO46" s="115"/>
      <c r="AP46" s="91">
        <f t="shared" si="34"/>
        <v>114458</v>
      </c>
      <c r="AQ46" s="92">
        <f t="shared" si="37"/>
        <v>5.7000000000000002E-3</v>
      </c>
      <c r="AS46" s="121">
        <v>114458</v>
      </c>
      <c r="AT46" s="121">
        <f t="shared" si="35"/>
        <v>0</v>
      </c>
    </row>
    <row r="47" spans="1:46" x14ac:dyDescent="0.25">
      <c r="A47" s="119" t="s">
        <v>123</v>
      </c>
      <c r="B47" s="119"/>
      <c r="C47" s="90" t="s">
        <v>63</v>
      </c>
      <c r="D47" s="120">
        <v>2340</v>
      </c>
      <c r="E47" s="120">
        <v>321</v>
      </c>
      <c r="F47" s="120">
        <v>18907</v>
      </c>
      <c r="G47" s="120">
        <v>5656</v>
      </c>
      <c r="H47" s="120">
        <v>42</v>
      </c>
      <c r="I47" s="120">
        <v>67388</v>
      </c>
      <c r="J47" s="120">
        <v>2747</v>
      </c>
      <c r="K47" s="120">
        <v>0</v>
      </c>
      <c r="L47" s="120">
        <v>1</v>
      </c>
      <c r="M47" s="120">
        <v>107</v>
      </c>
      <c r="N47" s="120">
        <v>43</v>
      </c>
      <c r="O47" s="120">
        <v>179</v>
      </c>
      <c r="P47" s="120">
        <f t="shared" si="11"/>
        <v>97731</v>
      </c>
      <c r="Q47" s="115"/>
      <c r="R47" s="91">
        <f t="shared" si="0"/>
        <v>0</v>
      </c>
      <c r="S47" s="94">
        <v>0</v>
      </c>
      <c r="T47" s="91">
        <f t="shared" si="1"/>
        <v>0</v>
      </c>
      <c r="U47" s="92">
        <f t="shared" si="12"/>
        <v>0</v>
      </c>
      <c r="V47" s="115"/>
      <c r="W47" s="91">
        <f t="shared" si="2"/>
        <v>97731</v>
      </c>
      <c r="X47" s="92">
        <f t="shared" si="13"/>
        <v>8.3000000000000001E-3</v>
      </c>
      <c r="Y47" s="91">
        <f t="shared" si="3"/>
        <v>24563</v>
      </c>
      <c r="Z47" s="92">
        <f t="shared" si="20"/>
        <v>9.1000000000000004E-3</v>
      </c>
      <c r="AA47" s="115"/>
      <c r="AB47" s="91">
        <f t="shared" si="4"/>
        <v>97731</v>
      </c>
      <c r="AC47" s="92">
        <f t="shared" si="14"/>
        <v>4.8999999999999998E-3</v>
      </c>
      <c r="AD47" s="91">
        <f t="shared" si="5"/>
        <v>97552</v>
      </c>
      <c r="AE47" s="92">
        <f t="shared" si="15"/>
        <v>4.8999999999999998E-3</v>
      </c>
      <c r="AF47" s="91">
        <f t="shared" si="6"/>
        <v>97218</v>
      </c>
      <c r="AG47" s="92">
        <f t="shared" si="38"/>
        <v>4.8999999999999998E-3</v>
      </c>
      <c r="AH47" s="115"/>
      <c r="AI47" s="91">
        <f t="shared" si="32"/>
        <v>24563</v>
      </c>
      <c r="AJ47" s="92">
        <f t="shared" si="39"/>
        <v>5.3E-3</v>
      </c>
      <c r="AK47" s="91">
        <f t="shared" si="33"/>
        <v>24563</v>
      </c>
      <c r="AL47" s="92">
        <f t="shared" si="40"/>
        <v>5.3E-3</v>
      </c>
      <c r="AM47" s="91">
        <f t="shared" si="17"/>
        <v>24563</v>
      </c>
      <c r="AN47" s="92">
        <f t="shared" si="18"/>
        <v>5.3E-3</v>
      </c>
      <c r="AO47" s="115"/>
      <c r="AP47" s="91">
        <f t="shared" si="34"/>
        <v>97731</v>
      </c>
      <c r="AQ47" s="92">
        <f t="shared" si="37"/>
        <v>4.8999999999999998E-3</v>
      </c>
      <c r="AS47" s="121">
        <v>97731</v>
      </c>
      <c r="AT47" s="121">
        <f t="shared" si="35"/>
        <v>0</v>
      </c>
    </row>
    <row r="48" spans="1:46" x14ac:dyDescent="0.25">
      <c r="A48" s="119" t="s">
        <v>123</v>
      </c>
      <c r="B48" s="119"/>
      <c r="C48" s="90" t="s">
        <v>64</v>
      </c>
      <c r="D48" s="120">
        <v>40</v>
      </c>
      <c r="E48" s="120">
        <v>4</v>
      </c>
      <c r="F48" s="120">
        <v>213</v>
      </c>
      <c r="G48" s="120">
        <v>71</v>
      </c>
      <c r="H48" s="120">
        <v>0</v>
      </c>
      <c r="I48" s="120">
        <v>792</v>
      </c>
      <c r="J48" s="120">
        <v>32</v>
      </c>
      <c r="K48" s="120">
        <v>0</v>
      </c>
      <c r="L48" s="120">
        <v>0</v>
      </c>
      <c r="M48" s="120">
        <v>0</v>
      </c>
      <c r="N48" s="120">
        <v>0</v>
      </c>
      <c r="O48" s="120">
        <v>10</v>
      </c>
      <c r="P48" s="120">
        <f t="shared" si="11"/>
        <v>1162</v>
      </c>
      <c r="Q48" s="115"/>
      <c r="R48" s="91">
        <f t="shared" si="0"/>
        <v>0</v>
      </c>
      <c r="S48" s="94">
        <v>0</v>
      </c>
      <c r="T48" s="91">
        <f t="shared" si="1"/>
        <v>0</v>
      </c>
      <c r="U48" s="92">
        <f t="shared" si="12"/>
        <v>0</v>
      </c>
      <c r="V48" s="115"/>
      <c r="W48" s="91">
        <f t="shared" si="2"/>
        <v>1162</v>
      </c>
      <c r="X48" s="92">
        <f t="shared" si="13"/>
        <v>1E-4</v>
      </c>
      <c r="Y48" s="91">
        <f t="shared" si="3"/>
        <v>284</v>
      </c>
      <c r="Z48" s="92">
        <f t="shared" si="20"/>
        <v>1E-4</v>
      </c>
      <c r="AA48" s="115"/>
      <c r="AB48" s="91">
        <f t="shared" si="4"/>
        <v>1162</v>
      </c>
      <c r="AC48" s="92">
        <f t="shared" si="14"/>
        <v>1E-4</v>
      </c>
      <c r="AD48" s="91">
        <f t="shared" si="5"/>
        <v>1152</v>
      </c>
      <c r="AE48" s="92">
        <f t="shared" si="15"/>
        <v>1E-4</v>
      </c>
      <c r="AF48" s="91">
        <f t="shared" si="6"/>
        <v>1158</v>
      </c>
      <c r="AG48" s="92">
        <f t="shared" si="38"/>
        <v>1E-4</v>
      </c>
      <c r="AH48" s="115"/>
      <c r="AI48" s="91">
        <f t="shared" si="32"/>
        <v>284</v>
      </c>
      <c r="AJ48" s="92">
        <f t="shared" si="39"/>
        <v>1E-4</v>
      </c>
      <c r="AK48" s="91">
        <f t="shared" si="33"/>
        <v>284</v>
      </c>
      <c r="AL48" s="92">
        <f t="shared" si="40"/>
        <v>1E-4</v>
      </c>
      <c r="AM48" s="91">
        <f t="shared" si="17"/>
        <v>284</v>
      </c>
      <c r="AN48" s="92">
        <f t="shared" si="18"/>
        <v>1E-4</v>
      </c>
      <c r="AO48" s="115"/>
      <c r="AP48" s="91">
        <f t="shared" si="34"/>
        <v>1162</v>
      </c>
      <c r="AQ48" s="92">
        <f t="shared" si="37"/>
        <v>1E-4</v>
      </c>
      <c r="AS48" s="121">
        <v>1162</v>
      </c>
      <c r="AT48" s="121">
        <f t="shared" si="35"/>
        <v>0</v>
      </c>
    </row>
    <row r="49" spans="1:46" x14ac:dyDescent="0.25">
      <c r="A49" s="119" t="s">
        <v>123</v>
      </c>
      <c r="B49" s="119"/>
      <c r="C49" s="90" t="s">
        <v>65</v>
      </c>
      <c r="D49" s="120">
        <v>625</v>
      </c>
      <c r="E49" s="120">
        <v>65</v>
      </c>
      <c r="F49" s="120">
        <v>6115</v>
      </c>
      <c r="G49" s="120">
        <v>1714</v>
      </c>
      <c r="H49" s="120">
        <v>15</v>
      </c>
      <c r="I49" s="120">
        <v>19164</v>
      </c>
      <c r="J49" s="120">
        <v>781</v>
      </c>
      <c r="K49" s="120">
        <v>0</v>
      </c>
      <c r="L49" s="120">
        <v>1</v>
      </c>
      <c r="M49" s="120">
        <v>38</v>
      </c>
      <c r="N49" s="120">
        <v>1</v>
      </c>
      <c r="O49" s="120">
        <v>17</v>
      </c>
      <c r="P49" s="120">
        <f t="shared" si="11"/>
        <v>28536</v>
      </c>
      <c r="Q49" s="115"/>
      <c r="R49" s="91">
        <f t="shared" si="0"/>
        <v>0</v>
      </c>
      <c r="S49" s="94">
        <v>0</v>
      </c>
      <c r="T49" s="91">
        <f t="shared" si="1"/>
        <v>0</v>
      </c>
      <c r="U49" s="92">
        <f t="shared" si="12"/>
        <v>0</v>
      </c>
      <c r="V49" s="115"/>
      <c r="W49" s="91">
        <f t="shared" si="2"/>
        <v>28536</v>
      </c>
      <c r="X49" s="92">
        <f t="shared" si="13"/>
        <v>2.3999999999999998E-3</v>
      </c>
      <c r="Y49" s="91">
        <f t="shared" si="3"/>
        <v>7829</v>
      </c>
      <c r="Z49" s="92">
        <f t="shared" si="20"/>
        <v>2.8999999999999998E-3</v>
      </c>
      <c r="AA49" s="115"/>
      <c r="AB49" s="91">
        <f t="shared" si="4"/>
        <v>28536</v>
      </c>
      <c r="AC49" s="92">
        <f t="shared" si="14"/>
        <v>1.4E-3</v>
      </c>
      <c r="AD49" s="91">
        <f t="shared" si="5"/>
        <v>28519</v>
      </c>
      <c r="AE49" s="92">
        <f t="shared" si="15"/>
        <v>1.4E-3</v>
      </c>
      <c r="AF49" s="91">
        <f t="shared" si="6"/>
        <v>28417</v>
      </c>
      <c r="AG49" s="92">
        <f t="shared" si="38"/>
        <v>1.4E-3</v>
      </c>
      <c r="AH49" s="115"/>
      <c r="AI49" s="91">
        <f t="shared" si="32"/>
        <v>7829</v>
      </c>
      <c r="AJ49" s="92">
        <f t="shared" si="39"/>
        <v>1.6999999999999999E-3</v>
      </c>
      <c r="AK49" s="91">
        <f t="shared" si="33"/>
        <v>7829</v>
      </c>
      <c r="AL49" s="92">
        <f t="shared" si="40"/>
        <v>1.6999999999999999E-3</v>
      </c>
      <c r="AM49" s="91">
        <f t="shared" si="17"/>
        <v>7829</v>
      </c>
      <c r="AN49" s="92">
        <f t="shared" si="18"/>
        <v>1.6999999999999999E-3</v>
      </c>
      <c r="AO49" s="115"/>
      <c r="AP49" s="91">
        <f t="shared" si="34"/>
        <v>28536</v>
      </c>
      <c r="AQ49" s="92">
        <f t="shared" si="37"/>
        <v>1.4E-3</v>
      </c>
      <c r="AS49" s="121">
        <v>28536</v>
      </c>
      <c r="AT49" s="121">
        <f t="shared" si="35"/>
        <v>0</v>
      </c>
    </row>
    <row r="50" spans="1:46" x14ac:dyDescent="0.25">
      <c r="A50" s="119" t="s">
        <v>122</v>
      </c>
      <c r="B50" s="119"/>
      <c r="C50" s="90" t="s">
        <v>66</v>
      </c>
      <c r="D50" s="120">
        <v>4687</v>
      </c>
      <c r="E50" s="120">
        <v>292</v>
      </c>
      <c r="F50" s="120">
        <v>38463</v>
      </c>
      <c r="G50" s="120">
        <v>8734</v>
      </c>
      <c r="H50" s="120">
        <v>251</v>
      </c>
      <c r="I50" s="120">
        <v>130824</v>
      </c>
      <c r="J50" s="120">
        <v>5334</v>
      </c>
      <c r="K50" s="120">
        <v>1</v>
      </c>
      <c r="L50" s="120">
        <v>94</v>
      </c>
      <c r="M50" s="120">
        <v>108</v>
      </c>
      <c r="N50" s="120">
        <v>41</v>
      </c>
      <c r="O50" s="120">
        <v>241</v>
      </c>
      <c r="P50" s="120">
        <f t="shared" si="11"/>
        <v>189070</v>
      </c>
      <c r="Q50" s="115"/>
      <c r="R50" s="91">
        <f t="shared" si="0"/>
        <v>189070</v>
      </c>
      <c r="S50" s="94">
        <v>2.5700000000000001E-2</v>
      </c>
      <c r="T50" s="91">
        <f t="shared" si="1"/>
        <v>47197</v>
      </c>
      <c r="U50" s="92">
        <f t="shared" si="12"/>
        <v>2.4400000000000002E-2</v>
      </c>
      <c r="V50" s="115"/>
      <c r="W50" s="91">
        <f t="shared" si="2"/>
        <v>0</v>
      </c>
      <c r="X50" s="92">
        <f t="shared" si="13"/>
        <v>0</v>
      </c>
      <c r="Y50" s="91">
        <f t="shared" si="3"/>
        <v>0</v>
      </c>
      <c r="Z50" s="92">
        <f t="shared" si="20"/>
        <v>0</v>
      </c>
      <c r="AA50" s="115"/>
      <c r="AB50" s="91">
        <f t="shared" si="4"/>
        <v>189070</v>
      </c>
      <c r="AC50" s="92">
        <f t="shared" si="14"/>
        <v>9.4999999999999998E-3</v>
      </c>
      <c r="AD50" s="91">
        <f t="shared" si="5"/>
        <v>188829</v>
      </c>
      <c r="AE50" s="92">
        <f t="shared" si="15"/>
        <v>9.4999999999999998E-3</v>
      </c>
      <c r="AF50" s="91">
        <f t="shared" si="6"/>
        <v>188378</v>
      </c>
      <c r="AG50" s="92">
        <f t="shared" si="38"/>
        <v>9.4999999999999998E-3</v>
      </c>
      <c r="AH50" s="115"/>
      <c r="AI50" s="91">
        <f t="shared" si="32"/>
        <v>47197</v>
      </c>
      <c r="AJ50" s="92">
        <f t="shared" si="39"/>
        <v>1.0200000000000001E-2</v>
      </c>
      <c r="AK50" s="91">
        <f t="shared" si="33"/>
        <v>47197</v>
      </c>
      <c r="AL50" s="92">
        <f t="shared" si="40"/>
        <v>1.0200000000000001E-2</v>
      </c>
      <c r="AM50" s="91">
        <f t="shared" si="17"/>
        <v>47197</v>
      </c>
      <c r="AN50" s="92">
        <f t="shared" si="18"/>
        <v>1.0200000000000001E-2</v>
      </c>
      <c r="AO50" s="115"/>
      <c r="AP50" s="91">
        <f t="shared" si="34"/>
        <v>189070</v>
      </c>
      <c r="AQ50" s="92">
        <f t="shared" si="37"/>
        <v>9.4999999999999998E-3</v>
      </c>
      <c r="AS50" s="121">
        <v>189070</v>
      </c>
      <c r="AT50" s="121">
        <f t="shared" si="35"/>
        <v>0</v>
      </c>
    </row>
    <row r="51" spans="1:46" x14ac:dyDescent="0.25">
      <c r="A51" s="119" t="s">
        <v>122</v>
      </c>
      <c r="B51" s="119"/>
      <c r="C51" s="90" t="s">
        <v>67</v>
      </c>
      <c r="D51" s="120">
        <v>2082</v>
      </c>
      <c r="E51" s="120">
        <v>253</v>
      </c>
      <c r="F51" s="120">
        <v>27565</v>
      </c>
      <c r="G51" s="120">
        <v>5044</v>
      </c>
      <c r="H51" s="120">
        <v>191</v>
      </c>
      <c r="I51" s="120">
        <v>127853</v>
      </c>
      <c r="J51" s="120">
        <v>5213</v>
      </c>
      <c r="K51" s="120">
        <v>5</v>
      </c>
      <c r="L51" s="120">
        <v>55</v>
      </c>
      <c r="M51" s="120">
        <v>82</v>
      </c>
      <c r="N51" s="120">
        <v>63</v>
      </c>
      <c r="O51" s="120">
        <v>100</v>
      </c>
      <c r="P51" s="120">
        <f t="shared" si="11"/>
        <v>168506</v>
      </c>
      <c r="Q51" s="115"/>
      <c r="R51" s="91">
        <f t="shared" si="0"/>
        <v>168506</v>
      </c>
      <c r="S51" s="94">
        <v>2.12E-2</v>
      </c>
      <c r="T51" s="91">
        <f t="shared" si="1"/>
        <v>32609</v>
      </c>
      <c r="U51" s="92">
        <f t="shared" si="12"/>
        <v>1.6799999999999999E-2</v>
      </c>
      <c r="V51" s="115"/>
      <c r="W51" s="91">
        <f t="shared" si="2"/>
        <v>0</v>
      </c>
      <c r="X51" s="92">
        <f t="shared" si="13"/>
        <v>0</v>
      </c>
      <c r="Y51" s="91">
        <f t="shared" si="3"/>
        <v>0</v>
      </c>
      <c r="Z51" s="92">
        <f t="shared" si="20"/>
        <v>0</v>
      </c>
      <c r="AA51" s="115"/>
      <c r="AB51" s="91">
        <f t="shared" si="4"/>
        <v>168506</v>
      </c>
      <c r="AC51" s="92">
        <f t="shared" si="14"/>
        <v>8.5000000000000006E-3</v>
      </c>
      <c r="AD51" s="91">
        <f t="shared" si="5"/>
        <v>168406</v>
      </c>
      <c r="AE51" s="92">
        <f t="shared" si="15"/>
        <v>8.5000000000000006E-3</v>
      </c>
      <c r="AF51" s="91">
        <f t="shared" si="6"/>
        <v>167917</v>
      </c>
      <c r="AG51" s="92">
        <f t="shared" si="38"/>
        <v>8.5000000000000006E-3</v>
      </c>
      <c r="AH51" s="115"/>
      <c r="AI51" s="91">
        <f t="shared" si="32"/>
        <v>32609</v>
      </c>
      <c r="AJ51" s="92">
        <f t="shared" si="39"/>
        <v>7.0000000000000001E-3</v>
      </c>
      <c r="AK51" s="91">
        <f t="shared" si="33"/>
        <v>32609</v>
      </c>
      <c r="AL51" s="92">
        <f t="shared" si="40"/>
        <v>7.0000000000000001E-3</v>
      </c>
      <c r="AM51" s="91">
        <f t="shared" si="17"/>
        <v>32609</v>
      </c>
      <c r="AN51" s="92">
        <f t="shared" si="18"/>
        <v>7.0000000000000001E-3</v>
      </c>
      <c r="AO51" s="115"/>
      <c r="AP51" s="91">
        <f t="shared" si="34"/>
        <v>168506</v>
      </c>
      <c r="AQ51" s="92">
        <f t="shared" si="37"/>
        <v>8.5000000000000006E-3</v>
      </c>
      <c r="AS51" s="121">
        <v>168506</v>
      </c>
      <c r="AT51" s="121">
        <f t="shared" si="35"/>
        <v>0</v>
      </c>
    </row>
    <row r="52" spans="1:46" x14ac:dyDescent="0.25">
      <c r="A52" s="119" t="s">
        <v>123</v>
      </c>
      <c r="B52" s="119"/>
      <c r="C52" s="90" t="s">
        <v>68</v>
      </c>
      <c r="D52" s="120">
        <v>10242</v>
      </c>
      <c r="E52" s="120">
        <v>489</v>
      </c>
      <c r="F52" s="120">
        <v>54362</v>
      </c>
      <c r="G52" s="120">
        <v>17397</v>
      </c>
      <c r="H52" s="120">
        <v>336</v>
      </c>
      <c r="I52" s="120">
        <v>247537</v>
      </c>
      <c r="J52" s="120">
        <v>10092</v>
      </c>
      <c r="K52" s="120">
        <v>19</v>
      </c>
      <c r="L52" s="120">
        <v>117</v>
      </c>
      <c r="M52" s="120">
        <v>102</v>
      </c>
      <c r="N52" s="120">
        <v>0</v>
      </c>
      <c r="O52" s="120">
        <v>183</v>
      </c>
      <c r="P52" s="120">
        <f t="shared" si="11"/>
        <v>340876</v>
      </c>
      <c r="Q52" s="115"/>
      <c r="R52" s="91">
        <f t="shared" si="0"/>
        <v>0</v>
      </c>
      <c r="S52" s="122">
        <v>0</v>
      </c>
      <c r="T52" s="91">
        <f t="shared" si="1"/>
        <v>0</v>
      </c>
      <c r="U52" s="92">
        <f t="shared" si="12"/>
        <v>0</v>
      </c>
      <c r="V52" s="115"/>
      <c r="W52" s="91">
        <f t="shared" si="2"/>
        <v>340876</v>
      </c>
      <c r="X52" s="92">
        <f t="shared" si="13"/>
        <v>2.8899999999999999E-2</v>
      </c>
      <c r="Y52" s="91">
        <f t="shared" si="3"/>
        <v>71759</v>
      </c>
      <c r="Z52" s="93">
        <f>ROUNDUP(Y52/Y$61,4)</f>
        <v>2.6699999999999998E-2</v>
      </c>
      <c r="AA52" s="115"/>
      <c r="AB52" s="91">
        <f t="shared" si="4"/>
        <v>340876</v>
      </c>
      <c r="AC52" s="92">
        <f t="shared" si="14"/>
        <v>1.7100000000000001E-2</v>
      </c>
      <c r="AD52" s="91">
        <f t="shared" si="5"/>
        <v>340693</v>
      </c>
      <c r="AE52" s="92">
        <f>ROUND(AD52/AD$61,4)</f>
        <v>1.72E-2</v>
      </c>
      <c r="AF52" s="91">
        <f t="shared" si="6"/>
        <v>339949</v>
      </c>
      <c r="AG52" s="93">
        <f>ROUNDDOWN(AF52/AF$61,4)</f>
        <v>1.7100000000000001E-2</v>
      </c>
      <c r="AH52" s="115"/>
      <c r="AI52" s="91">
        <f t="shared" si="32"/>
        <v>71759</v>
      </c>
      <c r="AJ52" s="93">
        <f>ROUNDUP(AI52/AI$61,4)</f>
        <v>1.5599999999999999E-2</v>
      </c>
      <c r="AK52" s="91">
        <f t="shared" si="33"/>
        <v>71759</v>
      </c>
      <c r="AL52" s="93">
        <f>ROUNDUP(AK52/AK$61,4)</f>
        <v>1.5599999999999999E-2</v>
      </c>
      <c r="AM52" s="91">
        <f t="shared" si="17"/>
        <v>71759</v>
      </c>
      <c r="AN52" s="93">
        <f>ROUNDUP(AM52/AM$61,4)</f>
        <v>1.5599999999999999E-2</v>
      </c>
      <c r="AO52" s="115"/>
      <c r="AP52" s="91">
        <f t="shared" si="34"/>
        <v>340876</v>
      </c>
      <c r="AQ52" s="92">
        <f t="shared" si="37"/>
        <v>1.7100000000000001E-2</v>
      </c>
      <c r="AS52" s="121">
        <v>340876</v>
      </c>
      <c r="AT52" s="121">
        <f t="shared" si="35"/>
        <v>0</v>
      </c>
    </row>
    <row r="53" spans="1:46" x14ac:dyDescent="0.25">
      <c r="A53" s="119" t="s">
        <v>123</v>
      </c>
      <c r="B53" s="119"/>
      <c r="C53" s="90" t="s">
        <v>69</v>
      </c>
      <c r="D53" s="120">
        <v>2178</v>
      </c>
      <c r="E53" s="120">
        <v>86</v>
      </c>
      <c r="F53" s="120">
        <v>9074</v>
      </c>
      <c r="G53" s="120">
        <v>3095</v>
      </c>
      <c r="H53" s="120">
        <v>110</v>
      </c>
      <c r="I53" s="120">
        <v>43045</v>
      </c>
      <c r="J53" s="120">
        <v>1755</v>
      </c>
      <c r="K53" s="120">
        <v>2</v>
      </c>
      <c r="L53" s="120">
        <v>16</v>
      </c>
      <c r="M53" s="120">
        <v>6</v>
      </c>
      <c r="N53" s="120">
        <v>73</v>
      </c>
      <c r="O53" s="120">
        <v>6</v>
      </c>
      <c r="P53" s="120">
        <f t="shared" si="11"/>
        <v>59446</v>
      </c>
      <c r="Q53" s="115"/>
      <c r="R53" s="91">
        <f t="shared" si="0"/>
        <v>0</v>
      </c>
      <c r="S53" s="94">
        <v>0</v>
      </c>
      <c r="T53" s="91">
        <f t="shared" si="1"/>
        <v>0</v>
      </c>
      <c r="U53" s="92">
        <f t="shared" si="12"/>
        <v>0</v>
      </c>
      <c r="V53" s="115"/>
      <c r="W53" s="91">
        <f t="shared" si="2"/>
        <v>59446</v>
      </c>
      <c r="X53" s="92">
        <f t="shared" si="13"/>
        <v>5.0000000000000001E-3</v>
      </c>
      <c r="Y53" s="91">
        <f t="shared" si="3"/>
        <v>12169</v>
      </c>
      <c r="Z53" s="92">
        <f t="shared" si="20"/>
        <v>4.4999999999999997E-3</v>
      </c>
      <c r="AA53" s="115"/>
      <c r="AB53" s="91">
        <f t="shared" si="4"/>
        <v>59446</v>
      </c>
      <c r="AC53" s="92">
        <f t="shared" si="14"/>
        <v>3.0000000000000001E-3</v>
      </c>
      <c r="AD53" s="91">
        <f t="shared" si="5"/>
        <v>59440</v>
      </c>
      <c r="AE53" s="92">
        <f t="shared" si="15"/>
        <v>3.0000000000000001E-3</v>
      </c>
      <c r="AF53" s="91">
        <f t="shared" si="6"/>
        <v>59171</v>
      </c>
      <c r="AG53" s="92">
        <f t="shared" ref="AG53:AG60" si="41">ROUND(AF53/AF$61,4)</f>
        <v>3.0000000000000001E-3</v>
      </c>
      <c r="AH53" s="115"/>
      <c r="AI53" s="91">
        <f t="shared" si="32"/>
        <v>12169</v>
      </c>
      <c r="AJ53" s="92">
        <f t="shared" ref="AJ53:AJ60" si="42">ROUND(AI53/AI$61,4)</f>
        <v>2.5999999999999999E-3</v>
      </c>
      <c r="AK53" s="91">
        <f t="shared" si="33"/>
        <v>12169</v>
      </c>
      <c r="AL53" s="92">
        <f t="shared" ref="AL53:AL60" si="43">ROUND(AK53/AK$61,4)</f>
        <v>2.5999999999999999E-3</v>
      </c>
      <c r="AM53" s="91">
        <f t="shared" si="17"/>
        <v>12169</v>
      </c>
      <c r="AN53" s="92">
        <f t="shared" si="18"/>
        <v>2.5999999999999999E-3</v>
      </c>
      <c r="AO53" s="115"/>
      <c r="AP53" s="91">
        <f t="shared" si="34"/>
        <v>59446</v>
      </c>
      <c r="AQ53" s="92">
        <f t="shared" si="37"/>
        <v>3.0000000000000001E-3</v>
      </c>
      <c r="AS53" s="121">
        <v>59446</v>
      </c>
      <c r="AT53" s="121">
        <f t="shared" si="35"/>
        <v>0</v>
      </c>
    </row>
    <row r="54" spans="1:46" x14ac:dyDescent="0.25">
      <c r="A54" s="119" t="s">
        <v>123</v>
      </c>
      <c r="B54" s="119"/>
      <c r="C54" s="90" t="s">
        <v>70</v>
      </c>
      <c r="D54" s="120">
        <v>1118</v>
      </c>
      <c r="E54" s="120">
        <v>92</v>
      </c>
      <c r="F54" s="120">
        <v>7882</v>
      </c>
      <c r="G54" s="120">
        <v>2237</v>
      </c>
      <c r="H54" s="120">
        <v>19</v>
      </c>
      <c r="I54" s="120">
        <v>29651</v>
      </c>
      <c r="J54" s="120">
        <v>1209</v>
      </c>
      <c r="K54" s="120">
        <v>0</v>
      </c>
      <c r="L54" s="120">
        <v>0</v>
      </c>
      <c r="M54" s="120">
        <v>13</v>
      </c>
      <c r="N54" s="120">
        <v>9</v>
      </c>
      <c r="O54" s="120">
        <v>13</v>
      </c>
      <c r="P54" s="120">
        <f t="shared" si="11"/>
        <v>42243</v>
      </c>
      <c r="Q54" s="115"/>
      <c r="R54" s="91">
        <f t="shared" si="0"/>
        <v>0</v>
      </c>
      <c r="S54" s="94">
        <v>0</v>
      </c>
      <c r="T54" s="91">
        <f t="shared" si="1"/>
        <v>0</v>
      </c>
      <c r="U54" s="92">
        <f t="shared" si="12"/>
        <v>0</v>
      </c>
      <c r="V54" s="115"/>
      <c r="W54" s="91">
        <f t="shared" si="2"/>
        <v>42243</v>
      </c>
      <c r="X54" s="92">
        <f t="shared" si="13"/>
        <v>3.5999999999999999E-3</v>
      </c>
      <c r="Y54" s="91">
        <f t="shared" si="3"/>
        <v>10119</v>
      </c>
      <c r="Z54" s="92">
        <f t="shared" si="20"/>
        <v>3.8E-3</v>
      </c>
      <c r="AA54" s="115"/>
      <c r="AB54" s="91">
        <f t="shared" si="4"/>
        <v>42243</v>
      </c>
      <c r="AC54" s="92">
        <f t="shared" si="14"/>
        <v>2.0999999999999999E-3</v>
      </c>
      <c r="AD54" s="91">
        <f t="shared" si="5"/>
        <v>42230</v>
      </c>
      <c r="AE54" s="92">
        <f t="shared" si="15"/>
        <v>2.0999999999999999E-3</v>
      </c>
      <c r="AF54" s="91">
        <f t="shared" si="6"/>
        <v>42110</v>
      </c>
      <c r="AG54" s="92">
        <f t="shared" si="41"/>
        <v>2.0999999999999999E-3</v>
      </c>
      <c r="AH54" s="115"/>
      <c r="AI54" s="91">
        <f t="shared" si="32"/>
        <v>10119</v>
      </c>
      <c r="AJ54" s="92">
        <f t="shared" si="42"/>
        <v>2.2000000000000001E-3</v>
      </c>
      <c r="AK54" s="91">
        <f t="shared" si="33"/>
        <v>10119</v>
      </c>
      <c r="AL54" s="92">
        <f t="shared" si="43"/>
        <v>2.2000000000000001E-3</v>
      </c>
      <c r="AM54" s="91">
        <f t="shared" si="17"/>
        <v>10119</v>
      </c>
      <c r="AN54" s="92">
        <f t="shared" si="18"/>
        <v>2.2000000000000001E-3</v>
      </c>
      <c r="AO54" s="115"/>
      <c r="AP54" s="91">
        <f t="shared" si="34"/>
        <v>42243</v>
      </c>
      <c r="AQ54" s="92">
        <f t="shared" si="37"/>
        <v>2.0999999999999999E-3</v>
      </c>
      <c r="AS54" s="121">
        <v>42243</v>
      </c>
      <c r="AT54" s="121">
        <f t="shared" si="35"/>
        <v>0</v>
      </c>
    </row>
    <row r="55" spans="1:46" x14ac:dyDescent="0.25">
      <c r="A55" s="119" t="s">
        <v>123</v>
      </c>
      <c r="B55" s="119"/>
      <c r="C55" s="90" t="s">
        <v>71</v>
      </c>
      <c r="D55" s="120">
        <v>245</v>
      </c>
      <c r="E55" s="120">
        <v>15</v>
      </c>
      <c r="F55" s="120">
        <v>1773</v>
      </c>
      <c r="G55" s="120">
        <v>481</v>
      </c>
      <c r="H55" s="120">
        <v>2</v>
      </c>
      <c r="I55" s="120">
        <v>5453</v>
      </c>
      <c r="J55" s="120">
        <v>222</v>
      </c>
      <c r="K55" s="120">
        <v>0</v>
      </c>
      <c r="L55" s="120">
        <v>0</v>
      </c>
      <c r="M55" s="120">
        <v>3</v>
      </c>
      <c r="N55" s="120">
        <v>0</v>
      </c>
      <c r="O55" s="120">
        <v>5</v>
      </c>
      <c r="P55" s="120">
        <f t="shared" si="11"/>
        <v>8199</v>
      </c>
      <c r="Q55" s="115"/>
      <c r="R55" s="91">
        <f t="shared" si="0"/>
        <v>0</v>
      </c>
      <c r="S55" s="94">
        <v>0</v>
      </c>
      <c r="T55" s="91">
        <f t="shared" si="1"/>
        <v>0</v>
      </c>
      <c r="U55" s="92">
        <f t="shared" si="12"/>
        <v>0</v>
      </c>
      <c r="V55" s="115"/>
      <c r="W55" s="91">
        <f t="shared" si="2"/>
        <v>8199</v>
      </c>
      <c r="X55" s="92">
        <f t="shared" si="13"/>
        <v>6.9999999999999999E-4</v>
      </c>
      <c r="Y55" s="91">
        <f t="shared" si="3"/>
        <v>2254</v>
      </c>
      <c r="Z55" s="92">
        <f t="shared" si="20"/>
        <v>8.0000000000000004E-4</v>
      </c>
      <c r="AA55" s="115"/>
      <c r="AB55" s="91">
        <f t="shared" si="4"/>
        <v>8199</v>
      </c>
      <c r="AC55" s="92">
        <f t="shared" si="14"/>
        <v>4.0000000000000002E-4</v>
      </c>
      <c r="AD55" s="91">
        <f t="shared" si="5"/>
        <v>8194</v>
      </c>
      <c r="AE55" s="92">
        <f t="shared" si="15"/>
        <v>4.0000000000000002E-4</v>
      </c>
      <c r="AF55" s="91">
        <f t="shared" si="6"/>
        <v>8179</v>
      </c>
      <c r="AG55" s="92">
        <f t="shared" si="41"/>
        <v>4.0000000000000002E-4</v>
      </c>
      <c r="AH55" s="115"/>
      <c r="AI55" s="91">
        <f t="shared" si="32"/>
        <v>2254</v>
      </c>
      <c r="AJ55" s="92">
        <f t="shared" si="42"/>
        <v>5.0000000000000001E-4</v>
      </c>
      <c r="AK55" s="91">
        <f t="shared" si="33"/>
        <v>2254</v>
      </c>
      <c r="AL55" s="92">
        <f t="shared" si="43"/>
        <v>5.0000000000000001E-4</v>
      </c>
      <c r="AM55" s="91">
        <f>SUM(F55:G55)</f>
        <v>2254</v>
      </c>
      <c r="AN55" s="92">
        <f t="shared" si="18"/>
        <v>5.0000000000000001E-4</v>
      </c>
      <c r="AO55" s="115"/>
      <c r="AP55" s="91">
        <f t="shared" si="34"/>
        <v>8199</v>
      </c>
      <c r="AQ55" s="92">
        <f t="shared" si="37"/>
        <v>4.0000000000000002E-4</v>
      </c>
      <c r="AS55" s="121">
        <v>8199</v>
      </c>
      <c r="AT55" s="121">
        <f t="shared" si="35"/>
        <v>0</v>
      </c>
    </row>
    <row r="56" spans="1:46" x14ac:dyDescent="0.25">
      <c r="A56" s="119" t="s">
        <v>122</v>
      </c>
      <c r="B56" s="119"/>
      <c r="C56" s="90" t="s">
        <v>72</v>
      </c>
      <c r="D56" s="120">
        <v>18118</v>
      </c>
      <c r="E56" s="120">
        <v>714</v>
      </c>
      <c r="F56" s="120">
        <v>91469</v>
      </c>
      <c r="G56" s="120">
        <v>23266</v>
      </c>
      <c r="H56" s="120">
        <v>564</v>
      </c>
      <c r="I56" s="120">
        <v>266531</v>
      </c>
      <c r="J56" s="120">
        <v>10866</v>
      </c>
      <c r="K56" s="120">
        <v>0</v>
      </c>
      <c r="L56" s="120">
        <v>124</v>
      </c>
      <c r="M56" s="120">
        <v>469</v>
      </c>
      <c r="N56" s="120">
        <v>0</v>
      </c>
      <c r="O56" s="120">
        <v>237</v>
      </c>
      <c r="P56" s="120">
        <f t="shared" si="11"/>
        <v>412358</v>
      </c>
      <c r="Q56" s="115"/>
      <c r="R56" s="91">
        <f t="shared" si="0"/>
        <v>412358</v>
      </c>
      <c r="S56" s="94">
        <v>5.3800000000000001E-2</v>
      </c>
      <c r="T56" s="91">
        <f t="shared" si="1"/>
        <v>114735</v>
      </c>
      <c r="U56" s="92">
        <f t="shared" si="12"/>
        <v>5.9200000000000003E-2</v>
      </c>
      <c r="V56" s="115"/>
      <c r="W56" s="91">
        <f t="shared" si="2"/>
        <v>0</v>
      </c>
      <c r="X56" s="92">
        <f t="shared" si="13"/>
        <v>0</v>
      </c>
      <c r="Y56" s="91">
        <f t="shared" si="3"/>
        <v>0</v>
      </c>
      <c r="Z56" s="92">
        <f t="shared" si="20"/>
        <v>0</v>
      </c>
      <c r="AA56" s="115"/>
      <c r="AB56" s="91">
        <f t="shared" si="4"/>
        <v>412358</v>
      </c>
      <c r="AC56" s="93">
        <f>ROUNDUP(AB56/AB$61,4)</f>
        <v>2.07E-2</v>
      </c>
      <c r="AD56" s="91">
        <f t="shared" si="5"/>
        <v>412121</v>
      </c>
      <c r="AE56" s="92">
        <f t="shared" si="15"/>
        <v>2.0799999999999999E-2</v>
      </c>
      <c r="AF56" s="91">
        <f t="shared" si="6"/>
        <v>410611</v>
      </c>
      <c r="AG56" s="92">
        <f t="shared" si="41"/>
        <v>2.07E-2</v>
      </c>
      <c r="AH56" s="115"/>
      <c r="AI56" s="91">
        <f t="shared" si="32"/>
        <v>114735</v>
      </c>
      <c r="AJ56" s="92">
        <f t="shared" si="42"/>
        <v>2.4799999999999999E-2</v>
      </c>
      <c r="AK56" s="91">
        <f t="shared" si="33"/>
        <v>114735</v>
      </c>
      <c r="AL56" s="92">
        <f t="shared" si="43"/>
        <v>2.4799999999999999E-2</v>
      </c>
      <c r="AM56" s="91">
        <f t="shared" si="17"/>
        <v>114735</v>
      </c>
      <c r="AN56" s="92">
        <f t="shared" si="18"/>
        <v>2.4799999999999999E-2</v>
      </c>
      <c r="AO56" s="115"/>
      <c r="AP56" s="91">
        <f t="shared" si="34"/>
        <v>412358</v>
      </c>
      <c r="AQ56" s="92">
        <f t="shared" si="37"/>
        <v>2.07E-2</v>
      </c>
      <c r="AS56" s="121">
        <v>412358</v>
      </c>
      <c r="AT56" s="121">
        <f t="shared" si="35"/>
        <v>0</v>
      </c>
    </row>
    <row r="57" spans="1:46" x14ac:dyDescent="0.25">
      <c r="A57" s="119" t="s">
        <v>123</v>
      </c>
      <c r="B57" s="119"/>
      <c r="C57" s="90" t="s">
        <v>73</v>
      </c>
      <c r="D57" s="120">
        <v>383</v>
      </c>
      <c r="E57" s="120">
        <v>55</v>
      </c>
      <c r="F57" s="120">
        <v>4395</v>
      </c>
      <c r="G57" s="120">
        <v>959</v>
      </c>
      <c r="H57" s="120">
        <v>3</v>
      </c>
      <c r="I57" s="120">
        <v>14521</v>
      </c>
      <c r="J57" s="120">
        <v>592</v>
      </c>
      <c r="K57" s="120">
        <v>0</v>
      </c>
      <c r="L57" s="120">
        <v>0</v>
      </c>
      <c r="M57" s="120">
        <v>10</v>
      </c>
      <c r="N57" s="120">
        <v>1</v>
      </c>
      <c r="O57" s="120">
        <v>3</v>
      </c>
      <c r="P57" s="120">
        <f t="shared" si="11"/>
        <v>20922</v>
      </c>
      <c r="Q57" s="115"/>
      <c r="R57" s="91">
        <f t="shared" si="0"/>
        <v>0</v>
      </c>
      <c r="S57" s="94">
        <v>0</v>
      </c>
      <c r="T57" s="91">
        <f t="shared" si="1"/>
        <v>0</v>
      </c>
      <c r="U57" s="92">
        <f t="shared" si="12"/>
        <v>0</v>
      </c>
      <c r="V57" s="115"/>
      <c r="W57" s="91">
        <f t="shared" si="2"/>
        <v>20922</v>
      </c>
      <c r="X57" s="92">
        <f t="shared" si="13"/>
        <v>1.8E-3</v>
      </c>
      <c r="Y57" s="91">
        <f t="shared" si="3"/>
        <v>5354</v>
      </c>
      <c r="Z57" s="92">
        <f t="shared" si="20"/>
        <v>2E-3</v>
      </c>
      <c r="AA57" s="115"/>
      <c r="AB57" s="91">
        <f t="shared" si="4"/>
        <v>20922</v>
      </c>
      <c r="AC57" s="92">
        <f t="shared" si="14"/>
        <v>1E-3</v>
      </c>
      <c r="AD57" s="91">
        <f t="shared" si="5"/>
        <v>20919</v>
      </c>
      <c r="AE57" s="92">
        <f t="shared" si="15"/>
        <v>1.1000000000000001E-3</v>
      </c>
      <c r="AF57" s="91">
        <f t="shared" si="6"/>
        <v>20853</v>
      </c>
      <c r="AG57" s="92">
        <f t="shared" si="41"/>
        <v>1.1000000000000001E-3</v>
      </c>
      <c r="AH57" s="115"/>
      <c r="AI57" s="91">
        <f t="shared" si="32"/>
        <v>5354</v>
      </c>
      <c r="AJ57" s="92">
        <f t="shared" si="42"/>
        <v>1.1999999999999999E-3</v>
      </c>
      <c r="AK57" s="91">
        <f t="shared" si="33"/>
        <v>5354</v>
      </c>
      <c r="AL57" s="92">
        <f t="shared" si="43"/>
        <v>1.1999999999999999E-3</v>
      </c>
      <c r="AM57" s="91">
        <f t="shared" si="17"/>
        <v>5354</v>
      </c>
      <c r="AN57" s="92">
        <f>ROUND(AM57/AM$61,4)</f>
        <v>1.1999999999999999E-3</v>
      </c>
      <c r="AO57" s="115"/>
      <c r="AP57" s="91">
        <f t="shared" si="34"/>
        <v>20922</v>
      </c>
      <c r="AQ57" s="92">
        <f t="shared" si="37"/>
        <v>1E-3</v>
      </c>
      <c r="AS57" s="121">
        <v>20922</v>
      </c>
      <c r="AT57" s="121">
        <f t="shared" si="35"/>
        <v>0</v>
      </c>
    </row>
    <row r="58" spans="1:46" x14ac:dyDescent="0.25">
      <c r="A58" s="119" t="s">
        <v>122</v>
      </c>
      <c r="B58" s="119"/>
      <c r="C58" s="90" t="s">
        <v>74</v>
      </c>
      <c r="D58" s="120">
        <v>5338</v>
      </c>
      <c r="E58" s="120">
        <v>366</v>
      </c>
      <c r="F58" s="120">
        <v>57156</v>
      </c>
      <c r="G58" s="120">
        <v>9094</v>
      </c>
      <c r="H58" s="120">
        <v>307</v>
      </c>
      <c r="I58" s="120">
        <v>243363</v>
      </c>
      <c r="J58" s="120">
        <v>9922</v>
      </c>
      <c r="K58" s="120">
        <v>2</v>
      </c>
      <c r="L58" s="120">
        <v>123</v>
      </c>
      <c r="M58" s="120">
        <v>768</v>
      </c>
      <c r="N58" s="120">
        <v>0</v>
      </c>
      <c r="O58" s="120">
        <v>88</v>
      </c>
      <c r="P58" s="120">
        <f t="shared" si="11"/>
        <v>326527</v>
      </c>
      <c r="Q58" s="115"/>
      <c r="R58" s="91">
        <f t="shared" si="0"/>
        <v>326527</v>
      </c>
      <c r="S58" s="94">
        <v>4.1300000000000003E-2</v>
      </c>
      <c r="T58" s="91">
        <f t="shared" si="1"/>
        <v>66250</v>
      </c>
      <c r="U58" s="92">
        <f t="shared" si="12"/>
        <v>3.4200000000000001E-2</v>
      </c>
      <c r="V58" s="115"/>
      <c r="W58" s="91">
        <f t="shared" si="2"/>
        <v>0</v>
      </c>
      <c r="X58" s="92">
        <f t="shared" si="13"/>
        <v>0</v>
      </c>
      <c r="Y58" s="91">
        <f t="shared" si="3"/>
        <v>0</v>
      </c>
      <c r="Z58" s="92">
        <f t="shared" si="20"/>
        <v>0</v>
      </c>
      <c r="AA58" s="115"/>
      <c r="AB58" s="91">
        <f t="shared" si="4"/>
        <v>326527</v>
      </c>
      <c r="AC58" s="92">
        <f t="shared" si="14"/>
        <v>1.6400000000000001E-2</v>
      </c>
      <c r="AD58" s="91">
        <f t="shared" si="5"/>
        <v>326439</v>
      </c>
      <c r="AE58" s="92">
        <f t="shared" si="15"/>
        <v>1.6500000000000001E-2</v>
      </c>
      <c r="AF58" s="91">
        <f t="shared" si="6"/>
        <v>325086</v>
      </c>
      <c r="AG58" s="92">
        <f t="shared" si="41"/>
        <v>1.6400000000000001E-2</v>
      </c>
      <c r="AH58" s="115"/>
      <c r="AI58" s="91">
        <f t="shared" si="32"/>
        <v>66250</v>
      </c>
      <c r="AJ58" s="92">
        <f t="shared" si="42"/>
        <v>1.43E-2</v>
      </c>
      <c r="AK58" s="91">
        <f t="shared" si="33"/>
        <v>66250</v>
      </c>
      <c r="AL58" s="92">
        <f t="shared" si="43"/>
        <v>1.43E-2</v>
      </c>
      <c r="AM58" s="91">
        <f t="shared" si="17"/>
        <v>66250</v>
      </c>
      <c r="AN58" s="92">
        <f t="shared" si="18"/>
        <v>1.43E-2</v>
      </c>
      <c r="AO58" s="115"/>
      <c r="AP58" s="91">
        <f t="shared" si="34"/>
        <v>326527</v>
      </c>
      <c r="AQ58" s="92">
        <f t="shared" si="37"/>
        <v>1.6400000000000001E-2</v>
      </c>
      <c r="AS58" s="121">
        <v>326527</v>
      </c>
      <c r="AT58" s="121">
        <f t="shared" si="35"/>
        <v>0</v>
      </c>
    </row>
    <row r="59" spans="1:46" x14ac:dyDescent="0.25">
      <c r="A59" s="119" t="s">
        <v>122</v>
      </c>
      <c r="B59" s="119"/>
      <c r="C59" s="90" t="s">
        <v>75</v>
      </c>
      <c r="D59" s="120">
        <v>1697</v>
      </c>
      <c r="E59" s="120">
        <v>245</v>
      </c>
      <c r="F59" s="120">
        <v>18473</v>
      </c>
      <c r="G59" s="120">
        <v>3550</v>
      </c>
      <c r="H59" s="120">
        <v>203</v>
      </c>
      <c r="I59" s="120">
        <v>59043</v>
      </c>
      <c r="J59" s="120">
        <v>2407</v>
      </c>
      <c r="K59" s="120">
        <v>4</v>
      </c>
      <c r="L59" s="120">
        <v>69</v>
      </c>
      <c r="M59" s="120">
        <v>75</v>
      </c>
      <c r="N59" s="120">
        <v>3</v>
      </c>
      <c r="O59" s="120">
        <v>35</v>
      </c>
      <c r="P59" s="120">
        <f t="shared" si="11"/>
        <v>85804</v>
      </c>
      <c r="Q59" s="115"/>
      <c r="R59" s="91">
        <f t="shared" si="0"/>
        <v>85804</v>
      </c>
      <c r="S59" s="94">
        <v>1.18E-2</v>
      </c>
      <c r="T59" s="91">
        <f t="shared" si="1"/>
        <v>22023</v>
      </c>
      <c r="U59" s="92">
        <f t="shared" si="12"/>
        <v>1.14E-2</v>
      </c>
      <c r="V59" s="115"/>
      <c r="W59" s="91">
        <f t="shared" si="2"/>
        <v>0</v>
      </c>
      <c r="X59" s="92">
        <f t="shared" si="13"/>
        <v>0</v>
      </c>
      <c r="Y59" s="91">
        <f t="shared" si="3"/>
        <v>0</v>
      </c>
      <c r="Z59" s="92">
        <f t="shared" si="20"/>
        <v>0</v>
      </c>
      <c r="AA59" s="115"/>
      <c r="AB59" s="91">
        <f t="shared" si="4"/>
        <v>85804</v>
      </c>
      <c r="AC59" s="92">
        <f t="shared" si="14"/>
        <v>4.3E-3</v>
      </c>
      <c r="AD59" s="91">
        <f t="shared" si="5"/>
        <v>85769</v>
      </c>
      <c r="AE59" s="92">
        <f t="shared" si="15"/>
        <v>4.3E-3</v>
      </c>
      <c r="AF59" s="91">
        <f t="shared" si="6"/>
        <v>85278</v>
      </c>
      <c r="AG59" s="92">
        <f t="shared" si="41"/>
        <v>4.3E-3</v>
      </c>
      <c r="AH59" s="115"/>
      <c r="AI59" s="91">
        <f t="shared" si="32"/>
        <v>22023</v>
      </c>
      <c r="AJ59" s="92">
        <f t="shared" si="42"/>
        <v>4.7999999999999996E-3</v>
      </c>
      <c r="AK59" s="91">
        <f t="shared" si="33"/>
        <v>22023</v>
      </c>
      <c r="AL59" s="92">
        <f t="shared" si="43"/>
        <v>4.7999999999999996E-3</v>
      </c>
      <c r="AM59" s="91">
        <f t="shared" si="17"/>
        <v>22023</v>
      </c>
      <c r="AN59" s="92">
        <f t="shared" si="18"/>
        <v>4.7999999999999996E-3</v>
      </c>
      <c r="AO59" s="115"/>
      <c r="AP59" s="91">
        <f t="shared" si="34"/>
        <v>85804</v>
      </c>
      <c r="AQ59" s="92">
        <f t="shared" si="37"/>
        <v>4.3E-3</v>
      </c>
      <c r="AS59" s="121">
        <v>85804</v>
      </c>
      <c r="AT59" s="121">
        <f t="shared" si="35"/>
        <v>0</v>
      </c>
    </row>
    <row r="60" spans="1:46" x14ac:dyDescent="0.25">
      <c r="A60" s="119" t="s">
        <v>123</v>
      </c>
      <c r="B60" s="119"/>
      <c r="C60" s="90" t="s">
        <v>76</v>
      </c>
      <c r="D60" s="120">
        <v>2229</v>
      </c>
      <c r="E60" s="120">
        <v>108</v>
      </c>
      <c r="F60" s="120">
        <v>11676</v>
      </c>
      <c r="G60" s="120">
        <v>3872</v>
      </c>
      <c r="H60" s="120">
        <v>55</v>
      </c>
      <c r="I60" s="120">
        <v>35088</v>
      </c>
      <c r="J60" s="120">
        <v>1431</v>
      </c>
      <c r="K60" s="120">
        <v>1</v>
      </c>
      <c r="L60" s="120">
        <v>4</v>
      </c>
      <c r="M60" s="120">
        <v>8</v>
      </c>
      <c r="N60" s="120">
        <v>11</v>
      </c>
      <c r="O60" s="120">
        <v>21</v>
      </c>
      <c r="P60" s="120">
        <f t="shared" si="11"/>
        <v>54504</v>
      </c>
      <c r="Q60" s="115"/>
      <c r="R60" s="91">
        <f t="shared" si="0"/>
        <v>0</v>
      </c>
      <c r="S60" s="94">
        <v>0</v>
      </c>
      <c r="T60" s="91">
        <f t="shared" si="1"/>
        <v>0</v>
      </c>
      <c r="U60" s="92">
        <f t="shared" si="12"/>
        <v>0</v>
      </c>
      <c r="V60" s="115"/>
      <c r="W60" s="91">
        <f t="shared" si="2"/>
        <v>54504</v>
      </c>
      <c r="X60" s="92">
        <f t="shared" si="13"/>
        <v>4.5999999999999999E-3</v>
      </c>
      <c r="Y60" s="91">
        <f t="shared" si="3"/>
        <v>15548</v>
      </c>
      <c r="Z60" s="92">
        <f t="shared" si="20"/>
        <v>5.7999999999999996E-3</v>
      </c>
      <c r="AA60" s="115"/>
      <c r="AB60" s="91">
        <f t="shared" si="4"/>
        <v>54504</v>
      </c>
      <c r="AC60" s="92">
        <f t="shared" si="14"/>
        <v>2.7000000000000001E-3</v>
      </c>
      <c r="AD60" s="91">
        <f t="shared" si="5"/>
        <v>54483</v>
      </c>
      <c r="AE60" s="92">
        <f t="shared" si="15"/>
        <v>2.8E-3</v>
      </c>
      <c r="AF60" s="91">
        <f t="shared" si="6"/>
        <v>54322</v>
      </c>
      <c r="AG60" s="92">
        <f t="shared" si="41"/>
        <v>2.7000000000000001E-3</v>
      </c>
      <c r="AH60" s="115"/>
      <c r="AI60" s="91">
        <f t="shared" si="32"/>
        <v>15548</v>
      </c>
      <c r="AJ60" s="92">
        <f t="shared" si="42"/>
        <v>3.3999999999999998E-3</v>
      </c>
      <c r="AK60" s="91">
        <f t="shared" si="33"/>
        <v>15548</v>
      </c>
      <c r="AL60" s="92">
        <f t="shared" si="43"/>
        <v>3.3999999999999998E-3</v>
      </c>
      <c r="AM60" s="91">
        <f t="shared" si="17"/>
        <v>15548</v>
      </c>
      <c r="AN60" s="92">
        <f t="shared" si="18"/>
        <v>3.3999999999999998E-3</v>
      </c>
      <c r="AO60" s="115"/>
      <c r="AP60" s="91">
        <f t="shared" si="34"/>
        <v>54504</v>
      </c>
      <c r="AQ60" s="92">
        <f t="shared" si="37"/>
        <v>2.7000000000000001E-3</v>
      </c>
      <c r="AS60" s="121">
        <v>54504</v>
      </c>
      <c r="AT60" s="121">
        <f t="shared" si="35"/>
        <v>0</v>
      </c>
    </row>
    <row r="61" spans="1:46" x14ac:dyDescent="0.25">
      <c r="C61" s="115"/>
      <c r="D61" s="123">
        <f>SUM(D3:D60)</f>
        <v>530598</v>
      </c>
      <c r="E61" s="123">
        <f t="shared" ref="E61:P61" si="44">SUM(E3:E60)</f>
        <v>33302</v>
      </c>
      <c r="F61" s="123">
        <f t="shared" si="44"/>
        <v>3549713</v>
      </c>
      <c r="G61" s="123">
        <f t="shared" si="44"/>
        <v>1076384</v>
      </c>
      <c r="H61" s="123">
        <f t="shared" si="44"/>
        <v>35352</v>
      </c>
      <c r="I61" s="123">
        <f t="shared" si="44"/>
        <v>13968254</v>
      </c>
      <c r="J61" s="123">
        <f t="shared" si="44"/>
        <v>569483</v>
      </c>
      <c r="K61" s="123">
        <f t="shared" si="44"/>
        <v>564</v>
      </c>
      <c r="L61" s="123">
        <f t="shared" si="44"/>
        <v>13975</v>
      </c>
      <c r="M61" s="123">
        <f t="shared" si="44"/>
        <v>23747</v>
      </c>
      <c r="N61" s="123">
        <f t="shared" si="44"/>
        <v>758</v>
      </c>
      <c r="O61" s="123">
        <f t="shared" si="44"/>
        <v>132642</v>
      </c>
      <c r="P61" s="123">
        <f t="shared" si="44"/>
        <v>19934772</v>
      </c>
      <c r="Q61" s="115"/>
      <c r="R61" s="95">
        <f t="shared" ref="R61:U61" si="45">SUM(R3:R60)</f>
        <v>8157935</v>
      </c>
      <c r="S61" s="124">
        <f t="shared" si="45"/>
        <v>0.99999999999999989</v>
      </c>
      <c r="T61" s="95">
        <f t="shared" si="45"/>
        <v>1937716</v>
      </c>
      <c r="U61" s="96">
        <f t="shared" si="45"/>
        <v>0.99999999999999978</v>
      </c>
      <c r="V61" s="115"/>
      <c r="W61" s="95">
        <f>SUM(W3:W60)</f>
        <v>11776837</v>
      </c>
      <c r="X61" s="96">
        <f>SUM(X3:X60)</f>
        <v>1.0000000000000002</v>
      </c>
      <c r="Y61" s="95">
        <f t="shared" ref="Y61:Z61" si="46">SUM(Y3:Y60)</f>
        <v>2688381</v>
      </c>
      <c r="Z61" s="96">
        <f t="shared" si="46"/>
        <v>1</v>
      </c>
      <c r="AA61" s="115"/>
      <c r="AB61" s="95">
        <f t="shared" ref="AB61:AG61" si="47">SUM(AB3:AB60)</f>
        <v>19934772</v>
      </c>
      <c r="AC61" s="96">
        <f t="shared" si="47"/>
        <v>0.99999999999999978</v>
      </c>
      <c r="AD61" s="95">
        <f t="shared" si="47"/>
        <v>19802130</v>
      </c>
      <c r="AE61" s="96">
        <f t="shared" si="47"/>
        <v>1</v>
      </c>
      <c r="AF61" s="95">
        <f t="shared" si="47"/>
        <v>19841613</v>
      </c>
      <c r="AG61" s="96">
        <f t="shared" si="47"/>
        <v>1</v>
      </c>
      <c r="AH61" s="115"/>
      <c r="AI61" s="95">
        <f t="shared" ref="AI61:AJ61" si="48">SUM(AI3:AI60)</f>
        <v>4626097</v>
      </c>
      <c r="AJ61" s="96">
        <f t="shared" si="48"/>
        <v>0.99999999999999967</v>
      </c>
      <c r="AK61" s="95">
        <f t="shared" ref="AK61:AN61" si="49">SUM(AK3:AK60)</f>
        <v>4626097</v>
      </c>
      <c r="AL61" s="96">
        <f t="shared" si="49"/>
        <v>0.99999999999999967</v>
      </c>
      <c r="AM61" s="95">
        <f t="shared" si="49"/>
        <v>4626097</v>
      </c>
      <c r="AN61" s="96">
        <f t="shared" si="49"/>
        <v>0.99989999999999968</v>
      </c>
      <c r="AO61" s="115"/>
      <c r="AP61" s="95">
        <f>SUM(AP3:AP60)</f>
        <v>19934772</v>
      </c>
      <c r="AQ61" s="96">
        <f>SUM(AQ3:AQ60)</f>
        <v>0.99999999999999978</v>
      </c>
      <c r="AS61" s="125">
        <f>SUM(AS3:AS60)</f>
        <v>19934772</v>
      </c>
      <c r="AT61" s="125">
        <f>SUM(AT3:AT60)</f>
        <v>0</v>
      </c>
    </row>
    <row r="62" spans="1:46" x14ac:dyDescent="0.25">
      <c r="A62" s="99">
        <f>COUNTIF(A3:A60,"CA")</f>
        <v>40</v>
      </c>
      <c r="B62" s="99"/>
      <c r="C62" s="115"/>
      <c r="D62" s="126">
        <f>ROUND(D61/$P$61,4)</f>
        <v>2.6599999999999999E-2</v>
      </c>
      <c r="E62" s="126">
        <f>ROUND(E61/$P$61,4)</f>
        <v>1.6999999999999999E-3</v>
      </c>
      <c r="F62" s="126">
        <f>ROUND(F61/$P$61,4)</f>
        <v>0.17810000000000001</v>
      </c>
      <c r="G62" s="126">
        <f>ROUND(G61/$P$61,4)</f>
        <v>5.3999999999999999E-2</v>
      </c>
      <c r="H62" s="126">
        <f>ROUND(H61/$P$61,4)</f>
        <v>1.8E-3</v>
      </c>
      <c r="I62" s="127">
        <f>ROUNDDOWN(I61/$P$61,4)</f>
        <v>0.7006</v>
      </c>
      <c r="J62" s="126">
        <f t="shared" ref="J62:O62" si="50">ROUND(J61/$P$61,4)</f>
        <v>2.86E-2</v>
      </c>
      <c r="K62" s="126">
        <f t="shared" si="50"/>
        <v>0</v>
      </c>
      <c r="L62" s="126">
        <f t="shared" si="50"/>
        <v>6.9999999999999999E-4</v>
      </c>
      <c r="M62" s="126">
        <f t="shared" si="50"/>
        <v>1.1999999999999999E-3</v>
      </c>
      <c r="N62" s="126">
        <f t="shared" si="50"/>
        <v>0</v>
      </c>
      <c r="O62" s="126">
        <f t="shared" si="50"/>
        <v>6.7000000000000002E-3</v>
      </c>
      <c r="P62" s="126">
        <f>SUM(D62:O62)</f>
        <v>1</v>
      </c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S62" s="128">
        <f>P61</f>
        <v>19934772</v>
      </c>
    </row>
    <row r="63" spans="1:46" ht="15.6" x14ac:dyDescent="0.3">
      <c r="A63" s="99">
        <f>COUNTIF(A3:A60,"CW")</f>
        <v>18</v>
      </c>
      <c r="B63" s="99"/>
      <c r="C63" s="134"/>
      <c r="D63" s="129"/>
      <c r="E63" s="129"/>
      <c r="F63" s="275">
        <f>F62+G62</f>
        <v>0.2321</v>
      </c>
      <c r="G63" s="276"/>
      <c r="H63" s="129"/>
      <c r="I63" s="129"/>
      <c r="J63" s="129"/>
      <c r="K63" s="129"/>
      <c r="L63" s="129"/>
      <c r="M63" s="129"/>
      <c r="N63" s="129"/>
      <c r="O63" s="129"/>
      <c r="P63" s="129"/>
      <c r="Q63" s="115"/>
      <c r="R63" s="130"/>
      <c r="S63" s="115"/>
      <c r="T63" s="130"/>
      <c r="U63" s="115"/>
      <c r="V63" s="115"/>
      <c r="W63" s="130"/>
      <c r="X63" s="115"/>
      <c r="Y63" s="130"/>
      <c r="Z63" s="115"/>
      <c r="AA63" s="115"/>
      <c r="AB63" s="130"/>
      <c r="AC63" s="115"/>
      <c r="AD63" s="130"/>
      <c r="AF63" s="130"/>
      <c r="AG63" s="115"/>
      <c r="AH63" s="115"/>
      <c r="AI63" s="130"/>
      <c r="AJ63" s="115"/>
      <c r="AK63" s="130"/>
      <c r="AL63" s="115"/>
      <c r="AM63" s="115"/>
      <c r="AN63" s="115"/>
      <c r="AO63" s="115"/>
      <c r="AP63" s="167"/>
      <c r="AQ63" s="115"/>
      <c r="AS63" s="131">
        <f>AS61-AS62</f>
        <v>0</v>
      </c>
    </row>
    <row r="64" spans="1:46" ht="15.6" hidden="1" x14ac:dyDescent="0.3">
      <c r="C64" s="134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2" t="s">
        <v>124</v>
      </c>
      <c r="P64" s="133">
        <v>5833295</v>
      </c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F64" s="115"/>
      <c r="AG64" s="115"/>
      <c r="AH64" s="115"/>
      <c r="AO64" s="115"/>
    </row>
    <row r="65" spans="1:43" ht="13.8" hidden="1" x14ac:dyDescent="0.3">
      <c r="C65" s="134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132" t="s">
        <v>126</v>
      </c>
      <c r="P65" s="133">
        <v>5943542</v>
      </c>
      <c r="W65" s="115"/>
      <c r="X65" s="115"/>
      <c r="Y65" s="115"/>
      <c r="Z65" s="115"/>
      <c r="AB65" s="115"/>
      <c r="AC65" s="115"/>
      <c r="AF65" s="115"/>
      <c r="AG65" s="115"/>
    </row>
    <row r="66" spans="1:43" ht="13.2" hidden="1" x14ac:dyDescent="0.25"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132" t="s">
        <v>127</v>
      </c>
      <c r="P66" s="133">
        <v>8157935</v>
      </c>
      <c r="S66" s="155"/>
      <c r="AB66" s="115"/>
      <c r="AC66" s="115"/>
    </row>
    <row r="67" spans="1:43" ht="13.2" hidden="1" x14ac:dyDescent="0.25"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135" t="s">
        <v>86</v>
      </c>
      <c r="P67" s="136">
        <f>SUM(P64:P66)</f>
        <v>19934772</v>
      </c>
      <c r="S67" s="155"/>
      <c r="AB67" s="115"/>
      <c r="AC67" s="115"/>
    </row>
    <row r="68" spans="1:43" ht="13.2" x14ac:dyDescent="0.25"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AB68" s="115"/>
      <c r="AC68" s="115"/>
    </row>
    <row r="69" spans="1:43" ht="13.2" hidden="1" x14ac:dyDescent="0.25"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AB69" s="115"/>
      <c r="AC69" s="115"/>
    </row>
    <row r="70" spans="1:43" ht="13.2" hidden="1" x14ac:dyDescent="0.25">
      <c r="C70" s="137"/>
      <c r="D70" s="138">
        <v>530598</v>
      </c>
      <c r="E70" s="138">
        <v>33302</v>
      </c>
      <c r="F70" s="138">
        <v>3549713</v>
      </c>
      <c r="G70" s="138">
        <v>1076384</v>
      </c>
      <c r="H70" s="138">
        <v>35352</v>
      </c>
      <c r="I70" s="138">
        <v>13968254</v>
      </c>
      <c r="J70" s="138">
        <v>569483</v>
      </c>
      <c r="K70" s="138">
        <v>564</v>
      </c>
      <c r="L70" s="138">
        <v>13975</v>
      </c>
      <c r="M70" s="138">
        <v>23747</v>
      </c>
      <c r="N70" s="138">
        <v>758</v>
      </c>
      <c r="O70" s="138">
        <v>132642</v>
      </c>
      <c r="P70" s="138">
        <v>19934772</v>
      </c>
      <c r="AB70" s="115"/>
      <c r="AC70" s="115"/>
    </row>
    <row r="71" spans="1:43" ht="13.2" hidden="1" x14ac:dyDescent="0.25">
      <c r="C71" s="137"/>
      <c r="D71" s="139">
        <f>D61-D70</f>
        <v>0</v>
      </c>
      <c r="E71" s="139">
        <f t="shared" ref="E71:P71" si="51">E61-E70</f>
        <v>0</v>
      </c>
      <c r="F71" s="139">
        <f t="shared" si="51"/>
        <v>0</v>
      </c>
      <c r="G71" s="139">
        <f t="shared" si="51"/>
        <v>0</v>
      </c>
      <c r="H71" s="139">
        <f t="shared" si="51"/>
        <v>0</v>
      </c>
      <c r="I71" s="139">
        <f t="shared" si="51"/>
        <v>0</v>
      </c>
      <c r="J71" s="139">
        <f t="shared" si="51"/>
        <v>0</v>
      </c>
      <c r="K71" s="139">
        <f t="shared" si="51"/>
        <v>0</v>
      </c>
      <c r="L71" s="139">
        <f t="shared" si="51"/>
        <v>0</v>
      </c>
      <c r="M71" s="139">
        <f t="shared" si="51"/>
        <v>0</v>
      </c>
      <c r="N71" s="139">
        <f t="shared" si="51"/>
        <v>0</v>
      </c>
      <c r="O71" s="139">
        <f t="shared" si="51"/>
        <v>0</v>
      </c>
      <c r="P71" s="140">
        <f t="shared" si="51"/>
        <v>0</v>
      </c>
      <c r="AB71" s="115"/>
      <c r="AC71" s="115"/>
    </row>
    <row r="72" spans="1:43" ht="13.2" hidden="1" x14ac:dyDescent="0.25"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31"/>
      <c r="AB72" s="115"/>
      <c r="AC72" s="115"/>
    </row>
    <row r="73" spans="1:43" ht="13.2" hidden="1" x14ac:dyDescent="0.25">
      <c r="C73" s="137"/>
      <c r="D73" s="142">
        <v>2.6599999999999999E-2</v>
      </c>
      <c r="E73" s="142">
        <v>1.6999999999999999E-3</v>
      </c>
      <c r="F73" s="142">
        <v>0.2321</v>
      </c>
      <c r="G73" s="142">
        <v>0</v>
      </c>
      <c r="H73" s="142">
        <v>1.8E-3</v>
      </c>
      <c r="I73" s="142">
        <v>0.7006</v>
      </c>
      <c r="J73" s="142">
        <v>2.86E-2</v>
      </c>
      <c r="K73" s="142">
        <v>0</v>
      </c>
      <c r="L73" s="142">
        <v>6.9999999999999999E-4</v>
      </c>
      <c r="M73" s="142">
        <v>1.1999999999999999E-3</v>
      </c>
      <c r="N73" s="142">
        <v>0</v>
      </c>
      <c r="O73" s="142">
        <v>6.7000000000000002E-3</v>
      </c>
      <c r="P73" s="142">
        <v>1</v>
      </c>
      <c r="W73" s="115"/>
      <c r="X73" s="115"/>
      <c r="Y73" s="115"/>
      <c r="Z73" s="115"/>
      <c r="AB73" s="115"/>
      <c r="AC73" s="115"/>
      <c r="AF73" s="115"/>
      <c r="AG73" s="115"/>
    </row>
    <row r="74" spans="1:43" ht="13.2" hidden="1" x14ac:dyDescent="0.25">
      <c r="C74" s="137"/>
      <c r="D74" s="143">
        <f>D62-D73</f>
        <v>0</v>
      </c>
      <c r="E74" s="143">
        <f t="shared" ref="E74:P74" si="52">E62-E73</f>
        <v>0</v>
      </c>
      <c r="F74" s="143">
        <f>F63-F73</f>
        <v>0</v>
      </c>
      <c r="G74" s="143">
        <f>G63-G73</f>
        <v>0</v>
      </c>
      <c r="H74" s="143">
        <f t="shared" si="52"/>
        <v>0</v>
      </c>
      <c r="I74" s="143">
        <f t="shared" si="52"/>
        <v>0</v>
      </c>
      <c r="J74" s="143">
        <f t="shared" si="52"/>
        <v>0</v>
      </c>
      <c r="K74" s="143">
        <f t="shared" si="52"/>
        <v>0</v>
      </c>
      <c r="L74" s="143">
        <f t="shared" si="52"/>
        <v>0</v>
      </c>
      <c r="M74" s="143">
        <f t="shared" si="52"/>
        <v>0</v>
      </c>
      <c r="N74" s="143">
        <f t="shared" si="52"/>
        <v>0</v>
      </c>
      <c r="O74" s="143">
        <f t="shared" si="52"/>
        <v>0</v>
      </c>
      <c r="P74" s="144">
        <f t="shared" si="52"/>
        <v>0</v>
      </c>
      <c r="W74" s="115"/>
      <c r="X74" s="115"/>
      <c r="Y74" s="115"/>
      <c r="Z74" s="115"/>
      <c r="AB74" s="115"/>
      <c r="AC74" s="115"/>
      <c r="AF74" s="115"/>
      <c r="AG74" s="115"/>
    </row>
    <row r="75" spans="1:43" ht="13.2" hidden="1" x14ac:dyDescent="0.2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R75" s="130">
        <v>8157935</v>
      </c>
      <c r="S75" s="115"/>
      <c r="T75" s="130">
        <v>1937716</v>
      </c>
      <c r="W75" s="130">
        <v>11776837</v>
      </c>
      <c r="X75" s="115"/>
      <c r="Y75" s="130">
        <v>2688381</v>
      </c>
      <c r="Z75" s="115"/>
      <c r="AA75" s="115"/>
      <c r="AB75" s="130">
        <v>19934772</v>
      </c>
      <c r="AC75" s="115"/>
      <c r="AD75" s="130">
        <v>19802130</v>
      </c>
      <c r="AF75" s="130">
        <v>19841613</v>
      </c>
      <c r="AG75" s="115"/>
      <c r="AH75" s="115"/>
      <c r="AI75" s="130">
        <f>SUM(F61:G61)</f>
        <v>4626097</v>
      </c>
      <c r="AJ75" s="115"/>
      <c r="AK75" s="130">
        <f>SUM(F61:G61)</f>
        <v>4626097</v>
      </c>
      <c r="AL75" s="115"/>
      <c r="AM75" s="115"/>
      <c r="AN75" s="115"/>
      <c r="AO75" s="115"/>
      <c r="AP75" s="167">
        <f>P61</f>
        <v>19934772</v>
      </c>
      <c r="AQ75" s="115"/>
    </row>
    <row r="76" spans="1:43" hidden="1" x14ac:dyDescent="0.25">
      <c r="C76" s="11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F76" s="115"/>
      <c r="AG76" s="115"/>
      <c r="AH76" s="115"/>
      <c r="AO76" s="115"/>
    </row>
    <row r="77" spans="1:43" ht="15.6" hidden="1" x14ac:dyDescent="0.3">
      <c r="C77" s="134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F77" s="115"/>
      <c r="AG77" s="115"/>
      <c r="AH77" s="115"/>
      <c r="AO77" s="115"/>
    </row>
    <row r="78" spans="1:43" ht="15.6" x14ac:dyDescent="0.3">
      <c r="C78" s="134" t="s">
        <v>125</v>
      </c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F78" s="115"/>
      <c r="AG78" s="115"/>
      <c r="AH78" s="115"/>
      <c r="AO78" s="115"/>
    </row>
    <row r="79" spans="1:43" x14ac:dyDescent="0.25">
      <c r="A79" s="99"/>
      <c r="B79" s="99"/>
      <c r="C79" s="115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F79" s="115"/>
      <c r="AG79" s="115"/>
      <c r="AH79" s="115"/>
      <c r="AO79" s="115"/>
    </row>
    <row r="80" spans="1:43" x14ac:dyDescent="0.25">
      <c r="A80" s="99"/>
      <c r="B80" s="99"/>
      <c r="C80" s="115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F80" s="115"/>
      <c r="AG80" s="115"/>
      <c r="AH80" s="115"/>
      <c r="AO80" s="115"/>
    </row>
    <row r="81" spans="3:41" x14ac:dyDescent="0.25">
      <c r="C81" s="115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F81" s="115"/>
      <c r="AG81" s="115"/>
      <c r="AH81" s="115"/>
      <c r="AO81" s="115"/>
    </row>
    <row r="82" spans="3:41" x14ac:dyDescent="0.25">
      <c r="C82" s="115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F82" s="115"/>
      <c r="AG82" s="115"/>
      <c r="AH82" s="115"/>
      <c r="AO82" s="115"/>
    </row>
    <row r="83" spans="3:41" x14ac:dyDescent="0.25">
      <c r="C83" s="115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F83" s="115"/>
      <c r="AG83" s="115"/>
      <c r="AH83" s="115"/>
      <c r="AO83" s="115"/>
    </row>
  </sheetData>
  <mergeCells count="14">
    <mergeCell ref="AD2:AE2"/>
    <mergeCell ref="AF2:AG2"/>
    <mergeCell ref="AS2:AT2"/>
    <mergeCell ref="F63:G63"/>
    <mergeCell ref="F1:G1"/>
    <mergeCell ref="R2:S2"/>
    <mergeCell ref="T2:U2"/>
    <mergeCell ref="W2:X2"/>
    <mergeCell ref="Y2:Z2"/>
    <mergeCell ref="AB2:AC2"/>
    <mergeCell ref="AK2:AL2"/>
    <mergeCell ref="AI2:AJ2"/>
    <mergeCell ref="AP2:AQ2"/>
    <mergeCell ref="AM2:AN2"/>
  </mergeCells>
  <conditionalFormatting sqref="S61 U61 AJ61">
    <cfRule type="cellIs" dxfId="7" priority="5" operator="greaterThan">
      <formula>1</formula>
    </cfRule>
  </conditionalFormatting>
  <conditionalFormatting sqref="X61 Z61">
    <cfRule type="cellIs" dxfId="6" priority="4" operator="greaterThan">
      <formula>1</formula>
    </cfRule>
  </conditionalFormatting>
  <conditionalFormatting sqref="AC61 AG61">
    <cfRule type="cellIs" dxfId="5" priority="3" operator="greaterThan">
      <formula>1</formula>
    </cfRule>
  </conditionalFormatting>
  <conditionalFormatting sqref="AL61 AN61">
    <cfRule type="cellIs" dxfId="4" priority="2" operator="greaterThan">
      <formula>1</formula>
    </cfRule>
  </conditionalFormatting>
  <conditionalFormatting sqref="AQ61">
    <cfRule type="cellIs" dxfId="3" priority="1" operator="greaterThan">
      <formula>1</formula>
    </cfRule>
  </conditionalFormatting>
  <printOptions horizontalCentered="1"/>
  <pageMargins left="0.7" right="0.7" top="1" bottom="0.75" header="0.3" footer="0.3"/>
  <pageSetup scale="43" fitToWidth="2" orientation="landscape" r:id="rId1"/>
  <headerFooter>
    <oddHeader>&amp;C&amp;F
&amp;A</oddHeader>
    <oddFooter>&amp;L&amp;D&amp;R&amp;P of &amp;N</oddFooter>
  </headerFooter>
  <colBreaks count="1" manualBreakCount="1">
    <brk id="22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263D-AF8D-4141-A7EC-449BAD867B70}">
  <sheetPr>
    <tabColor theme="0" tint="-0.249977111117893"/>
  </sheetPr>
  <dimension ref="A1:AA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B2" sqref="B2"/>
    </sheetView>
  </sheetViews>
  <sheetFormatPr defaultColWidth="9.109375" defaultRowHeight="15" x14ac:dyDescent="0.25"/>
  <cols>
    <col min="1" max="1" width="3.6640625" style="194" customWidth="1"/>
    <col min="2" max="2" width="26.6640625" style="194" customWidth="1"/>
    <col min="3" max="15" width="13.6640625" style="230" customWidth="1"/>
    <col min="16" max="16" width="9.109375" style="194"/>
    <col min="17" max="17" width="15.44140625" style="194" customWidth="1"/>
    <col min="18" max="18" width="14.33203125" style="194" customWidth="1"/>
    <col min="19" max="19" width="12.109375" style="194" bestFit="1" customWidth="1"/>
    <col min="20" max="20" width="11.5546875" style="194" customWidth="1"/>
    <col min="21" max="21" width="8.44140625" style="194" customWidth="1"/>
    <col min="22" max="22" width="12.6640625" style="97" bestFit="1" customWidth="1"/>
    <col min="23" max="23" width="12.109375" style="97" customWidth="1"/>
    <col min="24" max="24" width="13.33203125" style="194" customWidth="1"/>
    <col min="25" max="25" width="10.33203125" style="194" bestFit="1" customWidth="1"/>
    <col min="26" max="26" width="12.6640625" style="194" bestFit="1" customWidth="1"/>
    <col min="27" max="27" width="12.109375" style="194" customWidth="1"/>
    <col min="28" max="16384" width="9.109375" style="194"/>
  </cols>
  <sheetData>
    <row r="1" spans="1:27" x14ac:dyDescent="0.25">
      <c r="B1" s="195" t="s">
        <v>142</v>
      </c>
      <c r="C1" s="195"/>
      <c r="D1" s="195"/>
      <c r="E1" s="288" t="s">
        <v>14</v>
      </c>
      <c r="F1" s="289"/>
      <c r="G1" s="195"/>
      <c r="H1" s="195"/>
      <c r="I1" s="195"/>
      <c r="J1" s="195"/>
      <c r="K1" s="195"/>
      <c r="L1" s="195"/>
      <c r="M1" s="195"/>
      <c r="N1" s="195"/>
      <c r="O1" s="195"/>
      <c r="P1" s="196"/>
      <c r="Q1" s="196" t="s">
        <v>109</v>
      </c>
      <c r="R1" s="196"/>
      <c r="S1" s="196" t="s">
        <v>109</v>
      </c>
      <c r="T1" s="196"/>
      <c r="U1" s="196"/>
      <c r="V1" s="196" t="s">
        <v>109</v>
      </c>
      <c r="W1" s="115"/>
      <c r="X1" s="196" t="s">
        <v>109</v>
      </c>
      <c r="Y1" s="196"/>
      <c r="Z1" s="196" t="s">
        <v>109</v>
      </c>
      <c r="AA1" s="196"/>
    </row>
    <row r="2" spans="1:27" ht="72.75" customHeight="1" x14ac:dyDescent="0.25">
      <c r="B2" s="197" t="s">
        <v>13</v>
      </c>
      <c r="C2" s="198" t="s">
        <v>98</v>
      </c>
      <c r="D2" s="198" t="s">
        <v>110</v>
      </c>
      <c r="E2" s="198" t="s">
        <v>111</v>
      </c>
      <c r="F2" s="198" t="s">
        <v>112</v>
      </c>
      <c r="G2" s="198" t="s">
        <v>99</v>
      </c>
      <c r="H2" s="198" t="s">
        <v>100</v>
      </c>
      <c r="I2" s="199" t="s">
        <v>113</v>
      </c>
      <c r="J2" s="198" t="s">
        <v>114</v>
      </c>
      <c r="K2" s="198" t="s">
        <v>101</v>
      </c>
      <c r="L2" s="198" t="s">
        <v>102</v>
      </c>
      <c r="M2" s="198" t="s">
        <v>103</v>
      </c>
      <c r="N2" s="198" t="s">
        <v>82</v>
      </c>
      <c r="O2" s="198" t="s">
        <v>86</v>
      </c>
      <c r="P2" s="196"/>
      <c r="Q2" s="282" t="s">
        <v>118</v>
      </c>
      <c r="R2" s="283"/>
      <c r="S2" s="282" t="s">
        <v>143</v>
      </c>
      <c r="T2" s="283"/>
      <c r="U2" s="200"/>
      <c r="V2" s="279" t="s">
        <v>119</v>
      </c>
      <c r="W2" s="280"/>
      <c r="X2" s="272" t="s">
        <v>144</v>
      </c>
      <c r="Y2" s="273"/>
      <c r="Z2" s="272" t="s">
        <v>145</v>
      </c>
      <c r="AA2" s="273"/>
    </row>
    <row r="3" spans="1:27" x14ac:dyDescent="0.25">
      <c r="A3" s="201"/>
      <c r="B3" s="202" t="s">
        <v>18</v>
      </c>
      <c r="C3" s="203">
        <v>12973</v>
      </c>
      <c r="D3" s="203">
        <v>566</v>
      </c>
      <c r="E3" s="203">
        <v>125930</v>
      </c>
      <c r="F3" s="203">
        <v>31228</v>
      </c>
      <c r="G3" s="203">
        <v>2949</v>
      </c>
      <c r="H3" s="203">
        <v>477550</v>
      </c>
      <c r="I3" s="203">
        <v>18151</v>
      </c>
      <c r="J3" s="203">
        <v>44</v>
      </c>
      <c r="K3" s="203">
        <v>1126</v>
      </c>
      <c r="L3" s="203">
        <v>542</v>
      </c>
      <c r="M3" s="203">
        <v>0</v>
      </c>
      <c r="N3" s="203">
        <v>6800</v>
      </c>
      <c r="O3" s="203">
        <f>SUM(C3:N3)</f>
        <v>677859</v>
      </c>
      <c r="P3" s="196"/>
      <c r="Q3" s="204">
        <f>O3</f>
        <v>677859</v>
      </c>
      <c r="R3" s="205">
        <f>ROUND(Q3/Q$61,4)</f>
        <v>3.1399999999999997E-2</v>
      </c>
      <c r="S3" s="204">
        <f>SUM(E3:F3)</f>
        <v>157158</v>
      </c>
      <c r="T3" s="205">
        <f>ROUND(S3/S$61,4)</f>
        <v>3.0499999999999999E-2</v>
      </c>
      <c r="U3" s="206"/>
      <c r="V3" s="91">
        <f>O3</f>
        <v>677859</v>
      </c>
      <c r="W3" s="92">
        <f>ROUND(V3/$V$61,4)</f>
        <v>3.1399999999999997E-2</v>
      </c>
      <c r="X3" s="204">
        <f t="shared" ref="X3:X60" si="0">SUM(C3:M3)</f>
        <v>671059</v>
      </c>
      <c r="Y3" s="205">
        <f>ROUND(X3/X$61,4)</f>
        <v>3.1300000000000001E-2</v>
      </c>
      <c r="Z3" s="204">
        <f t="shared" ref="Z3:Z60" si="1">SUM(C3, E3, F3, K3, H3, I3, J3, N3)</f>
        <v>673802</v>
      </c>
      <c r="AA3" s="205">
        <f>ROUND(Z3/Z$61,4)</f>
        <v>3.1300000000000001E-2</v>
      </c>
    </row>
    <row r="4" spans="1:27" x14ac:dyDescent="0.25">
      <c r="A4" s="201"/>
      <c r="B4" s="202" t="s">
        <v>19</v>
      </c>
      <c r="C4" s="203">
        <v>2</v>
      </c>
      <c r="D4" s="203">
        <v>0</v>
      </c>
      <c r="E4" s="203">
        <v>131</v>
      </c>
      <c r="F4" s="203">
        <v>9</v>
      </c>
      <c r="G4" s="203">
        <v>0</v>
      </c>
      <c r="H4" s="203">
        <v>328</v>
      </c>
      <c r="I4" s="203">
        <v>12</v>
      </c>
      <c r="J4" s="203">
        <v>0</v>
      </c>
      <c r="K4" s="203">
        <v>0</v>
      </c>
      <c r="L4" s="203">
        <v>0</v>
      </c>
      <c r="M4" s="203">
        <v>1</v>
      </c>
      <c r="N4" s="203">
        <v>0</v>
      </c>
      <c r="O4" s="203">
        <f t="shared" ref="O4:O60" si="2">SUM(C4:N4)</f>
        <v>483</v>
      </c>
      <c r="P4" s="196"/>
      <c r="Q4" s="204">
        <f t="shared" ref="Q4:Q60" si="3">O4</f>
        <v>483</v>
      </c>
      <c r="R4" s="205">
        <f t="shared" ref="R4:R60" si="4">ROUND(Q4/Q$61,4)</f>
        <v>0</v>
      </c>
      <c r="S4" s="204">
        <f t="shared" ref="S4:S60" si="5">SUM(E4:F4)</f>
        <v>140</v>
      </c>
      <c r="T4" s="205">
        <f>ROUND(S4/S$61,4)</f>
        <v>0</v>
      </c>
      <c r="U4" s="206"/>
      <c r="V4" s="91">
        <f t="shared" ref="V4:V60" si="6">O4</f>
        <v>483</v>
      </c>
      <c r="W4" s="92">
        <f t="shared" ref="W4:W60" si="7">ROUND(V4/$V$61,4)</f>
        <v>0</v>
      </c>
      <c r="X4" s="204">
        <f t="shared" si="0"/>
        <v>483</v>
      </c>
      <c r="Y4" s="205">
        <f t="shared" ref="Y4:Y60" si="8">ROUND(X4/X$61,4)</f>
        <v>0</v>
      </c>
      <c r="Z4" s="204">
        <f t="shared" si="1"/>
        <v>482</v>
      </c>
      <c r="AA4" s="205">
        <f t="shared" ref="AA4:AA16" si="9">ROUND(Z4/Z$61,4)</f>
        <v>0</v>
      </c>
    </row>
    <row r="5" spans="1:27" x14ac:dyDescent="0.25">
      <c r="A5" s="201"/>
      <c r="B5" s="202" t="s">
        <v>20</v>
      </c>
      <c r="C5" s="203">
        <v>390</v>
      </c>
      <c r="D5" s="203">
        <v>32</v>
      </c>
      <c r="E5" s="203">
        <v>3321</v>
      </c>
      <c r="F5" s="203">
        <v>682</v>
      </c>
      <c r="G5" s="203">
        <v>9</v>
      </c>
      <c r="H5" s="203">
        <v>9627</v>
      </c>
      <c r="I5" s="203">
        <v>365</v>
      </c>
      <c r="J5" s="203">
        <v>0</v>
      </c>
      <c r="K5" s="203">
        <v>0</v>
      </c>
      <c r="L5" s="203">
        <v>11</v>
      </c>
      <c r="M5" s="203">
        <v>3</v>
      </c>
      <c r="N5" s="203">
        <v>2</v>
      </c>
      <c r="O5" s="203">
        <f t="shared" si="2"/>
        <v>14442</v>
      </c>
      <c r="P5" s="196"/>
      <c r="Q5" s="204">
        <f t="shared" si="3"/>
        <v>14442</v>
      </c>
      <c r="R5" s="205">
        <f t="shared" si="4"/>
        <v>6.9999999999999999E-4</v>
      </c>
      <c r="S5" s="204">
        <f t="shared" si="5"/>
        <v>4003</v>
      </c>
      <c r="T5" s="205">
        <f t="shared" ref="T5:T60" si="10">ROUND(S5/S$61,4)</f>
        <v>8.0000000000000004E-4</v>
      </c>
      <c r="U5" s="206"/>
      <c r="V5" s="91">
        <f t="shared" si="6"/>
        <v>14442</v>
      </c>
      <c r="W5" s="92">
        <f t="shared" si="7"/>
        <v>6.9999999999999999E-4</v>
      </c>
      <c r="X5" s="204">
        <f t="shared" si="0"/>
        <v>14440</v>
      </c>
      <c r="Y5" s="205">
        <f t="shared" si="8"/>
        <v>6.9999999999999999E-4</v>
      </c>
      <c r="Z5" s="204">
        <f t="shared" si="1"/>
        <v>14387</v>
      </c>
      <c r="AA5" s="205">
        <f t="shared" si="9"/>
        <v>6.9999999999999999E-4</v>
      </c>
    </row>
    <row r="6" spans="1:27" x14ac:dyDescent="0.25">
      <c r="A6" s="201"/>
      <c r="B6" s="202" t="s">
        <v>21</v>
      </c>
      <c r="C6" s="203">
        <v>3280</v>
      </c>
      <c r="D6" s="203">
        <v>323</v>
      </c>
      <c r="E6" s="203">
        <v>28181</v>
      </c>
      <c r="F6" s="203">
        <v>8893</v>
      </c>
      <c r="G6" s="203">
        <v>92</v>
      </c>
      <c r="H6" s="203">
        <v>84355</v>
      </c>
      <c r="I6" s="203">
        <v>3206</v>
      </c>
      <c r="J6" s="203">
        <v>1</v>
      </c>
      <c r="K6" s="203">
        <v>0</v>
      </c>
      <c r="L6" s="203">
        <v>84</v>
      </c>
      <c r="M6" s="203">
        <v>76</v>
      </c>
      <c r="N6" s="203">
        <v>246</v>
      </c>
      <c r="O6" s="203">
        <f t="shared" si="2"/>
        <v>128737</v>
      </c>
      <c r="P6" s="196"/>
      <c r="Q6" s="204">
        <f t="shared" si="3"/>
        <v>128737</v>
      </c>
      <c r="R6" s="205">
        <f t="shared" si="4"/>
        <v>6.0000000000000001E-3</v>
      </c>
      <c r="S6" s="204">
        <f t="shared" si="5"/>
        <v>37074</v>
      </c>
      <c r="T6" s="205">
        <f>ROUND(S6/S$61,4)</f>
        <v>7.1999999999999998E-3</v>
      </c>
      <c r="U6" s="206"/>
      <c r="V6" s="91">
        <f t="shared" si="6"/>
        <v>128737</v>
      </c>
      <c r="W6" s="92">
        <f t="shared" si="7"/>
        <v>6.0000000000000001E-3</v>
      </c>
      <c r="X6" s="204">
        <f t="shared" si="0"/>
        <v>128491</v>
      </c>
      <c r="Y6" s="205">
        <f t="shared" si="8"/>
        <v>6.0000000000000001E-3</v>
      </c>
      <c r="Z6" s="204">
        <f t="shared" si="1"/>
        <v>128162</v>
      </c>
      <c r="AA6" s="205">
        <f t="shared" si="9"/>
        <v>6.0000000000000001E-3</v>
      </c>
    </row>
    <row r="7" spans="1:27" x14ac:dyDescent="0.25">
      <c r="A7" s="201"/>
      <c r="B7" s="202" t="s">
        <v>23</v>
      </c>
      <c r="C7" s="203">
        <v>405</v>
      </c>
      <c r="D7" s="203">
        <v>49</v>
      </c>
      <c r="E7" s="203">
        <v>4879</v>
      </c>
      <c r="F7" s="203">
        <v>913</v>
      </c>
      <c r="G7" s="203">
        <v>3</v>
      </c>
      <c r="H7" s="203">
        <v>14165</v>
      </c>
      <c r="I7" s="203">
        <v>538</v>
      </c>
      <c r="J7" s="203">
        <v>0</v>
      </c>
      <c r="K7" s="203">
        <v>0</v>
      </c>
      <c r="L7" s="203">
        <v>9</v>
      </c>
      <c r="M7" s="203">
        <v>3</v>
      </c>
      <c r="N7" s="203">
        <v>5</v>
      </c>
      <c r="O7" s="203">
        <f t="shared" si="2"/>
        <v>20969</v>
      </c>
      <c r="P7" s="196"/>
      <c r="Q7" s="204">
        <f t="shared" si="3"/>
        <v>20969</v>
      </c>
      <c r="R7" s="205">
        <f t="shared" si="4"/>
        <v>1E-3</v>
      </c>
      <c r="S7" s="204">
        <f t="shared" si="5"/>
        <v>5792</v>
      </c>
      <c r="T7" s="205">
        <f t="shared" si="10"/>
        <v>1.1000000000000001E-3</v>
      </c>
      <c r="U7" s="206"/>
      <c r="V7" s="91">
        <f t="shared" si="6"/>
        <v>20969</v>
      </c>
      <c r="W7" s="92">
        <f t="shared" si="7"/>
        <v>1E-3</v>
      </c>
      <c r="X7" s="204">
        <f t="shared" si="0"/>
        <v>20964</v>
      </c>
      <c r="Y7" s="205">
        <f t="shared" si="8"/>
        <v>1E-3</v>
      </c>
      <c r="Z7" s="204">
        <f t="shared" si="1"/>
        <v>20905</v>
      </c>
      <c r="AA7" s="205">
        <f t="shared" si="9"/>
        <v>1E-3</v>
      </c>
    </row>
    <row r="8" spans="1:27" x14ac:dyDescent="0.25">
      <c r="A8" s="201"/>
      <c r="B8" s="202" t="s">
        <v>24</v>
      </c>
      <c r="C8" s="203">
        <v>223</v>
      </c>
      <c r="D8" s="203">
        <v>27</v>
      </c>
      <c r="E8" s="203">
        <v>2303</v>
      </c>
      <c r="F8" s="203">
        <v>401</v>
      </c>
      <c r="G8" s="203">
        <v>12</v>
      </c>
      <c r="H8" s="203">
        <v>11258</v>
      </c>
      <c r="I8" s="203">
        <v>427</v>
      </c>
      <c r="J8" s="203">
        <v>0</v>
      </c>
      <c r="K8" s="203">
        <v>2</v>
      </c>
      <c r="L8" s="203">
        <v>3</v>
      </c>
      <c r="M8" s="203">
        <v>69</v>
      </c>
      <c r="N8" s="203">
        <v>5</v>
      </c>
      <c r="O8" s="203">
        <f t="shared" si="2"/>
        <v>14730</v>
      </c>
      <c r="P8" s="196"/>
      <c r="Q8" s="204">
        <f t="shared" si="3"/>
        <v>14730</v>
      </c>
      <c r="R8" s="205">
        <f t="shared" si="4"/>
        <v>6.9999999999999999E-4</v>
      </c>
      <c r="S8" s="204">
        <f t="shared" si="5"/>
        <v>2704</v>
      </c>
      <c r="T8" s="205">
        <f t="shared" si="10"/>
        <v>5.0000000000000001E-4</v>
      </c>
      <c r="U8" s="206"/>
      <c r="V8" s="91">
        <f t="shared" si="6"/>
        <v>14730</v>
      </c>
      <c r="W8" s="92">
        <f t="shared" si="7"/>
        <v>6.9999999999999999E-4</v>
      </c>
      <c r="X8" s="204">
        <f t="shared" si="0"/>
        <v>14725</v>
      </c>
      <c r="Y8" s="205">
        <f t="shared" si="8"/>
        <v>6.9999999999999999E-4</v>
      </c>
      <c r="Z8" s="204">
        <f t="shared" si="1"/>
        <v>14619</v>
      </c>
      <c r="AA8" s="205">
        <f t="shared" si="9"/>
        <v>6.9999999999999999E-4</v>
      </c>
    </row>
    <row r="9" spans="1:27" x14ac:dyDescent="0.25">
      <c r="A9" s="201"/>
      <c r="B9" s="202" t="s">
        <v>25</v>
      </c>
      <c r="C9" s="203">
        <v>10060</v>
      </c>
      <c r="D9" s="203">
        <v>398</v>
      </c>
      <c r="E9" s="203">
        <v>74245</v>
      </c>
      <c r="F9" s="203">
        <v>19934</v>
      </c>
      <c r="G9" s="203">
        <v>1051</v>
      </c>
      <c r="H9" s="203">
        <v>318615</v>
      </c>
      <c r="I9" s="203">
        <v>12110</v>
      </c>
      <c r="J9" s="203">
        <v>24</v>
      </c>
      <c r="K9" s="203">
        <v>375</v>
      </c>
      <c r="L9" s="203">
        <v>259</v>
      </c>
      <c r="M9" s="203">
        <v>0</v>
      </c>
      <c r="N9" s="203">
        <v>532</v>
      </c>
      <c r="O9" s="203">
        <f t="shared" si="2"/>
        <v>437603</v>
      </c>
      <c r="P9" s="196"/>
      <c r="Q9" s="204">
        <f t="shared" si="3"/>
        <v>437603</v>
      </c>
      <c r="R9" s="205">
        <f t="shared" si="4"/>
        <v>2.0299999999999999E-2</v>
      </c>
      <c r="S9" s="204">
        <f t="shared" si="5"/>
        <v>94179</v>
      </c>
      <c r="T9" s="205">
        <f t="shared" si="10"/>
        <v>1.83E-2</v>
      </c>
      <c r="U9" s="206"/>
      <c r="V9" s="91">
        <f t="shared" si="6"/>
        <v>437603</v>
      </c>
      <c r="W9" s="92">
        <f t="shared" si="7"/>
        <v>2.0299999999999999E-2</v>
      </c>
      <c r="X9" s="204">
        <f t="shared" si="0"/>
        <v>437071</v>
      </c>
      <c r="Y9" s="205">
        <f>ROUND(X9/X$61,4)</f>
        <v>2.0400000000000001E-2</v>
      </c>
      <c r="Z9" s="204">
        <f t="shared" si="1"/>
        <v>435895</v>
      </c>
      <c r="AA9" s="205">
        <f t="shared" si="9"/>
        <v>2.0299999999999999E-2</v>
      </c>
    </row>
    <row r="10" spans="1:27" x14ac:dyDescent="0.25">
      <c r="A10" s="201"/>
      <c r="B10" s="202" t="s">
        <v>26</v>
      </c>
      <c r="C10" s="203">
        <v>995</v>
      </c>
      <c r="D10" s="203">
        <v>92</v>
      </c>
      <c r="E10" s="203">
        <v>4207</v>
      </c>
      <c r="F10" s="203">
        <v>2017</v>
      </c>
      <c r="G10" s="203">
        <v>5</v>
      </c>
      <c r="H10" s="203">
        <v>12710</v>
      </c>
      <c r="I10" s="203">
        <v>483</v>
      </c>
      <c r="J10" s="203">
        <v>0</v>
      </c>
      <c r="K10" s="203">
        <v>1</v>
      </c>
      <c r="L10" s="203">
        <v>24</v>
      </c>
      <c r="M10" s="203">
        <v>2</v>
      </c>
      <c r="N10" s="203">
        <v>50</v>
      </c>
      <c r="O10" s="203">
        <f t="shared" si="2"/>
        <v>20586</v>
      </c>
      <c r="P10" s="196"/>
      <c r="Q10" s="204">
        <f t="shared" si="3"/>
        <v>20586</v>
      </c>
      <c r="R10" s="205">
        <f t="shared" si="4"/>
        <v>1E-3</v>
      </c>
      <c r="S10" s="204">
        <f t="shared" si="5"/>
        <v>6224</v>
      </c>
      <c r="T10" s="205">
        <f t="shared" si="10"/>
        <v>1.1999999999999999E-3</v>
      </c>
      <c r="U10" s="206"/>
      <c r="V10" s="91">
        <f t="shared" si="6"/>
        <v>20586</v>
      </c>
      <c r="W10" s="92">
        <f t="shared" si="7"/>
        <v>1E-3</v>
      </c>
      <c r="X10" s="204">
        <f t="shared" si="0"/>
        <v>20536</v>
      </c>
      <c r="Y10" s="205">
        <f t="shared" si="8"/>
        <v>1E-3</v>
      </c>
      <c r="Z10" s="204">
        <f t="shared" si="1"/>
        <v>20463</v>
      </c>
      <c r="AA10" s="205">
        <f t="shared" si="9"/>
        <v>1E-3</v>
      </c>
    </row>
    <row r="11" spans="1:27" x14ac:dyDescent="0.25">
      <c r="A11" s="201"/>
      <c r="B11" s="202" t="s">
        <v>27</v>
      </c>
      <c r="C11" s="203">
        <v>1327</v>
      </c>
      <c r="D11" s="203">
        <v>83</v>
      </c>
      <c r="E11" s="203">
        <v>10482</v>
      </c>
      <c r="F11" s="203">
        <v>2559</v>
      </c>
      <c r="G11" s="203">
        <v>63</v>
      </c>
      <c r="H11" s="203">
        <v>42928</v>
      </c>
      <c r="I11" s="203">
        <v>1631</v>
      </c>
      <c r="J11" s="203">
        <v>1</v>
      </c>
      <c r="K11" s="203">
        <v>5</v>
      </c>
      <c r="L11" s="203">
        <v>41</v>
      </c>
      <c r="M11" s="203">
        <v>46</v>
      </c>
      <c r="N11" s="203">
        <v>126</v>
      </c>
      <c r="O11" s="203">
        <f t="shared" si="2"/>
        <v>59292</v>
      </c>
      <c r="P11" s="196"/>
      <c r="Q11" s="204">
        <f t="shared" si="3"/>
        <v>59292</v>
      </c>
      <c r="R11" s="205">
        <f t="shared" si="4"/>
        <v>2.7000000000000001E-3</v>
      </c>
      <c r="S11" s="204">
        <f t="shared" si="5"/>
        <v>13041</v>
      </c>
      <c r="T11" s="205">
        <f t="shared" si="10"/>
        <v>2.5000000000000001E-3</v>
      </c>
      <c r="U11" s="206"/>
      <c r="V11" s="91">
        <f t="shared" si="6"/>
        <v>59292</v>
      </c>
      <c r="W11" s="92">
        <f t="shared" si="7"/>
        <v>2.7000000000000001E-3</v>
      </c>
      <c r="X11" s="204">
        <f t="shared" si="0"/>
        <v>59166</v>
      </c>
      <c r="Y11" s="205">
        <f t="shared" si="8"/>
        <v>2.8E-3</v>
      </c>
      <c r="Z11" s="204">
        <f t="shared" si="1"/>
        <v>59059</v>
      </c>
      <c r="AA11" s="205">
        <f t="shared" si="9"/>
        <v>2.7000000000000001E-3</v>
      </c>
    </row>
    <row r="12" spans="1:27" x14ac:dyDescent="0.25">
      <c r="A12" s="201"/>
      <c r="B12" s="202" t="s">
        <v>28</v>
      </c>
      <c r="C12" s="203">
        <v>31850</v>
      </c>
      <c r="D12" s="203">
        <v>1529</v>
      </c>
      <c r="E12" s="203">
        <v>186119</v>
      </c>
      <c r="F12" s="203">
        <v>50447</v>
      </c>
      <c r="G12" s="203">
        <v>1156</v>
      </c>
      <c r="H12" s="203">
        <v>532947</v>
      </c>
      <c r="I12" s="203">
        <v>20256</v>
      </c>
      <c r="J12" s="203">
        <v>9</v>
      </c>
      <c r="K12" s="203">
        <v>90</v>
      </c>
      <c r="L12" s="203">
        <v>618</v>
      </c>
      <c r="M12" s="203">
        <v>0</v>
      </c>
      <c r="N12" s="203">
        <v>1024</v>
      </c>
      <c r="O12" s="203">
        <f t="shared" si="2"/>
        <v>826045</v>
      </c>
      <c r="P12" s="196"/>
      <c r="Q12" s="204">
        <f t="shared" si="3"/>
        <v>826045</v>
      </c>
      <c r="R12" s="205">
        <f t="shared" si="4"/>
        <v>3.8300000000000001E-2</v>
      </c>
      <c r="S12" s="204">
        <f t="shared" si="5"/>
        <v>236566</v>
      </c>
      <c r="T12" s="205">
        <f t="shared" si="10"/>
        <v>4.5900000000000003E-2</v>
      </c>
      <c r="U12" s="206"/>
      <c r="V12" s="91">
        <f t="shared" si="6"/>
        <v>826045</v>
      </c>
      <c r="W12" s="92">
        <f t="shared" si="7"/>
        <v>3.8300000000000001E-2</v>
      </c>
      <c r="X12" s="204">
        <f t="shared" si="0"/>
        <v>825021</v>
      </c>
      <c r="Y12" s="207">
        <f>ROUNDDOWN(X12/X$61,4)</f>
        <v>3.8399999999999997E-2</v>
      </c>
      <c r="Z12" s="204">
        <f t="shared" si="1"/>
        <v>822742</v>
      </c>
      <c r="AA12" s="205">
        <f t="shared" si="9"/>
        <v>3.8300000000000001E-2</v>
      </c>
    </row>
    <row r="13" spans="1:27" x14ac:dyDescent="0.25">
      <c r="A13" s="201"/>
      <c r="B13" s="202" t="s">
        <v>29</v>
      </c>
      <c r="C13" s="203">
        <v>607</v>
      </c>
      <c r="D13" s="203">
        <v>27</v>
      </c>
      <c r="E13" s="203">
        <v>3134</v>
      </c>
      <c r="F13" s="203">
        <v>1122</v>
      </c>
      <c r="G13" s="203">
        <v>12</v>
      </c>
      <c r="H13" s="203">
        <v>14139</v>
      </c>
      <c r="I13" s="203">
        <v>537</v>
      </c>
      <c r="J13" s="203">
        <v>0</v>
      </c>
      <c r="K13" s="203">
        <v>2</v>
      </c>
      <c r="L13" s="203">
        <v>6</v>
      </c>
      <c r="M13" s="203">
        <v>31</v>
      </c>
      <c r="N13" s="203">
        <v>25</v>
      </c>
      <c r="O13" s="203">
        <f t="shared" si="2"/>
        <v>19642</v>
      </c>
      <c r="P13" s="196"/>
      <c r="Q13" s="204">
        <f t="shared" si="3"/>
        <v>19642</v>
      </c>
      <c r="R13" s="205">
        <f t="shared" si="4"/>
        <v>8.9999999999999998E-4</v>
      </c>
      <c r="S13" s="204">
        <f t="shared" si="5"/>
        <v>4256</v>
      </c>
      <c r="T13" s="205">
        <f t="shared" si="10"/>
        <v>8.0000000000000004E-4</v>
      </c>
      <c r="U13" s="206"/>
      <c r="V13" s="91">
        <f t="shared" si="6"/>
        <v>19642</v>
      </c>
      <c r="W13" s="92">
        <f t="shared" si="7"/>
        <v>8.9999999999999998E-4</v>
      </c>
      <c r="X13" s="204">
        <f t="shared" si="0"/>
        <v>19617</v>
      </c>
      <c r="Y13" s="205">
        <f t="shared" si="8"/>
        <v>8.9999999999999998E-4</v>
      </c>
      <c r="Z13" s="204">
        <f t="shared" si="1"/>
        <v>19566</v>
      </c>
      <c r="AA13" s="205">
        <f t="shared" si="9"/>
        <v>8.9999999999999998E-4</v>
      </c>
    </row>
    <row r="14" spans="1:27" x14ac:dyDescent="0.25">
      <c r="A14" s="201"/>
      <c r="B14" s="202" t="s">
        <v>30</v>
      </c>
      <c r="C14" s="203">
        <v>2391</v>
      </c>
      <c r="D14" s="203">
        <v>208</v>
      </c>
      <c r="E14" s="203">
        <v>21279</v>
      </c>
      <c r="F14" s="203">
        <v>5861</v>
      </c>
      <c r="G14" s="203">
        <v>57</v>
      </c>
      <c r="H14" s="203">
        <v>61939</v>
      </c>
      <c r="I14" s="203">
        <v>2354</v>
      </c>
      <c r="J14" s="203">
        <v>0</v>
      </c>
      <c r="K14" s="203">
        <v>4</v>
      </c>
      <c r="L14" s="203">
        <v>155</v>
      </c>
      <c r="M14" s="203">
        <v>54</v>
      </c>
      <c r="N14" s="203">
        <v>154</v>
      </c>
      <c r="O14" s="203">
        <f t="shared" si="2"/>
        <v>94456</v>
      </c>
      <c r="P14" s="196"/>
      <c r="Q14" s="204">
        <f t="shared" si="3"/>
        <v>94456</v>
      </c>
      <c r="R14" s="205">
        <f t="shared" si="4"/>
        <v>4.4000000000000003E-3</v>
      </c>
      <c r="S14" s="204">
        <f t="shared" si="5"/>
        <v>27140</v>
      </c>
      <c r="T14" s="205">
        <f t="shared" si="10"/>
        <v>5.3E-3</v>
      </c>
      <c r="U14" s="206"/>
      <c r="V14" s="91">
        <f t="shared" si="6"/>
        <v>94456</v>
      </c>
      <c r="W14" s="92">
        <f t="shared" si="7"/>
        <v>4.4000000000000003E-3</v>
      </c>
      <c r="X14" s="204">
        <f t="shared" si="0"/>
        <v>94302</v>
      </c>
      <c r="Y14" s="205">
        <f t="shared" si="8"/>
        <v>4.4000000000000003E-3</v>
      </c>
      <c r="Z14" s="204">
        <f t="shared" si="1"/>
        <v>93982</v>
      </c>
      <c r="AA14" s="205">
        <f t="shared" si="9"/>
        <v>4.4000000000000003E-3</v>
      </c>
    </row>
    <row r="15" spans="1:27" x14ac:dyDescent="0.25">
      <c r="A15" s="201"/>
      <c r="B15" s="202" t="s">
        <v>31</v>
      </c>
      <c r="C15" s="203">
        <v>5512</v>
      </c>
      <c r="D15" s="203">
        <v>205</v>
      </c>
      <c r="E15" s="203">
        <v>36714</v>
      </c>
      <c r="F15" s="203">
        <v>9909</v>
      </c>
      <c r="G15" s="203">
        <v>299</v>
      </c>
      <c r="H15" s="203">
        <v>105660</v>
      </c>
      <c r="I15" s="203">
        <v>4016</v>
      </c>
      <c r="J15" s="203">
        <v>0</v>
      </c>
      <c r="K15" s="203">
        <v>32</v>
      </c>
      <c r="L15" s="203">
        <v>184</v>
      </c>
      <c r="M15" s="203">
        <v>49</v>
      </c>
      <c r="N15" s="203">
        <v>55</v>
      </c>
      <c r="O15" s="203">
        <f t="shared" si="2"/>
        <v>162635</v>
      </c>
      <c r="P15" s="196"/>
      <c r="Q15" s="204">
        <f t="shared" si="3"/>
        <v>162635</v>
      </c>
      <c r="R15" s="205">
        <f>ROUND(Q15/Q$61,4)</f>
        <v>7.4999999999999997E-3</v>
      </c>
      <c r="S15" s="204">
        <f t="shared" si="5"/>
        <v>46623</v>
      </c>
      <c r="T15" s="205">
        <f t="shared" si="10"/>
        <v>8.9999999999999993E-3</v>
      </c>
      <c r="U15" s="206"/>
      <c r="V15" s="91">
        <f t="shared" si="6"/>
        <v>162635</v>
      </c>
      <c r="W15" s="92">
        <f t="shared" si="7"/>
        <v>7.4999999999999997E-3</v>
      </c>
      <c r="X15" s="204">
        <f t="shared" si="0"/>
        <v>162580</v>
      </c>
      <c r="Y15" s="205">
        <f>ROUND(X15/X$61,4)</f>
        <v>7.6E-3</v>
      </c>
      <c r="Z15" s="204">
        <f t="shared" si="1"/>
        <v>161898</v>
      </c>
      <c r="AA15" s="205">
        <f t="shared" si="9"/>
        <v>7.4999999999999997E-3</v>
      </c>
    </row>
    <row r="16" spans="1:27" x14ac:dyDescent="0.25">
      <c r="A16" s="201"/>
      <c r="B16" s="202" t="s">
        <v>32</v>
      </c>
      <c r="C16" s="203">
        <v>105</v>
      </c>
      <c r="D16" s="203">
        <v>22</v>
      </c>
      <c r="E16" s="203">
        <v>1859</v>
      </c>
      <c r="F16" s="203">
        <v>323</v>
      </c>
      <c r="G16" s="203">
        <v>8</v>
      </c>
      <c r="H16" s="203">
        <v>6466</v>
      </c>
      <c r="I16" s="203">
        <v>245</v>
      </c>
      <c r="J16" s="203">
        <v>0</v>
      </c>
      <c r="K16" s="203">
        <v>0</v>
      </c>
      <c r="L16" s="203">
        <v>8</v>
      </c>
      <c r="M16" s="203">
        <v>2</v>
      </c>
      <c r="N16" s="203">
        <v>10</v>
      </c>
      <c r="O16" s="203">
        <f t="shared" si="2"/>
        <v>9048</v>
      </c>
      <c r="P16" s="196"/>
      <c r="Q16" s="204">
        <f t="shared" si="3"/>
        <v>9048</v>
      </c>
      <c r="R16" s="205">
        <f t="shared" si="4"/>
        <v>4.0000000000000002E-4</v>
      </c>
      <c r="S16" s="204">
        <f t="shared" si="5"/>
        <v>2182</v>
      </c>
      <c r="T16" s="205">
        <f t="shared" si="10"/>
        <v>4.0000000000000002E-4</v>
      </c>
      <c r="U16" s="206"/>
      <c r="V16" s="91">
        <f t="shared" si="6"/>
        <v>9048</v>
      </c>
      <c r="W16" s="92">
        <f t="shared" si="7"/>
        <v>4.0000000000000002E-4</v>
      </c>
      <c r="X16" s="204">
        <f t="shared" si="0"/>
        <v>9038</v>
      </c>
      <c r="Y16" s="205">
        <f t="shared" si="8"/>
        <v>4.0000000000000002E-4</v>
      </c>
      <c r="Z16" s="204">
        <f t="shared" si="1"/>
        <v>9008</v>
      </c>
      <c r="AA16" s="205">
        <f t="shared" si="9"/>
        <v>4.0000000000000002E-4</v>
      </c>
    </row>
    <row r="17" spans="1:27" x14ac:dyDescent="0.25">
      <c r="A17" s="201"/>
      <c r="B17" s="202" t="s">
        <v>33</v>
      </c>
      <c r="C17" s="203">
        <v>30764</v>
      </c>
      <c r="D17" s="203">
        <v>1171</v>
      </c>
      <c r="E17" s="203">
        <v>135426</v>
      </c>
      <c r="F17" s="203">
        <v>50999</v>
      </c>
      <c r="G17" s="203">
        <v>857</v>
      </c>
      <c r="H17" s="203">
        <v>490527</v>
      </c>
      <c r="I17" s="203">
        <v>18644</v>
      </c>
      <c r="J17" s="203">
        <v>3</v>
      </c>
      <c r="K17" s="203">
        <v>53</v>
      </c>
      <c r="L17" s="203">
        <v>482</v>
      </c>
      <c r="M17" s="203">
        <v>0</v>
      </c>
      <c r="N17" s="203">
        <v>865</v>
      </c>
      <c r="O17" s="203">
        <f t="shared" si="2"/>
        <v>729791</v>
      </c>
      <c r="P17" s="196"/>
      <c r="Q17" s="204">
        <f t="shared" si="3"/>
        <v>729791</v>
      </c>
      <c r="R17" s="205">
        <f t="shared" si="4"/>
        <v>3.3799999999999997E-2</v>
      </c>
      <c r="S17" s="204">
        <f t="shared" si="5"/>
        <v>186425</v>
      </c>
      <c r="T17" s="205">
        <f t="shared" si="10"/>
        <v>3.6200000000000003E-2</v>
      </c>
      <c r="U17" s="206"/>
      <c r="V17" s="91">
        <f t="shared" si="6"/>
        <v>729791</v>
      </c>
      <c r="W17" s="92">
        <f t="shared" si="7"/>
        <v>3.3799999999999997E-2</v>
      </c>
      <c r="X17" s="204">
        <f t="shared" si="0"/>
        <v>728926</v>
      </c>
      <c r="Y17" s="205">
        <f t="shared" si="8"/>
        <v>3.4000000000000002E-2</v>
      </c>
      <c r="Z17" s="204">
        <f t="shared" si="1"/>
        <v>727281</v>
      </c>
      <c r="AA17" s="205">
        <f>ROUND(Z17/Z$61,4)</f>
        <v>3.3799999999999997E-2</v>
      </c>
    </row>
    <row r="18" spans="1:27" x14ac:dyDescent="0.25">
      <c r="A18" s="201"/>
      <c r="B18" s="202" t="s">
        <v>34</v>
      </c>
      <c r="C18" s="203">
        <v>4642</v>
      </c>
      <c r="D18" s="203">
        <v>215</v>
      </c>
      <c r="E18" s="203">
        <v>21171</v>
      </c>
      <c r="F18" s="203">
        <v>7097</v>
      </c>
      <c r="G18" s="203">
        <v>188</v>
      </c>
      <c r="H18" s="203">
        <v>68087</v>
      </c>
      <c r="I18" s="203">
        <v>2587</v>
      </c>
      <c r="J18" s="203">
        <v>0</v>
      </c>
      <c r="K18" s="203">
        <v>12</v>
      </c>
      <c r="L18" s="203">
        <v>153</v>
      </c>
      <c r="M18" s="203">
        <v>10</v>
      </c>
      <c r="N18" s="203">
        <v>81</v>
      </c>
      <c r="O18" s="203">
        <f t="shared" si="2"/>
        <v>104243</v>
      </c>
      <c r="P18" s="196"/>
      <c r="Q18" s="204">
        <f t="shared" si="3"/>
        <v>104243</v>
      </c>
      <c r="R18" s="205">
        <f t="shared" si="4"/>
        <v>4.7999999999999996E-3</v>
      </c>
      <c r="S18" s="204">
        <f t="shared" si="5"/>
        <v>28268</v>
      </c>
      <c r="T18" s="205">
        <f t="shared" si="10"/>
        <v>5.4999999999999997E-3</v>
      </c>
      <c r="U18" s="206"/>
      <c r="V18" s="91">
        <f t="shared" si="6"/>
        <v>104243</v>
      </c>
      <c r="W18" s="92">
        <f t="shared" si="7"/>
        <v>4.7999999999999996E-3</v>
      </c>
      <c r="X18" s="204">
        <f t="shared" si="0"/>
        <v>104162</v>
      </c>
      <c r="Y18" s="205">
        <f t="shared" si="8"/>
        <v>4.8999999999999998E-3</v>
      </c>
      <c r="Z18" s="204">
        <f t="shared" si="1"/>
        <v>103677</v>
      </c>
      <c r="AA18" s="205">
        <f t="shared" ref="AA18:AA25" si="11">ROUND(Z18/Z$61,4)</f>
        <v>4.7999999999999996E-3</v>
      </c>
    </row>
    <row r="19" spans="1:27" x14ac:dyDescent="0.25">
      <c r="A19" s="201"/>
      <c r="B19" s="202" t="s">
        <v>35</v>
      </c>
      <c r="C19" s="203">
        <v>1597</v>
      </c>
      <c r="D19" s="203">
        <v>85</v>
      </c>
      <c r="E19" s="203">
        <v>12308</v>
      </c>
      <c r="F19" s="203">
        <v>3546</v>
      </c>
      <c r="G19" s="203">
        <v>34</v>
      </c>
      <c r="H19" s="203">
        <v>35789</v>
      </c>
      <c r="I19" s="203">
        <v>1360</v>
      </c>
      <c r="J19" s="203">
        <v>0</v>
      </c>
      <c r="K19" s="203">
        <v>4</v>
      </c>
      <c r="L19" s="203">
        <v>5</v>
      </c>
      <c r="M19" s="203">
        <v>22</v>
      </c>
      <c r="N19" s="203">
        <v>4</v>
      </c>
      <c r="O19" s="203">
        <f t="shared" si="2"/>
        <v>54754</v>
      </c>
      <c r="P19" s="196"/>
      <c r="Q19" s="204">
        <f t="shared" si="3"/>
        <v>54754</v>
      </c>
      <c r="R19" s="205">
        <f t="shared" si="4"/>
        <v>2.5000000000000001E-3</v>
      </c>
      <c r="S19" s="204">
        <f t="shared" si="5"/>
        <v>15854</v>
      </c>
      <c r="T19" s="205">
        <f t="shared" si="10"/>
        <v>3.0999999999999999E-3</v>
      </c>
      <c r="U19" s="206"/>
      <c r="V19" s="91">
        <f t="shared" si="6"/>
        <v>54754</v>
      </c>
      <c r="W19" s="92">
        <f t="shared" si="7"/>
        <v>2.5000000000000001E-3</v>
      </c>
      <c r="X19" s="204">
        <f t="shared" si="0"/>
        <v>54750</v>
      </c>
      <c r="Y19" s="205">
        <f t="shared" si="8"/>
        <v>2.5999999999999999E-3</v>
      </c>
      <c r="Z19" s="204">
        <f t="shared" si="1"/>
        <v>54608</v>
      </c>
      <c r="AA19" s="205">
        <f t="shared" si="11"/>
        <v>2.5000000000000001E-3</v>
      </c>
    </row>
    <row r="20" spans="1:27" x14ac:dyDescent="0.25">
      <c r="A20" s="201"/>
      <c r="B20" s="202" t="s">
        <v>36</v>
      </c>
      <c r="C20" s="203">
        <v>741</v>
      </c>
      <c r="D20" s="203">
        <v>43</v>
      </c>
      <c r="E20" s="203">
        <v>2662</v>
      </c>
      <c r="F20" s="203">
        <v>1298</v>
      </c>
      <c r="G20" s="203">
        <v>6</v>
      </c>
      <c r="H20" s="203">
        <v>9364</v>
      </c>
      <c r="I20" s="203">
        <v>355</v>
      </c>
      <c r="J20" s="203">
        <v>0</v>
      </c>
      <c r="K20" s="203">
        <v>0</v>
      </c>
      <c r="L20" s="203">
        <v>22</v>
      </c>
      <c r="M20" s="203">
        <v>1</v>
      </c>
      <c r="N20" s="203">
        <v>34</v>
      </c>
      <c r="O20" s="203">
        <f t="shared" si="2"/>
        <v>14526</v>
      </c>
      <c r="P20" s="196"/>
      <c r="Q20" s="204">
        <f t="shared" si="3"/>
        <v>14526</v>
      </c>
      <c r="R20" s="205">
        <f t="shared" si="4"/>
        <v>6.9999999999999999E-4</v>
      </c>
      <c r="S20" s="204">
        <f t="shared" si="5"/>
        <v>3960</v>
      </c>
      <c r="T20" s="205">
        <f t="shared" si="10"/>
        <v>8.0000000000000004E-4</v>
      </c>
      <c r="U20" s="206"/>
      <c r="V20" s="91">
        <f t="shared" si="6"/>
        <v>14526</v>
      </c>
      <c r="W20" s="92">
        <f t="shared" si="7"/>
        <v>6.9999999999999999E-4</v>
      </c>
      <c r="X20" s="204">
        <f t="shared" si="0"/>
        <v>14492</v>
      </c>
      <c r="Y20" s="205">
        <f t="shared" si="8"/>
        <v>6.9999999999999999E-4</v>
      </c>
      <c r="Z20" s="204">
        <f t="shared" si="1"/>
        <v>14454</v>
      </c>
      <c r="AA20" s="205">
        <f t="shared" si="11"/>
        <v>6.9999999999999999E-4</v>
      </c>
    </row>
    <row r="21" spans="1:27" x14ac:dyDescent="0.25">
      <c r="A21" s="201"/>
      <c r="B21" s="202" t="s">
        <v>37</v>
      </c>
      <c r="C21" s="203">
        <v>206908</v>
      </c>
      <c r="D21" s="203">
        <v>9591</v>
      </c>
      <c r="E21" s="203">
        <v>990143</v>
      </c>
      <c r="F21" s="203">
        <v>531463</v>
      </c>
      <c r="G21" s="203">
        <v>16231</v>
      </c>
      <c r="H21" s="203">
        <v>4415716</v>
      </c>
      <c r="I21" s="203">
        <v>167835</v>
      </c>
      <c r="J21" s="203">
        <v>312</v>
      </c>
      <c r="K21" s="203">
        <v>7172</v>
      </c>
      <c r="L21" s="203">
        <v>8044</v>
      </c>
      <c r="M21" s="203">
        <v>0</v>
      </c>
      <c r="N21" s="203">
        <v>115057</v>
      </c>
      <c r="O21" s="203">
        <f t="shared" si="2"/>
        <v>6468472</v>
      </c>
      <c r="P21" s="196"/>
      <c r="Q21" s="204">
        <f t="shared" si="3"/>
        <v>6468472</v>
      </c>
      <c r="R21" s="205">
        <f t="shared" si="4"/>
        <v>0.29949999999999999</v>
      </c>
      <c r="S21" s="204">
        <f t="shared" si="5"/>
        <v>1521606</v>
      </c>
      <c r="T21" s="205">
        <f t="shared" si="10"/>
        <v>0.29520000000000002</v>
      </c>
      <c r="U21" s="206"/>
      <c r="V21" s="91">
        <f t="shared" si="6"/>
        <v>6468472</v>
      </c>
      <c r="W21" s="92">
        <f>ROUND(V21/$V$61,4)</f>
        <v>0.29949999999999999</v>
      </c>
      <c r="X21" s="204">
        <f t="shared" si="0"/>
        <v>6353415</v>
      </c>
      <c r="Y21" s="205">
        <f t="shared" si="8"/>
        <v>0.2964</v>
      </c>
      <c r="Z21" s="204">
        <f t="shared" si="1"/>
        <v>6434606</v>
      </c>
      <c r="AA21" s="205">
        <f t="shared" si="11"/>
        <v>0.29930000000000001</v>
      </c>
    </row>
    <row r="22" spans="1:27" x14ac:dyDescent="0.25">
      <c r="A22" s="201"/>
      <c r="B22" s="202" t="s">
        <v>38</v>
      </c>
      <c r="C22" s="203">
        <v>5054</v>
      </c>
      <c r="D22" s="203">
        <v>169</v>
      </c>
      <c r="E22" s="203">
        <v>25778</v>
      </c>
      <c r="F22" s="203">
        <v>7047</v>
      </c>
      <c r="G22" s="203">
        <v>175</v>
      </c>
      <c r="H22" s="203">
        <v>83494</v>
      </c>
      <c r="I22" s="203">
        <v>3173</v>
      </c>
      <c r="J22" s="203">
        <v>0</v>
      </c>
      <c r="K22" s="203">
        <v>2</v>
      </c>
      <c r="L22" s="203">
        <v>78</v>
      </c>
      <c r="M22" s="203">
        <v>8</v>
      </c>
      <c r="N22" s="203">
        <v>20</v>
      </c>
      <c r="O22" s="203">
        <f t="shared" si="2"/>
        <v>124998</v>
      </c>
      <c r="P22" s="196"/>
      <c r="Q22" s="204">
        <f t="shared" si="3"/>
        <v>124998</v>
      </c>
      <c r="R22" s="205">
        <f t="shared" si="4"/>
        <v>5.7999999999999996E-3</v>
      </c>
      <c r="S22" s="204">
        <f t="shared" si="5"/>
        <v>32825</v>
      </c>
      <c r="T22" s="207">
        <f>ROUNDUP(S22/S$61,4)</f>
        <v>6.4000000000000003E-3</v>
      </c>
      <c r="U22" s="208"/>
      <c r="V22" s="91">
        <f t="shared" si="6"/>
        <v>124998</v>
      </c>
      <c r="W22" s="92">
        <f t="shared" si="7"/>
        <v>5.7999999999999996E-3</v>
      </c>
      <c r="X22" s="204">
        <f t="shared" si="0"/>
        <v>124978</v>
      </c>
      <c r="Y22" s="205">
        <f t="shared" si="8"/>
        <v>5.7999999999999996E-3</v>
      </c>
      <c r="Z22" s="204">
        <f t="shared" si="1"/>
        <v>124568</v>
      </c>
      <c r="AA22" s="205">
        <f t="shared" si="11"/>
        <v>5.7999999999999996E-3</v>
      </c>
    </row>
    <row r="23" spans="1:27" x14ac:dyDescent="0.25">
      <c r="A23" s="201"/>
      <c r="B23" s="202" t="s">
        <v>39</v>
      </c>
      <c r="C23" s="203">
        <v>1255</v>
      </c>
      <c r="D23" s="203">
        <v>49</v>
      </c>
      <c r="E23" s="203">
        <v>10189</v>
      </c>
      <c r="F23" s="203">
        <v>3770</v>
      </c>
      <c r="G23" s="203">
        <v>410</v>
      </c>
      <c r="H23" s="203">
        <v>56075</v>
      </c>
      <c r="I23" s="203">
        <v>2131</v>
      </c>
      <c r="J23" s="203">
        <v>7</v>
      </c>
      <c r="K23" s="203">
        <v>36</v>
      </c>
      <c r="L23" s="203">
        <v>8</v>
      </c>
      <c r="M23" s="203">
        <v>118</v>
      </c>
      <c r="N23" s="203">
        <v>1086</v>
      </c>
      <c r="O23" s="203">
        <f t="shared" si="2"/>
        <v>75134</v>
      </c>
      <c r="P23" s="196"/>
      <c r="Q23" s="204">
        <f t="shared" si="3"/>
        <v>75134</v>
      </c>
      <c r="R23" s="205">
        <f t="shared" si="4"/>
        <v>3.5000000000000001E-3</v>
      </c>
      <c r="S23" s="204">
        <f t="shared" si="5"/>
        <v>13959</v>
      </c>
      <c r="T23" s="205">
        <f t="shared" si="10"/>
        <v>2.7000000000000001E-3</v>
      </c>
      <c r="U23" s="206"/>
      <c r="V23" s="91">
        <f>O23</f>
        <v>75134</v>
      </c>
      <c r="W23" s="92">
        <f t="shared" si="7"/>
        <v>3.5000000000000001E-3</v>
      </c>
      <c r="X23" s="204">
        <f t="shared" si="0"/>
        <v>74048</v>
      </c>
      <c r="Y23" s="205">
        <f t="shared" si="8"/>
        <v>3.5000000000000001E-3</v>
      </c>
      <c r="Z23" s="204">
        <f t="shared" si="1"/>
        <v>74549</v>
      </c>
      <c r="AA23" s="205">
        <f t="shared" si="11"/>
        <v>3.5000000000000001E-3</v>
      </c>
    </row>
    <row r="24" spans="1:27" x14ac:dyDescent="0.25">
      <c r="A24" s="201"/>
      <c r="B24" s="202" t="s">
        <v>40</v>
      </c>
      <c r="C24" s="203">
        <v>349</v>
      </c>
      <c r="D24" s="203">
        <v>15</v>
      </c>
      <c r="E24" s="203">
        <v>2244</v>
      </c>
      <c r="F24" s="203">
        <v>650</v>
      </c>
      <c r="G24" s="203">
        <v>3</v>
      </c>
      <c r="H24" s="203">
        <v>6103</v>
      </c>
      <c r="I24" s="203">
        <v>231</v>
      </c>
      <c r="J24" s="203">
        <v>0</v>
      </c>
      <c r="K24" s="203">
        <v>0</v>
      </c>
      <c r="L24" s="203">
        <v>14</v>
      </c>
      <c r="M24" s="203">
        <v>1</v>
      </c>
      <c r="N24" s="203">
        <v>26</v>
      </c>
      <c r="O24" s="203">
        <f t="shared" si="2"/>
        <v>9636</v>
      </c>
      <c r="P24" s="196"/>
      <c r="Q24" s="204">
        <f t="shared" si="3"/>
        <v>9636</v>
      </c>
      <c r="R24" s="205">
        <f t="shared" si="4"/>
        <v>4.0000000000000002E-4</v>
      </c>
      <c r="S24" s="204">
        <f t="shared" si="5"/>
        <v>2894</v>
      </c>
      <c r="T24" s="205">
        <f t="shared" si="10"/>
        <v>5.9999999999999995E-4</v>
      </c>
      <c r="U24" s="206"/>
      <c r="V24" s="91">
        <f t="shared" si="6"/>
        <v>9636</v>
      </c>
      <c r="W24" s="92">
        <f t="shared" si="7"/>
        <v>4.0000000000000002E-4</v>
      </c>
      <c r="X24" s="204">
        <f t="shared" si="0"/>
        <v>9610</v>
      </c>
      <c r="Y24" s="205">
        <f t="shared" si="8"/>
        <v>4.0000000000000002E-4</v>
      </c>
      <c r="Z24" s="204">
        <f t="shared" si="1"/>
        <v>9603</v>
      </c>
      <c r="AA24" s="205">
        <f t="shared" si="11"/>
        <v>4.0000000000000002E-4</v>
      </c>
    </row>
    <row r="25" spans="1:27" x14ac:dyDescent="0.25">
      <c r="A25" s="201"/>
      <c r="B25" s="202" t="s">
        <v>41</v>
      </c>
      <c r="C25" s="203">
        <v>1248</v>
      </c>
      <c r="D25" s="203">
        <v>197</v>
      </c>
      <c r="E25" s="203">
        <v>13376</v>
      </c>
      <c r="F25" s="203">
        <v>2767</v>
      </c>
      <c r="G25" s="203">
        <v>67</v>
      </c>
      <c r="H25" s="203">
        <v>43130</v>
      </c>
      <c r="I25" s="203">
        <v>1639</v>
      </c>
      <c r="J25" s="203">
        <v>0</v>
      </c>
      <c r="K25" s="203">
        <v>6</v>
      </c>
      <c r="L25" s="203">
        <v>56</v>
      </c>
      <c r="M25" s="203">
        <v>15</v>
      </c>
      <c r="N25" s="203">
        <v>53</v>
      </c>
      <c r="O25" s="203">
        <f t="shared" si="2"/>
        <v>62554</v>
      </c>
      <c r="P25" s="196"/>
      <c r="Q25" s="204">
        <f t="shared" si="3"/>
        <v>62554</v>
      </c>
      <c r="R25" s="205">
        <f t="shared" si="4"/>
        <v>2.8999999999999998E-3</v>
      </c>
      <c r="S25" s="204">
        <f t="shared" si="5"/>
        <v>16143</v>
      </c>
      <c r="T25" s="205">
        <f>ROUND(S25/S$61,4)</f>
        <v>3.0999999999999999E-3</v>
      </c>
      <c r="U25" s="208"/>
      <c r="V25" s="91">
        <f t="shared" si="6"/>
        <v>62554</v>
      </c>
      <c r="W25" s="92">
        <f t="shared" si="7"/>
        <v>2.8999999999999998E-3</v>
      </c>
      <c r="X25" s="204">
        <f t="shared" si="0"/>
        <v>62501</v>
      </c>
      <c r="Y25" s="205">
        <f t="shared" si="8"/>
        <v>2.8999999999999998E-3</v>
      </c>
      <c r="Z25" s="204">
        <f t="shared" si="1"/>
        <v>62219</v>
      </c>
      <c r="AA25" s="205">
        <f t="shared" si="11"/>
        <v>2.8999999999999998E-3</v>
      </c>
    </row>
    <row r="26" spans="1:27" x14ac:dyDescent="0.25">
      <c r="A26" s="201"/>
      <c r="B26" s="202" t="s">
        <v>42</v>
      </c>
      <c r="C26" s="203">
        <v>9436</v>
      </c>
      <c r="D26" s="203">
        <v>412</v>
      </c>
      <c r="E26" s="203">
        <v>44974</v>
      </c>
      <c r="F26" s="203">
        <v>14901</v>
      </c>
      <c r="G26" s="203">
        <v>177</v>
      </c>
      <c r="H26" s="203">
        <v>153772</v>
      </c>
      <c r="I26" s="203">
        <v>5844</v>
      </c>
      <c r="J26" s="203">
        <v>1</v>
      </c>
      <c r="K26" s="203">
        <v>38</v>
      </c>
      <c r="L26" s="203">
        <v>215</v>
      </c>
      <c r="M26" s="203">
        <v>0</v>
      </c>
      <c r="N26" s="203">
        <v>45</v>
      </c>
      <c r="O26" s="203">
        <f t="shared" si="2"/>
        <v>229815</v>
      </c>
      <c r="P26" s="196"/>
      <c r="Q26" s="204">
        <f t="shared" si="3"/>
        <v>229815</v>
      </c>
      <c r="R26" s="205">
        <f t="shared" si="4"/>
        <v>1.06E-2</v>
      </c>
      <c r="S26" s="204">
        <f t="shared" si="5"/>
        <v>59875</v>
      </c>
      <c r="T26" s="205">
        <f t="shared" si="10"/>
        <v>1.1599999999999999E-2</v>
      </c>
      <c r="U26" s="206"/>
      <c r="V26" s="91">
        <f t="shared" si="6"/>
        <v>229815</v>
      </c>
      <c r="W26" s="92">
        <f t="shared" si="7"/>
        <v>1.06E-2</v>
      </c>
      <c r="X26" s="204">
        <f t="shared" si="0"/>
        <v>229770</v>
      </c>
      <c r="Y26" s="205">
        <f t="shared" si="8"/>
        <v>1.0699999999999999E-2</v>
      </c>
      <c r="Z26" s="204">
        <f t="shared" si="1"/>
        <v>229011</v>
      </c>
      <c r="AA26" s="205">
        <f>ROUND(Z26/Z$61,4)</f>
        <v>1.0699999999999999E-2</v>
      </c>
    </row>
    <row r="27" spans="1:27" x14ac:dyDescent="0.25">
      <c r="A27" s="201"/>
      <c r="B27" s="202" t="s">
        <v>43</v>
      </c>
      <c r="C27" s="203">
        <v>245</v>
      </c>
      <c r="D27" s="203">
        <v>14</v>
      </c>
      <c r="E27" s="203">
        <v>1403</v>
      </c>
      <c r="F27" s="203">
        <v>496</v>
      </c>
      <c r="G27" s="203">
        <v>2</v>
      </c>
      <c r="H27" s="203">
        <v>3893</v>
      </c>
      <c r="I27" s="203">
        <v>147</v>
      </c>
      <c r="J27" s="203">
        <v>0</v>
      </c>
      <c r="K27" s="203">
        <v>0</v>
      </c>
      <c r="L27" s="203">
        <v>10</v>
      </c>
      <c r="M27" s="203">
        <v>0</v>
      </c>
      <c r="N27" s="203">
        <v>43</v>
      </c>
      <c r="O27" s="203">
        <f t="shared" si="2"/>
        <v>6253</v>
      </c>
      <c r="P27" s="196"/>
      <c r="Q27" s="204">
        <f t="shared" si="3"/>
        <v>6253</v>
      </c>
      <c r="R27" s="205">
        <f t="shared" si="4"/>
        <v>2.9999999999999997E-4</v>
      </c>
      <c r="S27" s="204">
        <f t="shared" si="5"/>
        <v>1899</v>
      </c>
      <c r="T27" s="205">
        <f t="shared" si="10"/>
        <v>4.0000000000000002E-4</v>
      </c>
      <c r="U27" s="206"/>
      <c r="V27" s="91">
        <f t="shared" si="6"/>
        <v>6253</v>
      </c>
      <c r="W27" s="92">
        <f t="shared" si="7"/>
        <v>2.9999999999999997E-4</v>
      </c>
      <c r="X27" s="204">
        <f t="shared" si="0"/>
        <v>6210</v>
      </c>
      <c r="Y27" s="205">
        <f t="shared" si="8"/>
        <v>2.9999999999999997E-4</v>
      </c>
      <c r="Z27" s="204">
        <f t="shared" si="1"/>
        <v>6227</v>
      </c>
      <c r="AA27" s="205">
        <f t="shared" ref="AA27:AA34" si="12">ROUND(Z27/Z$61,4)</f>
        <v>2.9999999999999997E-4</v>
      </c>
    </row>
    <row r="28" spans="1:27" x14ac:dyDescent="0.25">
      <c r="A28" s="201"/>
      <c r="B28" s="202" t="s">
        <v>44</v>
      </c>
      <c r="C28" s="203">
        <v>30</v>
      </c>
      <c r="D28" s="203">
        <v>6</v>
      </c>
      <c r="E28" s="203">
        <v>630</v>
      </c>
      <c r="F28" s="203">
        <v>72</v>
      </c>
      <c r="G28" s="203">
        <v>3</v>
      </c>
      <c r="H28" s="203">
        <v>3812</v>
      </c>
      <c r="I28" s="203">
        <v>144</v>
      </c>
      <c r="J28" s="203">
        <v>0</v>
      </c>
      <c r="K28" s="203">
        <v>2</v>
      </c>
      <c r="L28" s="203">
        <v>1</v>
      </c>
      <c r="M28" s="203">
        <v>1</v>
      </c>
      <c r="N28" s="203">
        <v>2</v>
      </c>
      <c r="O28" s="203">
        <f t="shared" si="2"/>
        <v>4703</v>
      </c>
      <c r="P28" s="196"/>
      <c r="Q28" s="204">
        <f t="shared" si="3"/>
        <v>4703</v>
      </c>
      <c r="R28" s="205">
        <f t="shared" si="4"/>
        <v>2.0000000000000001E-4</v>
      </c>
      <c r="S28" s="204">
        <f t="shared" si="5"/>
        <v>702</v>
      </c>
      <c r="T28" s="205">
        <f t="shared" si="10"/>
        <v>1E-4</v>
      </c>
      <c r="U28" s="206"/>
      <c r="V28" s="91">
        <f t="shared" si="6"/>
        <v>4703</v>
      </c>
      <c r="W28" s="92">
        <f t="shared" si="7"/>
        <v>2.0000000000000001E-4</v>
      </c>
      <c r="X28" s="204">
        <f t="shared" si="0"/>
        <v>4701</v>
      </c>
      <c r="Y28" s="205">
        <f t="shared" si="8"/>
        <v>2.0000000000000001E-4</v>
      </c>
      <c r="Z28" s="204">
        <f t="shared" si="1"/>
        <v>4692</v>
      </c>
      <c r="AA28" s="205">
        <f t="shared" si="12"/>
        <v>2.0000000000000001E-4</v>
      </c>
    </row>
    <row r="29" spans="1:27" x14ac:dyDescent="0.25">
      <c r="A29" s="201"/>
      <c r="B29" s="202" t="s">
        <v>45</v>
      </c>
      <c r="C29" s="203">
        <v>5887</v>
      </c>
      <c r="D29" s="203">
        <v>145</v>
      </c>
      <c r="E29" s="203">
        <v>41530</v>
      </c>
      <c r="F29" s="203">
        <v>8443</v>
      </c>
      <c r="G29" s="203">
        <v>288</v>
      </c>
      <c r="H29" s="203">
        <v>215329</v>
      </c>
      <c r="I29" s="203">
        <v>8184</v>
      </c>
      <c r="J29" s="203">
        <v>1</v>
      </c>
      <c r="K29" s="203">
        <v>34</v>
      </c>
      <c r="L29" s="203">
        <v>61</v>
      </c>
      <c r="M29" s="203">
        <v>0</v>
      </c>
      <c r="N29" s="203">
        <v>260</v>
      </c>
      <c r="O29" s="203">
        <f t="shared" si="2"/>
        <v>280162</v>
      </c>
      <c r="P29" s="196"/>
      <c r="Q29" s="204">
        <f t="shared" si="3"/>
        <v>280162</v>
      </c>
      <c r="R29" s="205">
        <f>ROUND(Q29/Q$61,4)</f>
        <v>1.2999999999999999E-2</v>
      </c>
      <c r="S29" s="204">
        <f t="shared" si="5"/>
        <v>49973</v>
      </c>
      <c r="T29" s="205">
        <f>ROUND(S29/S$61,4)</f>
        <v>9.7000000000000003E-3</v>
      </c>
      <c r="U29" s="208"/>
      <c r="V29" s="91">
        <f t="shared" si="6"/>
        <v>280162</v>
      </c>
      <c r="W29" s="92">
        <f t="shared" si="7"/>
        <v>1.2999999999999999E-2</v>
      </c>
      <c r="X29" s="204">
        <f t="shared" si="0"/>
        <v>279902</v>
      </c>
      <c r="Y29" s="205">
        <f>ROUND(X29/X$61,4)</f>
        <v>1.3100000000000001E-2</v>
      </c>
      <c r="Z29" s="204">
        <f t="shared" si="1"/>
        <v>279668</v>
      </c>
      <c r="AA29" s="205">
        <f t="shared" si="12"/>
        <v>1.2999999999999999E-2</v>
      </c>
    </row>
    <row r="30" spans="1:27" x14ac:dyDescent="0.25">
      <c r="A30" s="201"/>
      <c r="B30" s="202" t="s">
        <v>46</v>
      </c>
      <c r="C30" s="203">
        <v>627</v>
      </c>
      <c r="D30" s="203">
        <v>58</v>
      </c>
      <c r="E30" s="203">
        <v>7120</v>
      </c>
      <c r="F30" s="203">
        <v>1495</v>
      </c>
      <c r="G30" s="203">
        <v>39</v>
      </c>
      <c r="H30" s="203">
        <v>37720</v>
      </c>
      <c r="I30" s="203">
        <v>1433</v>
      </c>
      <c r="J30" s="203">
        <v>0</v>
      </c>
      <c r="K30" s="203">
        <v>15</v>
      </c>
      <c r="L30" s="203">
        <v>11</v>
      </c>
      <c r="M30" s="203">
        <v>64</v>
      </c>
      <c r="N30" s="203">
        <v>17</v>
      </c>
      <c r="O30" s="203">
        <f t="shared" si="2"/>
        <v>48599</v>
      </c>
      <c r="P30" s="196"/>
      <c r="Q30" s="204">
        <f t="shared" si="3"/>
        <v>48599</v>
      </c>
      <c r="R30" s="205">
        <f t="shared" si="4"/>
        <v>2.3E-3</v>
      </c>
      <c r="S30" s="204">
        <f t="shared" si="5"/>
        <v>8615</v>
      </c>
      <c r="T30" s="205">
        <f t="shared" si="10"/>
        <v>1.6999999999999999E-3</v>
      </c>
      <c r="U30" s="206"/>
      <c r="V30" s="91">
        <f t="shared" si="6"/>
        <v>48599</v>
      </c>
      <c r="W30" s="92">
        <f t="shared" si="7"/>
        <v>2.3E-3</v>
      </c>
      <c r="X30" s="204">
        <f t="shared" si="0"/>
        <v>48582</v>
      </c>
      <c r="Y30" s="205">
        <f t="shared" si="8"/>
        <v>2.3E-3</v>
      </c>
      <c r="Z30" s="204">
        <f t="shared" si="1"/>
        <v>48427</v>
      </c>
      <c r="AA30" s="205">
        <f t="shared" si="12"/>
        <v>2.3E-3</v>
      </c>
    </row>
    <row r="31" spans="1:27" x14ac:dyDescent="0.25">
      <c r="A31" s="201"/>
      <c r="B31" s="202" t="s">
        <v>47</v>
      </c>
      <c r="C31" s="203">
        <v>675</v>
      </c>
      <c r="D31" s="203">
        <v>35</v>
      </c>
      <c r="E31" s="203">
        <v>8296</v>
      </c>
      <c r="F31" s="203">
        <v>1760</v>
      </c>
      <c r="G31" s="203">
        <v>17</v>
      </c>
      <c r="H31" s="203">
        <v>28811</v>
      </c>
      <c r="I31" s="203">
        <v>1095</v>
      </c>
      <c r="J31" s="203">
        <v>0</v>
      </c>
      <c r="K31" s="203">
        <v>0</v>
      </c>
      <c r="L31" s="203">
        <v>22</v>
      </c>
      <c r="M31" s="203">
        <v>13</v>
      </c>
      <c r="N31" s="203">
        <v>124</v>
      </c>
      <c r="O31" s="203">
        <f t="shared" si="2"/>
        <v>40848</v>
      </c>
      <c r="P31" s="196"/>
      <c r="Q31" s="204">
        <f t="shared" si="3"/>
        <v>40848</v>
      </c>
      <c r="R31" s="205">
        <f t="shared" si="4"/>
        <v>1.9E-3</v>
      </c>
      <c r="S31" s="204">
        <f t="shared" si="5"/>
        <v>10056</v>
      </c>
      <c r="T31" s="205">
        <f t="shared" si="10"/>
        <v>2E-3</v>
      </c>
      <c r="U31" s="206"/>
      <c r="V31" s="91">
        <f t="shared" si="6"/>
        <v>40848</v>
      </c>
      <c r="W31" s="92">
        <f t="shared" si="7"/>
        <v>1.9E-3</v>
      </c>
      <c r="X31" s="204">
        <f t="shared" si="0"/>
        <v>40724</v>
      </c>
      <c r="Y31" s="205">
        <f t="shared" si="8"/>
        <v>1.9E-3</v>
      </c>
      <c r="Z31" s="204">
        <f t="shared" si="1"/>
        <v>40761</v>
      </c>
      <c r="AA31" s="205">
        <f t="shared" si="12"/>
        <v>1.9E-3</v>
      </c>
    </row>
    <row r="32" spans="1:27" x14ac:dyDescent="0.25">
      <c r="A32" s="201"/>
      <c r="B32" s="202" t="s">
        <v>48</v>
      </c>
      <c r="C32" s="203">
        <v>21393</v>
      </c>
      <c r="D32" s="203">
        <v>1211</v>
      </c>
      <c r="E32" s="203">
        <v>241270</v>
      </c>
      <c r="F32" s="203">
        <v>50911</v>
      </c>
      <c r="G32" s="203">
        <v>3307</v>
      </c>
      <c r="H32" s="203">
        <v>1014991</v>
      </c>
      <c r="I32" s="203">
        <v>38578</v>
      </c>
      <c r="J32" s="203">
        <v>37</v>
      </c>
      <c r="K32" s="203">
        <v>1093</v>
      </c>
      <c r="L32" s="203">
        <v>438</v>
      </c>
      <c r="M32" s="203">
        <v>0</v>
      </c>
      <c r="N32" s="203">
        <v>4806</v>
      </c>
      <c r="O32" s="203">
        <f t="shared" si="2"/>
        <v>1378035</v>
      </c>
      <c r="P32" s="196"/>
      <c r="Q32" s="204">
        <f t="shared" si="3"/>
        <v>1378035</v>
      </c>
      <c r="R32" s="205">
        <f>ROUND(Q32/Q$61,4)</f>
        <v>6.3799999999999996E-2</v>
      </c>
      <c r="S32" s="204">
        <f t="shared" si="5"/>
        <v>292181</v>
      </c>
      <c r="T32" s="205">
        <f t="shared" si="10"/>
        <v>5.67E-2</v>
      </c>
      <c r="U32" s="206"/>
      <c r="V32" s="91">
        <f t="shared" si="6"/>
        <v>1378035</v>
      </c>
      <c r="W32" s="92">
        <f t="shared" si="7"/>
        <v>6.3799999999999996E-2</v>
      </c>
      <c r="X32" s="204">
        <f t="shared" si="0"/>
        <v>1373229</v>
      </c>
      <c r="Y32" s="205">
        <f t="shared" si="8"/>
        <v>6.4100000000000004E-2</v>
      </c>
      <c r="Z32" s="204">
        <f t="shared" si="1"/>
        <v>1373079</v>
      </c>
      <c r="AA32" s="205">
        <f t="shared" si="12"/>
        <v>6.3899999999999998E-2</v>
      </c>
    </row>
    <row r="33" spans="1:27" x14ac:dyDescent="0.25">
      <c r="A33" s="201"/>
      <c r="B33" s="202" t="s">
        <v>49</v>
      </c>
      <c r="C33" s="203">
        <v>1997</v>
      </c>
      <c r="D33" s="203">
        <v>123</v>
      </c>
      <c r="E33" s="203">
        <v>16945</v>
      </c>
      <c r="F33" s="203">
        <v>4305</v>
      </c>
      <c r="G33" s="203">
        <v>287</v>
      </c>
      <c r="H33" s="203">
        <v>76225</v>
      </c>
      <c r="I33" s="203">
        <v>2897</v>
      </c>
      <c r="J33" s="203">
        <v>17</v>
      </c>
      <c r="K33" s="203">
        <v>43</v>
      </c>
      <c r="L33" s="203">
        <v>42</v>
      </c>
      <c r="M33" s="203">
        <v>0</v>
      </c>
      <c r="N33" s="203">
        <v>137</v>
      </c>
      <c r="O33" s="203">
        <f t="shared" si="2"/>
        <v>103018</v>
      </c>
      <c r="P33" s="196"/>
      <c r="Q33" s="204">
        <f t="shared" si="3"/>
        <v>103018</v>
      </c>
      <c r="R33" s="205">
        <f t="shared" si="4"/>
        <v>4.7999999999999996E-3</v>
      </c>
      <c r="S33" s="204">
        <f t="shared" si="5"/>
        <v>21250</v>
      </c>
      <c r="T33" s="205">
        <f t="shared" si="10"/>
        <v>4.1000000000000003E-3</v>
      </c>
      <c r="U33" s="206"/>
      <c r="V33" s="91">
        <f t="shared" si="6"/>
        <v>103018</v>
      </c>
      <c r="W33" s="92">
        <f t="shared" si="7"/>
        <v>4.7999999999999996E-3</v>
      </c>
      <c r="X33" s="204">
        <f t="shared" si="0"/>
        <v>102881</v>
      </c>
      <c r="Y33" s="205">
        <f t="shared" si="8"/>
        <v>4.7999999999999996E-3</v>
      </c>
      <c r="Z33" s="204">
        <f t="shared" si="1"/>
        <v>102566</v>
      </c>
      <c r="AA33" s="205">
        <f t="shared" si="12"/>
        <v>4.7999999999999996E-3</v>
      </c>
    </row>
    <row r="34" spans="1:27" x14ac:dyDescent="0.25">
      <c r="A34" s="201"/>
      <c r="B34" s="202" t="s">
        <v>50</v>
      </c>
      <c r="C34" s="203">
        <v>212</v>
      </c>
      <c r="D34" s="203">
        <v>11</v>
      </c>
      <c r="E34" s="203">
        <v>1908</v>
      </c>
      <c r="F34" s="203">
        <v>480</v>
      </c>
      <c r="G34" s="203">
        <v>3</v>
      </c>
      <c r="H34" s="203">
        <v>6708</v>
      </c>
      <c r="I34" s="203">
        <v>254</v>
      </c>
      <c r="J34" s="203">
        <v>0</v>
      </c>
      <c r="K34" s="203">
        <v>0</v>
      </c>
      <c r="L34" s="203">
        <v>9</v>
      </c>
      <c r="M34" s="203">
        <v>3</v>
      </c>
      <c r="N34" s="203">
        <v>8</v>
      </c>
      <c r="O34" s="203">
        <f t="shared" si="2"/>
        <v>9596</v>
      </c>
      <c r="P34" s="196"/>
      <c r="Q34" s="204">
        <f t="shared" si="3"/>
        <v>9596</v>
      </c>
      <c r="R34" s="205">
        <f t="shared" si="4"/>
        <v>4.0000000000000002E-4</v>
      </c>
      <c r="S34" s="204">
        <f t="shared" si="5"/>
        <v>2388</v>
      </c>
      <c r="T34" s="205">
        <f t="shared" si="10"/>
        <v>5.0000000000000001E-4</v>
      </c>
      <c r="U34" s="206"/>
      <c r="V34" s="91">
        <f t="shared" si="6"/>
        <v>9596</v>
      </c>
      <c r="W34" s="92">
        <f t="shared" si="7"/>
        <v>4.0000000000000002E-4</v>
      </c>
      <c r="X34" s="204">
        <f t="shared" si="0"/>
        <v>9588</v>
      </c>
      <c r="Y34" s="205">
        <f t="shared" si="8"/>
        <v>4.0000000000000002E-4</v>
      </c>
      <c r="Z34" s="204">
        <f t="shared" si="1"/>
        <v>9570</v>
      </c>
      <c r="AA34" s="205">
        <f t="shared" si="12"/>
        <v>4.0000000000000002E-4</v>
      </c>
    </row>
    <row r="35" spans="1:27" x14ac:dyDescent="0.25">
      <c r="A35" s="201"/>
      <c r="B35" s="202" t="s">
        <v>51</v>
      </c>
      <c r="C35" s="203">
        <v>34472</v>
      </c>
      <c r="D35" s="203">
        <v>2405</v>
      </c>
      <c r="E35" s="203">
        <v>241598</v>
      </c>
      <c r="F35" s="203">
        <v>65184</v>
      </c>
      <c r="G35" s="203">
        <v>1260</v>
      </c>
      <c r="H35" s="203">
        <v>992874</v>
      </c>
      <c r="I35" s="203">
        <v>37737</v>
      </c>
      <c r="J35" s="203">
        <v>11</v>
      </c>
      <c r="K35" s="203">
        <v>603</v>
      </c>
      <c r="L35" s="203">
        <v>928</v>
      </c>
      <c r="M35" s="203">
        <v>0</v>
      </c>
      <c r="N35" s="203">
        <v>2917</v>
      </c>
      <c r="O35" s="203">
        <f t="shared" si="2"/>
        <v>1379989</v>
      </c>
      <c r="P35" s="196"/>
      <c r="Q35" s="204">
        <f t="shared" si="3"/>
        <v>1379989</v>
      </c>
      <c r="R35" s="205">
        <f>ROUND(Q35/Q$61,4)</f>
        <v>6.3899999999999998E-2</v>
      </c>
      <c r="S35" s="204">
        <f t="shared" si="5"/>
        <v>306782</v>
      </c>
      <c r="T35" s="205">
        <f t="shared" si="10"/>
        <v>5.9499999999999997E-2</v>
      </c>
      <c r="U35" s="206"/>
      <c r="V35" s="91">
        <f t="shared" si="6"/>
        <v>1379989</v>
      </c>
      <c r="W35" s="92">
        <f t="shared" si="7"/>
        <v>6.3899999999999998E-2</v>
      </c>
      <c r="X35" s="204">
        <f t="shared" si="0"/>
        <v>1377072</v>
      </c>
      <c r="Y35" s="205">
        <f t="shared" si="8"/>
        <v>6.4199999999999993E-2</v>
      </c>
      <c r="Z35" s="204">
        <f t="shared" si="1"/>
        <v>1375396</v>
      </c>
      <c r="AA35" s="205">
        <f>ROUND(Z35/Z$61,4)</f>
        <v>6.4000000000000001E-2</v>
      </c>
    </row>
    <row r="36" spans="1:27" x14ac:dyDescent="0.25">
      <c r="A36" s="201"/>
      <c r="B36" s="202" t="s">
        <v>52</v>
      </c>
      <c r="C36" s="203">
        <v>41673</v>
      </c>
      <c r="D36" s="203">
        <v>969</v>
      </c>
      <c r="E36" s="203">
        <v>179097</v>
      </c>
      <c r="F36" s="203">
        <v>68997</v>
      </c>
      <c r="G36" s="203">
        <v>2668</v>
      </c>
      <c r="H36" s="203">
        <v>628905</v>
      </c>
      <c r="I36" s="203">
        <v>23903</v>
      </c>
      <c r="J36" s="203">
        <v>200</v>
      </c>
      <c r="K36" s="203">
        <v>938</v>
      </c>
      <c r="L36" s="203">
        <v>463</v>
      </c>
      <c r="M36" s="203">
        <v>0</v>
      </c>
      <c r="N36" s="203">
        <v>3021</v>
      </c>
      <c r="O36" s="203">
        <f t="shared" si="2"/>
        <v>950834</v>
      </c>
      <c r="P36" s="196"/>
      <c r="Q36" s="204">
        <f t="shared" si="3"/>
        <v>950834</v>
      </c>
      <c r="R36" s="205">
        <f t="shared" si="4"/>
        <v>4.3999999999999997E-2</v>
      </c>
      <c r="S36" s="204">
        <f t="shared" si="5"/>
        <v>248094</v>
      </c>
      <c r="T36" s="205">
        <f t="shared" si="10"/>
        <v>4.8099999999999997E-2</v>
      </c>
      <c r="U36" s="206"/>
      <c r="V36" s="91">
        <f t="shared" si="6"/>
        <v>950834</v>
      </c>
      <c r="W36" s="92">
        <f t="shared" si="7"/>
        <v>4.3999999999999997E-2</v>
      </c>
      <c r="X36" s="204">
        <f t="shared" si="0"/>
        <v>947813</v>
      </c>
      <c r="Y36" s="205">
        <f t="shared" si="8"/>
        <v>4.4200000000000003E-2</v>
      </c>
      <c r="Z36" s="204">
        <f t="shared" si="1"/>
        <v>946734</v>
      </c>
      <c r="AA36" s="205">
        <f t="shared" ref="AA36:AA40" si="13">ROUND(Z36/Z$61,4)</f>
        <v>4.3999999999999997E-2</v>
      </c>
    </row>
    <row r="37" spans="1:27" x14ac:dyDescent="0.25">
      <c r="A37" s="201"/>
      <c r="B37" s="202" t="s">
        <v>53</v>
      </c>
      <c r="C37" s="203">
        <v>647</v>
      </c>
      <c r="D37" s="203">
        <v>16</v>
      </c>
      <c r="E37" s="203">
        <v>5251</v>
      </c>
      <c r="F37" s="203">
        <v>1035</v>
      </c>
      <c r="G37" s="203">
        <v>47</v>
      </c>
      <c r="H37" s="203">
        <v>21090</v>
      </c>
      <c r="I37" s="203">
        <v>801</v>
      </c>
      <c r="J37" s="203">
        <v>0</v>
      </c>
      <c r="K37" s="203">
        <v>7</v>
      </c>
      <c r="L37" s="203">
        <v>7</v>
      </c>
      <c r="M37" s="203">
        <v>11</v>
      </c>
      <c r="N37" s="203">
        <v>101</v>
      </c>
      <c r="O37" s="203">
        <f t="shared" si="2"/>
        <v>29013</v>
      </c>
      <c r="P37" s="196"/>
      <c r="Q37" s="204">
        <f t="shared" si="3"/>
        <v>29013</v>
      </c>
      <c r="R37" s="205">
        <f t="shared" si="4"/>
        <v>1.2999999999999999E-3</v>
      </c>
      <c r="S37" s="204">
        <f t="shared" si="5"/>
        <v>6286</v>
      </c>
      <c r="T37" s="205">
        <f t="shared" si="10"/>
        <v>1.1999999999999999E-3</v>
      </c>
      <c r="U37" s="206"/>
      <c r="V37" s="91">
        <f t="shared" si="6"/>
        <v>29013</v>
      </c>
      <c r="W37" s="92">
        <f t="shared" si="7"/>
        <v>1.2999999999999999E-3</v>
      </c>
      <c r="X37" s="204">
        <f t="shared" si="0"/>
        <v>28912</v>
      </c>
      <c r="Y37" s="205">
        <f t="shared" si="8"/>
        <v>1.2999999999999999E-3</v>
      </c>
      <c r="Z37" s="204">
        <f t="shared" si="1"/>
        <v>28932</v>
      </c>
      <c r="AA37" s="205">
        <f t="shared" si="13"/>
        <v>1.2999999999999999E-3</v>
      </c>
    </row>
    <row r="38" spans="1:27" x14ac:dyDescent="0.25">
      <c r="A38" s="201"/>
      <c r="B38" s="202" t="s">
        <v>54</v>
      </c>
      <c r="C38" s="203">
        <v>49041</v>
      </c>
      <c r="D38" s="203">
        <v>3817</v>
      </c>
      <c r="E38" s="203">
        <v>265331</v>
      </c>
      <c r="F38" s="203">
        <v>86421</v>
      </c>
      <c r="G38" s="203">
        <v>1236</v>
      </c>
      <c r="H38" s="203">
        <v>972259</v>
      </c>
      <c r="I38" s="203">
        <v>36954</v>
      </c>
      <c r="J38" s="203">
        <v>9</v>
      </c>
      <c r="K38" s="203">
        <v>326</v>
      </c>
      <c r="L38" s="203">
        <v>1976</v>
      </c>
      <c r="M38" s="203">
        <v>0</v>
      </c>
      <c r="N38" s="203">
        <v>125</v>
      </c>
      <c r="O38" s="203">
        <f t="shared" si="2"/>
        <v>1417495</v>
      </c>
      <c r="P38" s="196"/>
      <c r="Q38" s="204">
        <f t="shared" si="3"/>
        <v>1417495</v>
      </c>
      <c r="R38" s="205">
        <f>ROUND(Q38/Q$61,4)</f>
        <v>6.5600000000000006E-2</v>
      </c>
      <c r="S38" s="204">
        <f t="shared" si="5"/>
        <v>351752</v>
      </c>
      <c r="T38" s="205">
        <f t="shared" si="10"/>
        <v>6.8199999999999997E-2</v>
      </c>
      <c r="U38" s="206"/>
      <c r="V38" s="91">
        <f t="shared" si="6"/>
        <v>1417495</v>
      </c>
      <c r="W38" s="92">
        <f t="shared" si="7"/>
        <v>6.5600000000000006E-2</v>
      </c>
      <c r="X38" s="204">
        <f t="shared" si="0"/>
        <v>1417370</v>
      </c>
      <c r="Y38" s="205">
        <f t="shared" si="8"/>
        <v>6.6100000000000006E-2</v>
      </c>
      <c r="Z38" s="204">
        <f t="shared" si="1"/>
        <v>1410466</v>
      </c>
      <c r="AA38" s="205">
        <f t="shared" si="13"/>
        <v>6.5600000000000006E-2</v>
      </c>
    </row>
    <row r="39" spans="1:27" x14ac:dyDescent="0.25">
      <c r="A39" s="201"/>
      <c r="B39" s="202" t="s">
        <v>55</v>
      </c>
      <c r="C39" s="203">
        <v>33957</v>
      </c>
      <c r="D39" s="203">
        <v>1168</v>
      </c>
      <c r="E39" s="203">
        <v>318769</v>
      </c>
      <c r="F39" s="203">
        <v>63692</v>
      </c>
      <c r="G39" s="203">
        <v>2765</v>
      </c>
      <c r="H39" s="203">
        <v>1020453</v>
      </c>
      <c r="I39" s="203">
        <v>38785</v>
      </c>
      <c r="J39" s="203">
        <v>184</v>
      </c>
      <c r="K39" s="203">
        <v>520</v>
      </c>
      <c r="L39" s="203">
        <v>480</v>
      </c>
      <c r="M39" s="203">
        <v>0</v>
      </c>
      <c r="N39" s="203">
        <v>3930</v>
      </c>
      <c r="O39" s="203">
        <f t="shared" si="2"/>
        <v>1484703</v>
      </c>
      <c r="P39" s="196"/>
      <c r="Q39" s="204">
        <f t="shared" si="3"/>
        <v>1484703</v>
      </c>
      <c r="R39" s="205">
        <f t="shared" si="4"/>
        <v>6.88E-2</v>
      </c>
      <c r="S39" s="204">
        <f t="shared" si="5"/>
        <v>382461</v>
      </c>
      <c r="T39" s="205">
        <f t="shared" si="10"/>
        <v>7.4200000000000002E-2</v>
      </c>
      <c r="U39" s="206"/>
      <c r="V39" s="91">
        <f t="shared" si="6"/>
        <v>1484703</v>
      </c>
      <c r="W39" s="92">
        <f t="shared" si="7"/>
        <v>6.88E-2</v>
      </c>
      <c r="X39" s="204">
        <f t="shared" si="0"/>
        <v>1480773</v>
      </c>
      <c r="Y39" s="205">
        <f t="shared" si="8"/>
        <v>6.9099999999999995E-2</v>
      </c>
      <c r="Z39" s="204">
        <f t="shared" si="1"/>
        <v>1480290</v>
      </c>
      <c r="AA39" s="205">
        <f t="shared" si="13"/>
        <v>6.88E-2</v>
      </c>
    </row>
    <row r="40" spans="1:27" x14ac:dyDescent="0.25">
      <c r="A40" s="201"/>
      <c r="B40" s="202" t="s">
        <v>56</v>
      </c>
      <c r="C40" s="203">
        <v>5466</v>
      </c>
      <c r="D40" s="203">
        <v>352</v>
      </c>
      <c r="E40" s="203">
        <v>92220</v>
      </c>
      <c r="F40" s="203">
        <v>6463</v>
      </c>
      <c r="G40" s="203">
        <v>2000</v>
      </c>
      <c r="H40" s="203">
        <v>243167</v>
      </c>
      <c r="I40" s="203">
        <v>9242</v>
      </c>
      <c r="J40" s="203">
        <v>27</v>
      </c>
      <c r="K40" s="203">
        <v>365</v>
      </c>
      <c r="L40" s="203">
        <v>326</v>
      </c>
      <c r="M40" s="203">
        <v>0</v>
      </c>
      <c r="N40" s="203">
        <v>5353</v>
      </c>
      <c r="O40" s="203">
        <f t="shared" si="2"/>
        <v>364981</v>
      </c>
      <c r="P40" s="196"/>
      <c r="Q40" s="204">
        <f t="shared" si="3"/>
        <v>364981</v>
      </c>
      <c r="R40" s="205">
        <f t="shared" si="4"/>
        <v>1.6899999999999998E-2</v>
      </c>
      <c r="S40" s="204">
        <f t="shared" si="5"/>
        <v>98683</v>
      </c>
      <c r="T40" s="205">
        <f t="shared" si="10"/>
        <v>1.9099999999999999E-2</v>
      </c>
      <c r="U40" s="206"/>
      <c r="V40" s="91">
        <f t="shared" si="6"/>
        <v>364981</v>
      </c>
      <c r="W40" s="92">
        <f t="shared" si="7"/>
        <v>1.6899999999999998E-2</v>
      </c>
      <c r="X40" s="204">
        <f t="shared" si="0"/>
        <v>359628</v>
      </c>
      <c r="Y40" s="205">
        <f t="shared" si="8"/>
        <v>1.6799999999999999E-2</v>
      </c>
      <c r="Z40" s="204">
        <f t="shared" si="1"/>
        <v>362303</v>
      </c>
      <c r="AA40" s="205">
        <f t="shared" si="13"/>
        <v>1.6799999999999999E-2</v>
      </c>
    </row>
    <row r="41" spans="1:27" x14ac:dyDescent="0.25">
      <c r="A41" s="201"/>
      <c r="B41" s="202" t="s">
        <v>57</v>
      </c>
      <c r="C41" s="203">
        <v>16527</v>
      </c>
      <c r="D41" s="203">
        <v>792</v>
      </c>
      <c r="E41" s="203">
        <v>84451</v>
      </c>
      <c r="F41" s="203">
        <v>30220</v>
      </c>
      <c r="G41" s="203">
        <v>801</v>
      </c>
      <c r="H41" s="203">
        <v>326247</v>
      </c>
      <c r="I41" s="203">
        <v>12400</v>
      </c>
      <c r="J41" s="203">
        <v>2</v>
      </c>
      <c r="K41" s="203">
        <v>115</v>
      </c>
      <c r="L41" s="203">
        <v>292</v>
      </c>
      <c r="M41" s="203">
        <v>0</v>
      </c>
      <c r="N41" s="203">
        <v>314</v>
      </c>
      <c r="O41" s="203">
        <f t="shared" si="2"/>
        <v>472161</v>
      </c>
      <c r="P41" s="196"/>
      <c r="Q41" s="204">
        <f t="shared" si="3"/>
        <v>472161</v>
      </c>
      <c r="R41" s="205">
        <f t="shared" si="4"/>
        <v>2.1899999999999999E-2</v>
      </c>
      <c r="S41" s="204">
        <f t="shared" si="5"/>
        <v>114671</v>
      </c>
      <c r="T41" s="207">
        <f>ROUNDUP(S41/S$61,4)</f>
        <v>2.23E-2</v>
      </c>
      <c r="U41" s="206"/>
      <c r="V41" s="91">
        <f t="shared" si="6"/>
        <v>472161</v>
      </c>
      <c r="W41" s="92">
        <f t="shared" si="7"/>
        <v>2.1899999999999999E-2</v>
      </c>
      <c r="X41" s="204">
        <f t="shared" si="0"/>
        <v>471847</v>
      </c>
      <c r="Y41" s="207">
        <f>ROUNDDOWN(X41/X$61,4)</f>
        <v>2.1999999999999999E-2</v>
      </c>
      <c r="Z41" s="204">
        <f t="shared" si="1"/>
        <v>470276</v>
      </c>
      <c r="AA41" s="207">
        <f>ROUNDDOWN(Z41/Z$61,4)</f>
        <v>2.18E-2</v>
      </c>
    </row>
    <row r="42" spans="1:27" x14ac:dyDescent="0.25">
      <c r="A42" s="201"/>
      <c r="B42" s="202" t="s">
        <v>58</v>
      </c>
      <c r="C42" s="203">
        <v>1924</v>
      </c>
      <c r="D42" s="203">
        <v>144</v>
      </c>
      <c r="E42" s="203">
        <v>19289</v>
      </c>
      <c r="F42" s="203">
        <v>3624</v>
      </c>
      <c r="G42" s="203">
        <v>52</v>
      </c>
      <c r="H42" s="203">
        <v>69386</v>
      </c>
      <c r="I42" s="203">
        <v>2637</v>
      </c>
      <c r="J42" s="203">
        <v>1</v>
      </c>
      <c r="K42" s="203">
        <v>10</v>
      </c>
      <c r="L42" s="203">
        <v>60</v>
      </c>
      <c r="M42" s="203">
        <v>0</v>
      </c>
      <c r="N42" s="203">
        <v>459</v>
      </c>
      <c r="O42" s="203">
        <f t="shared" si="2"/>
        <v>97586</v>
      </c>
      <c r="P42" s="196"/>
      <c r="Q42" s="204">
        <f t="shared" si="3"/>
        <v>97586</v>
      </c>
      <c r="R42" s="205">
        <f t="shared" si="4"/>
        <v>4.4999999999999997E-3</v>
      </c>
      <c r="S42" s="204">
        <f t="shared" si="5"/>
        <v>22913</v>
      </c>
      <c r="T42" s="205">
        <f t="shared" si="10"/>
        <v>4.4000000000000003E-3</v>
      </c>
      <c r="U42" s="206"/>
      <c r="V42" s="91">
        <f>O42</f>
        <v>97586</v>
      </c>
      <c r="W42" s="92">
        <f t="shared" si="7"/>
        <v>4.4999999999999997E-3</v>
      </c>
      <c r="X42" s="204">
        <f t="shared" si="0"/>
        <v>97127</v>
      </c>
      <c r="Y42" s="205">
        <f t="shared" si="8"/>
        <v>4.4999999999999997E-3</v>
      </c>
      <c r="Z42" s="204">
        <f t="shared" si="1"/>
        <v>97330</v>
      </c>
      <c r="AA42" s="205">
        <f t="shared" ref="AA42:AA51" si="14">ROUND(Z42/Z$61,4)</f>
        <v>4.4999999999999997E-3</v>
      </c>
    </row>
    <row r="43" spans="1:27" x14ac:dyDescent="0.25">
      <c r="A43" s="201"/>
      <c r="B43" s="202" t="s">
        <v>59</v>
      </c>
      <c r="C43" s="203">
        <v>1168</v>
      </c>
      <c r="D43" s="203">
        <v>65</v>
      </c>
      <c r="E43" s="203">
        <v>26712</v>
      </c>
      <c r="F43" s="203">
        <v>4799</v>
      </c>
      <c r="G43" s="203">
        <v>493</v>
      </c>
      <c r="H43" s="203">
        <v>165405</v>
      </c>
      <c r="I43" s="203">
        <v>6286</v>
      </c>
      <c r="J43" s="203">
        <v>9</v>
      </c>
      <c r="K43" s="203">
        <v>385</v>
      </c>
      <c r="L43" s="203">
        <v>39</v>
      </c>
      <c r="M43" s="203">
        <v>0</v>
      </c>
      <c r="N43" s="203">
        <v>272</v>
      </c>
      <c r="O43" s="203">
        <f t="shared" si="2"/>
        <v>205633</v>
      </c>
      <c r="P43" s="196"/>
      <c r="Q43" s="204">
        <f t="shared" si="3"/>
        <v>205633</v>
      </c>
      <c r="R43" s="205">
        <f t="shared" si="4"/>
        <v>9.4999999999999998E-3</v>
      </c>
      <c r="S43" s="204">
        <f t="shared" si="5"/>
        <v>31511</v>
      </c>
      <c r="T43" s="205">
        <f t="shared" si="10"/>
        <v>6.1000000000000004E-3</v>
      </c>
      <c r="U43" s="206"/>
      <c r="V43" s="91">
        <f t="shared" si="6"/>
        <v>205633</v>
      </c>
      <c r="W43" s="92">
        <f t="shared" si="7"/>
        <v>9.4999999999999998E-3</v>
      </c>
      <c r="X43" s="204">
        <f t="shared" si="0"/>
        <v>205361</v>
      </c>
      <c r="Y43" s="205">
        <f t="shared" si="8"/>
        <v>9.5999999999999992E-3</v>
      </c>
      <c r="Z43" s="204">
        <f t="shared" si="1"/>
        <v>205036</v>
      </c>
      <c r="AA43" s="205">
        <f t="shared" si="14"/>
        <v>9.4999999999999998E-3</v>
      </c>
    </row>
    <row r="44" spans="1:27" x14ac:dyDescent="0.25">
      <c r="A44" s="201"/>
      <c r="B44" s="202" t="s">
        <v>60</v>
      </c>
      <c r="C44" s="203">
        <v>5132</v>
      </c>
      <c r="D44" s="203">
        <v>260</v>
      </c>
      <c r="E44" s="203">
        <v>44742</v>
      </c>
      <c r="F44" s="203">
        <v>8067</v>
      </c>
      <c r="G44" s="203">
        <v>234</v>
      </c>
      <c r="H44" s="203">
        <v>171780</v>
      </c>
      <c r="I44" s="203">
        <v>6529</v>
      </c>
      <c r="J44" s="203">
        <v>2</v>
      </c>
      <c r="K44" s="203">
        <v>19</v>
      </c>
      <c r="L44" s="203">
        <v>54</v>
      </c>
      <c r="M44" s="203">
        <v>0</v>
      </c>
      <c r="N44" s="203">
        <v>225</v>
      </c>
      <c r="O44" s="203">
        <f t="shared" si="2"/>
        <v>237044</v>
      </c>
      <c r="P44" s="196"/>
      <c r="Q44" s="204">
        <f t="shared" si="3"/>
        <v>237044</v>
      </c>
      <c r="R44" s="205">
        <f t="shared" si="4"/>
        <v>1.0999999999999999E-2</v>
      </c>
      <c r="S44" s="204">
        <f t="shared" si="5"/>
        <v>52809</v>
      </c>
      <c r="T44" s="205">
        <f t="shared" si="10"/>
        <v>1.0200000000000001E-2</v>
      </c>
      <c r="U44" s="206"/>
      <c r="V44" s="91">
        <f t="shared" si="6"/>
        <v>237044</v>
      </c>
      <c r="W44" s="92">
        <f t="shared" si="7"/>
        <v>1.0999999999999999E-2</v>
      </c>
      <c r="X44" s="204">
        <f t="shared" si="0"/>
        <v>236819</v>
      </c>
      <c r="Y44" s="205">
        <f>ROUND(X44/X$61,4)</f>
        <v>1.0999999999999999E-2</v>
      </c>
      <c r="Z44" s="204">
        <f t="shared" si="1"/>
        <v>236496</v>
      </c>
      <c r="AA44" s="205">
        <f t="shared" si="14"/>
        <v>1.0999999999999999E-2</v>
      </c>
    </row>
    <row r="45" spans="1:27" x14ac:dyDescent="0.25">
      <c r="A45" s="201"/>
      <c r="B45" s="202" t="s">
        <v>61</v>
      </c>
      <c r="C45" s="203">
        <v>10013</v>
      </c>
      <c r="D45" s="203">
        <v>498</v>
      </c>
      <c r="E45" s="203">
        <v>87681</v>
      </c>
      <c r="F45" s="203">
        <v>32858</v>
      </c>
      <c r="G45" s="203">
        <v>1294</v>
      </c>
      <c r="H45" s="203">
        <v>471077</v>
      </c>
      <c r="I45" s="203">
        <v>17905</v>
      </c>
      <c r="J45" s="203">
        <v>37</v>
      </c>
      <c r="K45" s="203">
        <v>987</v>
      </c>
      <c r="L45" s="203">
        <v>282</v>
      </c>
      <c r="M45" s="203">
        <v>0</v>
      </c>
      <c r="N45" s="203">
        <v>6149</v>
      </c>
      <c r="O45" s="203">
        <f t="shared" si="2"/>
        <v>628781</v>
      </c>
      <c r="P45" s="196"/>
      <c r="Q45" s="204">
        <f t="shared" si="3"/>
        <v>628781</v>
      </c>
      <c r="R45" s="205">
        <f t="shared" si="4"/>
        <v>2.9100000000000001E-2</v>
      </c>
      <c r="S45" s="204">
        <f t="shared" si="5"/>
        <v>120539</v>
      </c>
      <c r="T45" s="205">
        <f t="shared" si="10"/>
        <v>2.3400000000000001E-2</v>
      </c>
      <c r="U45" s="206"/>
      <c r="V45" s="91">
        <f t="shared" si="6"/>
        <v>628781</v>
      </c>
      <c r="W45" s="92">
        <f t="shared" si="7"/>
        <v>2.9100000000000001E-2</v>
      </c>
      <c r="X45" s="204">
        <f t="shared" si="0"/>
        <v>622632</v>
      </c>
      <c r="Y45" s="205">
        <f t="shared" si="8"/>
        <v>2.9000000000000001E-2</v>
      </c>
      <c r="Z45" s="204">
        <f t="shared" si="1"/>
        <v>626707</v>
      </c>
      <c r="AA45" s="205">
        <f t="shared" si="14"/>
        <v>2.9100000000000001E-2</v>
      </c>
    </row>
    <row r="46" spans="1:27" x14ac:dyDescent="0.25">
      <c r="A46" s="201"/>
      <c r="B46" s="202" t="s">
        <v>62</v>
      </c>
      <c r="C46" s="203">
        <v>2161</v>
      </c>
      <c r="D46" s="203">
        <v>66</v>
      </c>
      <c r="E46" s="203">
        <v>25472</v>
      </c>
      <c r="F46" s="203">
        <v>4636</v>
      </c>
      <c r="G46" s="203">
        <v>64</v>
      </c>
      <c r="H46" s="203">
        <v>85200</v>
      </c>
      <c r="I46" s="203">
        <v>3238</v>
      </c>
      <c r="J46" s="203">
        <v>1</v>
      </c>
      <c r="K46" s="203">
        <v>13</v>
      </c>
      <c r="L46" s="203">
        <v>28</v>
      </c>
      <c r="M46" s="203">
        <v>0</v>
      </c>
      <c r="N46" s="203">
        <v>175</v>
      </c>
      <c r="O46" s="203">
        <f t="shared" si="2"/>
        <v>121054</v>
      </c>
      <c r="P46" s="196"/>
      <c r="Q46" s="204">
        <f t="shared" si="3"/>
        <v>121054</v>
      </c>
      <c r="R46" s="205">
        <f t="shared" si="4"/>
        <v>5.5999999999999999E-3</v>
      </c>
      <c r="S46" s="204">
        <f t="shared" si="5"/>
        <v>30108</v>
      </c>
      <c r="T46" s="205">
        <f t="shared" si="10"/>
        <v>5.7999999999999996E-3</v>
      </c>
      <c r="U46" s="206"/>
      <c r="V46" s="91">
        <f t="shared" si="6"/>
        <v>121054</v>
      </c>
      <c r="W46" s="92">
        <f t="shared" si="7"/>
        <v>5.5999999999999999E-3</v>
      </c>
      <c r="X46" s="204">
        <f t="shared" si="0"/>
        <v>120879</v>
      </c>
      <c r="Y46" s="205">
        <f t="shared" si="8"/>
        <v>5.5999999999999999E-3</v>
      </c>
      <c r="Z46" s="204">
        <f t="shared" si="1"/>
        <v>120896</v>
      </c>
      <c r="AA46" s="205">
        <f t="shared" si="14"/>
        <v>5.5999999999999999E-3</v>
      </c>
    </row>
    <row r="47" spans="1:27" x14ac:dyDescent="0.25">
      <c r="A47" s="201"/>
      <c r="B47" s="202" t="s">
        <v>63</v>
      </c>
      <c r="C47" s="203">
        <v>2798</v>
      </c>
      <c r="D47" s="203">
        <v>324</v>
      </c>
      <c r="E47" s="203">
        <v>21260</v>
      </c>
      <c r="F47" s="203">
        <v>7001</v>
      </c>
      <c r="G47" s="203">
        <v>51</v>
      </c>
      <c r="H47" s="203">
        <v>71957</v>
      </c>
      <c r="I47" s="203">
        <v>2735</v>
      </c>
      <c r="J47" s="203">
        <v>0</v>
      </c>
      <c r="K47" s="203">
        <v>1</v>
      </c>
      <c r="L47" s="203">
        <v>99</v>
      </c>
      <c r="M47" s="203">
        <v>39</v>
      </c>
      <c r="N47" s="203">
        <v>232</v>
      </c>
      <c r="O47" s="203">
        <f t="shared" si="2"/>
        <v>106497</v>
      </c>
      <c r="P47" s="196"/>
      <c r="Q47" s="204">
        <f t="shared" si="3"/>
        <v>106497</v>
      </c>
      <c r="R47" s="205">
        <f t="shared" si="4"/>
        <v>4.8999999999999998E-3</v>
      </c>
      <c r="S47" s="204">
        <f t="shared" si="5"/>
        <v>28261</v>
      </c>
      <c r="T47" s="205">
        <f t="shared" si="10"/>
        <v>5.4999999999999997E-3</v>
      </c>
      <c r="U47" s="206"/>
      <c r="V47" s="91">
        <f t="shared" si="6"/>
        <v>106497</v>
      </c>
      <c r="W47" s="92">
        <f t="shared" si="7"/>
        <v>4.8999999999999998E-3</v>
      </c>
      <c r="X47" s="204">
        <f t="shared" si="0"/>
        <v>106265</v>
      </c>
      <c r="Y47" s="205">
        <f t="shared" si="8"/>
        <v>5.0000000000000001E-3</v>
      </c>
      <c r="Z47" s="204">
        <f t="shared" si="1"/>
        <v>105984</v>
      </c>
      <c r="AA47" s="205">
        <f t="shared" si="14"/>
        <v>4.8999999999999998E-3</v>
      </c>
    </row>
    <row r="48" spans="1:27" x14ac:dyDescent="0.25">
      <c r="A48" s="201"/>
      <c r="B48" s="202" t="s">
        <v>64</v>
      </c>
      <c r="C48" s="203">
        <v>36</v>
      </c>
      <c r="D48" s="203">
        <v>8</v>
      </c>
      <c r="E48" s="203">
        <v>270</v>
      </c>
      <c r="F48" s="203">
        <v>71</v>
      </c>
      <c r="G48" s="203">
        <v>0</v>
      </c>
      <c r="H48" s="203">
        <v>845</v>
      </c>
      <c r="I48" s="203">
        <v>32</v>
      </c>
      <c r="J48" s="203">
        <v>0</v>
      </c>
      <c r="K48" s="203">
        <v>0</v>
      </c>
      <c r="L48" s="203">
        <v>1</v>
      </c>
      <c r="M48" s="203">
        <v>0</v>
      </c>
      <c r="N48" s="203">
        <v>9</v>
      </c>
      <c r="O48" s="203">
        <f t="shared" si="2"/>
        <v>1272</v>
      </c>
      <c r="P48" s="196"/>
      <c r="Q48" s="204">
        <f t="shared" si="3"/>
        <v>1272</v>
      </c>
      <c r="R48" s="205">
        <f t="shared" si="4"/>
        <v>1E-4</v>
      </c>
      <c r="S48" s="204">
        <f t="shared" si="5"/>
        <v>341</v>
      </c>
      <c r="T48" s="205">
        <f t="shared" si="10"/>
        <v>1E-4</v>
      </c>
      <c r="U48" s="206"/>
      <c r="V48" s="91">
        <f t="shared" si="6"/>
        <v>1272</v>
      </c>
      <c r="W48" s="92">
        <f t="shared" si="7"/>
        <v>1E-4</v>
      </c>
      <c r="X48" s="204">
        <f t="shared" si="0"/>
        <v>1263</v>
      </c>
      <c r="Y48" s="205">
        <f t="shared" si="8"/>
        <v>1E-4</v>
      </c>
      <c r="Z48" s="204">
        <f t="shared" si="1"/>
        <v>1263</v>
      </c>
      <c r="AA48" s="205">
        <f t="shared" si="14"/>
        <v>1E-4</v>
      </c>
    </row>
    <row r="49" spans="1:27" x14ac:dyDescent="0.25">
      <c r="A49" s="201"/>
      <c r="B49" s="202" t="s">
        <v>65</v>
      </c>
      <c r="C49" s="203">
        <v>729</v>
      </c>
      <c r="D49" s="203">
        <v>57</v>
      </c>
      <c r="E49" s="203">
        <v>6387</v>
      </c>
      <c r="F49" s="203">
        <v>2138</v>
      </c>
      <c r="G49" s="203">
        <v>12</v>
      </c>
      <c r="H49" s="203">
        <v>19857</v>
      </c>
      <c r="I49" s="203">
        <v>754</v>
      </c>
      <c r="J49" s="203">
        <v>0</v>
      </c>
      <c r="K49" s="203">
        <v>1</v>
      </c>
      <c r="L49" s="203">
        <v>37</v>
      </c>
      <c r="M49" s="203">
        <v>1</v>
      </c>
      <c r="N49" s="203">
        <v>26</v>
      </c>
      <c r="O49" s="203">
        <f t="shared" si="2"/>
        <v>29999</v>
      </c>
      <c r="P49" s="196"/>
      <c r="Q49" s="204">
        <f t="shared" si="3"/>
        <v>29999</v>
      </c>
      <c r="R49" s="205">
        <f t="shared" si="4"/>
        <v>1.4E-3</v>
      </c>
      <c r="S49" s="204">
        <f t="shared" si="5"/>
        <v>8525</v>
      </c>
      <c r="T49" s="205">
        <f t="shared" si="10"/>
        <v>1.6999999999999999E-3</v>
      </c>
      <c r="U49" s="206"/>
      <c r="V49" s="91">
        <f t="shared" si="6"/>
        <v>29999</v>
      </c>
      <c r="W49" s="92">
        <f t="shared" si="7"/>
        <v>1.4E-3</v>
      </c>
      <c r="X49" s="204">
        <f t="shared" si="0"/>
        <v>29973</v>
      </c>
      <c r="Y49" s="205">
        <f t="shared" si="8"/>
        <v>1.4E-3</v>
      </c>
      <c r="Z49" s="204">
        <f t="shared" si="1"/>
        <v>29892</v>
      </c>
      <c r="AA49" s="205">
        <f t="shared" si="14"/>
        <v>1.4E-3</v>
      </c>
    </row>
    <row r="50" spans="1:27" x14ac:dyDescent="0.25">
      <c r="A50" s="201"/>
      <c r="B50" s="202" t="s">
        <v>66</v>
      </c>
      <c r="C50" s="203">
        <v>5506</v>
      </c>
      <c r="D50" s="203">
        <v>243</v>
      </c>
      <c r="E50" s="203">
        <v>39980</v>
      </c>
      <c r="F50" s="203">
        <v>10749</v>
      </c>
      <c r="G50" s="203">
        <v>289</v>
      </c>
      <c r="H50" s="203">
        <v>140872</v>
      </c>
      <c r="I50" s="203">
        <v>5354</v>
      </c>
      <c r="J50" s="203">
        <v>2</v>
      </c>
      <c r="K50" s="203">
        <v>95</v>
      </c>
      <c r="L50" s="203">
        <v>101</v>
      </c>
      <c r="M50" s="203">
        <v>43</v>
      </c>
      <c r="N50" s="203">
        <v>297</v>
      </c>
      <c r="O50" s="203">
        <f t="shared" si="2"/>
        <v>203531</v>
      </c>
      <c r="P50" s="196"/>
      <c r="Q50" s="204">
        <f t="shared" si="3"/>
        <v>203531</v>
      </c>
      <c r="R50" s="205">
        <f t="shared" si="4"/>
        <v>9.4000000000000004E-3</v>
      </c>
      <c r="S50" s="204">
        <f t="shared" si="5"/>
        <v>50729</v>
      </c>
      <c r="T50" s="205">
        <f t="shared" si="10"/>
        <v>9.7999999999999997E-3</v>
      </c>
      <c r="U50" s="206"/>
      <c r="V50" s="91">
        <f t="shared" si="6"/>
        <v>203531</v>
      </c>
      <c r="W50" s="92">
        <f t="shared" si="7"/>
        <v>9.4000000000000004E-3</v>
      </c>
      <c r="X50" s="204">
        <f t="shared" si="0"/>
        <v>203234</v>
      </c>
      <c r="Y50" s="205">
        <f t="shared" si="8"/>
        <v>9.4999999999999998E-3</v>
      </c>
      <c r="Z50" s="204">
        <f t="shared" si="1"/>
        <v>202855</v>
      </c>
      <c r="AA50" s="205">
        <f t="shared" si="14"/>
        <v>9.4000000000000004E-3</v>
      </c>
    </row>
    <row r="51" spans="1:27" x14ac:dyDescent="0.25">
      <c r="A51" s="201"/>
      <c r="B51" s="202" t="s">
        <v>67</v>
      </c>
      <c r="C51" s="203">
        <v>2478</v>
      </c>
      <c r="D51" s="203">
        <v>225</v>
      </c>
      <c r="E51" s="203">
        <v>31297</v>
      </c>
      <c r="F51" s="203">
        <v>6019</v>
      </c>
      <c r="G51" s="203">
        <v>259</v>
      </c>
      <c r="H51" s="203">
        <v>137225</v>
      </c>
      <c r="I51" s="203">
        <v>5215</v>
      </c>
      <c r="J51" s="203">
        <v>12</v>
      </c>
      <c r="K51" s="203">
        <v>50</v>
      </c>
      <c r="L51" s="203">
        <v>76</v>
      </c>
      <c r="M51" s="203">
        <v>85</v>
      </c>
      <c r="N51" s="203">
        <v>234</v>
      </c>
      <c r="O51" s="203">
        <f t="shared" si="2"/>
        <v>183175</v>
      </c>
      <c r="P51" s="196"/>
      <c r="Q51" s="204">
        <f t="shared" si="3"/>
        <v>183175</v>
      </c>
      <c r="R51" s="205">
        <f t="shared" si="4"/>
        <v>8.5000000000000006E-3</v>
      </c>
      <c r="S51" s="204">
        <f t="shared" si="5"/>
        <v>37316</v>
      </c>
      <c r="T51" s="205">
        <f t="shared" si="10"/>
        <v>7.1999999999999998E-3</v>
      </c>
      <c r="U51" s="206"/>
      <c r="V51" s="91">
        <f>O51</f>
        <v>183175</v>
      </c>
      <c r="W51" s="92">
        <f t="shared" si="7"/>
        <v>8.5000000000000006E-3</v>
      </c>
      <c r="X51" s="204">
        <f t="shared" si="0"/>
        <v>182941</v>
      </c>
      <c r="Y51" s="205">
        <f t="shared" si="8"/>
        <v>8.5000000000000006E-3</v>
      </c>
      <c r="Z51" s="204">
        <f t="shared" si="1"/>
        <v>182530</v>
      </c>
      <c r="AA51" s="205">
        <f t="shared" si="14"/>
        <v>8.5000000000000006E-3</v>
      </c>
    </row>
    <row r="52" spans="1:27" x14ac:dyDescent="0.25">
      <c r="A52" s="201"/>
      <c r="B52" s="202" t="s">
        <v>68</v>
      </c>
      <c r="C52" s="203">
        <v>12024</v>
      </c>
      <c r="D52" s="203">
        <v>415</v>
      </c>
      <c r="E52" s="203">
        <v>61165</v>
      </c>
      <c r="F52" s="203">
        <v>21065</v>
      </c>
      <c r="G52" s="203">
        <v>339</v>
      </c>
      <c r="H52" s="203">
        <v>261626</v>
      </c>
      <c r="I52" s="203">
        <v>9944</v>
      </c>
      <c r="J52" s="203">
        <v>20</v>
      </c>
      <c r="K52" s="203">
        <v>126</v>
      </c>
      <c r="L52" s="203">
        <v>102</v>
      </c>
      <c r="M52" s="203">
        <v>0</v>
      </c>
      <c r="N52" s="203">
        <v>94</v>
      </c>
      <c r="O52" s="203">
        <f t="shared" si="2"/>
        <v>366920</v>
      </c>
      <c r="P52" s="196"/>
      <c r="Q52" s="204">
        <f t="shared" si="3"/>
        <v>366920</v>
      </c>
      <c r="R52" s="205">
        <f t="shared" si="4"/>
        <v>1.7000000000000001E-2</v>
      </c>
      <c r="S52" s="204">
        <f t="shared" si="5"/>
        <v>82230</v>
      </c>
      <c r="T52" s="205">
        <f>ROUND(S52/S$61,4)</f>
        <v>1.6E-2</v>
      </c>
      <c r="U52" s="206"/>
      <c r="V52" s="91">
        <f t="shared" si="6"/>
        <v>366920</v>
      </c>
      <c r="W52" s="92">
        <f>ROUND(V52/$V$61,4)</f>
        <v>1.7000000000000001E-2</v>
      </c>
      <c r="X52" s="204">
        <f t="shared" si="0"/>
        <v>366826</v>
      </c>
      <c r="Y52" s="205">
        <f>ROUND(X52/X$61,4)</f>
        <v>1.7100000000000001E-2</v>
      </c>
      <c r="Z52" s="204">
        <f t="shared" si="1"/>
        <v>366064</v>
      </c>
      <c r="AA52" s="207">
        <f>ROUNDUP(Z52/Z$61,4)</f>
        <v>1.7100000000000001E-2</v>
      </c>
    </row>
    <row r="53" spans="1:27" x14ac:dyDescent="0.25">
      <c r="A53" s="201"/>
      <c r="B53" s="202" t="s">
        <v>69</v>
      </c>
      <c r="C53" s="203">
        <v>2768</v>
      </c>
      <c r="D53" s="203">
        <v>85</v>
      </c>
      <c r="E53" s="203">
        <v>9547</v>
      </c>
      <c r="F53" s="203">
        <v>3971</v>
      </c>
      <c r="G53" s="203">
        <v>157</v>
      </c>
      <c r="H53" s="203">
        <v>45712</v>
      </c>
      <c r="I53" s="203">
        <v>1737</v>
      </c>
      <c r="J53" s="203">
        <v>3</v>
      </c>
      <c r="K53" s="203">
        <v>18</v>
      </c>
      <c r="L53" s="203">
        <v>6</v>
      </c>
      <c r="M53" s="203">
        <v>85</v>
      </c>
      <c r="N53" s="203">
        <v>7</v>
      </c>
      <c r="O53" s="203">
        <f t="shared" si="2"/>
        <v>64096</v>
      </c>
      <c r="P53" s="196"/>
      <c r="Q53" s="204">
        <f t="shared" si="3"/>
        <v>64096</v>
      </c>
      <c r="R53" s="205">
        <f t="shared" si="4"/>
        <v>3.0000000000000001E-3</v>
      </c>
      <c r="S53" s="204">
        <f t="shared" si="5"/>
        <v>13518</v>
      </c>
      <c r="T53" s="205">
        <f t="shared" si="10"/>
        <v>2.5999999999999999E-3</v>
      </c>
      <c r="U53" s="206"/>
      <c r="V53" s="91">
        <f t="shared" si="6"/>
        <v>64096</v>
      </c>
      <c r="W53" s="92">
        <f t="shared" si="7"/>
        <v>3.0000000000000001E-3</v>
      </c>
      <c r="X53" s="204">
        <f t="shared" si="0"/>
        <v>64089</v>
      </c>
      <c r="Y53" s="205">
        <f t="shared" si="8"/>
        <v>3.0000000000000001E-3</v>
      </c>
      <c r="Z53" s="204">
        <f t="shared" si="1"/>
        <v>63763</v>
      </c>
      <c r="AA53" s="205">
        <f t="shared" ref="AA53:AA60" si="15">ROUND(Z53/Z$61,4)</f>
        <v>3.0000000000000001E-3</v>
      </c>
    </row>
    <row r="54" spans="1:27" x14ac:dyDescent="0.25">
      <c r="A54" s="201"/>
      <c r="B54" s="202" t="s">
        <v>70</v>
      </c>
      <c r="C54" s="203">
        <v>1335</v>
      </c>
      <c r="D54" s="203">
        <v>104</v>
      </c>
      <c r="E54" s="203">
        <v>8874</v>
      </c>
      <c r="F54" s="203">
        <v>2757</v>
      </c>
      <c r="G54" s="203">
        <v>25</v>
      </c>
      <c r="H54" s="203">
        <v>31677</v>
      </c>
      <c r="I54" s="203">
        <v>1204</v>
      </c>
      <c r="J54" s="203">
        <v>0</v>
      </c>
      <c r="K54" s="203">
        <v>0</v>
      </c>
      <c r="L54" s="203">
        <v>9</v>
      </c>
      <c r="M54" s="203">
        <v>14</v>
      </c>
      <c r="N54" s="203">
        <v>24</v>
      </c>
      <c r="O54" s="203">
        <f t="shared" si="2"/>
        <v>46023</v>
      </c>
      <c r="P54" s="196"/>
      <c r="Q54" s="204">
        <f t="shared" si="3"/>
        <v>46023</v>
      </c>
      <c r="R54" s="205">
        <f t="shared" si="4"/>
        <v>2.0999999999999999E-3</v>
      </c>
      <c r="S54" s="204">
        <f t="shared" si="5"/>
        <v>11631</v>
      </c>
      <c r="T54" s="205">
        <f t="shared" si="10"/>
        <v>2.3E-3</v>
      </c>
      <c r="U54" s="206"/>
      <c r="V54" s="91">
        <f t="shared" si="6"/>
        <v>46023</v>
      </c>
      <c r="W54" s="92">
        <f t="shared" si="7"/>
        <v>2.0999999999999999E-3</v>
      </c>
      <c r="X54" s="204">
        <f t="shared" si="0"/>
        <v>45999</v>
      </c>
      <c r="Y54" s="205">
        <f t="shared" si="8"/>
        <v>2.0999999999999999E-3</v>
      </c>
      <c r="Z54" s="204">
        <f t="shared" si="1"/>
        <v>45871</v>
      </c>
      <c r="AA54" s="205">
        <f t="shared" si="15"/>
        <v>2.0999999999999999E-3</v>
      </c>
    </row>
    <row r="55" spans="1:27" x14ac:dyDescent="0.25">
      <c r="A55" s="201"/>
      <c r="B55" s="202" t="s">
        <v>71</v>
      </c>
      <c r="C55" s="203">
        <v>372</v>
      </c>
      <c r="D55" s="203">
        <v>10</v>
      </c>
      <c r="E55" s="203">
        <v>2112</v>
      </c>
      <c r="F55" s="203">
        <v>703</v>
      </c>
      <c r="G55" s="203">
        <v>5</v>
      </c>
      <c r="H55" s="203">
        <v>5964</v>
      </c>
      <c r="I55" s="203">
        <v>226</v>
      </c>
      <c r="J55" s="203">
        <v>0</v>
      </c>
      <c r="K55" s="203">
        <v>0</v>
      </c>
      <c r="L55" s="203">
        <v>3</v>
      </c>
      <c r="M55" s="203">
        <v>2</v>
      </c>
      <c r="N55" s="203">
        <v>17</v>
      </c>
      <c r="O55" s="203">
        <f t="shared" si="2"/>
        <v>9414</v>
      </c>
      <c r="P55" s="196"/>
      <c r="Q55" s="204">
        <f t="shared" si="3"/>
        <v>9414</v>
      </c>
      <c r="R55" s="205">
        <f t="shared" si="4"/>
        <v>4.0000000000000002E-4</v>
      </c>
      <c r="S55" s="204">
        <f t="shared" si="5"/>
        <v>2815</v>
      </c>
      <c r="T55" s="205">
        <f t="shared" si="10"/>
        <v>5.0000000000000001E-4</v>
      </c>
      <c r="U55" s="206"/>
      <c r="V55" s="91">
        <f t="shared" si="6"/>
        <v>9414</v>
      </c>
      <c r="W55" s="92">
        <f t="shared" si="7"/>
        <v>4.0000000000000002E-4</v>
      </c>
      <c r="X55" s="204">
        <f t="shared" si="0"/>
        <v>9397</v>
      </c>
      <c r="Y55" s="205">
        <f t="shared" si="8"/>
        <v>4.0000000000000002E-4</v>
      </c>
      <c r="Z55" s="204">
        <f t="shared" si="1"/>
        <v>9394</v>
      </c>
      <c r="AA55" s="205">
        <f t="shared" si="15"/>
        <v>4.0000000000000002E-4</v>
      </c>
    </row>
    <row r="56" spans="1:27" x14ac:dyDescent="0.25">
      <c r="A56" s="201"/>
      <c r="B56" s="202" t="s">
        <v>72</v>
      </c>
      <c r="C56" s="203">
        <v>19445</v>
      </c>
      <c r="D56" s="203">
        <v>678</v>
      </c>
      <c r="E56" s="203">
        <v>95712</v>
      </c>
      <c r="F56" s="203">
        <v>29841</v>
      </c>
      <c r="G56" s="203">
        <v>660</v>
      </c>
      <c r="H56" s="203">
        <v>282303</v>
      </c>
      <c r="I56" s="203">
        <v>10729</v>
      </c>
      <c r="J56" s="203">
        <v>1</v>
      </c>
      <c r="K56" s="203">
        <v>119</v>
      </c>
      <c r="L56" s="203">
        <v>364</v>
      </c>
      <c r="M56" s="203">
        <v>0</v>
      </c>
      <c r="N56" s="203">
        <v>266</v>
      </c>
      <c r="O56" s="203">
        <f t="shared" si="2"/>
        <v>440118</v>
      </c>
      <c r="P56" s="196"/>
      <c r="Q56" s="204">
        <f t="shared" si="3"/>
        <v>440118</v>
      </c>
      <c r="R56" s="205">
        <f t="shared" si="4"/>
        <v>2.0400000000000001E-2</v>
      </c>
      <c r="S56" s="204">
        <f t="shared" si="5"/>
        <v>125553</v>
      </c>
      <c r="T56" s="205">
        <f t="shared" si="10"/>
        <v>2.4400000000000002E-2</v>
      </c>
      <c r="U56" s="206"/>
      <c r="V56" s="91">
        <f t="shared" si="6"/>
        <v>440118</v>
      </c>
      <c r="W56" s="92">
        <f t="shared" si="7"/>
        <v>2.0400000000000001E-2</v>
      </c>
      <c r="X56" s="204">
        <f t="shared" si="0"/>
        <v>439852</v>
      </c>
      <c r="Y56" s="205">
        <f t="shared" si="8"/>
        <v>2.0500000000000001E-2</v>
      </c>
      <c r="Z56" s="204">
        <f t="shared" si="1"/>
        <v>438416</v>
      </c>
      <c r="AA56" s="205">
        <f t="shared" si="15"/>
        <v>2.0400000000000001E-2</v>
      </c>
    </row>
    <row r="57" spans="1:27" x14ac:dyDescent="0.25">
      <c r="A57" s="201"/>
      <c r="B57" s="202" t="s">
        <v>73</v>
      </c>
      <c r="C57" s="203">
        <v>543</v>
      </c>
      <c r="D57" s="203">
        <v>48</v>
      </c>
      <c r="E57" s="203">
        <v>4966</v>
      </c>
      <c r="F57" s="203">
        <v>1238</v>
      </c>
      <c r="G57" s="203">
        <v>6</v>
      </c>
      <c r="H57" s="203">
        <v>15645</v>
      </c>
      <c r="I57" s="203">
        <v>594</v>
      </c>
      <c r="J57" s="203">
        <v>0</v>
      </c>
      <c r="K57" s="203">
        <v>0</v>
      </c>
      <c r="L57" s="203">
        <v>9</v>
      </c>
      <c r="M57" s="203">
        <v>2</v>
      </c>
      <c r="N57" s="203">
        <v>2</v>
      </c>
      <c r="O57" s="203">
        <f t="shared" si="2"/>
        <v>23053</v>
      </c>
      <c r="P57" s="196"/>
      <c r="Q57" s="204">
        <f t="shared" si="3"/>
        <v>23053</v>
      </c>
      <c r="R57" s="205">
        <f t="shared" si="4"/>
        <v>1.1000000000000001E-3</v>
      </c>
      <c r="S57" s="204">
        <f t="shared" si="5"/>
        <v>6204</v>
      </c>
      <c r="T57" s="205">
        <f t="shared" si="10"/>
        <v>1.1999999999999999E-3</v>
      </c>
      <c r="U57" s="206"/>
      <c r="V57" s="91">
        <f t="shared" si="6"/>
        <v>23053</v>
      </c>
      <c r="W57" s="92">
        <f t="shared" si="7"/>
        <v>1.1000000000000001E-3</v>
      </c>
      <c r="X57" s="204">
        <f t="shared" si="0"/>
        <v>23051</v>
      </c>
      <c r="Y57" s="205">
        <f t="shared" si="8"/>
        <v>1.1000000000000001E-3</v>
      </c>
      <c r="Z57" s="204">
        <f t="shared" si="1"/>
        <v>22988</v>
      </c>
      <c r="AA57" s="205">
        <f t="shared" si="15"/>
        <v>1.1000000000000001E-3</v>
      </c>
    </row>
    <row r="58" spans="1:27" x14ac:dyDescent="0.25">
      <c r="A58" s="201"/>
      <c r="B58" s="202" t="s">
        <v>74</v>
      </c>
      <c r="C58" s="203">
        <v>5305</v>
      </c>
      <c r="D58" s="203">
        <v>302</v>
      </c>
      <c r="E58" s="203">
        <v>63335</v>
      </c>
      <c r="F58" s="203">
        <v>10270</v>
      </c>
      <c r="G58" s="203">
        <v>352</v>
      </c>
      <c r="H58" s="203">
        <v>259045</v>
      </c>
      <c r="I58" s="203">
        <v>9845</v>
      </c>
      <c r="J58" s="203">
        <v>2</v>
      </c>
      <c r="K58" s="203">
        <v>113</v>
      </c>
      <c r="L58" s="203">
        <v>460</v>
      </c>
      <c r="M58" s="203">
        <v>0</v>
      </c>
      <c r="N58" s="203">
        <v>81</v>
      </c>
      <c r="O58" s="203">
        <f t="shared" si="2"/>
        <v>349110</v>
      </c>
      <c r="P58" s="196"/>
      <c r="Q58" s="204">
        <f t="shared" si="3"/>
        <v>349110</v>
      </c>
      <c r="R58" s="207">
        <f>ROUNDDOWN(Q58/Q$61,4)</f>
        <v>1.61E-2</v>
      </c>
      <c r="S58" s="204">
        <f t="shared" si="5"/>
        <v>73605</v>
      </c>
      <c r="T58" s="205">
        <f t="shared" si="10"/>
        <v>1.43E-2</v>
      </c>
      <c r="U58" s="206"/>
      <c r="V58" s="91">
        <f t="shared" si="6"/>
        <v>349110</v>
      </c>
      <c r="W58" s="93">
        <f>ROUNDDOWN(V58/$V$61,4)</f>
        <v>1.61E-2</v>
      </c>
      <c r="X58" s="204">
        <f t="shared" si="0"/>
        <v>349029</v>
      </c>
      <c r="Y58" s="205">
        <f t="shared" si="8"/>
        <v>1.6299999999999999E-2</v>
      </c>
      <c r="Z58" s="204">
        <f t="shared" si="1"/>
        <v>347996</v>
      </c>
      <c r="AA58" s="205">
        <f t="shared" si="15"/>
        <v>1.6199999999999999E-2</v>
      </c>
    </row>
    <row r="59" spans="1:27" x14ac:dyDescent="0.25">
      <c r="A59" s="201"/>
      <c r="B59" s="202" t="s">
        <v>75</v>
      </c>
      <c r="C59" s="203">
        <v>2262</v>
      </c>
      <c r="D59" s="203">
        <v>207</v>
      </c>
      <c r="E59" s="203">
        <v>18676</v>
      </c>
      <c r="F59" s="203">
        <v>4299</v>
      </c>
      <c r="G59" s="203">
        <v>245</v>
      </c>
      <c r="H59" s="203">
        <v>62608</v>
      </c>
      <c r="I59" s="203">
        <v>2379</v>
      </c>
      <c r="J59" s="203">
        <v>6</v>
      </c>
      <c r="K59" s="203">
        <v>72</v>
      </c>
      <c r="L59" s="203">
        <v>69</v>
      </c>
      <c r="M59" s="203">
        <v>4</v>
      </c>
      <c r="N59" s="203">
        <v>37</v>
      </c>
      <c r="O59" s="203">
        <f t="shared" si="2"/>
        <v>90864</v>
      </c>
      <c r="P59" s="196"/>
      <c r="Q59" s="204">
        <f t="shared" si="3"/>
        <v>90864</v>
      </c>
      <c r="R59" s="205">
        <f t="shared" si="4"/>
        <v>4.1999999999999997E-3</v>
      </c>
      <c r="S59" s="204">
        <f t="shared" si="5"/>
        <v>22975</v>
      </c>
      <c r="T59" s="205">
        <f t="shared" si="10"/>
        <v>4.4999999999999997E-3</v>
      </c>
      <c r="U59" s="206"/>
      <c r="V59" s="91">
        <f t="shared" si="6"/>
        <v>90864</v>
      </c>
      <c r="W59" s="92">
        <f t="shared" si="7"/>
        <v>4.1999999999999997E-3</v>
      </c>
      <c r="X59" s="204">
        <f t="shared" si="0"/>
        <v>90827</v>
      </c>
      <c r="Y59" s="205">
        <f t="shared" si="8"/>
        <v>4.1999999999999997E-3</v>
      </c>
      <c r="Z59" s="204">
        <f t="shared" si="1"/>
        <v>90339</v>
      </c>
      <c r="AA59" s="205">
        <f t="shared" si="15"/>
        <v>4.1999999999999997E-3</v>
      </c>
    </row>
    <row r="60" spans="1:27" x14ac:dyDescent="0.25">
      <c r="A60" s="201"/>
      <c r="B60" s="202" t="s">
        <v>76</v>
      </c>
      <c r="C60" s="203">
        <v>2577</v>
      </c>
      <c r="D60" s="203">
        <v>103</v>
      </c>
      <c r="E60" s="203">
        <v>13198</v>
      </c>
      <c r="F60" s="203">
        <v>4652</v>
      </c>
      <c r="G60" s="203">
        <v>106</v>
      </c>
      <c r="H60" s="203">
        <v>37573</v>
      </c>
      <c r="I60" s="203">
        <v>1428</v>
      </c>
      <c r="J60" s="203">
        <v>1</v>
      </c>
      <c r="K60" s="203">
        <v>4</v>
      </c>
      <c r="L60" s="203">
        <v>7</v>
      </c>
      <c r="M60" s="203">
        <v>11</v>
      </c>
      <c r="N60" s="203">
        <v>23</v>
      </c>
      <c r="O60" s="203">
        <f t="shared" si="2"/>
        <v>59683</v>
      </c>
      <c r="P60" s="196"/>
      <c r="Q60" s="204">
        <f t="shared" si="3"/>
        <v>59683</v>
      </c>
      <c r="R60" s="205">
        <f t="shared" si="4"/>
        <v>2.8E-3</v>
      </c>
      <c r="S60" s="204">
        <f t="shared" si="5"/>
        <v>17850</v>
      </c>
      <c r="T60" s="205">
        <f t="shared" si="10"/>
        <v>3.5000000000000001E-3</v>
      </c>
      <c r="U60" s="206"/>
      <c r="V60" s="91">
        <f t="shared" si="6"/>
        <v>59683</v>
      </c>
      <c r="W60" s="92">
        <f t="shared" si="7"/>
        <v>2.8E-3</v>
      </c>
      <c r="X60" s="204">
        <f t="shared" si="0"/>
        <v>59660</v>
      </c>
      <c r="Y60" s="205">
        <f t="shared" si="8"/>
        <v>2.8E-3</v>
      </c>
      <c r="Z60" s="204">
        <f t="shared" si="1"/>
        <v>59456</v>
      </c>
      <c r="AA60" s="205">
        <f t="shared" si="15"/>
        <v>2.8E-3</v>
      </c>
    </row>
    <row r="61" spans="1:27" x14ac:dyDescent="0.25">
      <c r="B61" s="196"/>
      <c r="C61" s="209">
        <f>SUM(C3:C60)</f>
        <v>623539</v>
      </c>
      <c r="D61" s="209">
        <f t="shared" ref="D61:O61" si="16">SUM(D3:D60)</f>
        <v>30472</v>
      </c>
      <c r="E61" s="209">
        <f t="shared" si="16"/>
        <v>3847549</v>
      </c>
      <c r="F61" s="209">
        <f t="shared" si="16"/>
        <v>1306568</v>
      </c>
      <c r="G61" s="209">
        <f t="shared" si="16"/>
        <v>43230</v>
      </c>
      <c r="H61" s="209">
        <f t="shared" si="16"/>
        <v>14982985</v>
      </c>
      <c r="I61" s="209">
        <f t="shared" si="16"/>
        <v>569455</v>
      </c>
      <c r="J61" s="209">
        <f t="shared" si="16"/>
        <v>987</v>
      </c>
      <c r="K61" s="209">
        <f t="shared" si="16"/>
        <v>15034</v>
      </c>
      <c r="L61" s="209">
        <f t="shared" si="16"/>
        <v>17893</v>
      </c>
      <c r="M61" s="209">
        <f t="shared" si="16"/>
        <v>889</v>
      </c>
      <c r="N61" s="209">
        <f t="shared" si="16"/>
        <v>156092</v>
      </c>
      <c r="O61" s="209">
        <f t="shared" si="16"/>
        <v>21594693</v>
      </c>
      <c r="P61" s="196"/>
      <c r="Q61" s="210">
        <f>SUM(Q3:Q60)</f>
        <v>21594693</v>
      </c>
      <c r="R61" s="211">
        <f>SUM(R3:R60)</f>
        <v>0.99999999999999989</v>
      </c>
      <c r="S61" s="210">
        <f t="shared" ref="S61:T61" si="17">SUM(S3:S60)</f>
        <v>5154117</v>
      </c>
      <c r="T61" s="211">
        <f t="shared" si="17"/>
        <v>0.99999999999999967</v>
      </c>
      <c r="U61" s="212"/>
      <c r="V61" s="210">
        <f>SUM(V3:V60)</f>
        <v>21594693</v>
      </c>
      <c r="W61" s="211">
        <f>SUM(W3:W60)</f>
        <v>0.99999999999999989</v>
      </c>
      <c r="X61" s="210">
        <f t="shared" ref="X61:AA61" si="18">SUM(X3:X60)</f>
        <v>21438601</v>
      </c>
      <c r="Y61" s="211">
        <f t="shared" si="18"/>
        <v>1</v>
      </c>
      <c r="Z61" s="210">
        <f t="shared" si="18"/>
        <v>21502209</v>
      </c>
      <c r="AA61" s="211">
        <f t="shared" si="18"/>
        <v>0.99999999999999989</v>
      </c>
    </row>
    <row r="62" spans="1:27" ht="15.6" x14ac:dyDescent="0.3">
      <c r="A62" s="213"/>
      <c r="B62" s="218"/>
      <c r="C62" s="214">
        <f>ROUND(C61/$O$61,4)</f>
        <v>2.8899999999999999E-2</v>
      </c>
      <c r="D62" s="214">
        <f>ROUND(D61/$O$61,4)</f>
        <v>1.4E-3</v>
      </c>
      <c r="E62" s="214">
        <f>ROUND(E61/$O$61,4)</f>
        <v>0.1782</v>
      </c>
      <c r="F62" s="214">
        <f>ROUND(F61/$O$61,4)</f>
        <v>6.0499999999999998E-2</v>
      </c>
      <c r="G62" s="214">
        <f>ROUND(G61/$O$61,4)</f>
        <v>2E-3</v>
      </c>
      <c r="H62" s="215">
        <f>ROUNDUP(H61/$O$61,4)</f>
        <v>0.69389999999999996</v>
      </c>
      <c r="I62" s="214">
        <f t="shared" ref="I62:N62" si="19">ROUND(I61/$O$61,4)</f>
        <v>2.64E-2</v>
      </c>
      <c r="J62" s="214">
        <f t="shared" si="19"/>
        <v>0</v>
      </c>
      <c r="K62" s="214">
        <f t="shared" si="19"/>
        <v>6.9999999999999999E-4</v>
      </c>
      <c r="L62" s="214">
        <f t="shared" si="19"/>
        <v>8.0000000000000004E-4</v>
      </c>
      <c r="M62" s="214">
        <f t="shared" si="19"/>
        <v>0</v>
      </c>
      <c r="N62" s="214">
        <f t="shared" si="19"/>
        <v>7.1999999999999998E-3</v>
      </c>
      <c r="O62" s="214">
        <f>SUM(C62:N62)</f>
        <v>1</v>
      </c>
      <c r="P62" s="196"/>
      <c r="Q62" s="196"/>
      <c r="R62" s="196"/>
      <c r="S62" s="196"/>
      <c r="T62" s="196"/>
      <c r="U62" s="196"/>
      <c r="V62" s="115"/>
      <c r="W62" s="115"/>
      <c r="Z62" s="196"/>
      <c r="AA62" s="196"/>
    </row>
    <row r="63" spans="1:27" ht="15.6" hidden="1" x14ac:dyDescent="0.3">
      <c r="A63" s="213"/>
      <c r="B63" s="218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196"/>
      <c r="Q63" s="217">
        <f>'[1]Source Data FY 22-23'!N64</f>
        <v>21594693</v>
      </c>
      <c r="R63" s="196"/>
      <c r="S63" s="217">
        <f>SUM(E61:F61)</f>
        <v>5154117</v>
      </c>
      <c r="T63" s="196"/>
      <c r="U63" s="196"/>
      <c r="V63" s="130"/>
      <c r="W63" s="115"/>
      <c r="X63" s="217">
        <f>SUM(C61:M61)</f>
        <v>21438601</v>
      </c>
      <c r="Z63" s="217">
        <f>SUM(C61,E61:F61,H61,I61,J61,K61,N61)</f>
        <v>21502209</v>
      </c>
      <c r="AA63" s="196"/>
    </row>
    <row r="64" spans="1:27" ht="15.6" hidden="1" x14ac:dyDescent="0.3">
      <c r="B64" s="218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9"/>
      <c r="O64" s="220"/>
      <c r="P64" s="196"/>
      <c r="Q64" s="196"/>
      <c r="R64" s="196"/>
      <c r="S64" s="196"/>
      <c r="T64" s="196"/>
      <c r="U64" s="196"/>
      <c r="V64" s="115"/>
      <c r="W64" s="115"/>
      <c r="Z64" s="196"/>
      <c r="AA64" s="196"/>
    </row>
    <row r="65" spans="1:27" ht="13.2" hidden="1" x14ac:dyDescent="0.25"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219"/>
      <c r="O65" s="220"/>
      <c r="V65" s="115"/>
      <c r="W65" s="115"/>
    </row>
    <row r="66" spans="1:27" ht="13.2" hidden="1" x14ac:dyDescent="0.25"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V66" s="115"/>
      <c r="W66" s="115"/>
    </row>
    <row r="67" spans="1:27" ht="13.2" hidden="1" x14ac:dyDescent="0.25">
      <c r="B67" s="221" t="s">
        <v>121</v>
      </c>
      <c r="C67" s="222">
        <v>623539</v>
      </c>
      <c r="D67" s="222">
        <v>30472</v>
      </c>
      <c r="E67" s="222">
        <v>3847549</v>
      </c>
      <c r="F67" s="222">
        <v>1306568</v>
      </c>
      <c r="G67" s="222">
        <v>43230</v>
      </c>
      <c r="H67" s="222">
        <v>14982985</v>
      </c>
      <c r="I67" s="222">
        <v>569455</v>
      </c>
      <c r="J67" s="222">
        <v>987</v>
      </c>
      <c r="K67" s="222">
        <v>15034</v>
      </c>
      <c r="L67" s="222">
        <v>17893</v>
      </c>
      <c r="M67" s="222">
        <v>889</v>
      </c>
      <c r="N67" s="222">
        <v>156092</v>
      </c>
      <c r="O67" s="222">
        <v>21594693</v>
      </c>
      <c r="V67" s="115"/>
      <c r="W67" s="115"/>
    </row>
    <row r="68" spans="1:27" ht="13.2" hidden="1" x14ac:dyDescent="0.25">
      <c r="B68" s="221" t="s">
        <v>79</v>
      </c>
      <c r="C68" s="223">
        <f t="shared" ref="C68:O68" si="20">C61-C67</f>
        <v>0</v>
      </c>
      <c r="D68" s="223">
        <f t="shared" si="20"/>
        <v>0</v>
      </c>
      <c r="E68" s="223">
        <f t="shared" si="20"/>
        <v>0</v>
      </c>
      <c r="F68" s="223">
        <f t="shared" si="20"/>
        <v>0</v>
      </c>
      <c r="G68" s="223">
        <f t="shared" si="20"/>
        <v>0</v>
      </c>
      <c r="H68" s="223">
        <f t="shared" si="20"/>
        <v>0</v>
      </c>
      <c r="I68" s="223">
        <f t="shared" si="20"/>
        <v>0</v>
      </c>
      <c r="J68" s="223">
        <f t="shared" si="20"/>
        <v>0</v>
      </c>
      <c r="K68" s="223">
        <f t="shared" si="20"/>
        <v>0</v>
      </c>
      <c r="L68" s="223">
        <f t="shared" si="20"/>
        <v>0</v>
      </c>
      <c r="M68" s="223">
        <f t="shared" si="20"/>
        <v>0</v>
      </c>
      <c r="N68" s="223">
        <f t="shared" si="20"/>
        <v>0</v>
      </c>
      <c r="O68" s="224">
        <f t="shared" si="20"/>
        <v>0</v>
      </c>
      <c r="V68" s="115"/>
      <c r="W68" s="115"/>
    </row>
    <row r="69" spans="1:27" ht="13.2" hidden="1" x14ac:dyDescent="0.25"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6"/>
      <c r="V69" s="115"/>
      <c r="W69" s="115"/>
    </row>
    <row r="70" spans="1:27" ht="13.2" hidden="1" x14ac:dyDescent="0.25">
      <c r="B70" s="221" t="s">
        <v>121</v>
      </c>
      <c r="C70" s="227">
        <v>2.8899999999999999E-2</v>
      </c>
      <c r="D70" s="227">
        <v>1.4E-3</v>
      </c>
      <c r="E70" s="227">
        <v>0.2387</v>
      </c>
      <c r="F70" s="227">
        <v>0</v>
      </c>
      <c r="G70" s="227">
        <v>2E-3</v>
      </c>
      <c r="H70" s="227">
        <v>0.69389999999999996</v>
      </c>
      <c r="I70" s="227">
        <v>2.64E-2</v>
      </c>
      <c r="J70" s="227">
        <v>0</v>
      </c>
      <c r="K70" s="227">
        <v>6.9999999999999999E-4</v>
      </c>
      <c r="L70" s="227">
        <v>8.0000000000000004E-4</v>
      </c>
      <c r="M70" s="227">
        <v>0</v>
      </c>
      <c r="N70" s="227">
        <v>7.1999999999999998E-3</v>
      </c>
      <c r="O70" s="227">
        <v>1</v>
      </c>
      <c r="Q70" s="196"/>
      <c r="R70" s="196"/>
      <c r="S70" s="196"/>
      <c r="T70" s="196"/>
      <c r="U70" s="196"/>
      <c r="V70" s="115"/>
      <c r="W70" s="115"/>
      <c r="Z70" s="196"/>
      <c r="AA70" s="196"/>
    </row>
    <row r="71" spans="1:27" ht="13.2" hidden="1" x14ac:dyDescent="0.25">
      <c r="B71" s="221" t="s">
        <v>79</v>
      </c>
      <c r="C71" s="228">
        <f>C62-C70</f>
        <v>0</v>
      </c>
      <c r="D71" s="228">
        <f>D62-D70</f>
        <v>0</v>
      </c>
      <c r="E71" s="228">
        <f>E63-E70</f>
        <v>-0.2387</v>
      </c>
      <c r="F71" s="228">
        <f>F63-F70</f>
        <v>0</v>
      </c>
      <c r="G71" s="228">
        <f t="shared" ref="G71:O71" si="21">G62-G70</f>
        <v>0</v>
      </c>
      <c r="H71" s="228">
        <f t="shared" si="21"/>
        <v>0</v>
      </c>
      <c r="I71" s="228">
        <f t="shared" si="21"/>
        <v>0</v>
      </c>
      <c r="J71" s="228">
        <f t="shared" si="21"/>
        <v>0</v>
      </c>
      <c r="K71" s="228">
        <f t="shared" si="21"/>
        <v>0</v>
      </c>
      <c r="L71" s="228">
        <f t="shared" si="21"/>
        <v>0</v>
      </c>
      <c r="M71" s="228">
        <f t="shared" si="21"/>
        <v>0</v>
      </c>
      <c r="N71" s="228">
        <f t="shared" si="21"/>
        <v>0</v>
      </c>
      <c r="O71" s="229">
        <f t="shared" si="21"/>
        <v>0</v>
      </c>
      <c r="Q71" s="196"/>
      <c r="R71" s="196"/>
      <c r="S71" s="196"/>
      <c r="T71" s="196"/>
      <c r="U71" s="196"/>
      <c r="V71" s="115"/>
      <c r="W71" s="115"/>
      <c r="Z71" s="196"/>
      <c r="AA71" s="196"/>
    </row>
    <row r="72" spans="1:27" ht="13.8" x14ac:dyDescent="0.3">
      <c r="B72" s="218" t="s">
        <v>125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Q72" s="196"/>
      <c r="R72" s="196"/>
      <c r="S72" s="196"/>
      <c r="T72" s="196"/>
      <c r="U72" s="196"/>
      <c r="V72" s="115"/>
      <c r="W72" s="115"/>
      <c r="Z72" s="196"/>
      <c r="AA72" s="196"/>
    </row>
    <row r="73" spans="1:27" x14ac:dyDescent="0.25">
      <c r="A73" s="196"/>
      <c r="V73" s="115"/>
      <c r="W73" s="115"/>
    </row>
    <row r="74" spans="1:27" x14ac:dyDescent="0.25">
      <c r="A74" s="196"/>
      <c r="V74" s="115"/>
      <c r="W74" s="115"/>
    </row>
    <row r="75" spans="1:27" x14ac:dyDescent="0.25">
      <c r="V75" s="130"/>
      <c r="W75" s="115"/>
    </row>
    <row r="76" spans="1:27" x14ac:dyDescent="0.25">
      <c r="V76" s="115"/>
      <c r="W76" s="115"/>
    </row>
    <row r="77" spans="1:27" x14ac:dyDescent="0.25">
      <c r="V77" s="115"/>
      <c r="W77" s="115"/>
    </row>
    <row r="78" spans="1:27" x14ac:dyDescent="0.25">
      <c r="V78" s="115"/>
      <c r="W78" s="115"/>
    </row>
    <row r="79" spans="1:27" x14ac:dyDescent="0.25">
      <c r="V79" s="115"/>
      <c r="W79" s="115"/>
    </row>
    <row r="80" spans="1:27" x14ac:dyDescent="0.25">
      <c r="V80" s="115"/>
      <c r="W80" s="115"/>
    </row>
    <row r="81" spans="22:23" x14ac:dyDescent="0.25">
      <c r="V81" s="115"/>
      <c r="W81" s="115"/>
    </row>
    <row r="82" spans="22:23" x14ac:dyDescent="0.25">
      <c r="V82" s="115"/>
      <c r="W82" s="115"/>
    </row>
    <row r="83" spans="22:23" x14ac:dyDescent="0.25">
      <c r="V83" s="115"/>
      <c r="W83" s="115"/>
    </row>
  </sheetData>
  <mergeCells count="6">
    <mergeCell ref="Z2:AA2"/>
    <mergeCell ref="V2:W2"/>
    <mergeCell ref="E1:F1"/>
    <mergeCell ref="Q2:R2"/>
    <mergeCell ref="S2:T2"/>
    <mergeCell ref="X2:Y2"/>
  </mergeCells>
  <conditionalFormatting sqref="R61 T61">
    <cfRule type="cellIs" dxfId="2" priority="6" operator="greaterThan">
      <formula>1</formula>
    </cfRule>
  </conditionalFormatting>
  <conditionalFormatting sqref="W61">
    <cfRule type="cellIs" dxfId="1" priority="1" operator="greaterThan">
      <formula>1</formula>
    </cfRule>
  </conditionalFormatting>
  <conditionalFormatting sqref="AA61">
    <cfRule type="cellIs" dxfId="0" priority="5" operator="greaterThan">
      <formula>1</formula>
    </cfRule>
  </conditionalFormatting>
  <printOptions horizontalCentered="1"/>
  <pageMargins left="0.7" right="0.7" top="0.75" bottom="0.75" header="0.3" footer="0.3"/>
  <pageSetup scale="43" orientation="landscape" r:id="rId1"/>
  <headerFooter>
    <oddHeader>&amp;C&amp;F
&amp;A</oddHeader>
    <oddFooter>&amp;L&amp;D&amp;R&amp;P of &amp;N</oddFooter>
  </headerFooter>
  <colBreaks count="1" manualBreakCount="1">
    <brk id="1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sheetPr>
    <pageSetUpPr fitToPage="1"/>
  </sheetPr>
  <dimension ref="A1:K104"/>
  <sheetViews>
    <sheetView zoomScale="90" zoomScaleNormal="90" workbookViewId="0">
      <pane xSplit="5" ySplit="3" topLeftCell="F4" activePane="bottomRight" state="frozen"/>
      <selection pane="topRight" activeCell="F30" sqref="F30"/>
      <selection pane="bottomLeft" activeCell="F30" sqref="F30"/>
      <selection pane="bottomRight" activeCell="A2" sqref="A2:E2"/>
    </sheetView>
  </sheetViews>
  <sheetFormatPr defaultColWidth="9.109375" defaultRowHeight="13.2" x14ac:dyDescent="0.25"/>
  <cols>
    <col min="1" max="1" width="24.33203125" style="4" customWidth="1"/>
    <col min="2" max="2" width="19.109375" style="4" customWidth="1"/>
    <col min="3" max="3" width="19.33203125" style="4" customWidth="1"/>
    <col min="4" max="4" width="18.88671875" style="4" customWidth="1"/>
    <col min="5" max="5" width="19.33203125" style="4" customWidth="1"/>
    <col min="6" max="9" width="9.109375" style="4"/>
    <col min="10" max="10" width="12.6640625" style="4" customWidth="1"/>
    <col min="11" max="16384" width="9.109375" style="4"/>
  </cols>
  <sheetData>
    <row r="1" spans="1:10" ht="15.6" x14ac:dyDescent="0.3">
      <c r="A1" s="251" t="s">
        <v>174</v>
      </c>
      <c r="B1" s="251"/>
      <c r="C1" s="251"/>
      <c r="D1" s="251"/>
      <c r="E1" s="251"/>
    </row>
    <row r="2" spans="1:10" ht="33" customHeight="1" x14ac:dyDescent="0.25">
      <c r="A2" s="290" t="s">
        <v>12</v>
      </c>
      <c r="B2" s="291"/>
      <c r="C2" s="291"/>
      <c r="D2" s="291"/>
      <c r="E2" s="292"/>
      <c r="F2" s="74"/>
    </row>
    <row r="3" spans="1:10" ht="26.4" x14ac:dyDescent="0.25">
      <c r="A3" s="69" t="s">
        <v>13</v>
      </c>
      <c r="B3" s="69" t="s">
        <v>14</v>
      </c>
      <c r="C3" s="69" t="s">
        <v>15</v>
      </c>
      <c r="D3" s="70" t="s">
        <v>16</v>
      </c>
      <c r="E3" s="70" t="s">
        <v>17</v>
      </c>
    </row>
    <row r="4" spans="1:10" x14ac:dyDescent="0.25">
      <c r="A4" s="35" t="s">
        <v>18</v>
      </c>
      <c r="B4" s="158">
        <f>'SFY 24-25 Q2 Share by Project'!J4</f>
        <v>100131</v>
      </c>
      <c r="C4" s="12">
        <f>'SFY 24-25 Q2 Share by Project'!K4</f>
        <v>1126</v>
      </c>
      <c r="D4" s="12">
        <f>'SFY 24-25 Q2 Share by Project'!L4</f>
        <v>19349</v>
      </c>
      <c r="E4" s="46">
        <f t="shared" ref="E4:E35" si="0">SUM(B4:D4)</f>
        <v>120606</v>
      </c>
      <c r="I4" s="36"/>
    </row>
    <row r="5" spans="1:10" x14ac:dyDescent="0.25">
      <c r="A5" s="35" t="s">
        <v>19</v>
      </c>
      <c r="B5" s="12">
        <f>'SFY 24-25 Q2 Share by Project'!J5</f>
        <v>0</v>
      </c>
      <c r="C5" s="12">
        <f>'SFY 24-25 Q2 Share by Project'!K5</f>
        <v>0</v>
      </c>
      <c r="D5" s="12">
        <f>'SFY 24-25 Q2 Share by Project'!L5</f>
        <v>0</v>
      </c>
      <c r="E5" s="46">
        <f t="shared" si="0"/>
        <v>0</v>
      </c>
      <c r="I5" s="36"/>
    </row>
    <row r="6" spans="1:10" x14ac:dyDescent="0.25">
      <c r="A6" s="35" t="s">
        <v>20</v>
      </c>
      <c r="B6" s="12">
        <f>'SFY 24-25 Q2 Share by Project'!J6</f>
        <v>2249</v>
      </c>
      <c r="C6" s="12">
        <f>'SFY 24-25 Q2 Share by Project'!K6</f>
        <v>25</v>
      </c>
      <c r="D6" s="12">
        <f>'SFY 24-25 Q2 Share by Project'!L6</f>
        <v>431</v>
      </c>
      <c r="E6" s="46">
        <f t="shared" si="0"/>
        <v>2705</v>
      </c>
      <c r="I6" s="36"/>
    </row>
    <row r="7" spans="1:10" x14ac:dyDescent="0.25">
      <c r="A7" s="35" t="s">
        <v>21</v>
      </c>
      <c r="B7" s="12">
        <f>'SFY 24-25 Q2 Share by Project'!J7</f>
        <v>19318</v>
      </c>
      <c r="C7" s="12">
        <f>'SFY 24-25 Q2 Share by Project'!K7</f>
        <v>215</v>
      </c>
      <c r="D7" s="12">
        <f>'SFY 24-25 Q2 Share by Project'!L7</f>
        <v>3697</v>
      </c>
      <c r="E7" s="46">
        <f t="shared" si="0"/>
        <v>23230</v>
      </c>
      <c r="I7" s="36"/>
      <c r="J7" s="4" t="s">
        <v>22</v>
      </c>
    </row>
    <row r="8" spans="1:10" x14ac:dyDescent="0.25">
      <c r="A8" s="35" t="s">
        <v>23</v>
      </c>
      <c r="B8" s="12">
        <f>'SFY 24-25 Q2 Share by Project'!J8</f>
        <v>3205</v>
      </c>
      <c r="C8" s="12">
        <f>'SFY 24-25 Q2 Share by Project'!K8</f>
        <v>36</v>
      </c>
      <c r="D8" s="12">
        <f>'SFY 24-25 Q2 Share by Project'!L8</f>
        <v>616</v>
      </c>
      <c r="E8" s="46">
        <f t="shared" si="0"/>
        <v>3857</v>
      </c>
      <c r="I8" s="36"/>
    </row>
    <row r="9" spans="1:10" x14ac:dyDescent="0.25">
      <c r="A9" s="35" t="s">
        <v>24</v>
      </c>
      <c r="B9" s="12">
        <f>'SFY 24-25 Q2 Share by Project'!J9</f>
        <v>2208</v>
      </c>
      <c r="C9" s="12">
        <f>'SFY 24-25 Q2 Share by Project'!K9</f>
        <v>25</v>
      </c>
      <c r="D9" s="12">
        <f>'SFY 24-25 Q2 Share by Project'!L9</f>
        <v>431</v>
      </c>
      <c r="E9" s="46">
        <f t="shared" si="0"/>
        <v>2664</v>
      </c>
      <c r="I9" s="36"/>
    </row>
    <row r="10" spans="1:10" x14ac:dyDescent="0.25">
      <c r="A10" s="35" t="s">
        <v>25</v>
      </c>
      <c r="B10" s="12">
        <f>'SFY 24-25 Q2 Share by Project'!J10</f>
        <v>64542</v>
      </c>
      <c r="C10" s="12">
        <f>'SFY 24-25 Q2 Share by Project'!K10</f>
        <v>728</v>
      </c>
      <c r="D10" s="12">
        <f>'SFY 24-25 Q2 Share by Project'!L10</f>
        <v>12509</v>
      </c>
      <c r="E10" s="46">
        <f t="shared" si="0"/>
        <v>77779</v>
      </c>
      <c r="I10" s="36"/>
    </row>
    <row r="11" spans="1:10" x14ac:dyDescent="0.25">
      <c r="A11" s="35" t="s">
        <v>26</v>
      </c>
      <c r="B11" s="12">
        <f>'SFY 24-25 Q2 Share by Project'!J11</f>
        <v>3219</v>
      </c>
      <c r="C11" s="12">
        <f>'SFY 24-25 Q2 Share by Project'!K11</f>
        <v>36</v>
      </c>
      <c r="D11" s="12">
        <f>'SFY 24-25 Q2 Share by Project'!L11</f>
        <v>616</v>
      </c>
      <c r="E11" s="46">
        <f t="shared" si="0"/>
        <v>3871</v>
      </c>
      <c r="I11" s="36"/>
    </row>
    <row r="12" spans="1:10" x14ac:dyDescent="0.25">
      <c r="A12" s="35" t="s">
        <v>27</v>
      </c>
      <c r="B12" s="12">
        <f>'SFY 24-25 Q2 Share by Project'!J12</f>
        <v>8595</v>
      </c>
      <c r="C12" s="12">
        <f>'SFY 24-25 Q2 Share by Project'!K12</f>
        <v>97</v>
      </c>
      <c r="D12" s="12">
        <f>'SFY 24-25 Q2 Share by Project'!L12</f>
        <v>1664</v>
      </c>
      <c r="E12" s="46">
        <f t="shared" si="0"/>
        <v>10356</v>
      </c>
      <c r="I12" s="36"/>
    </row>
    <row r="13" spans="1:10" x14ac:dyDescent="0.25">
      <c r="A13" s="35" t="s">
        <v>28</v>
      </c>
      <c r="B13" s="12">
        <f>'SFY 24-25 Q2 Share by Project'!J13</f>
        <v>123301</v>
      </c>
      <c r="C13" s="12">
        <f>'SFY 24-25 Q2 Share by Project'!K13</f>
        <v>1374</v>
      </c>
      <c r="D13" s="12">
        <f>'SFY 24-25 Q2 Share by Project'!L13</f>
        <v>23599</v>
      </c>
      <c r="E13" s="46">
        <f t="shared" si="0"/>
        <v>148274</v>
      </c>
      <c r="I13" s="36"/>
    </row>
    <row r="14" spans="1:10" x14ac:dyDescent="0.25">
      <c r="A14" s="35" t="s">
        <v>29</v>
      </c>
      <c r="B14" s="12">
        <f>'SFY 24-25 Q2 Share by Project'!J14</f>
        <v>2861</v>
      </c>
      <c r="C14" s="12">
        <f>'SFY 24-25 Q2 Share by Project'!K14</f>
        <v>32</v>
      </c>
      <c r="D14" s="12">
        <f>'SFY 24-25 Q2 Share by Project'!L14</f>
        <v>555</v>
      </c>
      <c r="E14" s="46">
        <f t="shared" si="0"/>
        <v>3448</v>
      </c>
      <c r="I14" s="36"/>
    </row>
    <row r="15" spans="1:10" x14ac:dyDescent="0.25">
      <c r="A15" s="35" t="s">
        <v>30</v>
      </c>
      <c r="B15" s="12">
        <f>'SFY 24-25 Q2 Share by Project'!J15</f>
        <v>14170</v>
      </c>
      <c r="C15" s="12">
        <f>'SFY 24-25 Q2 Share by Project'!K15</f>
        <v>158</v>
      </c>
      <c r="D15" s="12">
        <f>'SFY 24-25 Q2 Share by Project'!L15</f>
        <v>2711</v>
      </c>
      <c r="E15" s="46">
        <f t="shared" si="0"/>
        <v>17039</v>
      </c>
      <c r="I15" s="36"/>
    </row>
    <row r="16" spans="1:10" x14ac:dyDescent="0.25">
      <c r="A16" s="35" t="s">
        <v>31</v>
      </c>
      <c r="B16" s="12">
        <f>'SFY 24-25 Q2 Share by Project'!J16</f>
        <v>24149</v>
      </c>
      <c r="C16" s="12">
        <f>'SFY 24-25 Q2 Share by Project'!K16</f>
        <v>269</v>
      </c>
      <c r="D16" s="12">
        <f>'SFY 24-25 Q2 Share by Project'!L16</f>
        <v>4621</v>
      </c>
      <c r="E16" s="46">
        <f t="shared" si="0"/>
        <v>29039</v>
      </c>
      <c r="I16" s="36"/>
    </row>
    <row r="17" spans="1:9" x14ac:dyDescent="0.25">
      <c r="A17" s="35" t="s">
        <v>32</v>
      </c>
      <c r="B17" s="12">
        <f>'SFY 24-25 Q2 Share by Project'!J17</f>
        <v>1276</v>
      </c>
      <c r="C17" s="12">
        <f>'SFY 24-25 Q2 Share by Project'!K17</f>
        <v>14</v>
      </c>
      <c r="D17" s="12">
        <f>'SFY 24-25 Q2 Share by Project'!L17</f>
        <v>246</v>
      </c>
      <c r="E17" s="46">
        <f t="shared" si="0"/>
        <v>1536</v>
      </c>
      <c r="I17" s="36"/>
    </row>
    <row r="18" spans="1:9" x14ac:dyDescent="0.25">
      <c r="A18" s="35" t="s">
        <v>33</v>
      </c>
      <c r="B18" s="12">
        <f>'SFY 24-25 Q2 Share by Project'!J18</f>
        <v>108238</v>
      </c>
      <c r="C18" s="12">
        <f>'SFY 24-25 Q2 Share by Project'!K18</f>
        <v>1212</v>
      </c>
      <c r="D18" s="12">
        <f>'SFY 24-25 Q2 Share by Project'!L18</f>
        <v>20827</v>
      </c>
      <c r="E18" s="46">
        <f t="shared" si="0"/>
        <v>130277</v>
      </c>
      <c r="I18" s="36"/>
    </row>
    <row r="19" spans="1:9" x14ac:dyDescent="0.25">
      <c r="A19" s="35" t="s">
        <v>34</v>
      </c>
      <c r="B19" s="12">
        <f>'SFY 24-25 Q2 Share by Project'!J19</f>
        <v>15420</v>
      </c>
      <c r="C19" s="12">
        <f>'SFY 24-25 Q2 Share by Project'!K19</f>
        <v>172</v>
      </c>
      <c r="D19" s="12">
        <f>'SFY 24-25 Q2 Share by Project'!L19</f>
        <v>2957</v>
      </c>
      <c r="E19" s="46">
        <f t="shared" si="0"/>
        <v>18549</v>
      </c>
      <c r="I19" s="36"/>
    </row>
    <row r="20" spans="1:9" x14ac:dyDescent="0.25">
      <c r="A20" s="35" t="s">
        <v>35</v>
      </c>
      <c r="B20" s="12">
        <f>'SFY 24-25 Q2 Share by Project'!J20</f>
        <v>8062</v>
      </c>
      <c r="C20" s="12">
        <f>'SFY 24-25 Q2 Share by Project'!K20</f>
        <v>90</v>
      </c>
      <c r="D20" s="12">
        <f>'SFY 24-25 Q2 Share by Project'!L20</f>
        <v>1540</v>
      </c>
      <c r="E20" s="46">
        <f t="shared" si="0"/>
        <v>9692</v>
      </c>
      <c r="I20" s="36"/>
    </row>
    <row r="21" spans="1:9" x14ac:dyDescent="0.25">
      <c r="A21" s="35" t="s">
        <v>36</v>
      </c>
      <c r="B21" s="12">
        <f>'SFY 24-25 Q2 Share by Project'!J21</f>
        <v>2249</v>
      </c>
      <c r="C21" s="12">
        <f>'SFY 24-25 Q2 Share by Project'!K21</f>
        <v>25</v>
      </c>
      <c r="D21" s="12">
        <f>'SFY 24-25 Q2 Share by Project'!L21</f>
        <v>431</v>
      </c>
      <c r="E21" s="46">
        <f t="shared" si="0"/>
        <v>2705</v>
      </c>
      <c r="I21" s="36"/>
    </row>
    <row r="22" spans="1:9" x14ac:dyDescent="0.25">
      <c r="A22" s="35" t="s">
        <v>37</v>
      </c>
      <c r="B22" s="12">
        <f>'SFY 24-25 Q2 Share by Project'!J22</f>
        <v>955647</v>
      </c>
      <c r="C22" s="12">
        <f>'SFY 24-25 Q2 Share by Project'!K22</f>
        <v>10743</v>
      </c>
      <c r="D22" s="12">
        <f>'SFY 24-25 Q2 Share by Project'!L22</f>
        <v>184546</v>
      </c>
      <c r="E22" s="46">
        <f t="shared" si="0"/>
        <v>1150936</v>
      </c>
      <c r="I22" s="36"/>
    </row>
    <row r="23" spans="1:9" x14ac:dyDescent="0.25">
      <c r="A23" s="35" t="s">
        <v>38</v>
      </c>
      <c r="B23" s="12">
        <f>'SFY 24-25 Q2 Share by Project'!J23</f>
        <v>18599</v>
      </c>
      <c r="C23" s="12">
        <f>'SFY 24-25 Q2 Share by Project'!K23</f>
        <v>208</v>
      </c>
      <c r="D23" s="12">
        <f>'SFY 24-25 Q2 Share by Project'!L23</f>
        <v>3574</v>
      </c>
      <c r="E23" s="46">
        <f t="shared" si="0"/>
        <v>22381</v>
      </c>
      <c r="I23" s="36"/>
    </row>
    <row r="24" spans="1:9" x14ac:dyDescent="0.25">
      <c r="A24" s="35" t="s">
        <v>39</v>
      </c>
      <c r="B24" s="12">
        <f>'SFY 24-25 Q2 Share by Project'!J24</f>
        <v>11069</v>
      </c>
      <c r="C24" s="12">
        <f>'SFY 24-25 Q2 Share by Project'!K24</f>
        <v>126</v>
      </c>
      <c r="D24" s="12">
        <f>'SFY 24-25 Q2 Share by Project'!L24</f>
        <v>2157</v>
      </c>
      <c r="E24" s="46">
        <f t="shared" si="0"/>
        <v>13352</v>
      </c>
      <c r="I24" s="36"/>
    </row>
    <row r="25" spans="1:9" x14ac:dyDescent="0.25">
      <c r="A25" s="35" t="s">
        <v>40</v>
      </c>
      <c r="B25" s="12">
        <f>'SFY 24-25 Q2 Share by Project'!J25</f>
        <v>1303</v>
      </c>
      <c r="C25" s="12">
        <f>'SFY 24-25 Q2 Share by Project'!K25</f>
        <v>14</v>
      </c>
      <c r="D25" s="12">
        <f>'SFY 24-25 Q2 Share by Project'!L25</f>
        <v>246</v>
      </c>
      <c r="E25" s="46">
        <f t="shared" si="0"/>
        <v>1563</v>
      </c>
      <c r="I25" s="36"/>
    </row>
    <row r="26" spans="1:9" x14ac:dyDescent="0.25">
      <c r="A26" s="35" t="s">
        <v>41</v>
      </c>
      <c r="B26" s="12">
        <f>'SFY 24-25 Q2 Share by Project'!J26</f>
        <v>9286</v>
      </c>
      <c r="C26" s="12">
        <f>'SFY 24-25 Q2 Share by Project'!K26</f>
        <v>104</v>
      </c>
      <c r="D26" s="12">
        <f>'SFY 24-25 Q2 Share by Project'!L26</f>
        <v>1787</v>
      </c>
      <c r="E26" s="46">
        <f t="shared" si="0"/>
        <v>11177</v>
      </c>
      <c r="I26" s="36"/>
    </row>
    <row r="27" spans="1:9" x14ac:dyDescent="0.25">
      <c r="A27" s="35" t="s">
        <v>42</v>
      </c>
      <c r="B27" s="12">
        <f>'SFY 24-25 Q2 Share by Project'!J27</f>
        <v>33977</v>
      </c>
      <c r="C27" s="12">
        <f>'SFY 24-25 Q2 Share by Project'!K27</f>
        <v>380</v>
      </c>
      <c r="D27" s="12">
        <f>'SFY 24-25 Q2 Share by Project'!L27</f>
        <v>6532</v>
      </c>
      <c r="E27" s="46">
        <f t="shared" si="0"/>
        <v>40889</v>
      </c>
      <c r="I27" s="36"/>
    </row>
    <row r="28" spans="1:9" x14ac:dyDescent="0.25">
      <c r="A28" s="35" t="s">
        <v>43</v>
      </c>
      <c r="B28" s="12">
        <f>'SFY 24-25 Q2 Share by Project'!J28</f>
        <v>971</v>
      </c>
      <c r="C28" s="12">
        <f>'SFY 24-25 Q2 Share by Project'!K28</f>
        <v>11</v>
      </c>
      <c r="D28" s="12">
        <f>'SFY 24-25 Q2 Share by Project'!L28</f>
        <v>185</v>
      </c>
      <c r="E28" s="46">
        <f t="shared" si="0"/>
        <v>1167</v>
      </c>
      <c r="I28" s="36"/>
    </row>
    <row r="29" spans="1:9" x14ac:dyDescent="0.25">
      <c r="A29" s="35" t="s">
        <v>44</v>
      </c>
      <c r="B29" s="12">
        <f>'SFY 24-25 Q2 Share by Project'!J29</f>
        <v>625</v>
      </c>
      <c r="C29" s="12">
        <f>'SFY 24-25 Q2 Share by Project'!K29</f>
        <v>7</v>
      </c>
      <c r="D29" s="12">
        <f>'SFY 24-25 Q2 Share by Project'!L29</f>
        <v>123</v>
      </c>
      <c r="E29" s="46">
        <f t="shared" si="0"/>
        <v>755</v>
      </c>
      <c r="I29" s="36"/>
    </row>
    <row r="30" spans="1:9" x14ac:dyDescent="0.25">
      <c r="A30" s="35" t="s">
        <v>45</v>
      </c>
      <c r="B30" s="12">
        <f>'SFY 24-25 Q2 Share by Project'!J30</f>
        <v>41062</v>
      </c>
      <c r="C30" s="12">
        <f>'SFY 24-25 Q2 Share by Project'!K30</f>
        <v>466</v>
      </c>
      <c r="D30" s="12">
        <f>'SFY 24-25 Q2 Share by Project'!L30</f>
        <v>8010</v>
      </c>
      <c r="E30" s="46">
        <f t="shared" si="0"/>
        <v>49538</v>
      </c>
      <c r="I30" s="36"/>
    </row>
    <row r="31" spans="1:9" x14ac:dyDescent="0.25">
      <c r="A31" s="35" t="s">
        <v>46</v>
      </c>
      <c r="B31" s="12">
        <f>'SFY 24-25 Q2 Share by Project'!J31</f>
        <v>7262</v>
      </c>
      <c r="C31" s="12">
        <f>'SFY 24-25 Q2 Share by Project'!K31</f>
        <v>82</v>
      </c>
      <c r="D31" s="12">
        <f>'SFY 24-25 Q2 Share by Project'!L31</f>
        <v>1417</v>
      </c>
      <c r="E31" s="46">
        <f t="shared" si="0"/>
        <v>8761</v>
      </c>
      <c r="I31" s="36"/>
    </row>
    <row r="32" spans="1:9" x14ac:dyDescent="0.25">
      <c r="A32" s="35" t="s">
        <v>47</v>
      </c>
      <c r="B32" s="12">
        <f>'SFY 24-25 Q2 Share by Project'!J32</f>
        <v>6079</v>
      </c>
      <c r="C32" s="12">
        <f>'SFY 24-25 Q2 Share by Project'!K32</f>
        <v>68</v>
      </c>
      <c r="D32" s="12">
        <f>'SFY 24-25 Q2 Share by Project'!L32</f>
        <v>1171</v>
      </c>
      <c r="E32" s="46">
        <f t="shared" si="0"/>
        <v>7318</v>
      </c>
      <c r="I32" s="36"/>
    </row>
    <row r="33" spans="1:9" x14ac:dyDescent="0.25">
      <c r="A33" s="35" t="s">
        <v>48</v>
      </c>
      <c r="B33" s="12">
        <f>'SFY 24-25 Q2 Share by Project'!J33</f>
        <v>202744</v>
      </c>
      <c r="C33" s="12">
        <f>'SFY 24-25 Q2 Share by Project'!K33</f>
        <v>2289</v>
      </c>
      <c r="D33" s="12">
        <f>'SFY 24-25 Q2 Share by Project'!L33</f>
        <v>39312</v>
      </c>
      <c r="E33" s="46">
        <f t="shared" si="0"/>
        <v>244345</v>
      </c>
      <c r="I33" s="36"/>
    </row>
    <row r="34" spans="1:9" x14ac:dyDescent="0.25">
      <c r="A34" s="35" t="s">
        <v>49</v>
      </c>
      <c r="B34" s="12">
        <f>'SFY 24-25 Q2 Share by Project'!J34</f>
        <v>15231</v>
      </c>
      <c r="C34" s="12">
        <f>'SFY 24-25 Q2 Share by Project'!K34</f>
        <v>172</v>
      </c>
      <c r="D34" s="12">
        <f>'SFY 24-25 Q2 Share by Project'!L34</f>
        <v>2958</v>
      </c>
      <c r="E34" s="46">
        <f t="shared" si="0"/>
        <v>18361</v>
      </c>
      <c r="I34" s="36"/>
    </row>
    <row r="35" spans="1:9" x14ac:dyDescent="0.25">
      <c r="A35" s="35" t="s">
        <v>50</v>
      </c>
      <c r="B35" s="12">
        <f>'SFY 24-25 Q2 Share by Project'!J35</f>
        <v>1290</v>
      </c>
      <c r="C35" s="12">
        <f>'SFY 24-25 Q2 Share by Project'!K35</f>
        <v>14</v>
      </c>
      <c r="D35" s="12">
        <f>'SFY 24-25 Q2 Share by Project'!L35</f>
        <v>246</v>
      </c>
      <c r="E35" s="46">
        <f t="shared" si="0"/>
        <v>1550</v>
      </c>
      <c r="I35" s="36"/>
    </row>
    <row r="36" spans="1:9" x14ac:dyDescent="0.25">
      <c r="A36" s="35" t="s">
        <v>51</v>
      </c>
      <c r="B36" s="12">
        <f>'SFY 24-25 Q2 Share by Project'!J36</f>
        <v>203424</v>
      </c>
      <c r="C36" s="12">
        <f>'SFY 24-25 Q2 Share by Project'!K36</f>
        <v>2292</v>
      </c>
      <c r="D36" s="12">
        <f>'SFY 24-25 Q2 Share by Project'!L36</f>
        <v>39374</v>
      </c>
      <c r="E36" s="46">
        <f t="shared" ref="E36:E61" si="1">SUM(B36:D36)</f>
        <v>245090</v>
      </c>
      <c r="I36" s="36"/>
    </row>
    <row r="37" spans="1:9" x14ac:dyDescent="0.25">
      <c r="A37" s="35" t="s">
        <v>52</v>
      </c>
      <c r="B37" s="12">
        <f>'SFY 24-25 Q2 Share by Project'!J37</f>
        <v>141031</v>
      </c>
      <c r="C37" s="12">
        <f>'SFY 24-25 Q2 Share by Project'!K37</f>
        <v>1578</v>
      </c>
      <c r="D37" s="12">
        <f>'SFY 24-25 Q2 Share by Project'!L37</f>
        <v>27112</v>
      </c>
      <c r="E37" s="46">
        <f t="shared" si="1"/>
        <v>169721</v>
      </c>
      <c r="I37" s="36"/>
    </row>
    <row r="38" spans="1:9" x14ac:dyDescent="0.25">
      <c r="A38" s="35" t="s">
        <v>53</v>
      </c>
      <c r="B38" s="12">
        <f>'SFY 24-25 Q2 Share by Project'!J38</f>
        <v>4137</v>
      </c>
      <c r="C38" s="12">
        <f>'SFY 24-25 Q2 Share by Project'!K38</f>
        <v>47</v>
      </c>
      <c r="D38" s="12">
        <f>'SFY 24-25 Q2 Share by Project'!L38</f>
        <v>801</v>
      </c>
      <c r="E38" s="46">
        <f t="shared" si="1"/>
        <v>4985</v>
      </c>
      <c r="I38" s="36"/>
    </row>
    <row r="39" spans="1:9" x14ac:dyDescent="0.25">
      <c r="A39" s="35" t="s">
        <v>54</v>
      </c>
      <c r="B39" s="12">
        <f>'SFY 24-25 Q2 Share by Project'!J39</f>
        <v>209791</v>
      </c>
      <c r="C39" s="12">
        <f>'SFY 24-25 Q2 Share by Project'!K39</f>
        <v>2354</v>
      </c>
      <c r="D39" s="12">
        <f>'SFY 24-25 Q2 Share by Project'!L39</f>
        <v>40421</v>
      </c>
      <c r="E39" s="46">
        <f t="shared" si="1"/>
        <v>252566</v>
      </c>
      <c r="I39" s="36"/>
    </row>
    <row r="40" spans="1:9" x14ac:dyDescent="0.25">
      <c r="A40" s="35" t="s">
        <v>55</v>
      </c>
      <c r="B40" s="12">
        <f>'SFY 24-25 Q2 Share by Project'!J40</f>
        <v>220385</v>
      </c>
      <c r="C40" s="12">
        <f>'SFY 24-25 Q2 Share by Project'!K40</f>
        <v>2468</v>
      </c>
      <c r="D40" s="12">
        <f>'SFY 24-25 Q2 Share by Project'!L40</f>
        <v>42393</v>
      </c>
      <c r="E40" s="46">
        <f t="shared" si="1"/>
        <v>265246</v>
      </c>
      <c r="I40" s="36"/>
    </row>
    <row r="41" spans="1:9" x14ac:dyDescent="0.25">
      <c r="A41" s="35" t="s">
        <v>56</v>
      </c>
      <c r="B41" s="12">
        <f>'SFY 24-25 Q2 Share by Project'!J41</f>
        <v>54252</v>
      </c>
      <c r="C41" s="12">
        <f>'SFY 24-25 Q2 Share by Project'!K41</f>
        <v>606</v>
      </c>
      <c r="D41" s="12">
        <f>'SFY 24-25 Q2 Share by Project'!L41</f>
        <v>10413</v>
      </c>
      <c r="E41" s="46">
        <f t="shared" si="1"/>
        <v>65271</v>
      </c>
      <c r="I41" s="36"/>
    </row>
    <row r="42" spans="1:9" x14ac:dyDescent="0.25">
      <c r="A42" s="35" t="s">
        <v>57</v>
      </c>
      <c r="B42" s="12">
        <f>'SFY 24-25 Q2 Share by Project'!J42</f>
        <v>69975</v>
      </c>
      <c r="C42" s="12">
        <f>'SFY 24-25 Q2 Share by Project'!K42</f>
        <v>786</v>
      </c>
      <c r="D42" s="12">
        <f>'SFY 24-25 Q2 Share by Project'!L42</f>
        <v>13494</v>
      </c>
      <c r="E42" s="46">
        <f t="shared" si="1"/>
        <v>84255</v>
      </c>
      <c r="I42" s="36"/>
    </row>
    <row r="43" spans="1:9" x14ac:dyDescent="0.25">
      <c r="A43" s="35" t="s">
        <v>58</v>
      </c>
      <c r="B43" s="12">
        <f>'SFY 24-25 Q2 Share by Project'!J43</f>
        <v>14354</v>
      </c>
      <c r="C43" s="12">
        <f>'SFY 24-25 Q2 Share by Project'!K43</f>
        <v>161</v>
      </c>
      <c r="D43" s="12">
        <f>'SFY 24-25 Q2 Share by Project'!L43</f>
        <v>2773</v>
      </c>
      <c r="E43" s="46">
        <f t="shared" si="1"/>
        <v>17288</v>
      </c>
      <c r="I43" s="36"/>
    </row>
    <row r="44" spans="1:9" x14ac:dyDescent="0.25">
      <c r="A44" s="35" t="s">
        <v>59</v>
      </c>
      <c r="B44" s="12">
        <f>'SFY 24-25 Q2 Share by Project'!J44</f>
        <v>29874</v>
      </c>
      <c r="C44" s="12">
        <f>'SFY 24-25 Q2 Share by Project'!K44</f>
        <v>341</v>
      </c>
      <c r="D44" s="12">
        <f>'SFY 24-25 Q2 Share by Project'!L44</f>
        <v>5853</v>
      </c>
      <c r="E44" s="46">
        <f t="shared" si="1"/>
        <v>36068</v>
      </c>
      <c r="I44" s="36"/>
    </row>
    <row r="45" spans="1:9" x14ac:dyDescent="0.25">
      <c r="A45" s="35" t="s">
        <v>60</v>
      </c>
      <c r="B45" s="12">
        <f>'SFY 24-25 Q2 Share by Project'!J45</f>
        <v>35012</v>
      </c>
      <c r="C45" s="12">
        <f>'SFY 24-25 Q2 Share by Project'!K45</f>
        <v>395</v>
      </c>
      <c r="D45" s="12">
        <f>'SFY 24-25 Q2 Share by Project'!L45</f>
        <v>6778</v>
      </c>
      <c r="E45" s="46">
        <f t="shared" si="1"/>
        <v>42185</v>
      </c>
      <c r="I45" s="36"/>
    </row>
    <row r="46" spans="1:9" x14ac:dyDescent="0.25">
      <c r="A46" s="35" t="s">
        <v>61</v>
      </c>
      <c r="B46" s="12">
        <f>'SFY 24-25 Q2 Share by Project'!J46</f>
        <v>92143</v>
      </c>
      <c r="C46" s="12">
        <f>'SFY 24-25 Q2 Share by Project'!K46</f>
        <v>1044</v>
      </c>
      <c r="D46" s="12">
        <f>'SFY 24-25 Q2 Share by Project'!L46</f>
        <v>17931</v>
      </c>
      <c r="E46" s="46">
        <f t="shared" si="1"/>
        <v>111118</v>
      </c>
      <c r="I46" s="36"/>
    </row>
    <row r="47" spans="1:9" x14ac:dyDescent="0.25">
      <c r="A47" s="35" t="s">
        <v>62</v>
      </c>
      <c r="B47" s="12">
        <f>'SFY 24-25 Q2 Share by Project'!J47</f>
        <v>17906</v>
      </c>
      <c r="C47" s="12">
        <f>'SFY 24-25 Q2 Share by Project'!K47</f>
        <v>201</v>
      </c>
      <c r="D47" s="12">
        <f>'SFY 24-25 Q2 Share by Project'!L47</f>
        <v>3451</v>
      </c>
      <c r="E47" s="46">
        <f t="shared" si="1"/>
        <v>21558</v>
      </c>
      <c r="I47" s="36"/>
    </row>
    <row r="48" spans="1:9" x14ac:dyDescent="0.25">
      <c r="A48" s="71" t="s">
        <v>63</v>
      </c>
      <c r="B48" s="12">
        <f>'SFY 24-25 Q2 Share by Project'!J48</f>
        <v>15726</v>
      </c>
      <c r="C48" s="12">
        <f>'SFY 24-25 Q2 Share by Project'!K48</f>
        <v>176</v>
      </c>
      <c r="D48" s="12">
        <f>'SFY 24-25 Q2 Share by Project'!L48</f>
        <v>3019</v>
      </c>
      <c r="E48" s="46">
        <f t="shared" si="1"/>
        <v>18921</v>
      </c>
      <c r="I48" s="36"/>
    </row>
    <row r="49" spans="1:11" x14ac:dyDescent="0.25">
      <c r="A49" s="71" t="s">
        <v>64</v>
      </c>
      <c r="B49" s="12">
        <f>'SFY 24-25 Q2 Share by Project'!J49</f>
        <v>319</v>
      </c>
      <c r="C49" s="12">
        <f>'SFY 24-25 Q2 Share by Project'!K49</f>
        <v>4</v>
      </c>
      <c r="D49" s="12">
        <f>'SFY 24-25 Q2 Share by Project'!L49</f>
        <v>62</v>
      </c>
      <c r="E49" s="46">
        <f t="shared" si="1"/>
        <v>385</v>
      </c>
      <c r="I49" s="36"/>
    </row>
    <row r="50" spans="1:11" x14ac:dyDescent="0.25">
      <c r="A50" s="71" t="s">
        <v>65</v>
      </c>
      <c r="B50" s="12">
        <f>'SFY 24-25 Q2 Share by Project'!J50</f>
        <v>4509</v>
      </c>
      <c r="C50" s="12">
        <f>'SFY 24-25 Q2 Share by Project'!K50</f>
        <v>50</v>
      </c>
      <c r="D50" s="12">
        <f>'SFY 24-25 Q2 Share by Project'!L50</f>
        <v>863</v>
      </c>
      <c r="E50" s="46">
        <f t="shared" si="1"/>
        <v>5422</v>
      </c>
      <c r="I50" s="36"/>
    </row>
    <row r="51" spans="1:11" x14ac:dyDescent="0.25">
      <c r="A51" s="71" t="s">
        <v>66</v>
      </c>
      <c r="B51" s="12">
        <f>'SFY 24-25 Q2 Share by Project'!J51</f>
        <v>30065</v>
      </c>
      <c r="C51" s="12">
        <f>'SFY 24-25 Q2 Share by Project'!K51</f>
        <v>337</v>
      </c>
      <c r="D51" s="12">
        <f>'SFY 24-25 Q2 Share by Project'!L51</f>
        <v>5791</v>
      </c>
      <c r="E51" s="46">
        <f t="shared" si="1"/>
        <v>36193</v>
      </c>
      <c r="I51" s="36"/>
    </row>
    <row r="52" spans="1:11" x14ac:dyDescent="0.25">
      <c r="A52" s="71" t="s">
        <v>67</v>
      </c>
      <c r="B52" s="12">
        <f>'SFY 24-25 Q2 Share by Project'!J52</f>
        <v>26964</v>
      </c>
      <c r="C52" s="12">
        <f>'SFY 24-25 Q2 Share by Project'!K52</f>
        <v>305</v>
      </c>
      <c r="D52" s="12">
        <f>'SFY 24-25 Q2 Share by Project'!L52</f>
        <v>5238</v>
      </c>
      <c r="E52" s="46">
        <f t="shared" si="1"/>
        <v>32507</v>
      </c>
      <c r="I52" s="36"/>
    </row>
    <row r="53" spans="1:11" x14ac:dyDescent="0.25">
      <c r="A53" s="12" t="s">
        <v>68</v>
      </c>
      <c r="B53" s="12">
        <f>'SFY 24-25 Q2 Share by Project'!J53</f>
        <v>54144</v>
      </c>
      <c r="C53" s="12">
        <f>'SFY 24-25 Q2 Share by Project'!K53</f>
        <v>610</v>
      </c>
      <c r="D53" s="12">
        <f>'SFY 24-25 Q2 Share by Project'!L53</f>
        <v>10475</v>
      </c>
      <c r="E53" s="46">
        <f t="shared" si="1"/>
        <v>65229</v>
      </c>
      <c r="I53" s="36"/>
    </row>
    <row r="54" spans="1:11" x14ac:dyDescent="0.25">
      <c r="A54" s="71" t="s">
        <v>69</v>
      </c>
      <c r="B54" s="12">
        <f>'SFY 24-25 Q2 Share by Project'!J54</f>
        <v>9524</v>
      </c>
      <c r="C54" s="12">
        <f>'SFY 24-25 Q2 Share by Project'!K54</f>
        <v>108</v>
      </c>
      <c r="D54" s="12">
        <f>'SFY 24-25 Q2 Share by Project'!L54</f>
        <v>1849</v>
      </c>
      <c r="E54" s="46">
        <f t="shared" si="1"/>
        <v>11481</v>
      </c>
      <c r="I54" s="36"/>
    </row>
    <row r="55" spans="1:11" x14ac:dyDescent="0.25">
      <c r="A55" s="71" t="s">
        <v>70</v>
      </c>
      <c r="B55" s="12">
        <f>'SFY 24-25 Q2 Share by Project'!J55</f>
        <v>6732</v>
      </c>
      <c r="C55" s="12">
        <f>'SFY 24-25 Q2 Share by Project'!K55</f>
        <v>75</v>
      </c>
      <c r="D55" s="12">
        <f>'SFY 24-25 Q2 Share by Project'!L55</f>
        <v>1294</v>
      </c>
      <c r="E55" s="46">
        <f t="shared" si="1"/>
        <v>8101</v>
      </c>
      <c r="I55" s="36"/>
    </row>
    <row r="56" spans="1:11" x14ac:dyDescent="0.25">
      <c r="A56" s="71" t="s">
        <v>71</v>
      </c>
      <c r="B56" s="12">
        <f>'SFY 24-25 Q2 Share by Project'!J56</f>
        <v>1290</v>
      </c>
      <c r="C56" s="12">
        <f>'SFY 24-25 Q2 Share by Project'!K56</f>
        <v>14</v>
      </c>
      <c r="D56" s="12">
        <f>'SFY 24-25 Q2 Share by Project'!L56</f>
        <v>246</v>
      </c>
      <c r="E56" s="46">
        <f t="shared" si="1"/>
        <v>1550</v>
      </c>
      <c r="I56" s="36"/>
    </row>
    <row r="57" spans="1:11" x14ac:dyDescent="0.25">
      <c r="A57" s="71" t="s">
        <v>72</v>
      </c>
      <c r="B57" s="12">
        <f>'SFY 24-25 Q2 Share by Project'!J57</f>
        <v>65669</v>
      </c>
      <c r="C57" s="12">
        <f>'SFY 24-25 Q2 Share by Project'!K57</f>
        <v>732</v>
      </c>
      <c r="D57" s="12">
        <f>'SFY 24-25 Q2 Share by Project'!L57</f>
        <v>12569</v>
      </c>
      <c r="E57" s="46">
        <f t="shared" si="1"/>
        <v>78970</v>
      </c>
      <c r="I57" s="36"/>
    </row>
    <row r="58" spans="1:11" x14ac:dyDescent="0.25">
      <c r="A58" s="71" t="s">
        <v>73</v>
      </c>
      <c r="B58" s="12">
        <f>'SFY 24-25 Q2 Share by Project'!J58</f>
        <v>3525</v>
      </c>
      <c r="C58" s="12">
        <f>'SFY 24-25 Q2 Share by Project'!K58</f>
        <v>39</v>
      </c>
      <c r="D58" s="12">
        <f>'SFY 24-25 Q2 Share by Project'!L58</f>
        <v>678</v>
      </c>
      <c r="E58" s="46">
        <f t="shared" si="1"/>
        <v>4242</v>
      </c>
      <c r="I58" s="36"/>
    </row>
    <row r="59" spans="1:11" x14ac:dyDescent="0.25">
      <c r="A59" s="71" t="s">
        <v>74</v>
      </c>
      <c r="B59" s="12">
        <f>'SFY 24-25 Q2 Share by Project'!J59</f>
        <v>51160</v>
      </c>
      <c r="C59" s="12">
        <f>'SFY 24-25 Q2 Share by Project'!K59</f>
        <v>577</v>
      </c>
      <c r="D59" s="12">
        <f>'SFY 24-25 Q2 Share by Project'!L59</f>
        <v>9920</v>
      </c>
      <c r="E59" s="46">
        <f t="shared" si="1"/>
        <v>61657</v>
      </c>
      <c r="I59" s="36"/>
    </row>
    <row r="60" spans="1:11" x14ac:dyDescent="0.25">
      <c r="A60" s="71" t="s">
        <v>75</v>
      </c>
      <c r="B60" s="12">
        <f>'SFY 24-25 Q2 Share by Project'!J60</f>
        <v>13449</v>
      </c>
      <c r="C60" s="12">
        <f>'SFY 24-25 Q2 Share by Project'!K60</f>
        <v>151</v>
      </c>
      <c r="D60" s="12">
        <f>'SFY 24-25 Q2 Share by Project'!L60</f>
        <v>2588</v>
      </c>
      <c r="E60" s="46">
        <f t="shared" si="1"/>
        <v>16188</v>
      </c>
      <c r="I60" s="36"/>
    </row>
    <row r="61" spans="1:11" x14ac:dyDescent="0.25">
      <c r="A61" s="71" t="s">
        <v>76</v>
      </c>
      <c r="B61" s="12">
        <f>'SFY 24-25 Q2 Share by Project'!J61</f>
        <v>9034</v>
      </c>
      <c r="C61" s="12">
        <f>'SFY 24-25 Q2 Share by Project'!K61</f>
        <v>100</v>
      </c>
      <c r="D61" s="12">
        <f>'SFY 24-25 Q2 Share by Project'!L61</f>
        <v>1725</v>
      </c>
      <c r="E61" s="46">
        <f t="shared" si="1"/>
        <v>10859</v>
      </c>
      <c r="I61" s="36"/>
    </row>
    <row r="62" spans="1:11" ht="3.75" customHeight="1" x14ac:dyDescent="0.25">
      <c r="A62" s="19"/>
      <c r="B62" s="19"/>
      <c r="C62" s="19"/>
      <c r="D62" s="19"/>
      <c r="E62" s="19"/>
    </row>
    <row r="63" spans="1:11" x14ac:dyDescent="0.25">
      <c r="A63" s="21" t="s">
        <v>77</v>
      </c>
      <c r="B63" s="22">
        <f t="shared" ref="B63:E63" si="2">SUM(B4:B61)</f>
        <v>3192732</v>
      </c>
      <c r="C63" s="22">
        <f t="shared" si="2"/>
        <v>35869</v>
      </c>
      <c r="D63" s="22">
        <f t="shared" si="2"/>
        <v>616175</v>
      </c>
      <c r="E63" s="22">
        <f t="shared" si="2"/>
        <v>3844776</v>
      </c>
    </row>
    <row r="64" spans="1:11" x14ac:dyDescent="0.25">
      <c r="A64" s="72"/>
      <c r="B64" s="14"/>
      <c r="C64" s="14"/>
      <c r="D64" s="14"/>
      <c r="E64" s="14"/>
      <c r="K64" s="36"/>
    </row>
    <row r="65" spans="1:5" s="26" customFormat="1" ht="13.8" hidden="1" x14ac:dyDescent="0.25">
      <c r="A65" s="172" t="s">
        <v>132</v>
      </c>
      <c r="B65" s="113">
        <f>'SFY 24-25 Q2 Share Calculations'!AO64</f>
        <v>3192732</v>
      </c>
      <c r="C65" s="113">
        <f>'SFY 24-25 Q2 Share Calculations'!AP64</f>
        <v>35869</v>
      </c>
      <c r="D65" s="113">
        <f>'SFY 24-25 Q2 Share Calculations'!AQ64</f>
        <v>616175</v>
      </c>
      <c r="E65" s="113">
        <f>'SFY 24-25 Q2 Share Calculations'!AR64</f>
        <v>3844776</v>
      </c>
    </row>
    <row r="66" spans="1:5" s="26" customFormat="1" ht="13.8" hidden="1" x14ac:dyDescent="0.25">
      <c r="A66" s="172" t="s">
        <v>79</v>
      </c>
      <c r="B66" s="184">
        <f t="shared" ref="B66:E66" si="3">B63-B65</f>
        <v>0</v>
      </c>
      <c r="C66" s="171">
        <f t="shared" si="3"/>
        <v>0</v>
      </c>
      <c r="D66" s="171">
        <f t="shared" si="3"/>
        <v>0</v>
      </c>
      <c r="E66" s="171">
        <f t="shared" si="3"/>
        <v>0</v>
      </c>
    </row>
    <row r="67" spans="1:5" ht="14.4" hidden="1" x14ac:dyDescent="0.3">
      <c r="A67" s="73"/>
      <c r="B67" s="73"/>
      <c r="C67" s="73"/>
      <c r="D67" s="73"/>
      <c r="E67"/>
    </row>
    <row r="68" spans="1:5" ht="13.8" hidden="1" x14ac:dyDescent="0.25">
      <c r="A68" s="112" t="s">
        <v>80</v>
      </c>
      <c r="B68" s="113">
        <f>SUM('1a SFY 24-25 Q2 ABAWD'!L:L)+SUM('1b SFY 24-25 Q2 Tele Cons Act'!L:L)+SUM('1c SFY 24-25 Q2 Wrk Reg CF Disq'!L:L)+SUM('1d SFY 24-25 Q2 CF Disc Gamble'!L:L)+SUM('1e SFY 24-25 Q2 CF Restaurant'!L:L)+SUM('2a SFY 24-25 Q2 CalSAWS'!X:X)+SUM('2a SFY 24-25 Q2 CalSAWS'!AC:AC)+SUM('2b SFY 2324 Q2 Adj-Late CalSAWS'!X:X)+SUM('2b SFY 2324 Q2 Adj-Late CalSAWS'!AC:AC)</f>
        <v>3192732</v>
      </c>
      <c r="C68" s="113">
        <f>SUM('2a SFY 24-25 Q2 CalSAWS'!Y:Y)+SUM('2a SFY 24-25 Q2 CalSAWS'!AD:AD)</f>
        <v>35869</v>
      </c>
      <c r="D68" s="113">
        <f>SUM('2a SFY 24-25 Q2 CalSAWS'!Z:Z)+SUM('2a SFY 24-25 Q2 CalSAWS'!AE:AE)+SUM('2b SFY 2324 Q2 Adj-Late CalSAWS'!AE:AE)+SUM('2b SFY 2324 Q2 Adj-Late CalSAWS'!Z:Z)</f>
        <v>616175</v>
      </c>
      <c r="E68" s="113">
        <f>SUM(B68:D68)</f>
        <v>3844776</v>
      </c>
    </row>
    <row r="69" spans="1:5" ht="13.8" hidden="1" x14ac:dyDescent="0.25">
      <c r="A69" s="112" t="s">
        <v>79</v>
      </c>
      <c r="B69" s="171">
        <f t="shared" ref="B69:E69" si="4">B63-B68</f>
        <v>0</v>
      </c>
      <c r="C69" s="171">
        <f t="shared" si="4"/>
        <v>0</v>
      </c>
      <c r="D69" s="171">
        <f t="shared" si="4"/>
        <v>0</v>
      </c>
      <c r="E69" s="171">
        <f t="shared" si="4"/>
        <v>0</v>
      </c>
    </row>
    <row r="70" spans="1:5" ht="14.4" x14ac:dyDescent="0.3">
      <c r="A70" s="73"/>
      <c r="B70" s="166"/>
      <c r="C70" s="166"/>
      <c r="D70" s="166"/>
      <c r="E70" s="166"/>
    </row>
    <row r="71" spans="1:5" ht="14.4" x14ac:dyDescent="0.3">
      <c r="A71" s="73"/>
      <c r="B71" s="186"/>
      <c r="C71" s="186"/>
      <c r="D71" s="150"/>
      <c r="E71" s="150"/>
    </row>
    <row r="72" spans="1:5" ht="14.4" x14ac:dyDescent="0.3">
      <c r="A72" s="187"/>
      <c r="B72" s="186"/>
      <c r="D72" s="73"/>
      <c r="E72" s="73"/>
    </row>
    <row r="73" spans="1:5" ht="14.4" x14ac:dyDescent="0.3">
      <c r="A73" s="187"/>
      <c r="B73" s="186"/>
      <c r="D73" s="73"/>
      <c r="E73" s="73"/>
    </row>
    <row r="74" spans="1:5" ht="14.4" x14ac:dyDescent="0.3">
      <c r="A74" s="187"/>
      <c r="B74" s="188"/>
      <c r="C74" s="188"/>
      <c r="D74" s="188"/>
      <c r="E74" s="73"/>
    </row>
    <row r="75" spans="1:5" ht="14.4" x14ac:dyDescent="0.3">
      <c r="A75" s="187"/>
      <c r="B75" s="186"/>
      <c r="C75" s="186"/>
      <c r="D75" s="186"/>
      <c r="E75" s="73"/>
    </row>
    <row r="76" spans="1:5" ht="14.4" x14ac:dyDescent="0.3">
      <c r="A76" s="187"/>
      <c r="B76" s="186"/>
      <c r="C76" s="186"/>
      <c r="D76" s="186"/>
      <c r="E76" s="73"/>
    </row>
    <row r="77" spans="1:5" ht="14.4" x14ac:dyDescent="0.3">
      <c r="A77" s="187"/>
      <c r="B77" s="186"/>
      <c r="C77" s="186"/>
      <c r="D77" s="186"/>
      <c r="E77" s="73"/>
    </row>
    <row r="78" spans="1:5" ht="14.4" x14ac:dyDescent="0.3">
      <c r="A78" s="187"/>
      <c r="B78" s="186"/>
      <c r="C78" s="186"/>
      <c r="D78" s="189"/>
      <c r="E78" s="73"/>
    </row>
    <row r="79" spans="1:5" ht="14.4" x14ac:dyDescent="0.3">
      <c r="B79" s="186"/>
      <c r="C79" s="186"/>
      <c r="D79" s="186"/>
      <c r="E79" s="36"/>
    </row>
    <row r="80" spans="1:5" x14ac:dyDescent="0.25">
      <c r="B80" s="36"/>
      <c r="C80" s="36"/>
    </row>
    <row r="82" spans="1:5" x14ac:dyDescent="0.25">
      <c r="E82" s="36"/>
    </row>
    <row r="86" spans="1:5" x14ac:dyDescent="0.25">
      <c r="B86" s="36"/>
      <c r="C86" s="36"/>
      <c r="D86" s="51"/>
      <c r="E86" s="36"/>
    </row>
    <row r="87" spans="1:5" x14ac:dyDescent="0.25">
      <c r="A87" s="65"/>
      <c r="D87" s="51"/>
    </row>
    <row r="88" spans="1:5" x14ac:dyDescent="0.25">
      <c r="A88" s="66"/>
      <c r="B88" s="51"/>
      <c r="C88" s="51"/>
      <c r="D88" s="51"/>
      <c r="E88" s="51"/>
    </row>
    <row r="89" spans="1:5" x14ac:dyDescent="0.25">
      <c r="A89" s="66"/>
      <c r="B89" s="51"/>
      <c r="C89" s="51"/>
      <c r="D89" s="51"/>
      <c r="E89" s="51"/>
    </row>
    <row r="90" spans="1:5" x14ac:dyDescent="0.25">
      <c r="A90" s="66"/>
      <c r="B90" s="51"/>
      <c r="C90" s="51"/>
      <c r="D90" s="51"/>
      <c r="E90" s="51"/>
    </row>
    <row r="91" spans="1:5" x14ac:dyDescent="0.25">
      <c r="B91" s="68"/>
      <c r="C91" s="68"/>
      <c r="D91" s="51"/>
      <c r="E91" s="68"/>
    </row>
    <row r="92" spans="1:5" x14ac:dyDescent="0.25">
      <c r="D92" s="51"/>
    </row>
    <row r="93" spans="1:5" x14ac:dyDescent="0.25">
      <c r="A93" s="65"/>
      <c r="B93" s="68"/>
      <c r="C93" s="68"/>
      <c r="D93" s="68"/>
    </row>
    <row r="94" spans="1:5" x14ac:dyDescent="0.25">
      <c r="A94" s="66"/>
      <c r="B94" s="68"/>
      <c r="C94" s="68"/>
      <c r="D94" s="68"/>
      <c r="E94" s="51"/>
    </row>
    <row r="95" spans="1:5" x14ac:dyDescent="0.25">
      <c r="A95" s="66"/>
      <c r="B95" s="68"/>
      <c r="C95" s="68"/>
      <c r="D95" s="68"/>
      <c r="E95" s="51"/>
    </row>
    <row r="96" spans="1:5" x14ac:dyDescent="0.25">
      <c r="A96" s="66"/>
      <c r="B96" s="68"/>
      <c r="C96" s="68"/>
      <c r="D96" s="68"/>
      <c r="E96" s="51"/>
    </row>
    <row r="97" spans="1:5" x14ac:dyDescent="0.25">
      <c r="B97" s="68"/>
      <c r="C97" s="68"/>
      <c r="D97" s="68"/>
      <c r="E97" s="68"/>
    </row>
    <row r="99" spans="1:5" x14ac:dyDescent="0.25">
      <c r="A99" s="29"/>
      <c r="B99" s="30"/>
      <c r="C99" s="30"/>
      <c r="D99" s="30"/>
      <c r="E99" s="30"/>
    </row>
    <row r="100" spans="1:5" x14ac:dyDescent="0.25">
      <c r="A100" s="31"/>
      <c r="B100" s="32"/>
      <c r="C100" s="32"/>
      <c r="D100" s="32"/>
      <c r="E100" s="32"/>
    </row>
    <row r="101" spans="1:5" x14ac:dyDescent="0.25">
      <c r="A101" s="31"/>
      <c r="B101" s="32"/>
      <c r="C101" s="32"/>
      <c r="D101" s="32"/>
      <c r="E101" s="32"/>
    </row>
    <row r="102" spans="1:5" x14ac:dyDescent="0.25">
      <c r="A102" s="31"/>
      <c r="B102" s="32"/>
      <c r="C102" s="32"/>
      <c r="D102" s="32"/>
      <c r="E102" s="32"/>
    </row>
    <row r="103" spans="1:5" x14ac:dyDescent="0.25">
      <c r="A103" s="30"/>
      <c r="B103" s="33"/>
      <c r="C103" s="33"/>
      <c r="D103" s="33"/>
      <c r="E103" s="33"/>
    </row>
    <row r="104" spans="1:5" x14ac:dyDescent="0.25">
      <c r="A104" s="34"/>
      <c r="B104" s="32"/>
      <c r="C104" s="32"/>
      <c r="D104" s="32"/>
      <c r="E104" s="32"/>
    </row>
  </sheetData>
  <mergeCells count="2">
    <mergeCell ref="A1:E1"/>
    <mergeCell ref="A2:E2"/>
  </mergeCells>
  <conditionalFormatting sqref="B64:E64">
    <cfRule type="cellIs" dxfId="27" priority="3" operator="lessThan">
      <formula>0</formula>
    </cfRule>
    <cfRule type="cellIs" dxfId="26" priority="4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&amp;C&amp;F
&amp;A</oddHeader>
    <oddFooter>&amp;L&amp;D&amp;R&amp;P of &amp;N</oddFooter>
  </headerFooter>
  <ignoredErrors>
    <ignoredError sqref="B63 C63 D63:E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sheetPr>
    <pageSetUpPr fitToPage="1"/>
  </sheetPr>
  <dimension ref="A1:S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2" sqref="A2"/>
    </sheetView>
  </sheetViews>
  <sheetFormatPr defaultColWidth="9.109375" defaultRowHeight="13.2" x14ac:dyDescent="0.25"/>
  <cols>
    <col min="1" max="1" width="26.33203125" style="4" customWidth="1"/>
    <col min="2" max="6" width="16.6640625" style="4" customWidth="1"/>
    <col min="7" max="9" width="13.88671875" style="4" customWidth="1"/>
    <col min="10" max="10" width="14.33203125" style="4" customWidth="1"/>
    <col min="11" max="11" width="13.33203125" style="4" customWidth="1"/>
    <col min="12" max="12" width="12.109375" style="4" bestFit="1" customWidth="1"/>
    <col min="13" max="13" width="13.5546875" style="4" customWidth="1"/>
    <col min="14" max="14" width="10.6640625" style="3" hidden="1" customWidth="1"/>
    <col min="15" max="16384" width="9.109375" style="4"/>
  </cols>
  <sheetData>
    <row r="1" spans="1:19" s="2" customFormat="1" ht="21" customHeight="1" thickBot="1" x14ac:dyDescent="0.35">
      <c r="A1" s="258" t="s">
        <v>175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1"/>
    </row>
    <row r="2" spans="1:19" ht="79.8" thickBot="1" x14ac:dyDescent="0.3">
      <c r="A2" s="147"/>
      <c r="B2" s="170" t="s">
        <v>150</v>
      </c>
      <c r="C2" s="170" t="s">
        <v>136</v>
      </c>
      <c r="D2" s="170" t="s">
        <v>137</v>
      </c>
      <c r="E2" s="170" t="s">
        <v>195</v>
      </c>
      <c r="F2" s="170" t="s">
        <v>201</v>
      </c>
      <c r="G2" s="252" t="s">
        <v>131</v>
      </c>
      <c r="H2" s="253"/>
      <c r="I2" s="254"/>
      <c r="J2" s="255" t="s">
        <v>81</v>
      </c>
      <c r="K2" s="256"/>
      <c r="L2" s="257"/>
      <c r="M2" s="293"/>
    </row>
    <row r="3" spans="1:19" ht="46.5" customHeight="1" thickBot="1" x14ac:dyDescent="0.3">
      <c r="A3" s="149" t="s">
        <v>13</v>
      </c>
      <c r="B3" s="6" t="s">
        <v>14</v>
      </c>
      <c r="C3" s="165" t="s">
        <v>14</v>
      </c>
      <c r="D3" s="165" t="s">
        <v>14</v>
      </c>
      <c r="E3" s="165" t="s">
        <v>14</v>
      </c>
      <c r="F3" s="165" t="s">
        <v>14</v>
      </c>
      <c r="G3" s="7" t="s">
        <v>14</v>
      </c>
      <c r="H3" s="8" t="s">
        <v>15</v>
      </c>
      <c r="I3" s="9" t="s">
        <v>82</v>
      </c>
      <c r="J3" s="7" t="s">
        <v>14</v>
      </c>
      <c r="K3" s="8" t="s">
        <v>15</v>
      </c>
      <c r="L3" s="9" t="s">
        <v>82</v>
      </c>
      <c r="M3" s="5" t="s">
        <v>17</v>
      </c>
      <c r="N3" s="110" t="s">
        <v>78</v>
      </c>
    </row>
    <row r="4" spans="1:19" x14ac:dyDescent="0.25">
      <c r="A4" s="10" t="s">
        <v>18</v>
      </c>
      <c r="B4" s="11">
        <f>'SFY 24-25 Q2 Share Calculations'!C6</f>
        <v>1080</v>
      </c>
      <c r="C4" s="11">
        <f>'SFY 24-25 Q2 Share Calculations'!G6</f>
        <v>2537</v>
      </c>
      <c r="D4" s="11">
        <f>'SFY 24-25 Q2 Share Calculations'!K6</f>
        <v>22</v>
      </c>
      <c r="E4" s="11">
        <f>'SFY 24-25 Q2 Share Calculations'!O6</f>
        <v>314</v>
      </c>
      <c r="F4" s="11">
        <f>'SFY 24-25 Q2 Share Calculations'!S6</f>
        <v>142</v>
      </c>
      <c r="G4" s="107">
        <f>'SFY 24-25 Q2 Share Calculations'!W6+'SFY 24-25 Q2 Share Calculations'!AD6</f>
        <v>96036</v>
      </c>
      <c r="H4" s="107">
        <f>'SFY 24-25 Q2 Share Calculations'!X6+'SFY 24-25 Q2 Share Calculations'!AE6</f>
        <v>1126</v>
      </c>
      <c r="I4" s="111">
        <f>'SFY 24-25 Q2 Share Calculations'!Y6+'SFY 24-25 Q2 Share Calculations'!AF6</f>
        <v>19349</v>
      </c>
      <c r="J4" s="158">
        <f>B4+C4+D4+E4+F4+G4</f>
        <v>100131</v>
      </c>
      <c r="K4" s="13">
        <f>H4</f>
        <v>1126</v>
      </c>
      <c r="L4" s="13">
        <f>+I4</f>
        <v>19349</v>
      </c>
      <c r="M4" s="13">
        <f t="shared" ref="M4:M35" si="0">SUM(J4:L4)</f>
        <v>120606</v>
      </c>
      <c r="N4" s="61">
        <f t="shared" ref="N4:N35" si="1">SUM(B4:I4)-SUM(J4:L4)</f>
        <v>0</v>
      </c>
      <c r="S4" s="36"/>
    </row>
    <row r="5" spans="1:19" x14ac:dyDescent="0.25">
      <c r="A5" s="15" t="s">
        <v>19</v>
      </c>
      <c r="B5" s="11">
        <f>'SFY 24-25 Q2 Share Calculations'!C7</f>
        <v>0</v>
      </c>
      <c r="C5" s="11">
        <f>'SFY 24-25 Q2 Share Calculations'!G7</f>
        <v>0</v>
      </c>
      <c r="D5" s="11">
        <f>'SFY 24-25 Q2 Share Calculations'!K7</f>
        <v>0</v>
      </c>
      <c r="E5" s="11">
        <f>'SFY 24-25 Q2 Share Calculations'!O7</f>
        <v>0</v>
      </c>
      <c r="F5" s="11">
        <f>'SFY 24-25 Q2 Share Calculations'!S7</f>
        <v>0</v>
      </c>
      <c r="G5" s="107">
        <f>'SFY 24-25 Q2 Share Calculations'!W7+'SFY 24-25 Q2 Share Calculations'!AD7</f>
        <v>0</v>
      </c>
      <c r="H5" s="107">
        <f>'SFY 24-25 Q2 Share Calculations'!X7+'SFY 24-25 Q2 Share Calculations'!AE7</f>
        <v>0</v>
      </c>
      <c r="I5" s="111">
        <f>'SFY 24-25 Q2 Share Calculations'!Y7+'SFY 24-25 Q2 Share Calculations'!AF7</f>
        <v>0</v>
      </c>
      <c r="J5" s="158">
        <f t="shared" ref="J5:J61" si="2">B5+C5+D5+E5+F5+G5</f>
        <v>0</v>
      </c>
      <c r="K5" s="13">
        <f t="shared" ref="K5:K22" si="3">H5</f>
        <v>0</v>
      </c>
      <c r="L5" s="13">
        <f t="shared" ref="L5:L61" si="4">+I5</f>
        <v>0</v>
      </c>
      <c r="M5" s="13">
        <f t="shared" si="0"/>
        <v>0</v>
      </c>
      <c r="N5" s="61">
        <f t="shared" si="1"/>
        <v>0</v>
      </c>
      <c r="S5" s="36"/>
    </row>
    <row r="6" spans="1:19" x14ac:dyDescent="0.25">
      <c r="A6" s="15" t="s">
        <v>20</v>
      </c>
      <c r="B6" s="11">
        <f>'SFY 24-25 Q2 Share Calculations'!C8</f>
        <v>28</v>
      </c>
      <c r="C6" s="11">
        <f>'SFY 24-25 Q2 Share Calculations'!G8</f>
        <v>67</v>
      </c>
      <c r="D6" s="11">
        <f>'SFY 24-25 Q2 Share Calculations'!K8</f>
        <v>1</v>
      </c>
      <c r="E6" s="11">
        <f>'SFY 24-25 Q2 Share Calculations'!O8</f>
        <v>8</v>
      </c>
      <c r="F6" s="11">
        <f>'SFY 24-25 Q2 Share Calculations'!S8</f>
        <v>4</v>
      </c>
      <c r="G6" s="107">
        <f>'SFY 24-25 Q2 Share Calculations'!W8+'SFY 24-25 Q2 Share Calculations'!AD8</f>
        <v>2141</v>
      </c>
      <c r="H6" s="107">
        <f>'SFY 24-25 Q2 Share Calculations'!X8+'SFY 24-25 Q2 Share Calculations'!AE8</f>
        <v>25</v>
      </c>
      <c r="I6" s="111">
        <f>'SFY 24-25 Q2 Share Calculations'!Y8+'SFY 24-25 Q2 Share Calculations'!AF8</f>
        <v>431</v>
      </c>
      <c r="J6" s="158">
        <f t="shared" si="2"/>
        <v>2249</v>
      </c>
      <c r="K6" s="13">
        <f t="shared" si="3"/>
        <v>25</v>
      </c>
      <c r="L6" s="13">
        <f t="shared" si="4"/>
        <v>431</v>
      </c>
      <c r="M6" s="13">
        <f t="shared" si="0"/>
        <v>2705</v>
      </c>
      <c r="N6" s="61">
        <f t="shared" si="1"/>
        <v>0</v>
      </c>
      <c r="S6" s="36"/>
    </row>
    <row r="7" spans="1:19" x14ac:dyDescent="0.25">
      <c r="A7" s="15" t="s">
        <v>21</v>
      </c>
      <c r="B7" s="11">
        <f>'SFY 24-25 Q2 Share Calculations'!C9</f>
        <v>255</v>
      </c>
      <c r="C7" s="11">
        <f>'SFY 24-25 Q2 Share Calculations'!G9</f>
        <v>599</v>
      </c>
      <c r="D7" s="11">
        <f>'SFY 24-25 Q2 Share Calculations'!K9</f>
        <v>5</v>
      </c>
      <c r="E7" s="11">
        <f>'SFY 24-25 Q2 Share Calculations'!O9</f>
        <v>74</v>
      </c>
      <c r="F7" s="11">
        <f>'SFY 24-25 Q2 Share Calculations'!S9</f>
        <v>34</v>
      </c>
      <c r="G7" s="107">
        <f>'SFY 24-25 Q2 Share Calculations'!W9+'SFY 24-25 Q2 Share Calculations'!AD9</f>
        <v>18351</v>
      </c>
      <c r="H7" s="107">
        <f>'SFY 24-25 Q2 Share Calculations'!X9+'SFY 24-25 Q2 Share Calculations'!AE9</f>
        <v>215</v>
      </c>
      <c r="I7" s="111">
        <f>'SFY 24-25 Q2 Share Calculations'!Y9+'SFY 24-25 Q2 Share Calculations'!AF9</f>
        <v>3697</v>
      </c>
      <c r="J7" s="158">
        <f t="shared" si="2"/>
        <v>19318</v>
      </c>
      <c r="K7" s="13">
        <f t="shared" si="3"/>
        <v>215</v>
      </c>
      <c r="L7" s="13">
        <f t="shared" si="4"/>
        <v>3697</v>
      </c>
      <c r="M7" s="13">
        <f t="shared" si="0"/>
        <v>23230</v>
      </c>
      <c r="N7" s="61">
        <f t="shared" si="1"/>
        <v>0</v>
      </c>
      <c r="S7" s="36"/>
    </row>
    <row r="8" spans="1:19" x14ac:dyDescent="0.25">
      <c r="A8" s="16" t="s">
        <v>23</v>
      </c>
      <c r="B8" s="11">
        <f>'SFY 24-25 Q2 Share Calculations'!C10</f>
        <v>39</v>
      </c>
      <c r="C8" s="11">
        <f>'SFY 24-25 Q2 Share Calculations'!G10</f>
        <v>91</v>
      </c>
      <c r="D8" s="11">
        <f>'SFY 24-25 Q2 Share Calculations'!K10</f>
        <v>1</v>
      </c>
      <c r="E8" s="11">
        <f>'SFY 24-25 Q2 Share Calculations'!O10</f>
        <v>11</v>
      </c>
      <c r="F8" s="11">
        <f>'SFY 24-25 Q2 Share Calculations'!S10</f>
        <v>5</v>
      </c>
      <c r="G8" s="107">
        <f>'SFY 24-25 Q2 Share Calculations'!W10+'SFY 24-25 Q2 Share Calculations'!AD10</f>
        <v>3058</v>
      </c>
      <c r="H8" s="107">
        <f>'SFY 24-25 Q2 Share Calculations'!X10+'SFY 24-25 Q2 Share Calculations'!AE10</f>
        <v>36</v>
      </c>
      <c r="I8" s="111">
        <f>'SFY 24-25 Q2 Share Calculations'!Y10+'SFY 24-25 Q2 Share Calculations'!AF10</f>
        <v>616</v>
      </c>
      <c r="J8" s="158">
        <f t="shared" si="2"/>
        <v>3205</v>
      </c>
      <c r="K8" s="13">
        <f t="shared" si="3"/>
        <v>36</v>
      </c>
      <c r="L8" s="13">
        <f t="shared" si="4"/>
        <v>616</v>
      </c>
      <c r="M8" s="13">
        <f t="shared" si="0"/>
        <v>3857</v>
      </c>
      <c r="N8" s="61">
        <f t="shared" si="1"/>
        <v>0</v>
      </c>
      <c r="S8" s="36"/>
    </row>
    <row r="9" spans="1:19" x14ac:dyDescent="0.25">
      <c r="A9" s="16" t="s">
        <v>24</v>
      </c>
      <c r="B9" s="11">
        <f>'SFY 24-25 Q2 Share Calculations'!C11</f>
        <v>18</v>
      </c>
      <c r="C9" s="11">
        <f>'SFY 24-25 Q2 Share Calculations'!G11</f>
        <v>42</v>
      </c>
      <c r="D9" s="11">
        <f>'SFY 24-25 Q2 Share Calculations'!K11</f>
        <v>0</v>
      </c>
      <c r="E9" s="11">
        <f>'SFY 24-25 Q2 Share Calculations'!O11</f>
        <v>5</v>
      </c>
      <c r="F9" s="11">
        <f>'SFY 24-25 Q2 Share Calculations'!S11</f>
        <v>2</v>
      </c>
      <c r="G9" s="107">
        <f>'SFY 24-25 Q2 Share Calculations'!W11+'SFY 24-25 Q2 Share Calculations'!AD11</f>
        <v>2141</v>
      </c>
      <c r="H9" s="107">
        <f>'SFY 24-25 Q2 Share Calculations'!X11+'SFY 24-25 Q2 Share Calculations'!AE11</f>
        <v>25</v>
      </c>
      <c r="I9" s="111">
        <f>'SFY 24-25 Q2 Share Calculations'!Y11+'SFY 24-25 Q2 Share Calculations'!AF11</f>
        <v>431</v>
      </c>
      <c r="J9" s="158">
        <f t="shared" si="2"/>
        <v>2208</v>
      </c>
      <c r="K9" s="13">
        <f t="shared" si="3"/>
        <v>25</v>
      </c>
      <c r="L9" s="13">
        <f t="shared" si="4"/>
        <v>431</v>
      </c>
      <c r="M9" s="13">
        <f t="shared" si="0"/>
        <v>2664</v>
      </c>
      <c r="N9" s="61">
        <f t="shared" si="1"/>
        <v>0</v>
      </c>
      <c r="S9" s="36"/>
    </row>
    <row r="10" spans="1:19" x14ac:dyDescent="0.25">
      <c r="A10" s="16" t="s">
        <v>25</v>
      </c>
      <c r="B10" s="11">
        <f>'SFY 24-25 Q2 Share Calculations'!C12</f>
        <v>648</v>
      </c>
      <c r="C10" s="11">
        <f>'SFY 24-25 Q2 Share Calculations'!G12</f>
        <v>1522</v>
      </c>
      <c r="D10" s="11">
        <f>'SFY 24-25 Q2 Share Calculations'!K12</f>
        <v>13</v>
      </c>
      <c r="E10" s="11">
        <f>'SFY 24-25 Q2 Share Calculations'!O12</f>
        <v>188</v>
      </c>
      <c r="F10" s="11">
        <f>'SFY 24-25 Q2 Share Calculations'!S12</f>
        <v>85</v>
      </c>
      <c r="G10" s="107">
        <f>'SFY 24-25 Q2 Share Calculations'!W12+'SFY 24-25 Q2 Share Calculations'!AD12</f>
        <v>62086</v>
      </c>
      <c r="H10" s="107">
        <f>'SFY 24-25 Q2 Share Calculations'!X12+'SFY 24-25 Q2 Share Calculations'!AE12</f>
        <v>728</v>
      </c>
      <c r="I10" s="111">
        <f>'SFY 24-25 Q2 Share Calculations'!Y12+'SFY 24-25 Q2 Share Calculations'!AF12</f>
        <v>12509</v>
      </c>
      <c r="J10" s="158">
        <f t="shared" si="2"/>
        <v>64542</v>
      </c>
      <c r="K10" s="13">
        <f t="shared" si="3"/>
        <v>728</v>
      </c>
      <c r="L10" s="13">
        <f t="shared" si="4"/>
        <v>12509</v>
      </c>
      <c r="M10" s="13">
        <f t="shared" si="0"/>
        <v>77779</v>
      </c>
      <c r="N10" s="61">
        <f t="shared" si="1"/>
        <v>0</v>
      </c>
      <c r="S10" s="36"/>
    </row>
    <row r="11" spans="1:19" x14ac:dyDescent="0.25">
      <c r="A11" s="16" t="s">
        <v>26</v>
      </c>
      <c r="B11" s="11">
        <f>'SFY 24-25 Q2 Share Calculations'!C13</f>
        <v>42</v>
      </c>
      <c r="C11" s="11">
        <f>'SFY 24-25 Q2 Share Calculations'!G13</f>
        <v>100</v>
      </c>
      <c r="D11" s="11">
        <f>'SFY 24-25 Q2 Share Calculations'!K13</f>
        <v>1</v>
      </c>
      <c r="E11" s="11">
        <f>'SFY 24-25 Q2 Share Calculations'!O13</f>
        <v>12</v>
      </c>
      <c r="F11" s="11">
        <f>'SFY 24-25 Q2 Share Calculations'!S13</f>
        <v>6</v>
      </c>
      <c r="G11" s="107">
        <f>'SFY 24-25 Q2 Share Calculations'!W13+'SFY 24-25 Q2 Share Calculations'!AD13</f>
        <v>3058</v>
      </c>
      <c r="H11" s="107">
        <f>'SFY 24-25 Q2 Share Calculations'!X13+'SFY 24-25 Q2 Share Calculations'!AE13</f>
        <v>36</v>
      </c>
      <c r="I11" s="111">
        <f>'SFY 24-25 Q2 Share Calculations'!Y13+'SFY 24-25 Q2 Share Calculations'!AF13</f>
        <v>616</v>
      </c>
      <c r="J11" s="158">
        <f t="shared" si="2"/>
        <v>3219</v>
      </c>
      <c r="K11" s="13">
        <f t="shared" si="3"/>
        <v>36</v>
      </c>
      <c r="L11" s="13">
        <f t="shared" si="4"/>
        <v>616</v>
      </c>
      <c r="M11" s="13">
        <f t="shared" si="0"/>
        <v>3871</v>
      </c>
      <c r="N11" s="61">
        <f t="shared" si="1"/>
        <v>0</v>
      </c>
      <c r="S11" s="36"/>
    </row>
    <row r="12" spans="1:19" x14ac:dyDescent="0.25">
      <c r="A12" s="16" t="s">
        <v>27</v>
      </c>
      <c r="B12" s="11">
        <f>'SFY 24-25 Q2 Share Calculations'!C14</f>
        <v>89</v>
      </c>
      <c r="C12" s="11">
        <f>'SFY 24-25 Q2 Share Calculations'!G14</f>
        <v>208</v>
      </c>
      <c r="D12" s="11">
        <f>'SFY 24-25 Q2 Share Calculations'!K14</f>
        <v>2</v>
      </c>
      <c r="E12" s="11">
        <f>'SFY 24-25 Q2 Share Calculations'!O14</f>
        <v>26</v>
      </c>
      <c r="F12" s="11">
        <f>'SFY 24-25 Q2 Share Calculations'!S14</f>
        <v>12</v>
      </c>
      <c r="G12" s="107">
        <f>'SFY 24-25 Q2 Share Calculations'!W14+'SFY 24-25 Q2 Share Calculations'!AD14</f>
        <v>8258</v>
      </c>
      <c r="H12" s="107">
        <f>'SFY 24-25 Q2 Share Calculations'!X14+'SFY 24-25 Q2 Share Calculations'!AE14</f>
        <v>97</v>
      </c>
      <c r="I12" s="111">
        <f>'SFY 24-25 Q2 Share Calculations'!Y14+'SFY 24-25 Q2 Share Calculations'!AF14</f>
        <v>1664</v>
      </c>
      <c r="J12" s="158">
        <f t="shared" si="2"/>
        <v>8595</v>
      </c>
      <c r="K12" s="13">
        <f t="shared" si="3"/>
        <v>97</v>
      </c>
      <c r="L12" s="13">
        <f t="shared" si="4"/>
        <v>1664</v>
      </c>
      <c r="M12" s="13">
        <f t="shared" si="0"/>
        <v>10356</v>
      </c>
      <c r="N12" s="61">
        <f t="shared" si="1"/>
        <v>0</v>
      </c>
      <c r="S12" s="36"/>
    </row>
    <row r="13" spans="1:19" x14ac:dyDescent="0.25">
      <c r="A13" s="16" t="s">
        <v>28</v>
      </c>
      <c r="B13" s="11">
        <f>'SFY 24-25 Q2 Share Calculations'!C15</f>
        <v>1625</v>
      </c>
      <c r="C13" s="11">
        <f>'SFY 24-25 Q2 Share Calculations'!G15</f>
        <v>3817</v>
      </c>
      <c r="D13" s="11">
        <f>'SFY 24-25 Q2 Share Calculations'!K15</f>
        <v>34</v>
      </c>
      <c r="E13" s="11">
        <f>'SFY 24-25 Q2 Share Calculations'!O15</f>
        <v>472</v>
      </c>
      <c r="F13" s="11">
        <f>'SFY 24-25 Q2 Share Calculations'!S15</f>
        <v>214</v>
      </c>
      <c r="G13" s="107">
        <f>'SFY 24-25 Q2 Share Calculations'!W15+'SFY 24-25 Q2 Share Calculations'!AD15</f>
        <v>117139</v>
      </c>
      <c r="H13" s="107">
        <f>'SFY 24-25 Q2 Share Calculations'!X15+'SFY 24-25 Q2 Share Calculations'!AE15</f>
        <v>1374</v>
      </c>
      <c r="I13" s="111">
        <f>'SFY 24-25 Q2 Share Calculations'!Y15+'SFY 24-25 Q2 Share Calculations'!AF15</f>
        <v>23599</v>
      </c>
      <c r="J13" s="158">
        <f t="shared" si="2"/>
        <v>123301</v>
      </c>
      <c r="K13" s="13">
        <f t="shared" si="3"/>
        <v>1374</v>
      </c>
      <c r="L13" s="13">
        <f t="shared" si="4"/>
        <v>23599</v>
      </c>
      <c r="M13" s="13">
        <f t="shared" si="0"/>
        <v>148274</v>
      </c>
      <c r="N13" s="61">
        <f t="shared" si="1"/>
        <v>0</v>
      </c>
      <c r="S13" s="36"/>
    </row>
    <row r="14" spans="1:19" x14ac:dyDescent="0.25">
      <c r="A14" s="16" t="s">
        <v>29</v>
      </c>
      <c r="B14" s="11">
        <f>'SFY 24-25 Q2 Share Calculations'!C16</f>
        <v>28</v>
      </c>
      <c r="C14" s="11">
        <f>'SFY 24-25 Q2 Share Calculations'!G16</f>
        <v>67</v>
      </c>
      <c r="D14" s="11">
        <f>'SFY 24-25 Q2 Share Calculations'!K16</f>
        <v>1</v>
      </c>
      <c r="E14" s="11">
        <f>'SFY 24-25 Q2 Share Calculations'!O16</f>
        <v>8</v>
      </c>
      <c r="F14" s="11">
        <f>'SFY 24-25 Q2 Share Calculations'!S16</f>
        <v>4</v>
      </c>
      <c r="G14" s="107">
        <f>'SFY 24-25 Q2 Share Calculations'!W16+'SFY 24-25 Q2 Share Calculations'!AD16</f>
        <v>2753</v>
      </c>
      <c r="H14" s="107">
        <f>'SFY 24-25 Q2 Share Calculations'!X16+'SFY 24-25 Q2 Share Calculations'!AE16</f>
        <v>32</v>
      </c>
      <c r="I14" s="111">
        <f>'SFY 24-25 Q2 Share Calculations'!Y16+'SFY 24-25 Q2 Share Calculations'!AF16</f>
        <v>555</v>
      </c>
      <c r="J14" s="158">
        <f t="shared" si="2"/>
        <v>2861</v>
      </c>
      <c r="K14" s="13">
        <f t="shared" si="3"/>
        <v>32</v>
      </c>
      <c r="L14" s="13">
        <f t="shared" si="4"/>
        <v>555</v>
      </c>
      <c r="M14" s="13">
        <f t="shared" si="0"/>
        <v>3448</v>
      </c>
      <c r="N14" s="61">
        <f t="shared" si="1"/>
        <v>0</v>
      </c>
      <c r="S14" s="36"/>
    </row>
    <row r="15" spans="1:19" x14ac:dyDescent="0.25">
      <c r="A15" s="16" t="s">
        <v>30</v>
      </c>
      <c r="B15" s="11">
        <f>'SFY 24-25 Q2 Share Calculations'!C17</f>
        <v>188</v>
      </c>
      <c r="C15" s="11">
        <f>'SFY 24-25 Q2 Share Calculations'!G17</f>
        <v>441</v>
      </c>
      <c r="D15" s="11">
        <f>'SFY 24-25 Q2 Share Calculations'!K17</f>
        <v>4</v>
      </c>
      <c r="E15" s="11">
        <f>'SFY 24-25 Q2 Share Calculations'!O17</f>
        <v>55</v>
      </c>
      <c r="F15" s="11">
        <f>'SFY 24-25 Q2 Share Calculations'!S17</f>
        <v>25</v>
      </c>
      <c r="G15" s="107">
        <f>'SFY 24-25 Q2 Share Calculations'!W17+'SFY 24-25 Q2 Share Calculations'!AD17</f>
        <v>13457</v>
      </c>
      <c r="H15" s="107">
        <f>'SFY 24-25 Q2 Share Calculations'!X17+'SFY 24-25 Q2 Share Calculations'!AE17</f>
        <v>158</v>
      </c>
      <c r="I15" s="111">
        <f>'SFY 24-25 Q2 Share Calculations'!Y17+'SFY 24-25 Q2 Share Calculations'!AF17</f>
        <v>2711</v>
      </c>
      <c r="J15" s="158">
        <f t="shared" si="2"/>
        <v>14170</v>
      </c>
      <c r="K15" s="13">
        <f t="shared" si="3"/>
        <v>158</v>
      </c>
      <c r="L15" s="13">
        <f t="shared" si="4"/>
        <v>2711</v>
      </c>
      <c r="M15" s="13">
        <f t="shared" si="0"/>
        <v>17039</v>
      </c>
      <c r="N15" s="61">
        <f t="shared" si="1"/>
        <v>0</v>
      </c>
      <c r="S15" s="36"/>
    </row>
    <row r="16" spans="1:19" x14ac:dyDescent="0.25">
      <c r="A16" s="16" t="s">
        <v>31</v>
      </c>
      <c r="B16" s="11">
        <f>'SFY 24-25 Q2 Share Calculations'!C18</f>
        <v>319</v>
      </c>
      <c r="C16" s="11">
        <f>'SFY 24-25 Q2 Share Calculations'!G18</f>
        <v>749</v>
      </c>
      <c r="D16" s="11">
        <f>'SFY 24-25 Q2 Share Calculations'!K18</f>
        <v>7</v>
      </c>
      <c r="E16" s="11">
        <f>'SFY 24-25 Q2 Share Calculations'!O18</f>
        <v>93</v>
      </c>
      <c r="F16" s="11">
        <f>'SFY 24-25 Q2 Share Calculations'!S18</f>
        <v>42</v>
      </c>
      <c r="G16" s="107">
        <f>'SFY 24-25 Q2 Share Calculations'!W18+'SFY 24-25 Q2 Share Calculations'!AD18</f>
        <v>22939</v>
      </c>
      <c r="H16" s="107">
        <f>'SFY 24-25 Q2 Share Calculations'!X18+'SFY 24-25 Q2 Share Calculations'!AE18</f>
        <v>269</v>
      </c>
      <c r="I16" s="111">
        <f>'SFY 24-25 Q2 Share Calculations'!Y18+'SFY 24-25 Q2 Share Calculations'!AF18</f>
        <v>4621</v>
      </c>
      <c r="J16" s="158">
        <f t="shared" si="2"/>
        <v>24149</v>
      </c>
      <c r="K16" s="13">
        <f t="shared" si="3"/>
        <v>269</v>
      </c>
      <c r="L16" s="13">
        <f t="shared" si="4"/>
        <v>4621</v>
      </c>
      <c r="M16" s="13">
        <f t="shared" si="0"/>
        <v>29039</v>
      </c>
      <c r="N16" s="61">
        <f t="shared" si="1"/>
        <v>0</v>
      </c>
      <c r="S16" s="36"/>
    </row>
    <row r="17" spans="1:19" x14ac:dyDescent="0.25">
      <c r="A17" s="16" t="s">
        <v>32</v>
      </c>
      <c r="B17" s="11">
        <f>'SFY 24-25 Q2 Share Calculations'!C19</f>
        <v>14</v>
      </c>
      <c r="C17" s="11">
        <f>'SFY 24-25 Q2 Share Calculations'!G19</f>
        <v>33</v>
      </c>
      <c r="D17" s="11">
        <f>'SFY 24-25 Q2 Share Calculations'!K19</f>
        <v>0</v>
      </c>
      <c r="E17" s="11">
        <f>'SFY 24-25 Q2 Share Calculations'!O19</f>
        <v>4</v>
      </c>
      <c r="F17" s="11">
        <f>'SFY 24-25 Q2 Share Calculations'!S19</f>
        <v>2</v>
      </c>
      <c r="G17" s="107">
        <f>'SFY 24-25 Q2 Share Calculations'!W19+'SFY 24-25 Q2 Share Calculations'!AD19</f>
        <v>1223</v>
      </c>
      <c r="H17" s="107">
        <f>'SFY 24-25 Q2 Share Calculations'!X19+'SFY 24-25 Q2 Share Calculations'!AE19</f>
        <v>14</v>
      </c>
      <c r="I17" s="111">
        <f>'SFY 24-25 Q2 Share Calculations'!Y19+'SFY 24-25 Q2 Share Calculations'!AF19</f>
        <v>246</v>
      </c>
      <c r="J17" s="158">
        <f t="shared" si="2"/>
        <v>1276</v>
      </c>
      <c r="K17" s="13">
        <f t="shared" si="3"/>
        <v>14</v>
      </c>
      <c r="L17" s="13">
        <f t="shared" si="4"/>
        <v>246</v>
      </c>
      <c r="M17" s="13">
        <f t="shared" si="0"/>
        <v>1536</v>
      </c>
      <c r="N17" s="61">
        <f t="shared" si="1"/>
        <v>0</v>
      </c>
      <c r="S17" s="36"/>
    </row>
    <row r="18" spans="1:19" x14ac:dyDescent="0.25">
      <c r="A18" s="16" t="s">
        <v>33</v>
      </c>
      <c r="B18" s="11">
        <f>'SFY 24-25 Q2 Share Calculations'!C20</f>
        <v>1282</v>
      </c>
      <c r="C18" s="11">
        <f>'SFY 24-25 Q2 Share Calculations'!G20</f>
        <v>3011</v>
      </c>
      <c r="D18" s="11">
        <f>'SFY 24-25 Q2 Share Calculations'!K20</f>
        <v>27</v>
      </c>
      <c r="E18" s="11">
        <f>'SFY 24-25 Q2 Share Calculations'!O20</f>
        <v>373</v>
      </c>
      <c r="F18" s="11">
        <f>'SFY 24-25 Q2 Share Calculations'!S20</f>
        <v>169</v>
      </c>
      <c r="G18" s="107">
        <f>'SFY 24-25 Q2 Share Calculations'!W20+'SFY 24-25 Q2 Share Calculations'!AD20</f>
        <v>103376</v>
      </c>
      <c r="H18" s="107">
        <f>'SFY 24-25 Q2 Share Calculations'!X20+'SFY 24-25 Q2 Share Calculations'!AE20</f>
        <v>1212</v>
      </c>
      <c r="I18" s="111">
        <f>'SFY 24-25 Q2 Share Calculations'!Y20+'SFY 24-25 Q2 Share Calculations'!AF20</f>
        <v>20827</v>
      </c>
      <c r="J18" s="158">
        <f t="shared" si="2"/>
        <v>108238</v>
      </c>
      <c r="K18" s="13">
        <f t="shared" si="3"/>
        <v>1212</v>
      </c>
      <c r="L18" s="13">
        <f t="shared" si="4"/>
        <v>20827</v>
      </c>
      <c r="M18" s="13">
        <f t="shared" si="0"/>
        <v>130277</v>
      </c>
      <c r="N18" s="61">
        <f t="shared" si="1"/>
        <v>0</v>
      </c>
      <c r="S18" s="36"/>
    </row>
    <row r="19" spans="1:19" x14ac:dyDescent="0.25">
      <c r="A19" s="16" t="s">
        <v>34</v>
      </c>
      <c r="B19" s="11">
        <f>'SFY 24-25 Q2 Share Calculations'!C21</f>
        <v>195</v>
      </c>
      <c r="C19" s="11">
        <f>'SFY 24-25 Q2 Share Calculations'!G21</f>
        <v>457</v>
      </c>
      <c r="D19" s="11">
        <f>'SFY 24-25 Q2 Share Calculations'!K21</f>
        <v>4</v>
      </c>
      <c r="E19" s="11">
        <f>'SFY 24-25 Q2 Share Calculations'!O21</f>
        <v>57</v>
      </c>
      <c r="F19" s="11">
        <f>'SFY 24-25 Q2 Share Calculations'!S21</f>
        <v>26</v>
      </c>
      <c r="G19" s="107">
        <f>'SFY 24-25 Q2 Share Calculations'!W21+'SFY 24-25 Q2 Share Calculations'!AD21</f>
        <v>14681</v>
      </c>
      <c r="H19" s="107">
        <f>'SFY 24-25 Q2 Share Calculations'!X21+'SFY 24-25 Q2 Share Calculations'!AE21</f>
        <v>172</v>
      </c>
      <c r="I19" s="111">
        <f>'SFY 24-25 Q2 Share Calculations'!Y21+'SFY 24-25 Q2 Share Calculations'!AF21</f>
        <v>2957</v>
      </c>
      <c r="J19" s="158">
        <f t="shared" si="2"/>
        <v>15420</v>
      </c>
      <c r="K19" s="13">
        <f t="shared" si="3"/>
        <v>172</v>
      </c>
      <c r="L19" s="13">
        <f t="shared" si="4"/>
        <v>2957</v>
      </c>
      <c r="M19" s="13">
        <f t="shared" si="0"/>
        <v>18549</v>
      </c>
      <c r="N19" s="61">
        <f t="shared" si="1"/>
        <v>0</v>
      </c>
      <c r="S19" s="36"/>
    </row>
    <row r="20" spans="1:19" x14ac:dyDescent="0.25">
      <c r="A20" s="16" t="s">
        <v>35</v>
      </c>
      <c r="B20" s="11">
        <f>'SFY 24-25 Q2 Share Calculations'!C22</f>
        <v>110</v>
      </c>
      <c r="C20" s="11">
        <f>'SFY 24-25 Q2 Share Calculations'!G22</f>
        <v>258</v>
      </c>
      <c r="D20" s="11">
        <f>'SFY 24-25 Q2 Share Calculations'!K22</f>
        <v>2</v>
      </c>
      <c r="E20" s="11">
        <f>'SFY 24-25 Q2 Share Calculations'!O22</f>
        <v>32</v>
      </c>
      <c r="F20" s="11">
        <f>'SFY 24-25 Q2 Share Calculations'!S22</f>
        <v>14</v>
      </c>
      <c r="G20" s="107">
        <f>'SFY 24-25 Q2 Share Calculations'!W22+'SFY 24-25 Q2 Share Calculations'!AD22</f>
        <v>7646</v>
      </c>
      <c r="H20" s="107">
        <f>'SFY 24-25 Q2 Share Calculations'!X22+'SFY 24-25 Q2 Share Calculations'!AE22</f>
        <v>90</v>
      </c>
      <c r="I20" s="111">
        <f>'SFY 24-25 Q2 Share Calculations'!Y22+'SFY 24-25 Q2 Share Calculations'!AF22</f>
        <v>1540</v>
      </c>
      <c r="J20" s="158">
        <f t="shared" si="2"/>
        <v>8062</v>
      </c>
      <c r="K20" s="13">
        <f t="shared" si="3"/>
        <v>90</v>
      </c>
      <c r="L20" s="13">
        <f t="shared" si="4"/>
        <v>1540</v>
      </c>
      <c r="M20" s="13">
        <f t="shared" si="0"/>
        <v>9692</v>
      </c>
      <c r="N20" s="61">
        <f t="shared" si="1"/>
        <v>0</v>
      </c>
      <c r="S20" s="36"/>
    </row>
    <row r="21" spans="1:19" x14ac:dyDescent="0.25">
      <c r="A21" s="16" t="s">
        <v>36</v>
      </c>
      <c r="B21" s="11">
        <f>'SFY 24-25 Q2 Share Calculations'!C23</f>
        <v>28</v>
      </c>
      <c r="C21" s="11">
        <f>'SFY 24-25 Q2 Share Calculations'!G23</f>
        <v>67</v>
      </c>
      <c r="D21" s="11">
        <f>'SFY 24-25 Q2 Share Calculations'!K23</f>
        <v>1</v>
      </c>
      <c r="E21" s="11">
        <f>'SFY 24-25 Q2 Share Calculations'!O23</f>
        <v>8</v>
      </c>
      <c r="F21" s="11">
        <f>'SFY 24-25 Q2 Share Calculations'!S23</f>
        <v>4</v>
      </c>
      <c r="G21" s="107">
        <f>'SFY 24-25 Q2 Share Calculations'!W23+'SFY 24-25 Q2 Share Calculations'!AD23</f>
        <v>2141</v>
      </c>
      <c r="H21" s="107">
        <f>'SFY 24-25 Q2 Share Calculations'!X23+'SFY 24-25 Q2 Share Calculations'!AE23</f>
        <v>25</v>
      </c>
      <c r="I21" s="111">
        <f>'SFY 24-25 Q2 Share Calculations'!Y23+'SFY 24-25 Q2 Share Calculations'!AF23</f>
        <v>431</v>
      </c>
      <c r="J21" s="158">
        <f>B21+C21+D21+E21+F21+G21</f>
        <v>2249</v>
      </c>
      <c r="K21" s="13">
        <f t="shared" si="3"/>
        <v>25</v>
      </c>
      <c r="L21" s="13">
        <f t="shared" si="4"/>
        <v>431</v>
      </c>
      <c r="M21" s="13">
        <f t="shared" si="0"/>
        <v>2705</v>
      </c>
      <c r="N21" s="61">
        <f t="shared" si="1"/>
        <v>0</v>
      </c>
      <c r="S21" s="36"/>
    </row>
    <row r="22" spans="1:19" x14ac:dyDescent="0.25">
      <c r="A22" s="16" t="s">
        <v>37</v>
      </c>
      <c r="B22" s="11">
        <f>'SFY 24-25 Q2 Share Calculations'!C24</f>
        <v>10453</v>
      </c>
      <c r="C22" s="11">
        <f>'SFY 24-25 Q2 Share Calculations'!G24</f>
        <v>24551</v>
      </c>
      <c r="D22" s="11">
        <f>'SFY 24-25 Q2 Share Calculations'!K24</f>
        <v>217</v>
      </c>
      <c r="E22" s="11">
        <f>'SFY 24-25 Q2 Share Calculations'!O24</f>
        <v>3039</v>
      </c>
      <c r="F22" s="11">
        <f>'SFY 24-25 Q2 Share Calculations'!S24</f>
        <v>1377</v>
      </c>
      <c r="G22" s="107">
        <f>'SFY 24-25 Q2 Share Calculations'!W24+'SFY 24-25 Q2 Share Calculations'!AD24</f>
        <v>916010</v>
      </c>
      <c r="H22" s="107">
        <f>'SFY 24-25 Q2 Share Calculations'!X24+'SFY 24-25 Q2 Share Calculations'!AE24</f>
        <v>10743</v>
      </c>
      <c r="I22" s="111">
        <f>'SFY 24-25 Q2 Share Calculations'!Y24+'SFY 24-25 Q2 Share Calculations'!AF24</f>
        <v>184546</v>
      </c>
      <c r="J22" s="158">
        <f t="shared" si="2"/>
        <v>955647</v>
      </c>
      <c r="K22" s="13">
        <f t="shared" si="3"/>
        <v>10743</v>
      </c>
      <c r="L22" s="13">
        <f t="shared" si="4"/>
        <v>184546</v>
      </c>
      <c r="M22" s="13">
        <f t="shared" si="0"/>
        <v>1150936</v>
      </c>
      <c r="N22" s="61">
        <f t="shared" si="1"/>
        <v>0</v>
      </c>
      <c r="S22" s="36"/>
    </row>
    <row r="23" spans="1:19" x14ac:dyDescent="0.25">
      <c r="A23" s="16" t="s">
        <v>38</v>
      </c>
      <c r="B23" s="11">
        <f>'SFY 24-25 Q2 Share Calculations'!C25</f>
        <v>227</v>
      </c>
      <c r="C23" s="11">
        <f>'SFY 24-25 Q2 Share Calculations'!G25</f>
        <v>532</v>
      </c>
      <c r="D23" s="11">
        <f>'SFY 24-25 Q2 Share Calculations'!K25</f>
        <v>5</v>
      </c>
      <c r="E23" s="11">
        <f>'SFY 24-25 Q2 Share Calculations'!O25</f>
        <v>66</v>
      </c>
      <c r="F23" s="11">
        <f>'SFY 24-25 Q2 Share Calculations'!S25</f>
        <v>30</v>
      </c>
      <c r="G23" s="107">
        <f>'SFY 24-25 Q2 Share Calculations'!W25+'SFY 24-25 Q2 Share Calculations'!AD25</f>
        <v>17739</v>
      </c>
      <c r="H23" s="107">
        <f>'SFY 24-25 Q2 Share Calculations'!X25+'SFY 24-25 Q2 Share Calculations'!AE25</f>
        <v>208</v>
      </c>
      <c r="I23" s="111">
        <f>'SFY 24-25 Q2 Share Calculations'!Y25+'SFY 24-25 Q2 Share Calculations'!AF25</f>
        <v>3574</v>
      </c>
      <c r="J23" s="158">
        <f t="shared" si="2"/>
        <v>18599</v>
      </c>
      <c r="K23" s="13">
        <f>H23</f>
        <v>208</v>
      </c>
      <c r="L23" s="13">
        <f t="shared" si="4"/>
        <v>3574</v>
      </c>
      <c r="M23" s="13">
        <f t="shared" si="0"/>
        <v>22381</v>
      </c>
      <c r="N23" s="61">
        <f t="shared" si="1"/>
        <v>0</v>
      </c>
      <c r="S23" s="36"/>
    </row>
    <row r="24" spans="1:19" x14ac:dyDescent="0.25">
      <c r="A24" s="16" t="s">
        <v>39</v>
      </c>
      <c r="B24" s="11">
        <f>'SFY 24-25 Q2 Share Calculations'!C26</f>
        <v>96</v>
      </c>
      <c r="C24" s="11">
        <f>'SFY 24-25 Q2 Share Calculations'!G26</f>
        <v>225</v>
      </c>
      <c r="D24" s="11">
        <f>'SFY 24-25 Q2 Share Calculations'!K26</f>
        <v>2</v>
      </c>
      <c r="E24" s="11">
        <f>'SFY 24-25 Q2 Share Calculations'!O26</f>
        <v>28</v>
      </c>
      <c r="F24" s="11">
        <f>'SFY 24-25 Q2 Share Calculations'!S26</f>
        <v>13</v>
      </c>
      <c r="G24" s="107">
        <f>'SFY 24-25 Q2 Share Calculations'!W26+'SFY 24-25 Q2 Share Calculations'!AD26</f>
        <v>10705</v>
      </c>
      <c r="H24" s="107">
        <f>'SFY 24-25 Q2 Share Calculations'!X26+'SFY 24-25 Q2 Share Calculations'!AE26</f>
        <v>126</v>
      </c>
      <c r="I24" s="111">
        <f>'SFY 24-25 Q2 Share Calculations'!Y26+'SFY 24-25 Q2 Share Calculations'!AF26</f>
        <v>2157</v>
      </c>
      <c r="J24" s="158">
        <f t="shared" si="2"/>
        <v>11069</v>
      </c>
      <c r="K24" s="13">
        <f t="shared" ref="K24:K40" si="5">H24</f>
        <v>126</v>
      </c>
      <c r="L24" s="13">
        <f t="shared" si="4"/>
        <v>2157</v>
      </c>
      <c r="M24" s="13">
        <f t="shared" si="0"/>
        <v>13352</v>
      </c>
      <c r="N24" s="61">
        <f t="shared" si="1"/>
        <v>0</v>
      </c>
      <c r="S24" s="36"/>
    </row>
    <row r="25" spans="1:19" x14ac:dyDescent="0.25">
      <c r="A25" s="16" t="s">
        <v>40</v>
      </c>
      <c r="B25" s="11">
        <f>'SFY 24-25 Q2 Share Calculations'!C27</f>
        <v>21</v>
      </c>
      <c r="C25" s="11">
        <f>'SFY 24-25 Q2 Share Calculations'!G27</f>
        <v>50</v>
      </c>
      <c r="D25" s="11">
        <f>'SFY 24-25 Q2 Share Calculations'!K27</f>
        <v>0</v>
      </c>
      <c r="E25" s="11">
        <f>'SFY 24-25 Q2 Share Calculations'!O27</f>
        <v>6</v>
      </c>
      <c r="F25" s="11">
        <f>'SFY 24-25 Q2 Share Calculations'!S27</f>
        <v>3</v>
      </c>
      <c r="G25" s="107">
        <f>'SFY 24-25 Q2 Share Calculations'!W27+'SFY 24-25 Q2 Share Calculations'!AD27</f>
        <v>1223</v>
      </c>
      <c r="H25" s="107">
        <f>'SFY 24-25 Q2 Share Calculations'!X27+'SFY 24-25 Q2 Share Calculations'!AE27</f>
        <v>14</v>
      </c>
      <c r="I25" s="111">
        <f>'SFY 24-25 Q2 Share Calculations'!Y27+'SFY 24-25 Q2 Share Calculations'!AF27</f>
        <v>246</v>
      </c>
      <c r="J25" s="158">
        <f t="shared" si="2"/>
        <v>1303</v>
      </c>
      <c r="K25" s="13">
        <f t="shared" si="5"/>
        <v>14</v>
      </c>
      <c r="L25" s="13">
        <f t="shared" si="4"/>
        <v>246</v>
      </c>
      <c r="M25" s="13">
        <f t="shared" si="0"/>
        <v>1563</v>
      </c>
      <c r="N25" s="61">
        <f t="shared" si="1"/>
        <v>0</v>
      </c>
      <c r="S25" s="36"/>
    </row>
    <row r="26" spans="1:19" x14ac:dyDescent="0.25">
      <c r="A26" s="16" t="s">
        <v>41</v>
      </c>
      <c r="B26" s="11">
        <f>'SFY 24-25 Q2 Share Calculations'!C28</f>
        <v>110</v>
      </c>
      <c r="C26" s="11">
        <f>'SFY 24-25 Q2 Share Calculations'!G28</f>
        <v>258</v>
      </c>
      <c r="D26" s="11">
        <f>'SFY 24-25 Q2 Share Calculations'!K28</f>
        <v>2</v>
      </c>
      <c r="E26" s="11">
        <f>'SFY 24-25 Q2 Share Calculations'!O28</f>
        <v>32</v>
      </c>
      <c r="F26" s="11">
        <f>'SFY 24-25 Q2 Share Calculations'!S28</f>
        <v>14</v>
      </c>
      <c r="G26" s="107">
        <f>'SFY 24-25 Q2 Share Calculations'!W28+'SFY 24-25 Q2 Share Calculations'!AD28</f>
        <v>8870</v>
      </c>
      <c r="H26" s="107">
        <f>'SFY 24-25 Q2 Share Calculations'!X28+'SFY 24-25 Q2 Share Calculations'!AE28</f>
        <v>104</v>
      </c>
      <c r="I26" s="111">
        <f>'SFY 24-25 Q2 Share Calculations'!Y28+'SFY 24-25 Q2 Share Calculations'!AF28</f>
        <v>1787</v>
      </c>
      <c r="J26" s="158">
        <f t="shared" si="2"/>
        <v>9286</v>
      </c>
      <c r="K26" s="13">
        <f t="shared" si="5"/>
        <v>104</v>
      </c>
      <c r="L26" s="13">
        <f t="shared" si="4"/>
        <v>1787</v>
      </c>
      <c r="M26" s="13">
        <f t="shared" si="0"/>
        <v>11177</v>
      </c>
      <c r="N26" s="61">
        <f t="shared" si="1"/>
        <v>0</v>
      </c>
      <c r="S26" s="36"/>
    </row>
    <row r="27" spans="1:19" x14ac:dyDescent="0.25">
      <c r="A27" s="16" t="s">
        <v>42</v>
      </c>
      <c r="B27" s="11">
        <f>'SFY 24-25 Q2 Share Calculations'!C29</f>
        <v>411</v>
      </c>
      <c r="C27" s="11">
        <f>'SFY 24-25 Q2 Share Calculations'!G29</f>
        <v>965</v>
      </c>
      <c r="D27" s="11">
        <f>'SFY 24-25 Q2 Share Calculations'!K29</f>
        <v>8</v>
      </c>
      <c r="E27" s="11">
        <f>'SFY 24-25 Q2 Share Calculations'!O29</f>
        <v>119</v>
      </c>
      <c r="F27" s="11">
        <f>'SFY 24-25 Q2 Share Calculations'!S29</f>
        <v>54</v>
      </c>
      <c r="G27" s="107">
        <f>'SFY 24-25 Q2 Share Calculations'!W29+'SFY 24-25 Q2 Share Calculations'!AD29</f>
        <v>32420</v>
      </c>
      <c r="H27" s="107">
        <f>'SFY 24-25 Q2 Share Calculations'!X29+'SFY 24-25 Q2 Share Calculations'!AE29</f>
        <v>380</v>
      </c>
      <c r="I27" s="111">
        <f>'SFY 24-25 Q2 Share Calculations'!Y29+'SFY 24-25 Q2 Share Calculations'!AF29</f>
        <v>6532</v>
      </c>
      <c r="J27" s="158">
        <f t="shared" si="2"/>
        <v>33977</v>
      </c>
      <c r="K27" s="13">
        <f t="shared" si="5"/>
        <v>380</v>
      </c>
      <c r="L27" s="13">
        <f t="shared" si="4"/>
        <v>6532</v>
      </c>
      <c r="M27" s="13">
        <f t="shared" si="0"/>
        <v>40889</v>
      </c>
      <c r="N27" s="61">
        <f t="shared" si="1"/>
        <v>0</v>
      </c>
      <c r="S27" s="36"/>
    </row>
    <row r="28" spans="1:19" x14ac:dyDescent="0.25">
      <c r="A28" s="16" t="s">
        <v>43</v>
      </c>
      <c r="B28" s="11">
        <f>'SFY 24-25 Q2 Share Calculations'!C30</f>
        <v>14</v>
      </c>
      <c r="C28" s="11">
        <f>'SFY 24-25 Q2 Share Calculations'!G30</f>
        <v>33</v>
      </c>
      <c r="D28" s="11">
        <f>'SFY 24-25 Q2 Share Calculations'!K30</f>
        <v>0</v>
      </c>
      <c r="E28" s="11">
        <f>'SFY 24-25 Q2 Share Calculations'!O30</f>
        <v>4</v>
      </c>
      <c r="F28" s="11">
        <f>'SFY 24-25 Q2 Share Calculations'!S30</f>
        <v>2</v>
      </c>
      <c r="G28" s="107">
        <f>'SFY 24-25 Q2 Share Calculations'!W30+'SFY 24-25 Q2 Share Calculations'!AD30</f>
        <v>918</v>
      </c>
      <c r="H28" s="107">
        <f>'SFY 24-25 Q2 Share Calculations'!X30+'SFY 24-25 Q2 Share Calculations'!AE30</f>
        <v>11</v>
      </c>
      <c r="I28" s="111">
        <f>'SFY 24-25 Q2 Share Calculations'!Y30+'SFY 24-25 Q2 Share Calculations'!AF30</f>
        <v>185</v>
      </c>
      <c r="J28" s="158">
        <f t="shared" si="2"/>
        <v>971</v>
      </c>
      <c r="K28" s="13">
        <f t="shared" si="5"/>
        <v>11</v>
      </c>
      <c r="L28" s="13">
        <f t="shared" si="4"/>
        <v>185</v>
      </c>
      <c r="M28" s="13">
        <f t="shared" si="0"/>
        <v>1167</v>
      </c>
      <c r="N28" s="61">
        <f t="shared" si="1"/>
        <v>0</v>
      </c>
      <c r="S28" s="36"/>
    </row>
    <row r="29" spans="1:19" x14ac:dyDescent="0.25">
      <c r="A29" s="16" t="s">
        <v>44</v>
      </c>
      <c r="B29" s="11">
        <f>'SFY 24-25 Q2 Share Calculations'!C31</f>
        <v>4</v>
      </c>
      <c r="C29" s="11">
        <f>'SFY 24-25 Q2 Share Calculations'!G31</f>
        <v>8</v>
      </c>
      <c r="D29" s="11">
        <f>'SFY 24-25 Q2 Share Calculations'!K31</f>
        <v>0</v>
      </c>
      <c r="E29" s="11">
        <f>'SFY 24-25 Q2 Share Calculations'!O31</f>
        <v>1</v>
      </c>
      <c r="F29" s="11">
        <f>'SFY 24-25 Q2 Share Calculations'!S31</f>
        <v>0</v>
      </c>
      <c r="G29" s="107">
        <f>'SFY 24-25 Q2 Share Calculations'!W31+'SFY 24-25 Q2 Share Calculations'!AD31</f>
        <v>612</v>
      </c>
      <c r="H29" s="107">
        <f>'SFY 24-25 Q2 Share Calculations'!X31+'SFY 24-25 Q2 Share Calculations'!AE31</f>
        <v>7</v>
      </c>
      <c r="I29" s="111">
        <f>'SFY 24-25 Q2 Share Calculations'!Y31+'SFY 24-25 Q2 Share Calculations'!AF31</f>
        <v>123</v>
      </c>
      <c r="J29" s="158">
        <f t="shared" si="2"/>
        <v>625</v>
      </c>
      <c r="K29" s="13">
        <f t="shared" si="5"/>
        <v>7</v>
      </c>
      <c r="L29" s="13">
        <f t="shared" si="4"/>
        <v>123</v>
      </c>
      <c r="M29" s="13">
        <f t="shared" si="0"/>
        <v>755</v>
      </c>
      <c r="N29" s="61">
        <f t="shared" si="1"/>
        <v>0</v>
      </c>
      <c r="S29" s="36"/>
    </row>
    <row r="30" spans="1:19" x14ac:dyDescent="0.25">
      <c r="A30" s="16" t="s">
        <v>45</v>
      </c>
      <c r="B30" s="11">
        <f>'SFY 24-25 Q2 Share Calculations'!C32</f>
        <v>343</v>
      </c>
      <c r="C30" s="11">
        <f>'SFY 24-25 Q2 Share Calculations'!G32</f>
        <v>807</v>
      </c>
      <c r="D30" s="11">
        <f>'SFY 24-25 Q2 Share Calculations'!K32</f>
        <v>7</v>
      </c>
      <c r="E30" s="11">
        <f>'SFY 24-25 Q2 Share Calculations'!O32</f>
        <v>100</v>
      </c>
      <c r="F30" s="11">
        <f>'SFY 24-25 Q2 Share Calculations'!S32</f>
        <v>45</v>
      </c>
      <c r="G30" s="107">
        <f>'SFY 24-25 Q2 Share Calculations'!W32+'SFY 24-25 Q2 Share Calculations'!AD32</f>
        <v>39760</v>
      </c>
      <c r="H30" s="107">
        <f>'SFY 24-25 Q2 Share Calculations'!X32+'SFY 24-25 Q2 Share Calculations'!AE32</f>
        <v>466</v>
      </c>
      <c r="I30" s="111">
        <f>'SFY 24-25 Q2 Share Calculations'!Y32+'SFY 24-25 Q2 Share Calculations'!AF32</f>
        <v>8010</v>
      </c>
      <c r="J30" s="158">
        <f t="shared" si="2"/>
        <v>41062</v>
      </c>
      <c r="K30" s="13">
        <f t="shared" si="5"/>
        <v>466</v>
      </c>
      <c r="L30" s="13">
        <f t="shared" si="4"/>
        <v>8010</v>
      </c>
      <c r="M30" s="13">
        <f t="shared" si="0"/>
        <v>49538</v>
      </c>
      <c r="N30" s="61">
        <f t="shared" si="1"/>
        <v>0</v>
      </c>
      <c r="S30" s="36"/>
    </row>
    <row r="31" spans="1:19" x14ac:dyDescent="0.25">
      <c r="A31" s="16" t="s">
        <v>46</v>
      </c>
      <c r="B31" s="11">
        <f>'SFY 24-25 Q2 Share Calculations'!C33</f>
        <v>60</v>
      </c>
      <c r="C31" s="11">
        <f>'SFY 24-25 Q2 Share Calculations'!G33</f>
        <v>141</v>
      </c>
      <c r="D31" s="11">
        <f>'SFY 24-25 Q2 Share Calculations'!K33</f>
        <v>1</v>
      </c>
      <c r="E31" s="11">
        <f>'SFY 24-25 Q2 Share Calculations'!O33</f>
        <v>17</v>
      </c>
      <c r="F31" s="11">
        <f>'SFY 24-25 Q2 Share Calculations'!S33</f>
        <v>8</v>
      </c>
      <c r="G31" s="107">
        <f>'SFY 24-25 Q2 Share Calculations'!W33+'SFY 24-25 Q2 Share Calculations'!AD33</f>
        <v>7035</v>
      </c>
      <c r="H31" s="107">
        <f>'SFY 24-25 Q2 Share Calculations'!X33+'SFY 24-25 Q2 Share Calculations'!AE33</f>
        <v>82</v>
      </c>
      <c r="I31" s="111">
        <f>'SFY 24-25 Q2 Share Calculations'!Y33+'SFY 24-25 Q2 Share Calculations'!AF33</f>
        <v>1417</v>
      </c>
      <c r="J31" s="158">
        <f t="shared" si="2"/>
        <v>7262</v>
      </c>
      <c r="K31" s="13">
        <f t="shared" si="5"/>
        <v>82</v>
      </c>
      <c r="L31" s="13">
        <f t="shared" si="4"/>
        <v>1417</v>
      </c>
      <c r="M31" s="13">
        <f t="shared" si="0"/>
        <v>8761</v>
      </c>
      <c r="N31" s="61">
        <f t="shared" si="1"/>
        <v>0</v>
      </c>
      <c r="S31" s="36"/>
    </row>
    <row r="32" spans="1:19" x14ac:dyDescent="0.25">
      <c r="A32" s="16" t="s">
        <v>47</v>
      </c>
      <c r="B32" s="11">
        <f>'SFY 24-25 Q2 Share Calculations'!C34</f>
        <v>71</v>
      </c>
      <c r="C32" s="11">
        <f>'SFY 24-25 Q2 Share Calculations'!G34</f>
        <v>166</v>
      </c>
      <c r="D32" s="11">
        <f>'SFY 24-25 Q2 Share Calculations'!K34</f>
        <v>1</v>
      </c>
      <c r="E32" s="11">
        <f>'SFY 24-25 Q2 Share Calculations'!O34</f>
        <v>21</v>
      </c>
      <c r="F32" s="11">
        <f>'SFY 24-25 Q2 Share Calculations'!S34</f>
        <v>9</v>
      </c>
      <c r="G32" s="107">
        <f>'SFY 24-25 Q2 Share Calculations'!W34+'SFY 24-25 Q2 Share Calculations'!AD34</f>
        <v>5811</v>
      </c>
      <c r="H32" s="107">
        <f>'SFY 24-25 Q2 Share Calculations'!X34+'SFY 24-25 Q2 Share Calculations'!AE34</f>
        <v>68</v>
      </c>
      <c r="I32" s="111">
        <f>'SFY 24-25 Q2 Share Calculations'!Y34+'SFY 24-25 Q2 Share Calculations'!AF34</f>
        <v>1171</v>
      </c>
      <c r="J32" s="158">
        <f t="shared" si="2"/>
        <v>6079</v>
      </c>
      <c r="K32" s="13">
        <f t="shared" si="5"/>
        <v>68</v>
      </c>
      <c r="L32" s="13">
        <f t="shared" si="4"/>
        <v>1171</v>
      </c>
      <c r="M32" s="13">
        <f t="shared" si="0"/>
        <v>7318</v>
      </c>
      <c r="N32" s="61">
        <f t="shared" si="1"/>
        <v>0</v>
      </c>
      <c r="S32" s="36"/>
    </row>
    <row r="33" spans="1:19" x14ac:dyDescent="0.25">
      <c r="A33" s="16" t="s">
        <v>48</v>
      </c>
      <c r="B33" s="11">
        <f>'SFY 24-25 Q2 Share Calculations'!C35</f>
        <v>2008</v>
      </c>
      <c r="C33" s="11">
        <f>'SFY 24-25 Q2 Share Calculations'!G35</f>
        <v>4716</v>
      </c>
      <c r="D33" s="11">
        <f>'SFY 24-25 Q2 Share Calculations'!K35</f>
        <v>42</v>
      </c>
      <c r="E33" s="11">
        <f>'SFY 24-25 Q2 Share Calculations'!O35</f>
        <v>584</v>
      </c>
      <c r="F33" s="11">
        <f>'SFY 24-25 Q2 Share Calculations'!S35</f>
        <v>264</v>
      </c>
      <c r="G33" s="107">
        <f>'SFY 24-25 Q2 Share Calculations'!W35+'SFY 24-25 Q2 Share Calculations'!AD35</f>
        <v>195130</v>
      </c>
      <c r="H33" s="107">
        <f>'SFY 24-25 Q2 Share Calculations'!X35+'SFY 24-25 Q2 Share Calculations'!AE35</f>
        <v>2289</v>
      </c>
      <c r="I33" s="111">
        <f>'SFY 24-25 Q2 Share Calculations'!Y35+'SFY 24-25 Q2 Share Calculations'!AF35</f>
        <v>39312</v>
      </c>
      <c r="J33" s="158">
        <f>B33+C33+D33+E33+F33+G33</f>
        <v>202744</v>
      </c>
      <c r="K33" s="13">
        <f t="shared" si="5"/>
        <v>2289</v>
      </c>
      <c r="L33" s="13">
        <f t="shared" si="4"/>
        <v>39312</v>
      </c>
      <c r="M33" s="13">
        <f t="shared" si="0"/>
        <v>244345</v>
      </c>
      <c r="N33" s="61">
        <f t="shared" si="1"/>
        <v>0</v>
      </c>
      <c r="S33" s="36"/>
    </row>
    <row r="34" spans="1:19" x14ac:dyDescent="0.25">
      <c r="A34" s="16" t="s">
        <v>49</v>
      </c>
      <c r="B34" s="11">
        <f>'SFY 24-25 Q2 Share Calculations'!C36</f>
        <v>145</v>
      </c>
      <c r="C34" s="11">
        <f>'SFY 24-25 Q2 Share Calculations'!G36</f>
        <v>341</v>
      </c>
      <c r="D34" s="11">
        <f>'SFY 24-25 Q2 Share Calculations'!K36</f>
        <v>3</v>
      </c>
      <c r="E34" s="11">
        <f>'SFY 24-25 Q2 Share Calculations'!O36</f>
        <v>42</v>
      </c>
      <c r="F34" s="11">
        <f>'SFY 24-25 Q2 Share Calculations'!S36</f>
        <v>19</v>
      </c>
      <c r="G34" s="107">
        <f>'SFY 24-25 Q2 Share Calculations'!W36+'SFY 24-25 Q2 Share Calculations'!AD36</f>
        <v>14681</v>
      </c>
      <c r="H34" s="107">
        <f>'SFY 24-25 Q2 Share Calculations'!X36+'SFY 24-25 Q2 Share Calculations'!AE36</f>
        <v>172</v>
      </c>
      <c r="I34" s="111">
        <f>'SFY 24-25 Q2 Share Calculations'!Y36+'SFY 24-25 Q2 Share Calculations'!AF36</f>
        <v>2958</v>
      </c>
      <c r="J34" s="158">
        <f t="shared" si="2"/>
        <v>15231</v>
      </c>
      <c r="K34" s="13">
        <f t="shared" si="5"/>
        <v>172</v>
      </c>
      <c r="L34" s="13">
        <f t="shared" si="4"/>
        <v>2958</v>
      </c>
      <c r="M34" s="13">
        <f t="shared" si="0"/>
        <v>18361</v>
      </c>
      <c r="N34" s="61">
        <f t="shared" si="1"/>
        <v>0</v>
      </c>
      <c r="S34" s="36"/>
    </row>
    <row r="35" spans="1:19" x14ac:dyDescent="0.25">
      <c r="A35" s="16" t="s">
        <v>50</v>
      </c>
      <c r="B35" s="11">
        <f>'SFY 24-25 Q2 Share Calculations'!C37</f>
        <v>18</v>
      </c>
      <c r="C35" s="11">
        <f>'SFY 24-25 Q2 Share Calculations'!G37</f>
        <v>42</v>
      </c>
      <c r="D35" s="11">
        <f>'SFY 24-25 Q2 Share Calculations'!K37</f>
        <v>0</v>
      </c>
      <c r="E35" s="11">
        <f>'SFY 24-25 Q2 Share Calculations'!O37</f>
        <v>5</v>
      </c>
      <c r="F35" s="11">
        <f>'SFY 24-25 Q2 Share Calculations'!S37</f>
        <v>2</v>
      </c>
      <c r="G35" s="107">
        <f>'SFY 24-25 Q2 Share Calculations'!W37+'SFY 24-25 Q2 Share Calculations'!AD37</f>
        <v>1223</v>
      </c>
      <c r="H35" s="107">
        <f>'SFY 24-25 Q2 Share Calculations'!X37+'SFY 24-25 Q2 Share Calculations'!AE37</f>
        <v>14</v>
      </c>
      <c r="I35" s="111">
        <f>'SFY 24-25 Q2 Share Calculations'!Y37+'SFY 24-25 Q2 Share Calculations'!AF37</f>
        <v>246</v>
      </c>
      <c r="J35" s="158">
        <f t="shared" si="2"/>
        <v>1290</v>
      </c>
      <c r="K35" s="13">
        <f t="shared" si="5"/>
        <v>14</v>
      </c>
      <c r="L35" s="13">
        <f t="shared" si="4"/>
        <v>246</v>
      </c>
      <c r="M35" s="13">
        <f t="shared" si="0"/>
        <v>1550</v>
      </c>
      <c r="N35" s="61">
        <f t="shared" si="1"/>
        <v>0</v>
      </c>
      <c r="S35" s="36"/>
    </row>
    <row r="36" spans="1:19" x14ac:dyDescent="0.25">
      <c r="A36" s="16" t="s">
        <v>51</v>
      </c>
      <c r="B36" s="11">
        <f>'SFY 24-25 Q2 Share Calculations'!C38</f>
        <v>2107</v>
      </c>
      <c r="C36" s="11">
        <f>'SFY 24-25 Q2 Share Calculations'!G38</f>
        <v>4948</v>
      </c>
      <c r="D36" s="11">
        <f>'SFY 24-25 Q2 Share Calculations'!K38</f>
        <v>44</v>
      </c>
      <c r="E36" s="11">
        <f>'SFY 24-25 Q2 Share Calculations'!O38</f>
        <v>612</v>
      </c>
      <c r="F36" s="11">
        <f>'SFY 24-25 Q2 Share Calculations'!S38</f>
        <v>278</v>
      </c>
      <c r="G36" s="107">
        <f>'SFY 24-25 Q2 Share Calculations'!W38+'SFY 24-25 Q2 Share Calculations'!AD38</f>
        <v>195435</v>
      </c>
      <c r="H36" s="107">
        <f>'SFY 24-25 Q2 Share Calculations'!X38+'SFY 24-25 Q2 Share Calculations'!AE38</f>
        <v>2292</v>
      </c>
      <c r="I36" s="111">
        <f>'SFY 24-25 Q2 Share Calculations'!Y38+'SFY 24-25 Q2 Share Calculations'!AF38</f>
        <v>39374</v>
      </c>
      <c r="J36" s="158">
        <f t="shared" si="2"/>
        <v>203424</v>
      </c>
      <c r="K36" s="13">
        <f t="shared" si="5"/>
        <v>2292</v>
      </c>
      <c r="L36" s="13">
        <f t="shared" si="4"/>
        <v>39374</v>
      </c>
      <c r="M36" s="13">
        <f t="shared" ref="M36:M61" si="6">SUM(J36:L36)</f>
        <v>245090</v>
      </c>
      <c r="N36" s="61">
        <f t="shared" ref="N36:N61" si="7">SUM(B36:I36)-SUM(J36:L36)</f>
        <v>0</v>
      </c>
      <c r="S36" s="36"/>
    </row>
    <row r="37" spans="1:19" x14ac:dyDescent="0.25">
      <c r="A37" s="16" t="s">
        <v>52</v>
      </c>
      <c r="B37" s="11">
        <f>'SFY 24-25 Q2 Share Calculations'!C39</f>
        <v>1703</v>
      </c>
      <c r="C37" s="11">
        <f>'SFY 24-25 Q2 Share Calculations'!G39</f>
        <v>4000</v>
      </c>
      <c r="D37" s="11">
        <f>'SFY 24-25 Q2 Share Calculations'!K39</f>
        <v>36</v>
      </c>
      <c r="E37" s="11">
        <f>'SFY 24-25 Q2 Share Calculations'!O39</f>
        <v>495</v>
      </c>
      <c r="F37" s="11">
        <f>'SFY 24-25 Q2 Share Calculations'!S39</f>
        <v>224</v>
      </c>
      <c r="G37" s="107">
        <f>'SFY 24-25 Q2 Share Calculations'!W39+'SFY 24-25 Q2 Share Calculations'!AD39</f>
        <v>134573</v>
      </c>
      <c r="H37" s="107">
        <f>'SFY 24-25 Q2 Share Calculations'!X39+'SFY 24-25 Q2 Share Calculations'!AE39</f>
        <v>1578</v>
      </c>
      <c r="I37" s="111">
        <f>'SFY 24-25 Q2 Share Calculations'!Y39+'SFY 24-25 Q2 Share Calculations'!AF39</f>
        <v>27112</v>
      </c>
      <c r="J37" s="158">
        <f t="shared" si="2"/>
        <v>141031</v>
      </c>
      <c r="K37" s="13">
        <f t="shared" si="5"/>
        <v>1578</v>
      </c>
      <c r="L37" s="13">
        <f t="shared" si="4"/>
        <v>27112</v>
      </c>
      <c r="M37" s="13">
        <f t="shared" si="6"/>
        <v>169721</v>
      </c>
      <c r="N37" s="61">
        <f t="shared" si="7"/>
        <v>0</v>
      </c>
      <c r="S37" s="36"/>
    </row>
    <row r="38" spans="1:19" x14ac:dyDescent="0.25">
      <c r="A38" s="16" t="s">
        <v>53</v>
      </c>
      <c r="B38" s="11">
        <f>'SFY 24-25 Q2 Share Calculations'!C40</f>
        <v>42</v>
      </c>
      <c r="C38" s="11">
        <f>'SFY 24-25 Q2 Share Calculations'!G40</f>
        <v>100</v>
      </c>
      <c r="D38" s="11">
        <f>'SFY 24-25 Q2 Share Calculations'!K40</f>
        <v>1</v>
      </c>
      <c r="E38" s="11">
        <f>'SFY 24-25 Q2 Share Calculations'!O40</f>
        <v>12</v>
      </c>
      <c r="F38" s="11">
        <f>'SFY 24-25 Q2 Share Calculations'!S40</f>
        <v>6</v>
      </c>
      <c r="G38" s="107">
        <f>'SFY 24-25 Q2 Share Calculations'!W40+'SFY 24-25 Q2 Share Calculations'!AD40</f>
        <v>3976</v>
      </c>
      <c r="H38" s="107">
        <f>'SFY 24-25 Q2 Share Calculations'!X40+'SFY 24-25 Q2 Share Calculations'!AE40</f>
        <v>47</v>
      </c>
      <c r="I38" s="111">
        <f>'SFY 24-25 Q2 Share Calculations'!Y40+'SFY 24-25 Q2 Share Calculations'!AF40</f>
        <v>801</v>
      </c>
      <c r="J38" s="158">
        <f t="shared" si="2"/>
        <v>4137</v>
      </c>
      <c r="K38" s="13">
        <f t="shared" si="5"/>
        <v>47</v>
      </c>
      <c r="L38" s="13">
        <f t="shared" si="4"/>
        <v>801</v>
      </c>
      <c r="M38" s="13">
        <f t="shared" si="6"/>
        <v>4985</v>
      </c>
      <c r="N38" s="61">
        <f t="shared" si="7"/>
        <v>0</v>
      </c>
      <c r="S38" s="36"/>
    </row>
    <row r="39" spans="1:19" x14ac:dyDescent="0.25">
      <c r="A39" s="16" t="s">
        <v>54</v>
      </c>
      <c r="B39" s="11">
        <f>'SFY 24-25 Q2 Share Calculations'!C41</f>
        <v>2414</v>
      </c>
      <c r="C39" s="11">
        <f>'SFY 24-25 Q2 Share Calculations'!G41</f>
        <v>5672</v>
      </c>
      <c r="D39" s="11">
        <f>'SFY 24-25 Q2 Share Calculations'!K41</f>
        <v>50</v>
      </c>
      <c r="E39" s="11">
        <f>'SFY 24-25 Q2 Share Calculations'!O41</f>
        <v>702</v>
      </c>
      <c r="F39" s="11">
        <f>'SFY 24-25 Q2 Share Calculations'!S41</f>
        <v>318</v>
      </c>
      <c r="G39" s="107">
        <f>'SFY 24-25 Q2 Share Calculations'!W41+'SFY 24-25 Q2 Share Calculations'!AD41</f>
        <v>200635</v>
      </c>
      <c r="H39" s="107">
        <f>'SFY 24-25 Q2 Share Calculations'!X41+'SFY 24-25 Q2 Share Calculations'!AE41</f>
        <v>2354</v>
      </c>
      <c r="I39" s="111">
        <f>'SFY 24-25 Q2 Share Calculations'!Y41+'SFY 24-25 Q2 Share Calculations'!AF41</f>
        <v>40421</v>
      </c>
      <c r="J39" s="158">
        <f t="shared" si="2"/>
        <v>209791</v>
      </c>
      <c r="K39" s="13">
        <f t="shared" si="5"/>
        <v>2354</v>
      </c>
      <c r="L39" s="13">
        <f t="shared" si="4"/>
        <v>40421</v>
      </c>
      <c r="M39" s="13">
        <f t="shared" si="6"/>
        <v>252566</v>
      </c>
      <c r="N39" s="61">
        <f t="shared" si="7"/>
        <v>0</v>
      </c>
      <c r="S39" s="36"/>
    </row>
    <row r="40" spans="1:19" x14ac:dyDescent="0.25">
      <c r="A40" s="16" t="s">
        <v>55</v>
      </c>
      <c r="B40" s="11">
        <f>'SFY 24-25 Q2 Share Calculations'!C42</f>
        <v>2627</v>
      </c>
      <c r="C40" s="11">
        <f>'SFY 24-25 Q2 Share Calculations'!G42</f>
        <v>6171</v>
      </c>
      <c r="D40" s="11">
        <f>'SFY 24-25 Q2 Share Calculations'!K42</f>
        <v>55</v>
      </c>
      <c r="E40" s="11">
        <f>'SFY 24-25 Q2 Share Calculations'!O42</f>
        <v>764</v>
      </c>
      <c r="F40" s="11">
        <f>'SFY 24-25 Q2 Share Calculations'!S42</f>
        <v>346</v>
      </c>
      <c r="G40" s="107">
        <f>'SFY 24-25 Q2 Share Calculations'!W42+'SFY 24-25 Q2 Share Calculations'!AD42</f>
        <v>210422</v>
      </c>
      <c r="H40" s="107">
        <f>'SFY 24-25 Q2 Share Calculations'!X42+'SFY 24-25 Q2 Share Calculations'!AE42</f>
        <v>2468</v>
      </c>
      <c r="I40" s="111">
        <f>'SFY 24-25 Q2 Share Calculations'!Y42+'SFY 24-25 Q2 Share Calculations'!AF42</f>
        <v>42393</v>
      </c>
      <c r="J40" s="158">
        <f t="shared" si="2"/>
        <v>220385</v>
      </c>
      <c r="K40" s="13">
        <f t="shared" si="5"/>
        <v>2468</v>
      </c>
      <c r="L40" s="13">
        <f t="shared" si="4"/>
        <v>42393</v>
      </c>
      <c r="M40" s="13">
        <f t="shared" si="6"/>
        <v>265246</v>
      </c>
      <c r="N40" s="61">
        <f t="shared" si="7"/>
        <v>0</v>
      </c>
      <c r="S40" s="36"/>
    </row>
    <row r="41" spans="1:19" x14ac:dyDescent="0.25">
      <c r="A41" s="16" t="s">
        <v>56</v>
      </c>
      <c r="B41" s="11">
        <f>'SFY 24-25 Q2 Share Calculations'!C43</f>
        <v>676</v>
      </c>
      <c r="C41" s="11">
        <f>'SFY 24-25 Q2 Share Calculations'!G43</f>
        <v>1588</v>
      </c>
      <c r="D41" s="11">
        <f>'SFY 24-25 Q2 Share Calculations'!K43</f>
        <v>14</v>
      </c>
      <c r="E41" s="11">
        <f>'SFY 24-25 Q2 Share Calculations'!O43</f>
        <v>197</v>
      </c>
      <c r="F41" s="11">
        <f>'SFY 24-25 Q2 Share Calculations'!S43</f>
        <v>89</v>
      </c>
      <c r="G41" s="107">
        <f>'SFY 24-25 Q2 Share Calculations'!W43+'SFY 24-25 Q2 Share Calculations'!AD43</f>
        <v>51688</v>
      </c>
      <c r="H41" s="107">
        <f>'SFY 24-25 Q2 Share Calculations'!X43+'SFY 24-25 Q2 Share Calculations'!AE43</f>
        <v>606</v>
      </c>
      <c r="I41" s="111">
        <f>'SFY 24-25 Q2 Share Calculations'!Y43+'SFY 24-25 Q2 Share Calculations'!AF43</f>
        <v>10413</v>
      </c>
      <c r="J41" s="158">
        <f t="shared" si="2"/>
        <v>54252</v>
      </c>
      <c r="K41" s="13">
        <f>H41</f>
        <v>606</v>
      </c>
      <c r="L41" s="13">
        <f t="shared" si="4"/>
        <v>10413</v>
      </c>
      <c r="M41" s="13">
        <f t="shared" si="6"/>
        <v>65271</v>
      </c>
      <c r="N41" s="61">
        <f t="shared" si="7"/>
        <v>0</v>
      </c>
      <c r="S41" s="36"/>
    </row>
    <row r="42" spans="1:19" x14ac:dyDescent="0.25">
      <c r="A42" s="16" t="s">
        <v>57</v>
      </c>
      <c r="B42" s="11">
        <f>'SFY 24-25 Q2 Share Calculations'!C44</f>
        <v>790</v>
      </c>
      <c r="C42" s="11">
        <f>'SFY 24-25 Q2 Share Calculations'!G44</f>
        <v>1855</v>
      </c>
      <c r="D42" s="11">
        <f>'SFY 24-25 Q2 Share Calculations'!K44</f>
        <v>16</v>
      </c>
      <c r="E42" s="11">
        <f>'SFY 24-25 Q2 Share Calculations'!O44</f>
        <v>230</v>
      </c>
      <c r="F42" s="11">
        <f>'SFY 24-25 Q2 Share Calculations'!S44</f>
        <v>104</v>
      </c>
      <c r="G42" s="107">
        <f>'SFY 24-25 Q2 Share Calculations'!W44+'SFY 24-25 Q2 Share Calculations'!AD44</f>
        <v>66980</v>
      </c>
      <c r="H42" s="107">
        <f>'SFY 24-25 Q2 Share Calculations'!X44+'SFY 24-25 Q2 Share Calculations'!AE44</f>
        <v>786</v>
      </c>
      <c r="I42" s="111">
        <f>'SFY 24-25 Q2 Share Calculations'!Y44+'SFY 24-25 Q2 Share Calculations'!AF44</f>
        <v>13494</v>
      </c>
      <c r="J42" s="158">
        <f t="shared" si="2"/>
        <v>69975</v>
      </c>
      <c r="K42" s="13">
        <f t="shared" ref="K42:K57" si="8">H42</f>
        <v>786</v>
      </c>
      <c r="L42" s="13">
        <f t="shared" si="4"/>
        <v>13494</v>
      </c>
      <c r="M42" s="13">
        <f t="shared" si="6"/>
        <v>84255</v>
      </c>
      <c r="N42" s="61">
        <f t="shared" si="7"/>
        <v>0</v>
      </c>
      <c r="S42" s="36"/>
    </row>
    <row r="43" spans="1:19" x14ac:dyDescent="0.25">
      <c r="A43" s="16" t="s">
        <v>58</v>
      </c>
      <c r="B43" s="11">
        <f>'SFY 24-25 Q2 Share Calculations'!C45</f>
        <v>156</v>
      </c>
      <c r="C43" s="11">
        <f>'SFY 24-25 Q2 Share Calculations'!G45</f>
        <v>366</v>
      </c>
      <c r="D43" s="11">
        <f>'SFY 24-25 Q2 Share Calculations'!K45</f>
        <v>3</v>
      </c>
      <c r="E43" s="11">
        <f>'SFY 24-25 Q2 Share Calculations'!O45</f>
        <v>45</v>
      </c>
      <c r="F43" s="11">
        <f>'SFY 24-25 Q2 Share Calculations'!S45</f>
        <v>21</v>
      </c>
      <c r="G43" s="107">
        <f>'SFY 24-25 Q2 Share Calculations'!W45+'SFY 24-25 Q2 Share Calculations'!AD45</f>
        <v>13763</v>
      </c>
      <c r="H43" s="107">
        <f>'SFY 24-25 Q2 Share Calculations'!X45+'SFY 24-25 Q2 Share Calculations'!AE45</f>
        <v>161</v>
      </c>
      <c r="I43" s="111">
        <f>'SFY 24-25 Q2 Share Calculations'!Y45+'SFY 24-25 Q2 Share Calculations'!AF45</f>
        <v>2773</v>
      </c>
      <c r="J43" s="158">
        <f t="shared" si="2"/>
        <v>14354</v>
      </c>
      <c r="K43" s="13">
        <f t="shared" si="8"/>
        <v>161</v>
      </c>
      <c r="L43" s="13">
        <f t="shared" si="4"/>
        <v>2773</v>
      </c>
      <c r="M43" s="13">
        <f t="shared" si="6"/>
        <v>17288</v>
      </c>
      <c r="N43" s="61">
        <f t="shared" si="7"/>
        <v>0</v>
      </c>
      <c r="S43" s="36"/>
    </row>
    <row r="44" spans="1:19" x14ac:dyDescent="0.25">
      <c r="A44" s="17" t="s">
        <v>59</v>
      </c>
      <c r="B44" s="11">
        <f>'SFY 24-25 Q2 Share Calculations'!C46</f>
        <v>216</v>
      </c>
      <c r="C44" s="11">
        <f>'SFY 24-25 Q2 Share Calculations'!G46</f>
        <v>507</v>
      </c>
      <c r="D44" s="11">
        <f>'SFY 24-25 Q2 Share Calculations'!K46</f>
        <v>4</v>
      </c>
      <c r="E44" s="11">
        <f>'SFY 24-25 Q2 Share Calculations'!O46</f>
        <v>63</v>
      </c>
      <c r="F44" s="11">
        <f>'SFY 24-25 Q2 Share Calculations'!S46</f>
        <v>28</v>
      </c>
      <c r="G44" s="107">
        <f>'SFY 24-25 Q2 Share Calculations'!W46+'SFY 24-25 Q2 Share Calculations'!AD46</f>
        <v>29056</v>
      </c>
      <c r="H44" s="107">
        <f>'SFY 24-25 Q2 Share Calculations'!X46+'SFY 24-25 Q2 Share Calculations'!AE46</f>
        <v>341</v>
      </c>
      <c r="I44" s="111">
        <f>'SFY 24-25 Q2 Share Calculations'!Y46+'SFY 24-25 Q2 Share Calculations'!AF46</f>
        <v>5853</v>
      </c>
      <c r="J44" s="158">
        <f t="shared" si="2"/>
        <v>29874</v>
      </c>
      <c r="K44" s="13">
        <f t="shared" si="8"/>
        <v>341</v>
      </c>
      <c r="L44" s="13">
        <f t="shared" si="4"/>
        <v>5853</v>
      </c>
      <c r="M44" s="13">
        <f t="shared" si="6"/>
        <v>36068</v>
      </c>
      <c r="N44" s="61">
        <f t="shared" si="7"/>
        <v>0</v>
      </c>
      <c r="S44" s="36"/>
    </row>
    <row r="45" spans="1:19" x14ac:dyDescent="0.25">
      <c r="A45" s="16" t="s">
        <v>60</v>
      </c>
      <c r="B45" s="11">
        <f>'SFY 24-25 Q2 Share Calculations'!C47</f>
        <v>361</v>
      </c>
      <c r="C45" s="11">
        <f>'SFY 24-25 Q2 Share Calculations'!G47</f>
        <v>848</v>
      </c>
      <c r="D45" s="11">
        <f>'SFY 24-25 Q2 Share Calculations'!K47</f>
        <v>7</v>
      </c>
      <c r="E45" s="11">
        <f>'SFY 24-25 Q2 Share Calculations'!O47</f>
        <v>105</v>
      </c>
      <c r="F45" s="11">
        <f>'SFY 24-25 Q2 Share Calculations'!S47</f>
        <v>48</v>
      </c>
      <c r="G45" s="107">
        <f>'SFY 24-25 Q2 Share Calculations'!W47+'SFY 24-25 Q2 Share Calculations'!AD47</f>
        <v>33643</v>
      </c>
      <c r="H45" s="107">
        <f>'SFY 24-25 Q2 Share Calculations'!X47+'SFY 24-25 Q2 Share Calculations'!AE47</f>
        <v>395</v>
      </c>
      <c r="I45" s="111">
        <f>'SFY 24-25 Q2 Share Calculations'!Y47+'SFY 24-25 Q2 Share Calculations'!AF47</f>
        <v>6778</v>
      </c>
      <c r="J45" s="158">
        <f t="shared" si="2"/>
        <v>35012</v>
      </c>
      <c r="K45" s="13">
        <f t="shared" si="8"/>
        <v>395</v>
      </c>
      <c r="L45" s="13">
        <f t="shared" si="4"/>
        <v>6778</v>
      </c>
      <c r="M45" s="13">
        <f t="shared" si="6"/>
        <v>42185</v>
      </c>
      <c r="N45" s="61">
        <f t="shared" si="7"/>
        <v>0</v>
      </c>
      <c r="S45" s="36"/>
    </row>
    <row r="46" spans="1:19" x14ac:dyDescent="0.25">
      <c r="A46" s="16" t="s">
        <v>61</v>
      </c>
      <c r="B46" s="11">
        <f>'SFY 24-25 Q2 Share Calculations'!C48</f>
        <v>829</v>
      </c>
      <c r="C46" s="11">
        <f>'SFY 24-25 Q2 Share Calculations'!G48</f>
        <v>1946</v>
      </c>
      <c r="D46" s="11">
        <f>'SFY 24-25 Q2 Share Calculations'!K48</f>
        <v>17</v>
      </c>
      <c r="E46" s="11">
        <f>'SFY 24-25 Q2 Share Calculations'!O48</f>
        <v>241</v>
      </c>
      <c r="F46" s="11">
        <f>'SFY 24-25 Q2 Share Calculations'!S48</f>
        <v>109</v>
      </c>
      <c r="G46" s="107">
        <f>'SFY 24-25 Q2 Share Calculations'!W48+'SFY 24-25 Q2 Share Calculations'!AD48</f>
        <v>89001</v>
      </c>
      <c r="H46" s="107">
        <f>'SFY 24-25 Q2 Share Calculations'!X48+'SFY 24-25 Q2 Share Calculations'!AE48</f>
        <v>1044</v>
      </c>
      <c r="I46" s="111">
        <f>'SFY 24-25 Q2 Share Calculations'!Y48+'SFY 24-25 Q2 Share Calculations'!AF48</f>
        <v>17931</v>
      </c>
      <c r="J46" s="158">
        <f t="shared" si="2"/>
        <v>92143</v>
      </c>
      <c r="K46" s="13">
        <f t="shared" si="8"/>
        <v>1044</v>
      </c>
      <c r="L46" s="13">
        <f t="shared" si="4"/>
        <v>17931</v>
      </c>
      <c r="M46" s="13">
        <f t="shared" si="6"/>
        <v>111118</v>
      </c>
      <c r="N46" s="61">
        <f t="shared" si="7"/>
        <v>0</v>
      </c>
      <c r="S46" s="36"/>
    </row>
    <row r="47" spans="1:19" x14ac:dyDescent="0.25">
      <c r="A47" s="16" t="s">
        <v>62</v>
      </c>
      <c r="B47" s="11">
        <f>'SFY 24-25 Q2 Share Calculations'!C49</f>
        <v>205</v>
      </c>
      <c r="C47" s="11">
        <f>'SFY 24-25 Q2 Share Calculations'!G49</f>
        <v>482</v>
      </c>
      <c r="D47" s="11">
        <f>'SFY 24-25 Q2 Share Calculations'!K49</f>
        <v>4</v>
      </c>
      <c r="E47" s="11">
        <f>'SFY 24-25 Q2 Share Calculations'!O49</f>
        <v>60</v>
      </c>
      <c r="F47" s="11">
        <f>'SFY 24-25 Q2 Share Calculations'!S49</f>
        <v>27</v>
      </c>
      <c r="G47" s="107">
        <f>'SFY 24-25 Q2 Share Calculations'!W49+'SFY 24-25 Q2 Share Calculations'!AD49</f>
        <v>17128</v>
      </c>
      <c r="H47" s="107">
        <f>'SFY 24-25 Q2 Share Calculations'!X49+'SFY 24-25 Q2 Share Calculations'!AE49</f>
        <v>201</v>
      </c>
      <c r="I47" s="111">
        <f>'SFY 24-25 Q2 Share Calculations'!Y49+'SFY 24-25 Q2 Share Calculations'!AF49</f>
        <v>3451</v>
      </c>
      <c r="J47" s="158">
        <f>B47+C47+D47+E47+F47+G47</f>
        <v>17906</v>
      </c>
      <c r="K47" s="13">
        <f t="shared" si="8"/>
        <v>201</v>
      </c>
      <c r="L47" s="13">
        <f t="shared" si="4"/>
        <v>3451</v>
      </c>
      <c r="M47" s="13">
        <f t="shared" si="6"/>
        <v>21558</v>
      </c>
      <c r="N47" s="61">
        <f t="shared" si="7"/>
        <v>0</v>
      </c>
      <c r="S47" s="36"/>
    </row>
    <row r="48" spans="1:19" x14ac:dyDescent="0.25">
      <c r="A48" s="18" t="s">
        <v>63</v>
      </c>
      <c r="B48" s="11">
        <f>'SFY 24-25 Q2 Share Calculations'!C50</f>
        <v>195</v>
      </c>
      <c r="C48" s="11">
        <f>'SFY 24-25 Q2 Share Calculations'!G50</f>
        <v>457</v>
      </c>
      <c r="D48" s="11">
        <f>'SFY 24-25 Q2 Share Calculations'!K50</f>
        <v>4</v>
      </c>
      <c r="E48" s="11">
        <f>'SFY 24-25 Q2 Share Calculations'!O50</f>
        <v>57</v>
      </c>
      <c r="F48" s="11">
        <f>'SFY 24-25 Q2 Share Calculations'!S50</f>
        <v>26</v>
      </c>
      <c r="G48" s="107">
        <f>'SFY 24-25 Q2 Share Calculations'!W50+'SFY 24-25 Q2 Share Calculations'!AD50</f>
        <v>14987</v>
      </c>
      <c r="H48" s="107">
        <f>'SFY 24-25 Q2 Share Calculations'!X50+'SFY 24-25 Q2 Share Calculations'!AE50</f>
        <v>176</v>
      </c>
      <c r="I48" s="111">
        <f>'SFY 24-25 Q2 Share Calculations'!Y50+'SFY 24-25 Q2 Share Calculations'!AF50</f>
        <v>3019</v>
      </c>
      <c r="J48" s="158">
        <f t="shared" si="2"/>
        <v>15726</v>
      </c>
      <c r="K48" s="13">
        <f t="shared" si="8"/>
        <v>176</v>
      </c>
      <c r="L48" s="13">
        <f t="shared" si="4"/>
        <v>3019</v>
      </c>
      <c r="M48" s="13">
        <f t="shared" si="6"/>
        <v>18921</v>
      </c>
      <c r="N48" s="61">
        <f t="shared" si="7"/>
        <v>0</v>
      </c>
      <c r="S48" s="36"/>
    </row>
    <row r="49" spans="1:19" x14ac:dyDescent="0.25">
      <c r="A49" s="18" t="s">
        <v>64</v>
      </c>
      <c r="B49" s="11">
        <f>'SFY 24-25 Q2 Share Calculations'!C51</f>
        <v>4</v>
      </c>
      <c r="C49" s="11">
        <f>'SFY 24-25 Q2 Share Calculations'!G51</f>
        <v>8</v>
      </c>
      <c r="D49" s="11">
        <f>'SFY 24-25 Q2 Share Calculations'!K51</f>
        <v>0</v>
      </c>
      <c r="E49" s="11">
        <f>'SFY 24-25 Q2 Share Calculations'!O51</f>
        <v>1</v>
      </c>
      <c r="F49" s="11">
        <f>'SFY 24-25 Q2 Share Calculations'!S51</f>
        <v>0</v>
      </c>
      <c r="G49" s="107">
        <f>'SFY 24-25 Q2 Share Calculations'!W51+'SFY 24-25 Q2 Share Calculations'!AD51</f>
        <v>306</v>
      </c>
      <c r="H49" s="107">
        <f>'SFY 24-25 Q2 Share Calculations'!X51+'SFY 24-25 Q2 Share Calculations'!AE51</f>
        <v>4</v>
      </c>
      <c r="I49" s="111">
        <f>'SFY 24-25 Q2 Share Calculations'!Y51+'SFY 24-25 Q2 Share Calculations'!AF51</f>
        <v>62</v>
      </c>
      <c r="J49" s="158">
        <f t="shared" si="2"/>
        <v>319</v>
      </c>
      <c r="K49" s="13">
        <f t="shared" si="8"/>
        <v>4</v>
      </c>
      <c r="L49" s="13">
        <f t="shared" si="4"/>
        <v>62</v>
      </c>
      <c r="M49" s="13">
        <f t="shared" si="6"/>
        <v>385</v>
      </c>
      <c r="N49" s="61">
        <f t="shared" si="7"/>
        <v>0</v>
      </c>
      <c r="S49" s="36"/>
    </row>
    <row r="50" spans="1:19" x14ac:dyDescent="0.25">
      <c r="A50" s="18" t="s">
        <v>65</v>
      </c>
      <c r="B50" s="11">
        <f>'SFY 24-25 Q2 Share Calculations'!C52</f>
        <v>60</v>
      </c>
      <c r="C50" s="11">
        <f>'SFY 24-25 Q2 Share Calculations'!G52</f>
        <v>141</v>
      </c>
      <c r="D50" s="11">
        <f>'SFY 24-25 Q2 Share Calculations'!K52</f>
        <v>1</v>
      </c>
      <c r="E50" s="11">
        <f>'SFY 24-25 Q2 Share Calculations'!O52</f>
        <v>17</v>
      </c>
      <c r="F50" s="11">
        <f>'SFY 24-25 Q2 Share Calculations'!S52</f>
        <v>8</v>
      </c>
      <c r="G50" s="107">
        <f>'SFY 24-25 Q2 Share Calculations'!W52+'SFY 24-25 Q2 Share Calculations'!AD52</f>
        <v>4282</v>
      </c>
      <c r="H50" s="107">
        <f>'SFY 24-25 Q2 Share Calculations'!X52+'SFY 24-25 Q2 Share Calculations'!AE52</f>
        <v>50</v>
      </c>
      <c r="I50" s="111">
        <f>'SFY 24-25 Q2 Share Calculations'!Y52+'SFY 24-25 Q2 Share Calculations'!AF52</f>
        <v>863</v>
      </c>
      <c r="J50" s="158">
        <f t="shared" si="2"/>
        <v>4509</v>
      </c>
      <c r="K50" s="13">
        <f t="shared" si="8"/>
        <v>50</v>
      </c>
      <c r="L50" s="13">
        <f t="shared" si="4"/>
        <v>863</v>
      </c>
      <c r="M50" s="13">
        <f t="shared" si="6"/>
        <v>5422</v>
      </c>
      <c r="N50" s="61">
        <f t="shared" si="7"/>
        <v>0</v>
      </c>
      <c r="S50" s="36"/>
    </row>
    <row r="51" spans="1:19" x14ac:dyDescent="0.25">
      <c r="A51" s="18" t="s">
        <v>66</v>
      </c>
      <c r="B51" s="11">
        <f>'SFY 24-25 Q2 Share Calculations'!C53</f>
        <v>347</v>
      </c>
      <c r="C51" s="11">
        <f>'SFY 24-25 Q2 Share Calculations'!G53</f>
        <v>815</v>
      </c>
      <c r="D51" s="11">
        <f>'SFY 24-25 Q2 Share Calculations'!K53</f>
        <v>7</v>
      </c>
      <c r="E51" s="11">
        <f>'SFY 24-25 Q2 Share Calculations'!O53</f>
        <v>101</v>
      </c>
      <c r="F51" s="11">
        <f>'SFY 24-25 Q2 Share Calculations'!S53</f>
        <v>46</v>
      </c>
      <c r="G51" s="107">
        <f>'SFY 24-25 Q2 Share Calculations'!W53+'SFY 24-25 Q2 Share Calculations'!AD53</f>
        <v>28749</v>
      </c>
      <c r="H51" s="107">
        <f>'SFY 24-25 Q2 Share Calculations'!X53+'SFY 24-25 Q2 Share Calculations'!AE53</f>
        <v>337</v>
      </c>
      <c r="I51" s="111">
        <f>'SFY 24-25 Q2 Share Calculations'!Y53+'SFY 24-25 Q2 Share Calculations'!AF53</f>
        <v>5791</v>
      </c>
      <c r="J51" s="158">
        <f t="shared" si="2"/>
        <v>30065</v>
      </c>
      <c r="K51" s="13">
        <f t="shared" si="8"/>
        <v>337</v>
      </c>
      <c r="L51" s="13">
        <f t="shared" si="4"/>
        <v>5791</v>
      </c>
      <c r="M51" s="13">
        <f t="shared" si="6"/>
        <v>36193</v>
      </c>
      <c r="N51" s="61">
        <f t="shared" si="7"/>
        <v>0</v>
      </c>
      <c r="S51" s="36"/>
    </row>
    <row r="52" spans="1:19" x14ac:dyDescent="0.25">
      <c r="A52" s="18" t="s">
        <v>67</v>
      </c>
      <c r="B52" s="11">
        <f>'SFY 24-25 Q2 Share Calculations'!C54</f>
        <v>255</v>
      </c>
      <c r="C52" s="11">
        <f>'SFY 24-25 Q2 Share Calculations'!G54</f>
        <v>599</v>
      </c>
      <c r="D52" s="11">
        <f>'SFY 24-25 Q2 Share Calculations'!K54</f>
        <v>5</v>
      </c>
      <c r="E52" s="11">
        <f>'SFY 24-25 Q2 Share Calculations'!O54</f>
        <v>74</v>
      </c>
      <c r="F52" s="11">
        <f>'SFY 24-25 Q2 Share Calculations'!S54</f>
        <v>34</v>
      </c>
      <c r="G52" s="107">
        <f>'SFY 24-25 Q2 Share Calculations'!W54+'SFY 24-25 Q2 Share Calculations'!AD54</f>
        <v>25997</v>
      </c>
      <c r="H52" s="107">
        <f>'SFY 24-25 Q2 Share Calculations'!X54+'SFY 24-25 Q2 Share Calculations'!AE54</f>
        <v>305</v>
      </c>
      <c r="I52" s="111">
        <f>'SFY 24-25 Q2 Share Calculations'!Y54+'SFY 24-25 Q2 Share Calculations'!AF54</f>
        <v>5238</v>
      </c>
      <c r="J52" s="158">
        <f t="shared" si="2"/>
        <v>26964</v>
      </c>
      <c r="K52" s="13">
        <f t="shared" si="8"/>
        <v>305</v>
      </c>
      <c r="L52" s="13">
        <f t="shared" si="4"/>
        <v>5238</v>
      </c>
      <c r="M52" s="13">
        <f t="shared" si="6"/>
        <v>32507</v>
      </c>
      <c r="N52" s="61">
        <f t="shared" si="7"/>
        <v>0</v>
      </c>
      <c r="S52" s="36"/>
    </row>
    <row r="53" spans="1:19" x14ac:dyDescent="0.25">
      <c r="A53" s="15" t="s">
        <v>68</v>
      </c>
      <c r="B53" s="11">
        <f>'SFY 24-25 Q2 Share Calculations'!C55</f>
        <v>567</v>
      </c>
      <c r="C53" s="11">
        <f>'SFY 24-25 Q2 Share Calculations'!G55</f>
        <v>1331</v>
      </c>
      <c r="D53" s="11">
        <f>'SFY 24-25 Q2 Share Calculations'!K55</f>
        <v>12</v>
      </c>
      <c r="E53" s="11">
        <f>'SFY 24-25 Q2 Share Calculations'!O55</f>
        <v>165</v>
      </c>
      <c r="F53" s="11">
        <f>'SFY 24-25 Q2 Share Calculations'!S55</f>
        <v>75</v>
      </c>
      <c r="G53" s="107">
        <f>'SFY 24-25 Q2 Share Calculations'!W55+'SFY 24-25 Q2 Share Calculations'!AD55</f>
        <v>51994</v>
      </c>
      <c r="H53" s="107">
        <f>'SFY 24-25 Q2 Share Calculations'!X55+'SFY 24-25 Q2 Share Calculations'!AE55</f>
        <v>610</v>
      </c>
      <c r="I53" s="111">
        <f>'SFY 24-25 Q2 Share Calculations'!Y55+'SFY 24-25 Q2 Share Calculations'!AF55</f>
        <v>10475</v>
      </c>
      <c r="J53" s="158">
        <f t="shared" si="2"/>
        <v>54144</v>
      </c>
      <c r="K53" s="13">
        <f t="shared" si="8"/>
        <v>610</v>
      </c>
      <c r="L53" s="13">
        <f t="shared" si="4"/>
        <v>10475</v>
      </c>
      <c r="M53" s="13">
        <f t="shared" si="6"/>
        <v>65229</v>
      </c>
      <c r="N53" s="61">
        <f t="shared" si="7"/>
        <v>0</v>
      </c>
      <c r="S53" s="36"/>
    </row>
    <row r="54" spans="1:19" x14ac:dyDescent="0.25">
      <c r="A54" s="18" t="s">
        <v>69</v>
      </c>
      <c r="B54" s="11">
        <f>'SFY 24-25 Q2 Share Calculations'!C56</f>
        <v>92</v>
      </c>
      <c r="C54" s="11">
        <f>'SFY 24-25 Q2 Share Calculations'!G56</f>
        <v>216</v>
      </c>
      <c r="D54" s="11">
        <f>'SFY 24-25 Q2 Share Calculations'!K56</f>
        <v>2</v>
      </c>
      <c r="E54" s="11">
        <f>'SFY 24-25 Q2 Share Calculations'!O56</f>
        <v>27</v>
      </c>
      <c r="F54" s="11">
        <f>'SFY 24-25 Q2 Share Calculations'!S56</f>
        <v>12</v>
      </c>
      <c r="G54" s="107">
        <f>'SFY 24-25 Q2 Share Calculations'!W56+'SFY 24-25 Q2 Share Calculations'!AD56</f>
        <v>9175</v>
      </c>
      <c r="H54" s="107">
        <f>'SFY 24-25 Q2 Share Calculations'!X56+'SFY 24-25 Q2 Share Calculations'!AE56</f>
        <v>108</v>
      </c>
      <c r="I54" s="111">
        <f>'SFY 24-25 Q2 Share Calculations'!Y56+'SFY 24-25 Q2 Share Calculations'!AF56</f>
        <v>1849</v>
      </c>
      <c r="J54" s="158">
        <f t="shared" si="2"/>
        <v>9524</v>
      </c>
      <c r="K54" s="13">
        <f t="shared" si="8"/>
        <v>108</v>
      </c>
      <c r="L54" s="13">
        <f t="shared" si="4"/>
        <v>1849</v>
      </c>
      <c r="M54" s="13">
        <f t="shared" si="6"/>
        <v>11481</v>
      </c>
      <c r="N54" s="61">
        <f t="shared" si="7"/>
        <v>0</v>
      </c>
      <c r="S54" s="36"/>
    </row>
    <row r="55" spans="1:19" x14ac:dyDescent="0.25">
      <c r="A55" s="18" t="s">
        <v>70</v>
      </c>
      <c r="B55" s="11">
        <f>'SFY 24-25 Q2 Share Calculations'!C57</f>
        <v>81</v>
      </c>
      <c r="C55" s="11">
        <f>'SFY 24-25 Q2 Share Calculations'!G57</f>
        <v>191</v>
      </c>
      <c r="D55" s="11">
        <f>'SFY 24-25 Q2 Share Calculations'!K57</f>
        <v>2</v>
      </c>
      <c r="E55" s="11">
        <f>'SFY 24-25 Q2 Share Calculations'!O57</f>
        <v>24</v>
      </c>
      <c r="F55" s="11">
        <f>'SFY 24-25 Q2 Share Calculations'!S57</f>
        <v>11</v>
      </c>
      <c r="G55" s="107">
        <f>'SFY 24-25 Q2 Share Calculations'!W57+'SFY 24-25 Q2 Share Calculations'!AD57</f>
        <v>6423</v>
      </c>
      <c r="H55" s="107">
        <f>'SFY 24-25 Q2 Share Calculations'!X57+'SFY 24-25 Q2 Share Calculations'!AE57</f>
        <v>75</v>
      </c>
      <c r="I55" s="111">
        <f>'SFY 24-25 Q2 Share Calculations'!Y57+'SFY 24-25 Q2 Share Calculations'!AF57</f>
        <v>1294</v>
      </c>
      <c r="J55" s="158">
        <f t="shared" si="2"/>
        <v>6732</v>
      </c>
      <c r="K55" s="13">
        <f t="shared" si="8"/>
        <v>75</v>
      </c>
      <c r="L55" s="13">
        <f t="shared" si="4"/>
        <v>1294</v>
      </c>
      <c r="M55" s="13">
        <f t="shared" si="6"/>
        <v>8101</v>
      </c>
      <c r="N55" s="61">
        <f t="shared" si="7"/>
        <v>0</v>
      </c>
      <c r="S55" s="36"/>
    </row>
    <row r="56" spans="1:19" x14ac:dyDescent="0.25">
      <c r="A56" s="18" t="s">
        <v>71</v>
      </c>
      <c r="B56" s="11">
        <f>'SFY 24-25 Q2 Share Calculations'!C58</f>
        <v>18</v>
      </c>
      <c r="C56" s="11">
        <f>'SFY 24-25 Q2 Share Calculations'!G58</f>
        <v>42</v>
      </c>
      <c r="D56" s="11">
        <f>'SFY 24-25 Q2 Share Calculations'!K58</f>
        <v>0</v>
      </c>
      <c r="E56" s="11">
        <f>'SFY 24-25 Q2 Share Calculations'!O58</f>
        <v>5</v>
      </c>
      <c r="F56" s="11">
        <f>'SFY 24-25 Q2 Share Calculations'!S58</f>
        <v>2</v>
      </c>
      <c r="G56" s="107">
        <f>'SFY 24-25 Q2 Share Calculations'!W58+'SFY 24-25 Q2 Share Calculations'!AD58</f>
        <v>1223</v>
      </c>
      <c r="H56" s="107">
        <f>'SFY 24-25 Q2 Share Calculations'!X58+'SFY 24-25 Q2 Share Calculations'!AE58</f>
        <v>14</v>
      </c>
      <c r="I56" s="111">
        <f>'SFY 24-25 Q2 Share Calculations'!Y58+'SFY 24-25 Q2 Share Calculations'!AF58</f>
        <v>246</v>
      </c>
      <c r="J56" s="158">
        <f>B56+C56+D56+E56+F56+G56</f>
        <v>1290</v>
      </c>
      <c r="K56" s="13">
        <f t="shared" si="8"/>
        <v>14</v>
      </c>
      <c r="L56" s="13">
        <f t="shared" si="4"/>
        <v>246</v>
      </c>
      <c r="M56" s="13">
        <f t="shared" si="6"/>
        <v>1550</v>
      </c>
      <c r="N56" s="61">
        <f t="shared" si="7"/>
        <v>0</v>
      </c>
      <c r="S56" s="36"/>
    </row>
    <row r="57" spans="1:19" x14ac:dyDescent="0.25">
      <c r="A57" s="18" t="s">
        <v>72</v>
      </c>
      <c r="B57" s="11">
        <f>'SFY 24-25 Q2 Share Calculations'!C59</f>
        <v>864</v>
      </c>
      <c r="C57" s="11">
        <f>'SFY 24-25 Q2 Share Calculations'!G59</f>
        <v>2029</v>
      </c>
      <c r="D57" s="11">
        <f>'SFY 24-25 Q2 Share Calculations'!K59</f>
        <v>18</v>
      </c>
      <c r="E57" s="11">
        <f>'SFY 24-25 Q2 Share Calculations'!O59</f>
        <v>252</v>
      </c>
      <c r="F57" s="11">
        <f>'SFY 24-25 Q2 Share Calculations'!S59</f>
        <v>113</v>
      </c>
      <c r="G57" s="107">
        <f>'SFY 24-25 Q2 Share Calculations'!W59+'SFY 24-25 Q2 Share Calculations'!AD59</f>
        <v>62393</v>
      </c>
      <c r="H57" s="107">
        <f>'SFY 24-25 Q2 Share Calculations'!X59+'SFY 24-25 Q2 Share Calculations'!AE59</f>
        <v>732</v>
      </c>
      <c r="I57" s="111">
        <f>'SFY 24-25 Q2 Share Calculations'!Y59+'SFY 24-25 Q2 Share Calculations'!AF59</f>
        <v>12569</v>
      </c>
      <c r="J57" s="158">
        <f t="shared" si="2"/>
        <v>65669</v>
      </c>
      <c r="K57" s="13">
        <f t="shared" si="8"/>
        <v>732</v>
      </c>
      <c r="L57" s="13">
        <f t="shared" si="4"/>
        <v>12569</v>
      </c>
      <c r="M57" s="13">
        <f t="shared" si="6"/>
        <v>78970</v>
      </c>
      <c r="N57" s="61">
        <f t="shared" si="7"/>
        <v>0</v>
      </c>
      <c r="S57" s="36"/>
    </row>
    <row r="58" spans="1:19" x14ac:dyDescent="0.25">
      <c r="A58" s="18" t="s">
        <v>73</v>
      </c>
      <c r="B58" s="11">
        <f>'SFY 24-25 Q2 Share Calculations'!C60</f>
        <v>42</v>
      </c>
      <c r="C58" s="11">
        <f>'SFY 24-25 Q2 Share Calculations'!G60</f>
        <v>100</v>
      </c>
      <c r="D58" s="11">
        <f>'SFY 24-25 Q2 Share Calculations'!K60</f>
        <v>1</v>
      </c>
      <c r="E58" s="11">
        <f>'SFY 24-25 Q2 Share Calculations'!O60</f>
        <v>12</v>
      </c>
      <c r="F58" s="11">
        <f>'SFY 24-25 Q2 Share Calculations'!S60</f>
        <v>6</v>
      </c>
      <c r="G58" s="107">
        <f>'SFY 24-25 Q2 Share Calculations'!W60+'SFY 24-25 Q2 Share Calculations'!AD60</f>
        <v>3364</v>
      </c>
      <c r="H58" s="107">
        <f>'SFY 24-25 Q2 Share Calculations'!X60+'SFY 24-25 Q2 Share Calculations'!AE60</f>
        <v>39</v>
      </c>
      <c r="I58" s="111">
        <f>'SFY 24-25 Q2 Share Calculations'!Y60+'SFY 24-25 Q2 Share Calculations'!AF60</f>
        <v>678</v>
      </c>
      <c r="J58" s="158">
        <f t="shared" si="2"/>
        <v>3525</v>
      </c>
      <c r="K58" s="13">
        <f>H58</f>
        <v>39</v>
      </c>
      <c r="L58" s="13">
        <f t="shared" si="4"/>
        <v>678</v>
      </c>
      <c r="M58" s="13">
        <f t="shared" si="6"/>
        <v>4242</v>
      </c>
      <c r="N58" s="61">
        <f t="shared" si="7"/>
        <v>0</v>
      </c>
      <c r="S58" s="36"/>
    </row>
    <row r="59" spans="1:19" x14ac:dyDescent="0.25">
      <c r="A59" s="18" t="s">
        <v>74</v>
      </c>
      <c r="B59" s="11">
        <f>'SFY 24-25 Q2 Share Calculations'!C61</f>
        <v>506</v>
      </c>
      <c r="C59" s="11">
        <f>'SFY 24-25 Q2 Share Calculations'!G61</f>
        <v>1189</v>
      </c>
      <c r="D59" s="11">
        <f>'SFY 24-25 Q2 Share Calculations'!K61</f>
        <v>10</v>
      </c>
      <c r="E59" s="11">
        <f>'SFY 24-25 Q2 Share Calculations'!O61</f>
        <v>147</v>
      </c>
      <c r="F59" s="11">
        <f>'SFY 24-25 Q2 Share Calculations'!S61</f>
        <v>67</v>
      </c>
      <c r="G59" s="107">
        <f>'SFY 24-25 Q2 Share Calculations'!W61+'SFY 24-25 Q2 Share Calculations'!AD61</f>
        <v>49241</v>
      </c>
      <c r="H59" s="107">
        <f>'SFY 24-25 Q2 Share Calculations'!X61+'SFY 24-25 Q2 Share Calculations'!AE61</f>
        <v>577</v>
      </c>
      <c r="I59" s="111">
        <f>'SFY 24-25 Q2 Share Calculations'!Y61+'SFY 24-25 Q2 Share Calculations'!AF61</f>
        <v>9920</v>
      </c>
      <c r="J59" s="158">
        <f t="shared" si="2"/>
        <v>51160</v>
      </c>
      <c r="K59" s="13">
        <f t="shared" ref="K59:K61" si="9">H59</f>
        <v>577</v>
      </c>
      <c r="L59" s="13">
        <f t="shared" si="4"/>
        <v>9920</v>
      </c>
      <c r="M59" s="13">
        <f t="shared" si="6"/>
        <v>61657</v>
      </c>
      <c r="N59" s="61">
        <f t="shared" si="7"/>
        <v>0</v>
      </c>
      <c r="S59" s="36"/>
    </row>
    <row r="60" spans="1:19" x14ac:dyDescent="0.25">
      <c r="A60" s="18" t="s">
        <v>75</v>
      </c>
      <c r="B60" s="11">
        <f>'SFY 24-25 Q2 Share Calculations'!C62</f>
        <v>159</v>
      </c>
      <c r="C60" s="11">
        <f>'SFY 24-25 Q2 Share Calculations'!G62</f>
        <v>374</v>
      </c>
      <c r="D60" s="11">
        <f>'SFY 24-25 Q2 Share Calculations'!K62</f>
        <v>3</v>
      </c>
      <c r="E60" s="11">
        <f>'SFY 24-25 Q2 Share Calculations'!O62</f>
        <v>46</v>
      </c>
      <c r="F60" s="11">
        <f>'SFY 24-25 Q2 Share Calculations'!S62</f>
        <v>21</v>
      </c>
      <c r="G60" s="107">
        <f>'SFY 24-25 Q2 Share Calculations'!W62+'SFY 24-25 Q2 Share Calculations'!AD62</f>
        <v>12846</v>
      </c>
      <c r="H60" s="107">
        <f>'SFY 24-25 Q2 Share Calculations'!X62+'SFY 24-25 Q2 Share Calculations'!AE62</f>
        <v>151</v>
      </c>
      <c r="I60" s="111">
        <f>'SFY 24-25 Q2 Share Calculations'!Y62+'SFY 24-25 Q2 Share Calculations'!AF62</f>
        <v>2588</v>
      </c>
      <c r="J60" s="158">
        <f t="shared" si="2"/>
        <v>13449</v>
      </c>
      <c r="K60" s="13">
        <f t="shared" si="9"/>
        <v>151</v>
      </c>
      <c r="L60" s="13">
        <f t="shared" si="4"/>
        <v>2588</v>
      </c>
      <c r="M60" s="13">
        <f t="shared" si="6"/>
        <v>16188</v>
      </c>
      <c r="N60" s="61">
        <f t="shared" si="7"/>
        <v>0</v>
      </c>
      <c r="S60" s="36"/>
    </row>
    <row r="61" spans="1:19" x14ac:dyDescent="0.25">
      <c r="A61" s="18" t="s">
        <v>76</v>
      </c>
      <c r="B61" s="11">
        <f>'SFY 24-25 Q2 Share Calculations'!C63</f>
        <v>124</v>
      </c>
      <c r="C61" s="11">
        <f>'SFY 24-25 Q2 Share Calculations'!G63</f>
        <v>291</v>
      </c>
      <c r="D61" s="11">
        <f>'SFY 24-25 Q2 Share Calculations'!K63</f>
        <v>3</v>
      </c>
      <c r="E61" s="11">
        <f>'SFY 24-25 Q2 Share Calculations'!O63</f>
        <v>36</v>
      </c>
      <c r="F61" s="11">
        <f>'SFY 24-25 Q2 Share Calculations'!S63</f>
        <v>16</v>
      </c>
      <c r="G61" s="107">
        <f>'SFY 24-25 Q2 Share Calculations'!W63+'SFY 24-25 Q2 Share Calculations'!AD63</f>
        <v>8564</v>
      </c>
      <c r="H61" s="107">
        <f>'SFY 24-25 Q2 Share Calculations'!X63+'SFY 24-25 Q2 Share Calculations'!AE63</f>
        <v>100</v>
      </c>
      <c r="I61" s="111">
        <f>'SFY 24-25 Q2 Share Calculations'!Y63+'SFY 24-25 Q2 Share Calculations'!AF63</f>
        <v>1725</v>
      </c>
      <c r="J61" s="158">
        <f t="shared" si="2"/>
        <v>9034</v>
      </c>
      <c r="K61" s="13">
        <f t="shared" si="9"/>
        <v>100</v>
      </c>
      <c r="L61" s="13">
        <f t="shared" si="4"/>
        <v>1725</v>
      </c>
      <c r="M61" s="13">
        <f t="shared" si="6"/>
        <v>10859</v>
      </c>
      <c r="N61" s="61">
        <f t="shared" si="7"/>
        <v>0</v>
      </c>
      <c r="S61" s="36"/>
    </row>
    <row r="62" spans="1:19" ht="5.25" customHeight="1" x14ac:dyDescent="0.25">
      <c r="A62" s="19"/>
      <c r="B62" s="20"/>
      <c r="C62" s="20"/>
      <c r="D62" s="190"/>
      <c r="E62" s="190"/>
      <c r="F62" s="190"/>
      <c r="G62" s="169"/>
      <c r="H62" s="169"/>
      <c r="I62" s="169"/>
      <c r="J62" s="19"/>
      <c r="K62" s="19"/>
      <c r="L62" s="19"/>
      <c r="M62" s="19"/>
      <c r="N62" s="14"/>
    </row>
    <row r="63" spans="1:19" x14ac:dyDescent="0.25">
      <c r="A63" s="21" t="s">
        <v>77</v>
      </c>
      <c r="B63" s="22">
        <f>SUM(B4:B61)</f>
        <v>35409</v>
      </c>
      <c r="C63" s="22">
        <f>SUM(C4:C61)</f>
        <v>83167</v>
      </c>
      <c r="D63" s="22">
        <f>SUM(D4:D61)</f>
        <v>732</v>
      </c>
      <c r="E63" s="22">
        <f>SUM(E4:E61)</f>
        <v>10294</v>
      </c>
      <c r="F63" s="22">
        <f>SUM(F4:F61)</f>
        <v>4665</v>
      </c>
      <c r="G63" s="22">
        <f t="shared" ref="G63:I63" si="10">SUM(G4:G62)</f>
        <v>3058465</v>
      </c>
      <c r="H63" s="22">
        <f t="shared" si="10"/>
        <v>35869</v>
      </c>
      <c r="I63" s="22">
        <f t="shared" si="10"/>
        <v>616175</v>
      </c>
      <c r="J63" s="22">
        <f>SUM(J4:J62)</f>
        <v>3192732</v>
      </c>
      <c r="K63" s="22">
        <f t="shared" ref="K63:M63" si="11">SUM(K4:K62)</f>
        <v>35869</v>
      </c>
      <c r="L63" s="22">
        <f>SUM(L4:L61)</f>
        <v>616175</v>
      </c>
      <c r="M63" s="22">
        <f t="shared" si="11"/>
        <v>3844776</v>
      </c>
      <c r="N63" s="61">
        <f>SUM(B63:I63)-SUM(J63:L63)</f>
        <v>0</v>
      </c>
    </row>
    <row r="64" spans="1:19" x14ac:dyDescent="0.2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3"/>
    </row>
    <row r="65" spans="1:16" ht="14.4" hidden="1" x14ac:dyDescent="0.3">
      <c r="A65" s="172" t="s">
        <v>132</v>
      </c>
      <c r="B65" s="102">
        <f>'SFY 24-25 Q2 Share Calculations'!C5</f>
        <v>35409</v>
      </c>
      <c r="C65" s="102">
        <f>'SFY 24-25 Q2 Share Calculations'!G5</f>
        <v>83167</v>
      </c>
      <c r="D65" s="102">
        <f>'SFY 24-25 Q2 Share Calculations'!K5</f>
        <v>732</v>
      </c>
      <c r="E65" s="102">
        <f>'SFY 24-25 Q2 Share Calculations'!O5</f>
        <v>10294</v>
      </c>
      <c r="F65" s="102">
        <f>'SFY 24-25 Q2 Share Calculations'!S5</f>
        <v>4665</v>
      </c>
      <c r="G65" s="102">
        <f>'SFY 24-25 Q2 Share Calculations'!W5+'SFY 24-25 Q2 Share Calculations'!AD5</f>
        <v>3058465</v>
      </c>
      <c r="H65" s="102">
        <f>'SFY 24-25 Q2 Share Calculations'!X5+'SFY 24-25 Q2 Share Calculations'!AE5</f>
        <v>35869</v>
      </c>
      <c r="I65" s="102">
        <f>'SFY 24-25 Q2 Share Calculations'!Y5+'SFY 24-25 Q2 Share Calculations'!AF5</f>
        <v>616175</v>
      </c>
      <c r="J65" s="102">
        <f>'SFY 24-25 Q2 Share Calculations'!AO5</f>
        <v>3192732</v>
      </c>
      <c r="K65" s="102">
        <f>'SFY 24-25 Q2 Share Calculations'!AP5</f>
        <v>35869</v>
      </c>
      <c r="L65" s="102">
        <f>'SFY 24-25 Q2 Share Calculations'!AQ5</f>
        <v>616175</v>
      </c>
      <c r="M65" s="102">
        <f>'SFY 24-25 Q2 Share Summary'!E63</f>
        <v>3844776</v>
      </c>
      <c r="N65"/>
      <c r="O65" s="25"/>
      <c r="P65" s="25"/>
    </row>
    <row r="66" spans="1:16" ht="14.4" hidden="1" x14ac:dyDescent="0.3">
      <c r="A66" s="172" t="s">
        <v>79</v>
      </c>
      <c r="B66" s="185">
        <f>B63-B65</f>
        <v>0</v>
      </c>
      <c r="C66" s="185">
        <f t="shared" ref="C66:I66" si="12">C63-C65</f>
        <v>0</v>
      </c>
      <c r="D66" s="185">
        <f t="shared" si="12"/>
        <v>0</v>
      </c>
      <c r="E66" s="185">
        <f t="shared" si="12"/>
        <v>0</v>
      </c>
      <c r="F66" s="185">
        <f t="shared" si="12"/>
        <v>0</v>
      </c>
      <c r="G66" s="185">
        <f t="shared" si="12"/>
        <v>0</v>
      </c>
      <c r="H66" s="185">
        <f t="shared" si="12"/>
        <v>0</v>
      </c>
      <c r="I66" s="185">
        <f t="shared" si="12"/>
        <v>0</v>
      </c>
      <c r="J66" s="185">
        <f t="shared" ref="J66" si="13">J63-J65</f>
        <v>0</v>
      </c>
      <c r="K66" s="185">
        <f t="shared" ref="K66" si="14">K63-K65</f>
        <v>0</v>
      </c>
      <c r="L66" s="185">
        <f t="shared" ref="L66" si="15">L63-L65</f>
        <v>0</v>
      </c>
      <c r="M66" s="185">
        <f t="shared" ref="M66" si="16">M63-M65</f>
        <v>0</v>
      </c>
      <c r="N66"/>
      <c r="O66"/>
    </row>
    <row r="67" spans="1:16" ht="14.4" x14ac:dyDescent="0.3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/>
      <c r="N67"/>
      <c r="O67"/>
    </row>
    <row r="68" spans="1:16" x14ac:dyDescent="0.25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4"/>
      <c r="N68" s="23"/>
    </row>
    <row r="69" spans="1:16" x14ac:dyDescent="0.25">
      <c r="A69" s="23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3"/>
    </row>
    <row r="70" spans="1:16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6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6" x14ac:dyDescent="0.25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6" x14ac:dyDescent="0.2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6" x14ac:dyDescent="0.25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6" x14ac:dyDescent="0.25">
      <c r="A75" s="30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6" x14ac:dyDescent="0.25">
      <c r="A76" s="34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</sheetData>
  <mergeCells count="3">
    <mergeCell ref="G2:I2"/>
    <mergeCell ref="J2:L2"/>
    <mergeCell ref="A1:M1"/>
  </mergeCells>
  <phoneticPr fontId="52" type="noConversion"/>
  <printOptions horizontalCentered="1"/>
  <pageMargins left="0.7" right="0.7" top="0.75" bottom="0.75" header="0.3" footer="0.3"/>
  <pageSetup scale="53" orientation="landscape" horizontalDpi="1200" verticalDpi="1200" r:id="rId1"/>
  <headerFooter>
    <oddHeader>&amp;C&amp;F
&amp;A</oddHeader>
    <oddFooter>&amp;L&amp;D&amp;R&amp;P of &amp;N</oddFooter>
  </headerFooter>
  <ignoredErrors>
    <ignoredError sqref="M63 C63 K63 J63 G63:I63" unlockedFormula="1"/>
    <ignoredError sqref="L63 B6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</sheetPr>
  <dimension ref="A1:BA151"/>
  <sheetViews>
    <sheetView zoomScale="75" zoomScaleNormal="75" workbookViewId="0">
      <pane ySplit="5" topLeftCell="A6" activePane="bottomLeft" state="frozen"/>
      <selection pane="bottomLeft" activeCell="A2" sqref="A2:C2"/>
    </sheetView>
  </sheetViews>
  <sheetFormatPr defaultColWidth="9.109375" defaultRowHeight="13.2" x14ac:dyDescent="0.25"/>
  <cols>
    <col min="1" max="1" width="17.5546875" style="30" customWidth="1"/>
    <col min="2" max="2" width="14.88671875" style="30" customWidth="1"/>
    <col min="3" max="3" width="14.109375" style="30" customWidth="1"/>
    <col min="4" max="4" width="4.109375" style="4" customWidth="1"/>
    <col min="5" max="5" width="15" style="30" customWidth="1"/>
    <col min="6" max="6" width="14.88671875" style="30" customWidth="1"/>
    <col min="7" max="7" width="15" style="30" customWidth="1"/>
    <col min="8" max="8" width="4.109375" style="4" customWidth="1"/>
    <col min="9" max="10" width="15.33203125" style="30" customWidth="1"/>
    <col min="11" max="11" width="15.6640625" style="30" customWidth="1"/>
    <col min="12" max="12" width="4.109375" style="4" customWidth="1"/>
    <col min="13" max="14" width="15.33203125" style="30" customWidth="1"/>
    <col min="15" max="15" width="15.6640625" style="30" customWidth="1"/>
    <col min="16" max="16" width="4.109375" style="4" customWidth="1"/>
    <col min="17" max="18" width="15.33203125" style="30" customWidth="1"/>
    <col min="19" max="19" width="15.6640625" style="30" customWidth="1"/>
    <col min="20" max="20" width="4.109375" style="4" customWidth="1"/>
    <col min="21" max="21" width="15.44140625" style="4" customWidth="1"/>
    <col min="22" max="22" width="16.6640625" style="4" customWidth="1"/>
    <col min="23" max="24" width="14.44140625" style="4" customWidth="1"/>
    <col min="25" max="26" width="14.109375" style="4" customWidth="1"/>
    <col min="27" max="27" width="4.109375" style="4" customWidth="1"/>
    <col min="28" max="28" width="16.88671875" style="4" customWidth="1"/>
    <col min="29" max="29" width="16.33203125" style="4" customWidth="1"/>
    <col min="30" max="33" width="14.109375" style="4" customWidth="1"/>
    <col min="34" max="34" width="4.109375" style="4" customWidth="1"/>
    <col min="35" max="35" width="17.109375" style="4" customWidth="1"/>
    <col min="36" max="39" width="14.109375" style="4" customWidth="1"/>
    <col min="40" max="40" width="3.6640625" style="30" customWidth="1"/>
    <col min="41" max="43" width="14" style="4" customWidth="1"/>
    <col min="44" max="44" width="16.88671875" style="4" customWidth="1"/>
    <col min="45" max="45" width="11.5546875" style="37" hidden="1" customWidth="1"/>
    <col min="46" max="46" width="9.109375" style="4" customWidth="1"/>
    <col min="47" max="52" width="9.109375" style="4"/>
    <col min="53" max="53" width="3.6640625" style="4" bestFit="1" customWidth="1"/>
    <col min="54" max="16384" width="9.109375" style="4"/>
  </cols>
  <sheetData>
    <row r="1" spans="1:53" s="183" customFormat="1" ht="15.6" x14ac:dyDescent="0.3">
      <c r="A1" s="270" t="s">
        <v>175</v>
      </c>
      <c r="B1" s="270"/>
      <c r="C1" s="270"/>
      <c r="D1" s="181"/>
      <c r="E1" s="266" t="s">
        <v>175</v>
      </c>
      <c r="F1" s="266"/>
      <c r="G1" s="266"/>
      <c r="H1" s="181"/>
      <c r="I1" s="266" t="s">
        <v>175</v>
      </c>
      <c r="J1" s="266"/>
      <c r="K1" s="266"/>
      <c r="L1" s="181"/>
      <c r="M1" s="266" t="s">
        <v>175</v>
      </c>
      <c r="N1" s="266"/>
      <c r="O1" s="266"/>
      <c r="P1" s="181"/>
      <c r="Q1" s="266" t="s">
        <v>175</v>
      </c>
      <c r="R1" s="266"/>
      <c r="S1" s="266"/>
      <c r="T1" s="181"/>
      <c r="U1" s="266" t="s">
        <v>175</v>
      </c>
      <c r="V1" s="266"/>
      <c r="W1" s="266"/>
      <c r="X1" s="266"/>
      <c r="Y1" s="266"/>
      <c r="Z1" s="266"/>
      <c r="AA1" s="181"/>
      <c r="AB1" s="270" t="s">
        <v>159</v>
      </c>
      <c r="AC1" s="270"/>
      <c r="AD1" s="270"/>
      <c r="AE1" s="270"/>
      <c r="AF1" s="270"/>
      <c r="AG1" s="270"/>
      <c r="AH1" s="181"/>
      <c r="AI1" s="266" t="s">
        <v>175</v>
      </c>
      <c r="AJ1" s="266"/>
      <c r="AK1" s="266"/>
      <c r="AL1" s="266"/>
      <c r="AM1" s="266"/>
      <c r="AN1" s="181"/>
      <c r="AO1" s="262" t="s">
        <v>175</v>
      </c>
      <c r="AP1" s="262"/>
      <c r="AQ1" s="262"/>
      <c r="AR1" s="262"/>
      <c r="AS1" s="182"/>
    </row>
    <row r="2" spans="1:53" s="193" customFormat="1" ht="42.6" customHeight="1" x14ac:dyDescent="0.3">
      <c r="A2" s="267" t="s">
        <v>151</v>
      </c>
      <c r="B2" s="268"/>
      <c r="C2" s="269"/>
      <c r="D2" s="191"/>
      <c r="E2" s="267" t="s">
        <v>152</v>
      </c>
      <c r="F2" s="268"/>
      <c r="G2" s="269"/>
      <c r="H2" s="191"/>
      <c r="I2" s="267" t="s">
        <v>153</v>
      </c>
      <c r="J2" s="268"/>
      <c r="K2" s="269"/>
      <c r="L2" s="191"/>
      <c r="M2" s="267" t="s">
        <v>194</v>
      </c>
      <c r="N2" s="268"/>
      <c r="O2" s="269"/>
      <c r="P2" s="191"/>
      <c r="Q2" s="267" t="s">
        <v>200</v>
      </c>
      <c r="R2" s="268"/>
      <c r="S2" s="269"/>
      <c r="T2" s="191"/>
      <c r="U2" s="267" t="s">
        <v>157</v>
      </c>
      <c r="V2" s="268"/>
      <c r="W2" s="268"/>
      <c r="X2" s="268"/>
      <c r="Y2" s="268"/>
      <c r="Z2" s="269"/>
      <c r="AA2" s="191"/>
      <c r="AB2" s="267" t="s">
        <v>154</v>
      </c>
      <c r="AC2" s="268"/>
      <c r="AD2" s="268"/>
      <c r="AE2" s="268"/>
      <c r="AF2" s="268"/>
      <c r="AG2" s="269"/>
      <c r="AH2" s="191"/>
      <c r="AI2" s="267" t="s">
        <v>83</v>
      </c>
      <c r="AJ2" s="268"/>
      <c r="AK2" s="268"/>
      <c r="AL2" s="268"/>
      <c r="AM2" s="269"/>
      <c r="AN2" s="191"/>
      <c r="AO2" s="263" t="s">
        <v>160</v>
      </c>
      <c r="AP2" s="264"/>
      <c r="AQ2" s="264"/>
      <c r="AR2" s="265"/>
      <c r="AS2" s="192"/>
    </row>
    <row r="3" spans="1:53" ht="19.2" customHeight="1" x14ac:dyDescent="0.25">
      <c r="A3" s="259" t="s">
        <v>130</v>
      </c>
      <c r="B3" s="259" t="s">
        <v>138</v>
      </c>
      <c r="C3" s="39" t="s">
        <v>14</v>
      </c>
      <c r="D3" s="40"/>
      <c r="E3" s="271" t="s">
        <v>130</v>
      </c>
      <c r="F3" s="259" t="s">
        <v>138</v>
      </c>
      <c r="G3" s="39" t="s">
        <v>14</v>
      </c>
      <c r="H3" s="40"/>
      <c r="I3" s="271" t="s">
        <v>130</v>
      </c>
      <c r="J3" s="259" t="s">
        <v>138</v>
      </c>
      <c r="K3" s="39" t="s">
        <v>14</v>
      </c>
      <c r="L3" s="40"/>
      <c r="M3" s="271" t="s">
        <v>130</v>
      </c>
      <c r="N3" s="259" t="s">
        <v>138</v>
      </c>
      <c r="O3" s="39" t="s">
        <v>14</v>
      </c>
      <c r="P3" s="40"/>
      <c r="Q3" s="271" t="s">
        <v>130</v>
      </c>
      <c r="R3" s="259" t="s">
        <v>138</v>
      </c>
      <c r="S3" s="39" t="s">
        <v>14</v>
      </c>
      <c r="T3" s="40"/>
      <c r="U3" s="259" t="s">
        <v>84</v>
      </c>
      <c r="V3" s="259" t="s">
        <v>139</v>
      </c>
      <c r="W3" s="38" t="s">
        <v>14</v>
      </c>
      <c r="X3" s="39" t="s">
        <v>15</v>
      </c>
      <c r="Y3" s="39" t="s">
        <v>82</v>
      </c>
      <c r="Z3" s="39" t="s">
        <v>86</v>
      </c>
      <c r="AA3" s="40"/>
      <c r="AB3" s="259" t="s">
        <v>84</v>
      </c>
      <c r="AC3" s="259" t="s">
        <v>85</v>
      </c>
      <c r="AD3" s="39" t="s">
        <v>14</v>
      </c>
      <c r="AE3" s="39" t="s">
        <v>15</v>
      </c>
      <c r="AF3" s="39" t="s">
        <v>82</v>
      </c>
      <c r="AG3" s="39" t="s">
        <v>86</v>
      </c>
      <c r="AH3" s="40"/>
      <c r="AI3" s="259" t="s">
        <v>84</v>
      </c>
      <c r="AJ3" s="39" t="s">
        <v>14</v>
      </c>
      <c r="AK3" s="39" t="s">
        <v>15</v>
      </c>
      <c r="AL3" s="39" t="s">
        <v>82</v>
      </c>
      <c r="AM3" s="39" t="s">
        <v>86</v>
      </c>
      <c r="AN3" s="40"/>
      <c r="AO3" s="41" t="s">
        <v>14</v>
      </c>
      <c r="AP3" s="148" t="s">
        <v>15</v>
      </c>
      <c r="AQ3" s="148" t="s">
        <v>82</v>
      </c>
      <c r="AR3" s="39" t="s">
        <v>86</v>
      </c>
      <c r="AS3" s="100" t="s">
        <v>78</v>
      </c>
    </row>
    <row r="4" spans="1:53" x14ac:dyDescent="0.25">
      <c r="A4" s="260"/>
      <c r="B4" s="260"/>
      <c r="C4" s="42">
        <v>1</v>
      </c>
      <c r="D4" s="43"/>
      <c r="E4" s="271"/>
      <c r="F4" s="260"/>
      <c r="G4" s="42">
        <v>1</v>
      </c>
      <c r="H4" s="43"/>
      <c r="I4" s="271"/>
      <c r="J4" s="260"/>
      <c r="K4" s="42">
        <v>1</v>
      </c>
      <c r="L4" s="43"/>
      <c r="M4" s="271"/>
      <c r="N4" s="260"/>
      <c r="O4" s="42">
        <v>1</v>
      </c>
      <c r="P4" s="43"/>
      <c r="Q4" s="271"/>
      <c r="R4" s="260"/>
      <c r="S4" s="42">
        <v>1</v>
      </c>
      <c r="T4" s="43"/>
      <c r="U4" s="260"/>
      <c r="V4" s="260"/>
      <c r="W4" s="42">
        <f>W5/Z5</f>
        <v>0.82427103562879556</v>
      </c>
      <c r="X4" s="42">
        <f>X5/Z5</f>
        <v>9.6667922549236798E-3</v>
      </c>
      <c r="Y4" s="42">
        <f>Y5/Z5</f>
        <v>0.16606217211628072</v>
      </c>
      <c r="Z4" s="42">
        <f>SUM(W4:Y4)</f>
        <v>1</v>
      </c>
      <c r="AA4" s="43"/>
      <c r="AB4" s="260"/>
      <c r="AC4" s="260"/>
      <c r="AD4" s="42">
        <f>AD5/AG5</f>
        <v>0.82758620689655171</v>
      </c>
      <c r="AE4" s="42">
        <f>AE5/AG5</f>
        <v>0</v>
      </c>
      <c r="AF4" s="42">
        <f>AF5/AG5</f>
        <v>0.17241379310344829</v>
      </c>
      <c r="AG4" s="42">
        <f>SUM(AD4:AF4)</f>
        <v>1</v>
      </c>
      <c r="AH4" s="43"/>
      <c r="AI4" s="260"/>
      <c r="AJ4" s="42">
        <f>AJ5/AM5</f>
        <v>0.82427100971861278</v>
      </c>
      <c r="AK4" s="42">
        <f>AK5/AM5</f>
        <v>9.6668678070852276E-3</v>
      </c>
      <c r="AL4" s="42">
        <f>AL5/AM5</f>
        <v>0.16606212247430205</v>
      </c>
      <c r="AM4" s="42">
        <f>SUM(AJ4:AL4)</f>
        <v>1</v>
      </c>
      <c r="AN4" s="56"/>
      <c r="AO4" s="42">
        <f>AO5/$AR5</f>
        <v>0.83040780529216784</v>
      </c>
      <c r="AP4" s="42">
        <f>AP5/$AR5</f>
        <v>9.3292821220273946E-3</v>
      </c>
      <c r="AQ4" s="42">
        <f>AQ5/$AR5</f>
        <v>0.16026291258580475</v>
      </c>
      <c r="AR4" s="42">
        <f t="shared" ref="AR4:AR35" si="0">SUM(AO4:AQ4)</f>
        <v>1</v>
      </c>
      <c r="AS4" s="75"/>
    </row>
    <row r="5" spans="1:53" ht="28.35" customHeight="1" x14ac:dyDescent="0.25">
      <c r="A5" s="261"/>
      <c r="B5" s="261"/>
      <c r="C5" s="157">
        <f>SUM('1a SFY 24-25 Q2 ABAWD'!L:L)</f>
        <v>35409</v>
      </c>
      <c r="D5" s="47"/>
      <c r="E5" s="271"/>
      <c r="F5" s="261"/>
      <c r="G5" s="157">
        <f>SUM('1b SFY 24-25 Q2 Tele Cons Act'!L:L)</f>
        <v>83167</v>
      </c>
      <c r="H5" s="47"/>
      <c r="I5" s="271"/>
      <c r="J5" s="261"/>
      <c r="K5" s="157">
        <f>SUM('1c SFY 24-25 Q2 Wrk Reg CF Disq'!L:L)</f>
        <v>732</v>
      </c>
      <c r="L5" s="47"/>
      <c r="M5" s="271"/>
      <c r="N5" s="261"/>
      <c r="O5" s="157">
        <f>SUM('1d SFY 24-25 Q2 CF Disc Gamble'!L:L)</f>
        <v>10294</v>
      </c>
      <c r="P5" s="47"/>
      <c r="Q5" s="271"/>
      <c r="R5" s="261"/>
      <c r="S5" s="157">
        <f>SUM('1e SFY 24-25 Q2 CF Restaurant'!L:L)</f>
        <v>4665</v>
      </c>
      <c r="T5" s="47"/>
      <c r="U5" s="261"/>
      <c r="V5" s="261"/>
      <c r="W5" s="157">
        <f>SUM('2a SFY 24-25 Q2 CalSAWS'!X:X)</f>
        <v>3058489</v>
      </c>
      <c r="X5" s="157">
        <f>SUM('2a SFY 24-25 Q2 CalSAWS'!Y:Y)</f>
        <v>35869</v>
      </c>
      <c r="Y5" s="157">
        <f>SUM('2a SFY 24-25 Q2 CalSAWS'!Z:Z)</f>
        <v>616180</v>
      </c>
      <c r="Z5" s="46">
        <f>SUM(W5:Y5)</f>
        <v>3710538</v>
      </c>
      <c r="AA5" s="47"/>
      <c r="AB5" s="261"/>
      <c r="AC5" s="261"/>
      <c r="AD5" s="46">
        <f>SUM('2b SFY 2324 Q2 Adj-Late CalSAWS'!X:X)</f>
        <v>-24</v>
      </c>
      <c r="AE5" s="46">
        <f>SUM('2b SFY 2324 Q2 Adj-Late CalSAWS'!Y:Y)</f>
        <v>0</v>
      </c>
      <c r="AF5" s="46">
        <f>SUM('2b SFY 2324 Q2 Adj-Late CalSAWS'!Z:Z)</f>
        <v>-5</v>
      </c>
      <c r="AG5" s="46">
        <f t="shared" ref="AG5:AG6" si="1">SUM(AD5:AF5)</f>
        <v>-29</v>
      </c>
      <c r="AH5" s="231"/>
      <c r="AI5" s="261"/>
      <c r="AJ5" s="46">
        <f t="shared" ref="AJ5:AJ36" si="2">SUM(W5,AD5)</f>
        <v>3058465</v>
      </c>
      <c r="AK5" s="46">
        <f t="shared" ref="AK5:AK36" si="3">SUM(X5,AE5)</f>
        <v>35869</v>
      </c>
      <c r="AL5" s="46">
        <f>SUM(Y5,,AF5)</f>
        <v>616175</v>
      </c>
      <c r="AM5" s="46">
        <f t="shared" ref="AM5:AM36" si="4">SUM(AJ5:AL5)</f>
        <v>3710509</v>
      </c>
      <c r="AN5" s="45"/>
      <c r="AO5" s="44">
        <f>SUM(C5,G5,K5,O5,S5,AJ5)</f>
        <v>3192732</v>
      </c>
      <c r="AP5" s="44">
        <f t="shared" ref="AP5:AQ6" si="5">SUM(D5,H5,L5,P5,T5,AK5)</f>
        <v>35869</v>
      </c>
      <c r="AQ5" s="44">
        <f t="shared" si="5"/>
        <v>616175</v>
      </c>
      <c r="AR5" s="49">
        <f t="shared" si="0"/>
        <v>3844776</v>
      </c>
      <c r="AS5" s="61">
        <f>SUM(C5+G5+K5+O5+S5+AM5)-AR5</f>
        <v>0</v>
      </c>
    </row>
    <row r="6" spans="1:53" x14ac:dyDescent="0.25">
      <c r="A6" s="35" t="s">
        <v>18</v>
      </c>
      <c r="B6" s="52">
        <f>'3b 58C 22-23 Persons Count'!T3</f>
        <v>3.0499999999999999E-2</v>
      </c>
      <c r="C6" s="53">
        <f t="shared" ref="C6:C63" si="6">ROUND(B6*C$5,0)</f>
        <v>1080</v>
      </c>
      <c r="D6" s="36"/>
      <c r="E6" s="158" t="s">
        <v>18</v>
      </c>
      <c r="F6" s="159">
        <f>'3b 58C 22-23 Persons Count'!T3</f>
        <v>3.0499999999999999E-2</v>
      </c>
      <c r="G6" s="161">
        <f t="shared" ref="G6:G63" si="7">ROUND(F6*G$5,0)</f>
        <v>2537</v>
      </c>
      <c r="H6" s="36"/>
      <c r="I6" s="158" t="s">
        <v>18</v>
      </c>
      <c r="J6" s="159">
        <f>'3b 58C 22-23 Persons Count'!T3</f>
        <v>3.0499999999999999E-2</v>
      </c>
      <c r="K6" s="161">
        <f t="shared" ref="K6:K63" si="8">ROUND(J6*K$5,0)</f>
        <v>22</v>
      </c>
      <c r="L6" s="36"/>
      <c r="M6" s="158" t="s">
        <v>18</v>
      </c>
      <c r="N6" s="159">
        <f>'3b 58C 22-23 Persons Count'!T3</f>
        <v>3.0499999999999999E-2</v>
      </c>
      <c r="O6" s="161">
        <f t="shared" ref="O6:O63" si="9">ROUND(N6*O$5,0)</f>
        <v>314</v>
      </c>
      <c r="P6" s="36"/>
      <c r="Q6" s="158" t="s">
        <v>18</v>
      </c>
      <c r="R6" s="159">
        <f>'3b 58C 22-23 Persons Count'!T3</f>
        <v>3.0499999999999999E-2</v>
      </c>
      <c r="S6" s="161">
        <f>ROUND(R6*S$5,0)</f>
        <v>142</v>
      </c>
      <c r="T6" s="36"/>
      <c r="U6" s="35" t="s">
        <v>18</v>
      </c>
      <c r="V6" s="168">
        <f>'3b 58C 22-23 Persons Count'!R3</f>
        <v>3.1399999999999997E-2</v>
      </c>
      <c r="W6" s="53">
        <f>ROUND($W$5*V6,0)</f>
        <v>96037</v>
      </c>
      <c r="X6" s="53">
        <f t="shared" ref="X6" si="10">ROUND($X$5*V6,0)</f>
        <v>1126</v>
      </c>
      <c r="Y6" s="235">
        <f>ROUNDUP($Y$5*V6,0)</f>
        <v>19349</v>
      </c>
      <c r="Z6" s="12">
        <f t="shared" ref="Z6:Z63" si="11">SUM(W6:Y6)</f>
        <v>116512</v>
      </c>
      <c r="AA6" s="36"/>
      <c r="AB6" s="35" t="s">
        <v>18</v>
      </c>
      <c r="AC6" s="52">
        <f>'3a 58C 21-22 Persons Count'!AQ3</f>
        <v>3.1600000000000003E-2</v>
      </c>
      <c r="AD6" s="53">
        <f>ROUND(AD$5*AC6,0)</f>
        <v>-1</v>
      </c>
      <c r="AE6" s="53">
        <f>ROUND(AE$5*AD6,0)</f>
        <v>0</v>
      </c>
      <c r="AF6" s="53">
        <f>ROUND(AF$5*AE6,0)</f>
        <v>0</v>
      </c>
      <c r="AG6" s="12">
        <f t="shared" si="1"/>
        <v>-1</v>
      </c>
      <c r="AH6" s="36"/>
      <c r="AI6" s="53" t="s">
        <v>18</v>
      </c>
      <c r="AJ6" s="12">
        <f t="shared" si="2"/>
        <v>96036</v>
      </c>
      <c r="AK6" s="12">
        <f t="shared" si="3"/>
        <v>1126</v>
      </c>
      <c r="AL6" s="12">
        <f>SUM(Y6,AF6)</f>
        <v>19349</v>
      </c>
      <c r="AM6" s="46">
        <f t="shared" si="4"/>
        <v>116511</v>
      </c>
      <c r="AN6" s="54"/>
      <c r="AO6" s="44">
        <f>SUM(C6,G6,K6,O6,S6,AJ6)</f>
        <v>100131</v>
      </c>
      <c r="AP6" s="44">
        <f t="shared" si="5"/>
        <v>1126</v>
      </c>
      <c r="AQ6" s="44">
        <f t="shared" si="5"/>
        <v>19349</v>
      </c>
      <c r="AR6" s="49">
        <f t="shared" si="0"/>
        <v>120606</v>
      </c>
      <c r="AS6" s="61">
        <f t="shared" ref="AS6:AS64" si="12">SUM(C6+G6+K6+O6+S6+AM6)-AR6</f>
        <v>0</v>
      </c>
      <c r="BA6" s="36"/>
    </row>
    <row r="7" spans="1:53" x14ac:dyDescent="0.25">
      <c r="A7" s="35" t="s">
        <v>19</v>
      </c>
      <c r="B7" s="52">
        <f>'3b 58C 22-23 Persons Count'!T4</f>
        <v>0</v>
      </c>
      <c r="C7" s="53">
        <f t="shared" si="6"/>
        <v>0</v>
      </c>
      <c r="D7" s="36"/>
      <c r="E7" s="160" t="s">
        <v>19</v>
      </c>
      <c r="F7" s="159">
        <f>'3b 58C 22-23 Persons Count'!T4</f>
        <v>0</v>
      </c>
      <c r="G7" s="161">
        <f t="shared" si="7"/>
        <v>0</v>
      </c>
      <c r="H7" s="36"/>
      <c r="I7" s="158" t="s">
        <v>19</v>
      </c>
      <c r="J7" s="159">
        <f>'3b 58C 22-23 Persons Count'!T4</f>
        <v>0</v>
      </c>
      <c r="K7" s="161">
        <f t="shared" si="8"/>
        <v>0</v>
      </c>
      <c r="L7" s="36"/>
      <c r="M7" s="158" t="s">
        <v>19</v>
      </c>
      <c r="N7" s="159">
        <f>'3b 58C 22-23 Persons Count'!T4</f>
        <v>0</v>
      </c>
      <c r="O7" s="161">
        <f t="shared" si="9"/>
        <v>0</v>
      </c>
      <c r="P7" s="36"/>
      <c r="Q7" s="158" t="s">
        <v>19</v>
      </c>
      <c r="R7" s="159">
        <f>'3b 58C 22-23 Persons Count'!T4</f>
        <v>0</v>
      </c>
      <c r="S7" s="161">
        <f t="shared" ref="S7:S63" si="13">ROUND(R7*S$5,0)</f>
        <v>0</v>
      </c>
      <c r="T7" s="36"/>
      <c r="U7" s="35" t="s">
        <v>19</v>
      </c>
      <c r="V7" s="168">
        <f>'3b 58C 22-23 Persons Count'!R4</f>
        <v>0</v>
      </c>
      <c r="W7" s="53">
        <f t="shared" ref="W7:W63" si="14">ROUND($W$5*V7,0)</f>
        <v>0</v>
      </c>
      <c r="X7" s="53">
        <f t="shared" ref="X7:X30" si="15">ROUND($X$5*V7,0)</f>
        <v>0</v>
      </c>
      <c r="Y7" s="53">
        <f t="shared" ref="Y7:Y43" si="16">ROUND($Y$5*V7,0)</f>
        <v>0</v>
      </c>
      <c r="Z7" s="12">
        <f t="shared" si="11"/>
        <v>0</v>
      </c>
      <c r="AA7" s="36"/>
      <c r="AB7" s="35" t="s">
        <v>19</v>
      </c>
      <c r="AC7" s="52">
        <f>'3a 58C 21-22 Persons Count'!AQ4</f>
        <v>0</v>
      </c>
      <c r="AD7" s="53">
        <f t="shared" ref="AD7:AF22" si="17">ROUND(AD$5*AC7,0)</f>
        <v>0</v>
      </c>
      <c r="AE7" s="53">
        <f t="shared" si="17"/>
        <v>0</v>
      </c>
      <c r="AF7" s="53">
        <f t="shared" si="17"/>
        <v>0</v>
      </c>
      <c r="AG7" s="12">
        <f t="shared" ref="AG7:AG33" si="18">SUM(AD7:AF7)</f>
        <v>0</v>
      </c>
      <c r="AH7" s="36"/>
      <c r="AI7" s="53" t="s">
        <v>19</v>
      </c>
      <c r="AJ7" s="12">
        <f t="shared" si="2"/>
        <v>0</v>
      </c>
      <c r="AK7" s="12">
        <f t="shared" si="3"/>
        <v>0</v>
      </c>
      <c r="AL7" s="12">
        <f t="shared" ref="AL7:AL63" si="19">SUM(Y7,AF7)</f>
        <v>0</v>
      </c>
      <c r="AM7" s="46">
        <f t="shared" si="4"/>
        <v>0</v>
      </c>
      <c r="AN7" s="56"/>
      <c r="AO7" s="44">
        <f t="shared" ref="AO7:AO27" si="20">SUM(C7,G7,K7,O7,S7,AJ7)</f>
        <v>0</v>
      </c>
      <c r="AP7" s="44">
        <f t="shared" ref="AP7:AP28" si="21">SUM(D7,H7,L7,P7,T7,AK7)</f>
        <v>0</v>
      </c>
      <c r="AQ7" s="44">
        <f t="shared" ref="AQ7:AQ28" si="22">SUM(E7,I7,M7,Q7,U7,AL7)</f>
        <v>0</v>
      </c>
      <c r="AR7" s="49">
        <f t="shared" si="0"/>
        <v>0</v>
      </c>
      <c r="AS7" s="61">
        <f t="shared" si="12"/>
        <v>0</v>
      </c>
      <c r="BA7" s="250"/>
    </row>
    <row r="8" spans="1:53" x14ac:dyDescent="0.25">
      <c r="A8" s="35" t="s">
        <v>20</v>
      </c>
      <c r="B8" s="52">
        <f>'3b 58C 22-23 Persons Count'!T5</f>
        <v>8.0000000000000004E-4</v>
      </c>
      <c r="C8" s="53">
        <f t="shared" si="6"/>
        <v>28</v>
      </c>
      <c r="D8" s="36"/>
      <c r="E8" s="160" t="s">
        <v>20</v>
      </c>
      <c r="F8" s="159">
        <f>'3b 58C 22-23 Persons Count'!T5</f>
        <v>8.0000000000000004E-4</v>
      </c>
      <c r="G8" s="161">
        <f t="shared" si="7"/>
        <v>67</v>
      </c>
      <c r="H8" s="36"/>
      <c r="I8" s="158" t="s">
        <v>20</v>
      </c>
      <c r="J8" s="159">
        <f>'3b 58C 22-23 Persons Count'!T5</f>
        <v>8.0000000000000004E-4</v>
      </c>
      <c r="K8" s="161">
        <f t="shared" si="8"/>
        <v>1</v>
      </c>
      <c r="L8" s="36"/>
      <c r="M8" s="158" t="s">
        <v>20</v>
      </c>
      <c r="N8" s="159">
        <f>'3b 58C 22-23 Persons Count'!T5</f>
        <v>8.0000000000000004E-4</v>
      </c>
      <c r="O8" s="161">
        <f t="shared" si="9"/>
        <v>8</v>
      </c>
      <c r="P8" s="36"/>
      <c r="Q8" s="158" t="s">
        <v>20</v>
      </c>
      <c r="R8" s="159">
        <f>'3b 58C 22-23 Persons Count'!T5</f>
        <v>8.0000000000000004E-4</v>
      </c>
      <c r="S8" s="161">
        <f t="shared" si="13"/>
        <v>4</v>
      </c>
      <c r="T8" s="36"/>
      <c r="U8" s="35" t="s">
        <v>20</v>
      </c>
      <c r="V8" s="168">
        <f>'3b 58C 22-23 Persons Count'!R5</f>
        <v>6.9999999999999999E-4</v>
      </c>
      <c r="W8" s="53">
        <f t="shared" si="14"/>
        <v>2141</v>
      </c>
      <c r="X8" s="53">
        <f t="shared" si="15"/>
        <v>25</v>
      </c>
      <c r="Y8" s="53">
        <f t="shared" si="16"/>
        <v>431</v>
      </c>
      <c r="Z8" s="55">
        <f t="shared" si="11"/>
        <v>2597</v>
      </c>
      <c r="AA8" s="36"/>
      <c r="AB8" s="35" t="s">
        <v>20</v>
      </c>
      <c r="AC8" s="52">
        <f>'3a 58C 21-22 Persons Count'!AQ5</f>
        <v>5.9999999999999995E-4</v>
      </c>
      <c r="AD8" s="53">
        <f t="shared" ref="AD8:AE8" si="23">ROUND(AD$5*AC8,0)</f>
        <v>0</v>
      </c>
      <c r="AE8" s="53">
        <f t="shared" si="23"/>
        <v>0</v>
      </c>
      <c r="AF8" s="53">
        <f t="shared" si="17"/>
        <v>0</v>
      </c>
      <c r="AG8" s="12">
        <f t="shared" si="18"/>
        <v>0</v>
      </c>
      <c r="AH8" s="36"/>
      <c r="AI8" s="53" t="s">
        <v>20</v>
      </c>
      <c r="AJ8" s="12">
        <f t="shared" si="2"/>
        <v>2141</v>
      </c>
      <c r="AK8" s="12">
        <f t="shared" si="3"/>
        <v>25</v>
      </c>
      <c r="AL8" s="12">
        <f t="shared" si="19"/>
        <v>431</v>
      </c>
      <c r="AM8" s="46">
        <f t="shared" si="4"/>
        <v>2597</v>
      </c>
      <c r="AN8" s="56"/>
      <c r="AO8" s="44">
        <f t="shared" si="20"/>
        <v>2249</v>
      </c>
      <c r="AP8" s="44">
        <f t="shared" si="21"/>
        <v>25</v>
      </c>
      <c r="AQ8" s="44">
        <f t="shared" si="22"/>
        <v>431</v>
      </c>
      <c r="AR8" s="49">
        <f t="shared" si="0"/>
        <v>2705</v>
      </c>
      <c r="AS8" s="61">
        <f t="shared" si="12"/>
        <v>0</v>
      </c>
      <c r="BA8" s="250"/>
    </row>
    <row r="9" spans="1:53" x14ac:dyDescent="0.25">
      <c r="A9" s="35" t="s">
        <v>21</v>
      </c>
      <c r="B9" s="52">
        <f>'3b 58C 22-23 Persons Count'!T6</f>
        <v>7.1999999999999998E-3</v>
      </c>
      <c r="C9" s="53">
        <f t="shared" si="6"/>
        <v>255</v>
      </c>
      <c r="D9" s="36"/>
      <c r="E9" s="160" t="s">
        <v>21</v>
      </c>
      <c r="F9" s="159">
        <f>'3b 58C 22-23 Persons Count'!T6</f>
        <v>7.1999999999999998E-3</v>
      </c>
      <c r="G9" s="161">
        <f t="shared" si="7"/>
        <v>599</v>
      </c>
      <c r="H9" s="36"/>
      <c r="I9" s="158" t="s">
        <v>21</v>
      </c>
      <c r="J9" s="159">
        <f>'3b 58C 22-23 Persons Count'!T6</f>
        <v>7.1999999999999998E-3</v>
      </c>
      <c r="K9" s="161">
        <f t="shared" si="8"/>
        <v>5</v>
      </c>
      <c r="L9" s="36"/>
      <c r="M9" s="158" t="s">
        <v>21</v>
      </c>
      <c r="N9" s="159">
        <f>'3b 58C 22-23 Persons Count'!T6</f>
        <v>7.1999999999999998E-3</v>
      </c>
      <c r="O9" s="161">
        <f t="shared" si="9"/>
        <v>74</v>
      </c>
      <c r="P9" s="36"/>
      <c r="Q9" s="158" t="s">
        <v>21</v>
      </c>
      <c r="R9" s="159">
        <f>'3b 58C 22-23 Persons Count'!T6</f>
        <v>7.1999999999999998E-3</v>
      </c>
      <c r="S9" s="161">
        <f t="shared" si="13"/>
        <v>34</v>
      </c>
      <c r="T9" s="36"/>
      <c r="U9" s="35" t="s">
        <v>21</v>
      </c>
      <c r="V9" s="168">
        <f>'3b 58C 22-23 Persons Count'!R6</f>
        <v>6.0000000000000001E-3</v>
      </c>
      <c r="W9" s="53">
        <f t="shared" si="14"/>
        <v>18351</v>
      </c>
      <c r="X9" s="53">
        <f t="shared" si="15"/>
        <v>215</v>
      </c>
      <c r="Y9" s="53">
        <f t="shared" si="16"/>
        <v>3697</v>
      </c>
      <c r="Z9" s="55">
        <f>SUM(W9:Y9)</f>
        <v>22263</v>
      </c>
      <c r="AA9" s="36"/>
      <c r="AB9" s="35" t="s">
        <v>21</v>
      </c>
      <c r="AC9" s="52">
        <f>'3a 58C 21-22 Persons Count'!AQ6</f>
        <v>5.8999999999999999E-3</v>
      </c>
      <c r="AD9" s="53">
        <f t="shared" ref="AD9:AE9" si="24">ROUND(AD$5*AC9,0)</f>
        <v>0</v>
      </c>
      <c r="AE9" s="53">
        <f t="shared" si="24"/>
        <v>0</v>
      </c>
      <c r="AF9" s="53">
        <f t="shared" si="17"/>
        <v>0</v>
      </c>
      <c r="AG9" s="12">
        <f t="shared" si="18"/>
        <v>0</v>
      </c>
      <c r="AH9" s="36"/>
      <c r="AI9" s="53" t="s">
        <v>21</v>
      </c>
      <c r="AJ9" s="12">
        <f t="shared" si="2"/>
        <v>18351</v>
      </c>
      <c r="AK9" s="12">
        <f t="shared" si="3"/>
        <v>215</v>
      </c>
      <c r="AL9" s="12">
        <f t="shared" si="19"/>
        <v>3697</v>
      </c>
      <c r="AM9" s="46">
        <f t="shared" si="4"/>
        <v>22263</v>
      </c>
      <c r="AN9" s="56"/>
      <c r="AO9" s="44">
        <f t="shared" si="20"/>
        <v>19318</v>
      </c>
      <c r="AP9" s="44">
        <f t="shared" si="21"/>
        <v>215</v>
      </c>
      <c r="AQ9" s="44">
        <f t="shared" si="22"/>
        <v>3697</v>
      </c>
      <c r="AR9" s="49">
        <f t="shared" si="0"/>
        <v>23230</v>
      </c>
      <c r="AS9" s="61">
        <f t="shared" si="12"/>
        <v>0</v>
      </c>
      <c r="BA9" s="250"/>
    </row>
    <row r="10" spans="1:53" x14ac:dyDescent="0.25">
      <c r="A10" s="35" t="s">
        <v>23</v>
      </c>
      <c r="B10" s="52">
        <f>'3b 58C 22-23 Persons Count'!T7</f>
        <v>1.1000000000000001E-3</v>
      </c>
      <c r="C10" s="53">
        <f t="shared" si="6"/>
        <v>39</v>
      </c>
      <c r="D10" s="36"/>
      <c r="E10" s="160" t="s">
        <v>23</v>
      </c>
      <c r="F10" s="159">
        <f>'3b 58C 22-23 Persons Count'!T7</f>
        <v>1.1000000000000001E-3</v>
      </c>
      <c r="G10" s="161">
        <f t="shared" si="7"/>
        <v>91</v>
      </c>
      <c r="H10" s="36"/>
      <c r="I10" s="158" t="s">
        <v>23</v>
      </c>
      <c r="J10" s="159">
        <f>'3b 58C 22-23 Persons Count'!T7</f>
        <v>1.1000000000000001E-3</v>
      </c>
      <c r="K10" s="161">
        <f t="shared" si="8"/>
        <v>1</v>
      </c>
      <c r="L10" s="36"/>
      <c r="M10" s="158" t="s">
        <v>23</v>
      </c>
      <c r="N10" s="159">
        <f>'3b 58C 22-23 Persons Count'!T7</f>
        <v>1.1000000000000001E-3</v>
      </c>
      <c r="O10" s="161">
        <f t="shared" si="9"/>
        <v>11</v>
      </c>
      <c r="P10" s="36"/>
      <c r="Q10" s="158" t="s">
        <v>23</v>
      </c>
      <c r="R10" s="159">
        <f>'3b 58C 22-23 Persons Count'!T7</f>
        <v>1.1000000000000001E-3</v>
      </c>
      <c r="S10" s="161">
        <f t="shared" si="13"/>
        <v>5</v>
      </c>
      <c r="T10" s="36"/>
      <c r="U10" s="35" t="s">
        <v>23</v>
      </c>
      <c r="V10" s="168">
        <f>'3b 58C 22-23 Persons Count'!R7</f>
        <v>1E-3</v>
      </c>
      <c r="W10" s="53">
        <f t="shared" si="14"/>
        <v>3058</v>
      </c>
      <c r="X10" s="53">
        <f t="shared" si="15"/>
        <v>36</v>
      </c>
      <c r="Y10" s="53">
        <f t="shared" si="16"/>
        <v>616</v>
      </c>
      <c r="Z10" s="55">
        <f t="shared" si="11"/>
        <v>3710</v>
      </c>
      <c r="AA10" s="36"/>
      <c r="AB10" s="35" t="s">
        <v>23</v>
      </c>
      <c r="AC10" s="52">
        <f>'3a 58C 21-22 Persons Count'!AQ7</f>
        <v>1E-3</v>
      </c>
      <c r="AD10" s="53">
        <f t="shared" ref="AD10:AE10" si="25">ROUND(AD$5*AC10,0)</f>
        <v>0</v>
      </c>
      <c r="AE10" s="53">
        <f t="shared" si="25"/>
        <v>0</v>
      </c>
      <c r="AF10" s="53">
        <f t="shared" si="17"/>
        <v>0</v>
      </c>
      <c r="AG10" s="12">
        <f t="shared" si="18"/>
        <v>0</v>
      </c>
      <c r="AH10" s="36"/>
      <c r="AI10" s="53" t="s">
        <v>23</v>
      </c>
      <c r="AJ10" s="12">
        <f t="shared" si="2"/>
        <v>3058</v>
      </c>
      <c r="AK10" s="12">
        <f t="shared" si="3"/>
        <v>36</v>
      </c>
      <c r="AL10" s="12">
        <f t="shared" si="19"/>
        <v>616</v>
      </c>
      <c r="AM10" s="46">
        <f t="shared" si="4"/>
        <v>3710</v>
      </c>
      <c r="AN10" s="56"/>
      <c r="AO10" s="44">
        <f t="shared" si="20"/>
        <v>3205</v>
      </c>
      <c r="AP10" s="44">
        <f t="shared" si="21"/>
        <v>36</v>
      </c>
      <c r="AQ10" s="44">
        <f t="shared" si="22"/>
        <v>616</v>
      </c>
      <c r="AR10" s="49">
        <f t="shared" si="0"/>
        <v>3857</v>
      </c>
      <c r="AS10" s="61">
        <f t="shared" si="12"/>
        <v>0</v>
      </c>
      <c r="BA10" s="250"/>
    </row>
    <row r="11" spans="1:53" x14ac:dyDescent="0.25">
      <c r="A11" s="35" t="s">
        <v>24</v>
      </c>
      <c r="B11" s="52">
        <f>'3b 58C 22-23 Persons Count'!T8</f>
        <v>5.0000000000000001E-4</v>
      </c>
      <c r="C11" s="53">
        <f t="shared" si="6"/>
        <v>18</v>
      </c>
      <c r="D11" s="36"/>
      <c r="E11" s="160" t="s">
        <v>24</v>
      </c>
      <c r="F11" s="159">
        <f>'3b 58C 22-23 Persons Count'!T8</f>
        <v>5.0000000000000001E-4</v>
      </c>
      <c r="G11" s="161">
        <f t="shared" si="7"/>
        <v>42</v>
      </c>
      <c r="H11" s="36"/>
      <c r="I11" s="158" t="s">
        <v>24</v>
      </c>
      <c r="J11" s="159">
        <f>'3b 58C 22-23 Persons Count'!T8</f>
        <v>5.0000000000000001E-4</v>
      </c>
      <c r="K11" s="161">
        <f t="shared" si="8"/>
        <v>0</v>
      </c>
      <c r="L11" s="36"/>
      <c r="M11" s="158" t="s">
        <v>24</v>
      </c>
      <c r="N11" s="159">
        <f>'3b 58C 22-23 Persons Count'!T8</f>
        <v>5.0000000000000001E-4</v>
      </c>
      <c r="O11" s="161">
        <f t="shared" si="9"/>
        <v>5</v>
      </c>
      <c r="P11" s="36"/>
      <c r="Q11" s="158" t="s">
        <v>24</v>
      </c>
      <c r="R11" s="159">
        <f>'3b 58C 22-23 Persons Count'!T8</f>
        <v>5.0000000000000001E-4</v>
      </c>
      <c r="S11" s="161">
        <f t="shared" si="13"/>
        <v>2</v>
      </c>
      <c r="T11" s="36"/>
      <c r="U11" s="35" t="s">
        <v>24</v>
      </c>
      <c r="V11" s="168">
        <f>'3b 58C 22-23 Persons Count'!R8</f>
        <v>6.9999999999999999E-4</v>
      </c>
      <c r="W11" s="53">
        <f t="shared" si="14"/>
        <v>2141</v>
      </c>
      <c r="X11" s="53">
        <f t="shared" si="15"/>
        <v>25</v>
      </c>
      <c r="Y11" s="53">
        <f t="shared" si="16"/>
        <v>431</v>
      </c>
      <c r="Z11" s="55">
        <f t="shared" si="11"/>
        <v>2597</v>
      </c>
      <c r="AA11" s="36"/>
      <c r="AB11" s="35" t="s">
        <v>24</v>
      </c>
      <c r="AC11" s="52">
        <f>'3a 58C 21-22 Persons Count'!AQ8</f>
        <v>6.9999999999999999E-4</v>
      </c>
      <c r="AD11" s="53">
        <f t="shared" ref="AD11:AE11" si="26">ROUND(AD$5*AC11,0)</f>
        <v>0</v>
      </c>
      <c r="AE11" s="53">
        <f t="shared" si="26"/>
        <v>0</v>
      </c>
      <c r="AF11" s="53">
        <f t="shared" si="17"/>
        <v>0</v>
      </c>
      <c r="AG11" s="12">
        <f t="shared" si="18"/>
        <v>0</v>
      </c>
      <c r="AH11" s="36"/>
      <c r="AI11" s="53" t="s">
        <v>24</v>
      </c>
      <c r="AJ11" s="12">
        <f t="shared" si="2"/>
        <v>2141</v>
      </c>
      <c r="AK11" s="12">
        <f t="shared" si="3"/>
        <v>25</v>
      </c>
      <c r="AL11" s="12">
        <f t="shared" si="19"/>
        <v>431</v>
      </c>
      <c r="AM11" s="46">
        <f t="shared" si="4"/>
        <v>2597</v>
      </c>
      <c r="AN11" s="56"/>
      <c r="AO11" s="44">
        <f t="shared" si="20"/>
        <v>2208</v>
      </c>
      <c r="AP11" s="44">
        <f t="shared" si="21"/>
        <v>25</v>
      </c>
      <c r="AQ11" s="44">
        <f t="shared" si="22"/>
        <v>431</v>
      </c>
      <c r="AR11" s="49">
        <f t="shared" si="0"/>
        <v>2664</v>
      </c>
      <c r="AS11" s="61">
        <f t="shared" si="12"/>
        <v>0</v>
      </c>
      <c r="BA11" s="250"/>
    </row>
    <row r="12" spans="1:53" x14ac:dyDescent="0.25">
      <c r="A12" s="35" t="s">
        <v>25</v>
      </c>
      <c r="B12" s="52">
        <f>'3b 58C 22-23 Persons Count'!T9</f>
        <v>1.83E-2</v>
      </c>
      <c r="C12" s="53">
        <f t="shared" si="6"/>
        <v>648</v>
      </c>
      <c r="D12" s="36"/>
      <c r="E12" s="158" t="s">
        <v>25</v>
      </c>
      <c r="F12" s="159">
        <f>'3b 58C 22-23 Persons Count'!T9</f>
        <v>1.83E-2</v>
      </c>
      <c r="G12" s="161">
        <f t="shared" si="7"/>
        <v>1522</v>
      </c>
      <c r="H12" s="36"/>
      <c r="I12" s="158" t="s">
        <v>25</v>
      </c>
      <c r="J12" s="159">
        <f>'3b 58C 22-23 Persons Count'!T9</f>
        <v>1.83E-2</v>
      </c>
      <c r="K12" s="161">
        <f t="shared" si="8"/>
        <v>13</v>
      </c>
      <c r="L12" s="36"/>
      <c r="M12" s="158" t="s">
        <v>25</v>
      </c>
      <c r="N12" s="159">
        <f>'3b 58C 22-23 Persons Count'!T9</f>
        <v>1.83E-2</v>
      </c>
      <c r="O12" s="161">
        <f t="shared" si="9"/>
        <v>188</v>
      </c>
      <c r="P12" s="36"/>
      <c r="Q12" s="158" t="s">
        <v>25</v>
      </c>
      <c r="R12" s="159">
        <f>'3b 58C 22-23 Persons Count'!T9</f>
        <v>1.83E-2</v>
      </c>
      <c r="S12" s="161">
        <f t="shared" si="13"/>
        <v>85</v>
      </c>
      <c r="T12" s="36"/>
      <c r="U12" s="35" t="s">
        <v>25</v>
      </c>
      <c r="V12" s="168">
        <f>'3b 58C 22-23 Persons Count'!R9</f>
        <v>2.0299999999999999E-2</v>
      </c>
      <c r="W12" s="53">
        <f t="shared" si="14"/>
        <v>62087</v>
      </c>
      <c r="X12" s="53">
        <f t="shared" si="15"/>
        <v>728</v>
      </c>
      <c r="Y12" s="235">
        <f>ROUNDUP($Y$5*V12,0)</f>
        <v>12509</v>
      </c>
      <c r="Z12" s="55">
        <f t="shared" si="11"/>
        <v>75324</v>
      </c>
      <c r="AA12" s="36"/>
      <c r="AB12" s="35" t="s">
        <v>25</v>
      </c>
      <c r="AC12" s="52">
        <f>'3a 58C 21-22 Persons Count'!AQ9</f>
        <v>2.0199999999999999E-2</v>
      </c>
      <c r="AD12" s="53">
        <f>ROUNDUP(AD$5*AC12,0)</f>
        <v>-1</v>
      </c>
      <c r="AE12" s="53">
        <f t="shared" ref="AE12" si="27">ROUND(AE$5*AD12,0)</f>
        <v>0</v>
      </c>
      <c r="AF12" s="53">
        <f t="shared" si="17"/>
        <v>0</v>
      </c>
      <c r="AG12" s="12">
        <f t="shared" si="18"/>
        <v>-1</v>
      </c>
      <c r="AH12" s="36"/>
      <c r="AI12" s="53" t="s">
        <v>25</v>
      </c>
      <c r="AJ12" s="12">
        <f t="shared" si="2"/>
        <v>62086</v>
      </c>
      <c r="AK12" s="12">
        <f t="shared" si="3"/>
        <v>728</v>
      </c>
      <c r="AL12" s="12">
        <f t="shared" si="19"/>
        <v>12509</v>
      </c>
      <c r="AM12" s="46">
        <f t="shared" si="4"/>
        <v>75323</v>
      </c>
      <c r="AN12" s="56"/>
      <c r="AO12" s="44">
        <f t="shared" si="20"/>
        <v>64542</v>
      </c>
      <c r="AP12" s="44">
        <f t="shared" si="21"/>
        <v>728</v>
      </c>
      <c r="AQ12" s="44">
        <f t="shared" si="22"/>
        <v>12509</v>
      </c>
      <c r="AR12" s="49">
        <f t="shared" si="0"/>
        <v>77779</v>
      </c>
      <c r="AS12" s="61">
        <f t="shared" si="12"/>
        <v>0</v>
      </c>
      <c r="BA12" s="250"/>
    </row>
    <row r="13" spans="1:53" x14ac:dyDescent="0.25">
      <c r="A13" s="35" t="s">
        <v>26</v>
      </c>
      <c r="B13" s="52">
        <f>'3b 58C 22-23 Persons Count'!T10</f>
        <v>1.1999999999999999E-3</v>
      </c>
      <c r="C13" s="53">
        <f t="shared" si="6"/>
        <v>42</v>
      </c>
      <c r="D13" s="36"/>
      <c r="E13" s="160" t="s">
        <v>26</v>
      </c>
      <c r="F13" s="159">
        <f>'3b 58C 22-23 Persons Count'!T10</f>
        <v>1.1999999999999999E-3</v>
      </c>
      <c r="G13" s="161">
        <f t="shared" si="7"/>
        <v>100</v>
      </c>
      <c r="H13" s="36"/>
      <c r="I13" s="158" t="s">
        <v>26</v>
      </c>
      <c r="J13" s="159">
        <f>'3b 58C 22-23 Persons Count'!T10</f>
        <v>1.1999999999999999E-3</v>
      </c>
      <c r="K13" s="161">
        <f t="shared" si="8"/>
        <v>1</v>
      </c>
      <c r="L13" s="36"/>
      <c r="M13" s="158" t="s">
        <v>26</v>
      </c>
      <c r="N13" s="159">
        <f>'3b 58C 22-23 Persons Count'!T10</f>
        <v>1.1999999999999999E-3</v>
      </c>
      <c r="O13" s="161">
        <f t="shared" si="9"/>
        <v>12</v>
      </c>
      <c r="P13" s="36"/>
      <c r="Q13" s="158" t="s">
        <v>26</v>
      </c>
      <c r="R13" s="159">
        <f>'3b 58C 22-23 Persons Count'!T10</f>
        <v>1.1999999999999999E-3</v>
      </c>
      <c r="S13" s="161">
        <f t="shared" si="13"/>
        <v>6</v>
      </c>
      <c r="T13" s="36"/>
      <c r="U13" s="35" t="s">
        <v>26</v>
      </c>
      <c r="V13" s="168">
        <f>'3b 58C 22-23 Persons Count'!R10</f>
        <v>1E-3</v>
      </c>
      <c r="W13" s="53">
        <f t="shared" si="14"/>
        <v>3058</v>
      </c>
      <c r="X13" s="53">
        <f t="shared" si="15"/>
        <v>36</v>
      </c>
      <c r="Y13" s="53">
        <f t="shared" si="16"/>
        <v>616</v>
      </c>
      <c r="Z13" s="55">
        <f t="shared" si="11"/>
        <v>3710</v>
      </c>
      <c r="AA13" s="36"/>
      <c r="AB13" s="35" t="s">
        <v>26</v>
      </c>
      <c r="AC13" s="52">
        <f>'3a 58C 21-22 Persons Count'!AQ10</f>
        <v>1E-3</v>
      </c>
      <c r="AD13" s="53">
        <f t="shared" ref="AD13:AE13" si="28">ROUND(AD$5*AC13,0)</f>
        <v>0</v>
      </c>
      <c r="AE13" s="53">
        <f t="shared" si="28"/>
        <v>0</v>
      </c>
      <c r="AF13" s="53">
        <f t="shared" si="17"/>
        <v>0</v>
      </c>
      <c r="AG13" s="12">
        <f t="shared" si="18"/>
        <v>0</v>
      </c>
      <c r="AH13" s="36"/>
      <c r="AI13" s="53" t="s">
        <v>26</v>
      </c>
      <c r="AJ13" s="12">
        <f t="shared" si="2"/>
        <v>3058</v>
      </c>
      <c r="AK13" s="12">
        <f t="shared" si="3"/>
        <v>36</v>
      </c>
      <c r="AL13" s="12">
        <f t="shared" si="19"/>
        <v>616</v>
      </c>
      <c r="AM13" s="46">
        <f t="shared" si="4"/>
        <v>3710</v>
      </c>
      <c r="AN13" s="56"/>
      <c r="AO13" s="44">
        <f t="shared" si="20"/>
        <v>3219</v>
      </c>
      <c r="AP13" s="44">
        <f t="shared" si="21"/>
        <v>36</v>
      </c>
      <c r="AQ13" s="44">
        <f t="shared" si="22"/>
        <v>616</v>
      </c>
      <c r="AR13" s="49">
        <f t="shared" si="0"/>
        <v>3871</v>
      </c>
      <c r="AS13" s="61">
        <f t="shared" si="12"/>
        <v>0</v>
      </c>
      <c r="BA13" s="250"/>
    </row>
    <row r="14" spans="1:53" x14ac:dyDescent="0.25">
      <c r="A14" s="35" t="s">
        <v>27</v>
      </c>
      <c r="B14" s="52">
        <f>'3b 58C 22-23 Persons Count'!T11</f>
        <v>2.5000000000000001E-3</v>
      </c>
      <c r="C14" s="53">
        <f t="shared" si="6"/>
        <v>89</v>
      </c>
      <c r="D14" s="36"/>
      <c r="E14" s="160" t="s">
        <v>27</v>
      </c>
      <c r="F14" s="159">
        <f>'3b 58C 22-23 Persons Count'!T11</f>
        <v>2.5000000000000001E-3</v>
      </c>
      <c r="G14" s="161">
        <f t="shared" si="7"/>
        <v>208</v>
      </c>
      <c r="H14" s="36"/>
      <c r="I14" s="158" t="s">
        <v>27</v>
      </c>
      <c r="J14" s="159">
        <f>'3b 58C 22-23 Persons Count'!T11</f>
        <v>2.5000000000000001E-3</v>
      </c>
      <c r="K14" s="161">
        <f t="shared" si="8"/>
        <v>2</v>
      </c>
      <c r="L14" s="36"/>
      <c r="M14" s="158" t="s">
        <v>27</v>
      </c>
      <c r="N14" s="159">
        <f>'3b 58C 22-23 Persons Count'!T11</f>
        <v>2.5000000000000001E-3</v>
      </c>
      <c r="O14" s="161">
        <f t="shared" si="9"/>
        <v>26</v>
      </c>
      <c r="P14" s="36"/>
      <c r="Q14" s="158" t="s">
        <v>27</v>
      </c>
      <c r="R14" s="159">
        <f>'3b 58C 22-23 Persons Count'!T11</f>
        <v>2.5000000000000001E-3</v>
      </c>
      <c r="S14" s="161">
        <f t="shared" si="13"/>
        <v>12</v>
      </c>
      <c r="T14" s="36"/>
      <c r="U14" s="35" t="s">
        <v>27</v>
      </c>
      <c r="V14" s="168">
        <f>'3b 58C 22-23 Persons Count'!R11</f>
        <v>2.7000000000000001E-3</v>
      </c>
      <c r="W14" s="53">
        <f t="shared" si="14"/>
        <v>8258</v>
      </c>
      <c r="X14" s="53">
        <f t="shared" si="15"/>
        <v>97</v>
      </c>
      <c r="Y14" s="53">
        <f t="shared" si="16"/>
        <v>1664</v>
      </c>
      <c r="Z14" s="55">
        <f t="shared" si="11"/>
        <v>10019</v>
      </c>
      <c r="AA14" s="36"/>
      <c r="AB14" s="35" t="s">
        <v>27</v>
      </c>
      <c r="AC14" s="52">
        <f>'3a 58C 21-22 Persons Count'!AQ11</f>
        <v>2.8E-3</v>
      </c>
      <c r="AD14" s="53">
        <f t="shared" ref="AD14:AE14" si="29">ROUND(AD$5*AC14,0)</f>
        <v>0</v>
      </c>
      <c r="AE14" s="53">
        <f t="shared" si="29"/>
        <v>0</v>
      </c>
      <c r="AF14" s="53">
        <f t="shared" si="17"/>
        <v>0</v>
      </c>
      <c r="AG14" s="12">
        <f t="shared" si="18"/>
        <v>0</v>
      </c>
      <c r="AH14" s="36"/>
      <c r="AI14" s="53" t="s">
        <v>27</v>
      </c>
      <c r="AJ14" s="12">
        <f t="shared" si="2"/>
        <v>8258</v>
      </c>
      <c r="AK14" s="12">
        <f t="shared" si="3"/>
        <v>97</v>
      </c>
      <c r="AL14" s="12">
        <f t="shared" si="19"/>
        <v>1664</v>
      </c>
      <c r="AM14" s="46">
        <f t="shared" si="4"/>
        <v>10019</v>
      </c>
      <c r="AN14" s="56"/>
      <c r="AO14" s="44">
        <f t="shared" si="20"/>
        <v>8595</v>
      </c>
      <c r="AP14" s="44">
        <f t="shared" si="21"/>
        <v>97</v>
      </c>
      <c r="AQ14" s="44">
        <f t="shared" si="22"/>
        <v>1664</v>
      </c>
      <c r="AR14" s="49">
        <f t="shared" si="0"/>
        <v>10356</v>
      </c>
      <c r="AS14" s="61">
        <f t="shared" si="12"/>
        <v>0</v>
      </c>
      <c r="BA14" s="250"/>
    </row>
    <row r="15" spans="1:53" x14ac:dyDescent="0.25">
      <c r="A15" s="35" t="s">
        <v>28</v>
      </c>
      <c r="B15" s="52">
        <f>'3b 58C 22-23 Persons Count'!T12</f>
        <v>4.5900000000000003E-2</v>
      </c>
      <c r="C15" s="53">
        <f t="shared" si="6"/>
        <v>1625</v>
      </c>
      <c r="D15" s="36"/>
      <c r="E15" s="158" t="s">
        <v>28</v>
      </c>
      <c r="F15" s="159">
        <f>'3b 58C 22-23 Persons Count'!T12</f>
        <v>4.5900000000000003E-2</v>
      </c>
      <c r="G15" s="161">
        <f t="shared" si="7"/>
        <v>3817</v>
      </c>
      <c r="H15" s="36"/>
      <c r="I15" s="158" t="s">
        <v>28</v>
      </c>
      <c r="J15" s="159">
        <f>'3b 58C 22-23 Persons Count'!T12</f>
        <v>4.5900000000000003E-2</v>
      </c>
      <c r="K15" s="161">
        <f t="shared" si="8"/>
        <v>34</v>
      </c>
      <c r="L15" s="36"/>
      <c r="M15" s="158" t="s">
        <v>28</v>
      </c>
      <c r="N15" s="159">
        <f>'3b 58C 22-23 Persons Count'!T12</f>
        <v>4.5900000000000003E-2</v>
      </c>
      <c r="O15" s="161">
        <f t="shared" si="9"/>
        <v>472</v>
      </c>
      <c r="P15" s="36"/>
      <c r="Q15" s="158" t="s">
        <v>28</v>
      </c>
      <c r="R15" s="159">
        <f>'3b 58C 22-23 Persons Count'!T12</f>
        <v>4.5900000000000003E-2</v>
      </c>
      <c r="S15" s="161">
        <f t="shared" si="13"/>
        <v>214</v>
      </c>
      <c r="T15" s="36"/>
      <c r="U15" s="35" t="s">
        <v>28</v>
      </c>
      <c r="V15" s="168">
        <f>'3b 58C 22-23 Persons Count'!R12</f>
        <v>3.8300000000000001E-2</v>
      </c>
      <c r="W15" s="53">
        <f t="shared" si="14"/>
        <v>117140</v>
      </c>
      <c r="X15" s="53">
        <f t="shared" si="15"/>
        <v>1374</v>
      </c>
      <c r="Y15" s="235">
        <f>ROUNDUP($Y$5*V15,0)</f>
        <v>23600</v>
      </c>
      <c r="Z15" s="55">
        <f t="shared" si="11"/>
        <v>142114</v>
      </c>
      <c r="AA15" s="36"/>
      <c r="AB15" s="35" t="s">
        <v>28</v>
      </c>
      <c r="AC15" s="52">
        <f>'3a 58C 21-22 Persons Count'!AQ12</f>
        <v>3.8800000000000001E-2</v>
      </c>
      <c r="AD15" s="53">
        <f t="shared" ref="AD15:AE15" si="30">ROUND(AD$5*AC15,0)</f>
        <v>-1</v>
      </c>
      <c r="AE15" s="53">
        <f t="shared" si="30"/>
        <v>0</v>
      </c>
      <c r="AF15" s="53">
        <f>ROUND(AF$5*AE15,0)-1</f>
        <v>-1</v>
      </c>
      <c r="AG15" s="12">
        <f t="shared" si="18"/>
        <v>-2</v>
      </c>
      <c r="AH15" s="36"/>
      <c r="AI15" s="53" t="s">
        <v>28</v>
      </c>
      <c r="AJ15" s="12">
        <f t="shared" si="2"/>
        <v>117139</v>
      </c>
      <c r="AK15" s="12">
        <f t="shared" si="3"/>
        <v>1374</v>
      </c>
      <c r="AL15" s="12">
        <f t="shared" si="19"/>
        <v>23599</v>
      </c>
      <c r="AM15" s="46">
        <f t="shared" si="4"/>
        <v>142112</v>
      </c>
      <c r="AN15" s="56"/>
      <c r="AO15" s="44">
        <f t="shared" si="20"/>
        <v>123301</v>
      </c>
      <c r="AP15" s="44">
        <f t="shared" si="21"/>
        <v>1374</v>
      </c>
      <c r="AQ15" s="44">
        <f t="shared" si="22"/>
        <v>23599</v>
      </c>
      <c r="AR15" s="49">
        <f t="shared" si="0"/>
        <v>148274</v>
      </c>
      <c r="AS15" s="61">
        <f t="shared" si="12"/>
        <v>0</v>
      </c>
      <c r="BA15" s="250"/>
    </row>
    <row r="16" spans="1:53" x14ac:dyDescent="0.25">
      <c r="A16" s="35" t="s">
        <v>29</v>
      </c>
      <c r="B16" s="52">
        <f>'3b 58C 22-23 Persons Count'!T13</f>
        <v>8.0000000000000004E-4</v>
      </c>
      <c r="C16" s="53">
        <f t="shared" si="6"/>
        <v>28</v>
      </c>
      <c r="D16" s="36"/>
      <c r="E16" s="160" t="s">
        <v>29</v>
      </c>
      <c r="F16" s="159">
        <f>'3b 58C 22-23 Persons Count'!T13</f>
        <v>8.0000000000000004E-4</v>
      </c>
      <c r="G16" s="161">
        <f t="shared" si="7"/>
        <v>67</v>
      </c>
      <c r="H16" s="36"/>
      <c r="I16" s="158" t="s">
        <v>29</v>
      </c>
      <c r="J16" s="159">
        <f>'3b 58C 22-23 Persons Count'!T13</f>
        <v>8.0000000000000004E-4</v>
      </c>
      <c r="K16" s="161">
        <f t="shared" si="8"/>
        <v>1</v>
      </c>
      <c r="L16" s="36"/>
      <c r="M16" s="158" t="s">
        <v>29</v>
      </c>
      <c r="N16" s="159">
        <f>'3b 58C 22-23 Persons Count'!T13</f>
        <v>8.0000000000000004E-4</v>
      </c>
      <c r="O16" s="161">
        <f t="shared" si="9"/>
        <v>8</v>
      </c>
      <c r="P16" s="36"/>
      <c r="Q16" s="158" t="s">
        <v>29</v>
      </c>
      <c r="R16" s="159">
        <f>'3b 58C 22-23 Persons Count'!T13</f>
        <v>8.0000000000000004E-4</v>
      </c>
      <c r="S16" s="161">
        <f t="shared" si="13"/>
        <v>4</v>
      </c>
      <c r="T16" s="36"/>
      <c r="U16" s="35" t="s">
        <v>29</v>
      </c>
      <c r="V16" s="168">
        <f>'3b 58C 22-23 Persons Count'!R13</f>
        <v>8.9999999999999998E-4</v>
      </c>
      <c r="W16" s="53">
        <f t="shared" si="14"/>
        <v>2753</v>
      </c>
      <c r="X16" s="53">
        <f t="shared" si="15"/>
        <v>32</v>
      </c>
      <c r="Y16" s="53">
        <f t="shared" si="16"/>
        <v>555</v>
      </c>
      <c r="Z16" s="55">
        <f t="shared" si="11"/>
        <v>3340</v>
      </c>
      <c r="AA16" s="36"/>
      <c r="AB16" s="35" t="s">
        <v>29</v>
      </c>
      <c r="AC16" s="52">
        <f>'3a 58C 21-22 Persons Count'!AQ13</f>
        <v>8.9999999999999998E-4</v>
      </c>
      <c r="AD16" s="53">
        <f t="shared" ref="AD16:AE16" si="31">ROUND(AD$5*AC16,0)</f>
        <v>0</v>
      </c>
      <c r="AE16" s="53">
        <f t="shared" si="31"/>
        <v>0</v>
      </c>
      <c r="AF16" s="53">
        <f t="shared" si="17"/>
        <v>0</v>
      </c>
      <c r="AG16" s="12">
        <f t="shared" si="18"/>
        <v>0</v>
      </c>
      <c r="AH16" s="36"/>
      <c r="AI16" s="53" t="s">
        <v>29</v>
      </c>
      <c r="AJ16" s="12">
        <f t="shared" si="2"/>
        <v>2753</v>
      </c>
      <c r="AK16" s="12">
        <f t="shared" si="3"/>
        <v>32</v>
      </c>
      <c r="AL16" s="12">
        <f t="shared" si="19"/>
        <v>555</v>
      </c>
      <c r="AM16" s="46">
        <f t="shared" si="4"/>
        <v>3340</v>
      </c>
      <c r="AN16" s="56"/>
      <c r="AO16" s="44">
        <f t="shared" si="20"/>
        <v>2861</v>
      </c>
      <c r="AP16" s="44">
        <f t="shared" si="21"/>
        <v>32</v>
      </c>
      <c r="AQ16" s="44">
        <f t="shared" si="22"/>
        <v>555</v>
      </c>
      <c r="AR16" s="49">
        <f t="shared" si="0"/>
        <v>3448</v>
      </c>
      <c r="AS16" s="61">
        <f t="shared" si="12"/>
        <v>0</v>
      </c>
      <c r="BA16" s="250"/>
    </row>
    <row r="17" spans="1:53" x14ac:dyDescent="0.25">
      <c r="A17" s="35" t="s">
        <v>30</v>
      </c>
      <c r="B17" s="52">
        <f>'3b 58C 22-23 Persons Count'!T14</f>
        <v>5.3E-3</v>
      </c>
      <c r="C17" s="53">
        <f t="shared" si="6"/>
        <v>188</v>
      </c>
      <c r="D17" s="36"/>
      <c r="E17" s="160" t="s">
        <v>30</v>
      </c>
      <c r="F17" s="159">
        <f>'3b 58C 22-23 Persons Count'!T14</f>
        <v>5.3E-3</v>
      </c>
      <c r="G17" s="161">
        <f t="shared" si="7"/>
        <v>441</v>
      </c>
      <c r="H17" s="36"/>
      <c r="I17" s="158" t="s">
        <v>30</v>
      </c>
      <c r="J17" s="159">
        <f>'3b 58C 22-23 Persons Count'!T14</f>
        <v>5.3E-3</v>
      </c>
      <c r="K17" s="161">
        <f t="shared" si="8"/>
        <v>4</v>
      </c>
      <c r="L17" s="36"/>
      <c r="M17" s="158" t="s">
        <v>30</v>
      </c>
      <c r="N17" s="159">
        <f>'3b 58C 22-23 Persons Count'!T14</f>
        <v>5.3E-3</v>
      </c>
      <c r="O17" s="161">
        <f t="shared" si="9"/>
        <v>55</v>
      </c>
      <c r="P17" s="36"/>
      <c r="Q17" s="158" t="s">
        <v>30</v>
      </c>
      <c r="R17" s="159">
        <f>'3b 58C 22-23 Persons Count'!T14</f>
        <v>5.3E-3</v>
      </c>
      <c r="S17" s="161">
        <f t="shared" si="13"/>
        <v>25</v>
      </c>
      <c r="T17" s="36"/>
      <c r="U17" s="35" t="s">
        <v>30</v>
      </c>
      <c r="V17" s="168">
        <f>'3b 58C 22-23 Persons Count'!R14</f>
        <v>4.4000000000000003E-3</v>
      </c>
      <c r="W17" s="53">
        <f t="shared" si="14"/>
        <v>13457</v>
      </c>
      <c r="X17" s="53">
        <f t="shared" si="15"/>
        <v>158</v>
      </c>
      <c r="Y17" s="53">
        <f t="shared" si="16"/>
        <v>2711</v>
      </c>
      <c r="Z17" s="55">
        <f t="shared" si="11"/>
        <v>16326</v>
      </c>
      <c r="AA17" s="36"/>
      <c r="AB17" s="35" t="s">
        <v>30</v>
      </c>
      <c r="AC17" s="52">
        <f>'3a 58C 21-22 Persons Count'!AQ14</f>
        <v>4.4000000000000003E-3</v>
      </c>
      <c r="AD17" s="53">
        <f t="shared" ref="AD17:AE17" si="32">ROUND(AD$5*AC17,0)</f>
        <v>0</v>
      </c>
      <c r="AE17" s="53">
        <f t="shared" si="32"/>
        <v>0</v>
      </c>
      <c r="AF17" s="53">
        <f t="shared" si="17"/>
        <v>0</v>
      </c>
      <c r="AG17" s="12">
        <f t="shared" si="18"/>
        <v>0</v>
      </c>
      <c r="AH17" s="36"/>
      <c r="AI17" s="53" t="s">
        <v>30</v>
      </c>
      <c r="AJ17" s="12">
        <f t="shared" si="2"/>
        <v>13457</v>
      </c>
      <c r="AK17" s="12">
        <f t="shared" si="3"/>
        <v>158</v>
      </c>
      <c r="AL17" s="12">
        <f t="shared" si="19"/>
        <v>2711</v>
      </c>
      <c r="AM17" s="46">
        <f t="shared" si="4"/>
        <v>16326</v>
      </c>
      <c r="AN17" s="56"/>
      <c r="AO17" s="44">
        <f t="shared" si="20"/>
        <v>14170</v>
      </c>
      <c r="AP17" s="44">
        <f t="shared" si="21"/>
        <v>158</v>
      </c>
      <c r="AQ17" s="44">
        <f t="shared" si="22"/>
        <v>2711</v>
      </c>
      <c r="AR17" s="49">
        <f t="shared" si="0"/>
        <v>17039</v>
      </c>
      <c r="AS17" s="61">
        <f t="shared" si="12"/>
        <v>0</v>
      </c>
      <c r="BA17" s="250"/>
    </row>
    <row r="18" spans="1:53" x14ac:dyDescent="0.25">
      <c r="A18" s="35" t="s">
        <v>31</v>
      </c>
      <c r="B18" s="52">
        <f>'3b 58C 22-23 Persons Count'!T15</f>
        <v>8.9999999999999993E-3</v>
      </c>
      <c r="C18" s="53">
        <f t="shared" si="6"/>
        <v>319</v>
      </c>
      <c r="D18" s="36"/>
      <c r="E18" s="160" t="s">
        <v>31</v>
      </c>
      <c r="F18" s="159">
        <f>'3b 58C 22-23 Persons Count'!T15</f>
        <v>8.9999999999999993E-3</v>
      </c>
      <c r="G18" s="161">
        <f t="shared" si="7"/>
        <v>749</v>
      </c>
      <c r="H18" s="36"/>
      <c r="I18" s="158" t="s">
        <v>31</v>
      </c>
      <c r="J18" s="159">
        <f>'3b 58C 22-23 Persons Count'!T15</f>
        <v>8.9999999999999993E-3</v>
      </c>
      <c r="K18" s="161">
        <f t="shared" si="8"/>
        <v>7</v>
      </c>
      <c r="L18" s="36"/>
      <c r="M18" s="158" t="s">
        <v>31</v>
      </c>
      <c r="N18" s="159">
        <f>'3b 58C 22-23 Persons Count'!T15</f>
        <v>8.9999999999999993E-3</v>
      </c>
      <c r="O18" s="161">
        <f t="shared" si="9"/>
        <v>93</v>
      </c>
      <c r="P18" s="36"/>
      <c r="Q18" s="158" t="s">
        <v>31</v>
      </c>
      <c r="R18" s="159">
        <f>'3b 58C 22-23 Persons Count'!T15</f>
        <v>8.9999999999999993E-3</v>
      </c>
      <c r="S18" s="161">
        <f t="shared" si="13"/>
        <v>42</v>
      </c>
      <c r="T18" s="36"/>
      <c r="U18" s="35" t="s">
        <v>31</v>
      </c>
      <c r="V18" s="168">
        <f>'3b 58C 22-23 Persons Count'!R15</f>
        <v>7.4999999999999997E-3</v>
      </c>
      <c r="W18" s="53">
        <f t="shared" si="14"/>
        <v>22939</v>
      </c>
      <c r="X18" s="53">
        <f t="shared" si="15"/>
        <v>269</v>
      </c>
      <c r="Y18" s="53">
        <f t="shared" si="16"/>
        <v>4621</v>
      </c>
      <c r="Z18" s="55">
        <f t="shared" si="11"/>
        <v>27829</v>
      </c>
      <c r="AA18" s="36"/>
      <c r="AB18" s="35" t="s">
        <v>31</v>
      </c>
      <c r="AC18" s="52">
        <f>'3a 58C 21-22 Persons Count'!AQ15</f>
        <v>7.4999999999999997E-3</v>
      </c>
      <c r="AD18" s="53">
        <f t="shared" ref="AD18:AE18" si="33">ROUND(AD$5*AC18,0)</f>
        <v>0</v>
      </c>
      <c r="AE18" s="53">
        <f t="shared" si="33"/>
        <v>0</v>
      </c>
      <c r="AF18" s="53">
        <f t="shared" si="17"/>
        <v>0</v>
      </c>
      <c r="AG18" s="12">
        <f t="shared" si="18"/>
        <v>0</v>
      </c>
      <c r="AH18" s="36"/>
      <c r="AI18" s="53" t="s">
        <v>31</v>
      </c>
      <c r="AJ18" s="12">
        <f t="shared" si="2"/>
        <v>22939</v>
      </c>
      <c r="AK18" s="12">
        <f t="shared" si="3"/>
        <v>269</v>
      </c>
      <c r="AL18" s="12">
        <f t="shared" si="19"/>
        <v>4621</v>
      </c>
      <c r="AM18" s="46">
        <f t="shared" si="4"/>
        <v>27829</v>
      </c>
      <c r="AN18" s="56"/>
      <c r="AO18" s="44">
        <f t="shared" si="20"/>
        <v>24149</v>
      </c>
      <c r="AP18" s="44">
        <f t="shared" si="21"/>
        <v>269</v>
      </c>
      <c r="AQ18" s="44">
        <f t="shared" si="22"/>
        <v>4621</v>
      </c>
      <c r="AR18" s="49">
        <f t="shared" si="0"/>
        <v>29039</v>
      </c>
      <c r="AS18" s="61">
        <f t="shared" si="12"/>
        <v>0</v>
      </c>
      <c r="BA18" s="250"/>
    </row>
    <row r="19" spans="1:53" x14ac:dyDescent="0.25">
      <c r="A19" s="35" t="s">
        <v>32</v>
      </c>
      <c r="B19" s="52">
        <f>'3b 58C 22-23 Persons Count'!T16</f>
        <v>4.0000000000000002E-4</v>
      </c>
      <c r="C19" s="53">
        <f t="shared" si="6"/>
        <v>14</v>
      </c>
      <c r="D19" s="36"/>
      <c r="E19" s="160" t="s">
        <v>32</v>
      </c>
      <c r="F19" s="159">
        <f>'3b 58C 22-23 Persons Count'!T16</f>
        <v>4.0000000000000002E-4</v>
      </c>
      <c r="G19" s="161">
        <f t="shared" si="7"/>
        <v>33</v>
      </c>
      <c r="H19" s="36"/>
      <c r="I19" s="158" t="s">
        <v>32</v>
      </c>
      <c r="J19" s="159">
        <f>'3b 58C 22-23 Persons Count'!T16</f>
        <v>4.0000000000000002E-4</v>
      </c>
      <c r="K19" s="161">
        <f t="shared" si="8"/>
        <v>0</v>
      </c>
      <c r="L19" s="36"/>
      <c r="M19" s="158" t="s">
        <v>32</v>
      </c>
      <c r="N19" s="159">
        <f>'3b 58C 22-23 Persons Count'!T16</f>
        <v>4.0000000000000002E-4</v>
      </c>
      <c r="O19" s="161">
        <f t="shared" si="9"/>
        <v>4</v>
      </c>
      <c r="P19" s="36"/>
      <c r="Q19" s="158" t="s">
        <v>32</v>
      </c>
      <c r="R19" s="159">
        <f>'3b 58C 22-23 Persons Count'!T16</f>
        <v>4.0000000000000002E-4</v>
      </c>
      <c r="S19" s="161">
        <f t="shared" si="13"/>
        <v>2</v>
      </c>
      <c r="T19" s="36"/>
      <c r="U19" s="35" t="s">
        <v>32</v>
      </c>
      <c r="V19" s="168">
        <f>'3b 58C 22-23 Persons Count'!R16</f>
        <v>4.0000000000000002E-4</v>
      </c>
      <c r="W19" s="53">
        <f t="shared" si="14"/>
        <v>1223</v>
      </c>
      <c r="X19" s="53">
        <f t="shared" si="15"/>
        <v>14</v>
      </c>
      <c r="Y19" s="53">
        <f t="shared" si="16"/>
        <v>246</v>
      </c>
      <c r="Z19" s="55">
        <f t="shared" si="11"/>
        <v>1483</v>
      </c>
      <c r="AA19" s="36"/>
      <c r="AB19" s="35" t="s">
        <v>32</v>
      </c>
      <c r="AC19" s="52">
        <f>'3a 58C 21-22 Persons Count'!AQ16</f>
        <v>4.0000000000000002E-4</v>
      </c>
      <c r="AD19" s="53">
        <f t="shared" ref="AD19:AE19" si="34">ROUND(AD$5*AC19,0)</f>
        <v>0</v>
      </c>
      <c r="AE19" s="53">
        <f t="shared" si="34"/>
        <v>0</v>
      </c>
      <c r="AF19" s="53">
        <f t="shared" si="17"/>
        <v>0</v>
      </c>
      <c r="AG19" s="12">
        <f t="shared" si="18"/>
        <v>0</v>
      </c>
      <c r="AH19" s="36"/>
      <c r="AI19" s="53" t="s">
        <v>32</v>
      </c>
      <c r="AJ19" s="12">
        <f t="shared" si="2"/>
        <v>1223</v>
      </c>
      <c r="AK19" s="12">
        <f t="shared" si="3"/>
        <v>14</v>
      </c>
      <c r="AL19" s="12">
        <f t="shared" si="19"/>
        <v>246</v>
      </c>
      <c r="AM19" s="46">
        <f t="shared" si="4"/>
        <v>1483</v>
      </c>
      <c r="AN19" s="56"/>
      <c r="AO19" s="44">
        <f t="shared" si="20"/>
        <v>1276</v>
      </c>
      <c r="AP19" s="44">
        <f t="shared" si="21"/>
        <v>14</v>
      </c>
      <c r="AQ19" s="44">
        <f t="shared" si="22"/>
        <v>246</v>
      </c>
      <c r="AR19" s="49">
        <f t="shared" si="0"/>
        <v>1536</v>
      </c>
      <c r="AS19" s="61">
        <f t="shared" si="12"/>
        <v>0</v>
      </c>
      <c r="BA19" s="250"/>
    </row>
    <row r="20" spans="1:53" x14ac:dyDescent="0.25">
      <c r="A20" s="35" t="s">
        <v>33</v>
      </c>
      <c r="B20" s="52">
        <f>'3b 58C 22-23 Persons Count'!T17</f>
        <v>3.6200000000000003E-2</v>
      </c>
      <c r="C20" s="53">
        <f t="shared" si="6"/>
        <v>1282</v>
      </c>
      <c r="D20" s="36"/>
      <c r="E20" s="160" t="s">
        <v>33</v>
      </c>
      <c r="F20" s="159">
        <f>'3b 58C 22-23 Persons Count'!T17</f>
        <v>3.6200000000000003E-2</v>
      </c>
      <c r="G20" s="161">
        <f t="shared" si="7"/>
        <v>3011</v>
      </c>
      <c r="H20" s="36"/>
      <c r="I20" s="158" t="s">
        <v>33</v>
      </c>
      <c r="J20" s="159">
        <f>'3b 58C 22-23 Persons Count'!T17</f>
        <v>3.6200000000000003E-2</v>
      </c>
      <c r="K20" s="236">
        <f>ROUNDUP(J20*K$5,0)</f>
        <v>27</v>
      </c>
      <c r="L20" s="36"/>
      <c r="M20" s="158" t="s">
        <v>33</v>
      </c>
      <c r="N20" s="159">
        <f>'3b 58C 22-23 Persons Count'!T17</f>
        <v>3.6200000000000003E-2</v>
      </c>
      <c r="O20" s="161">
        <f t="shared" si="9"/>
        <v>373</v>
      </c>
      <c r="P20" s="36"/>
      <c r="Q20" s="158" t="s">
        <v>33</v>
      </c>
      <c r="R20" s="159">
        <f>'3b 58C 22-23 Persons Count'!T17</f>
        <v>3.6200000000000003E-2</v>
      </c>
      <c r="S20" s="161">
        <f t="shared" si="13"/>
        <v>169</v>
      </c>
      <c r="T20" s="36"/>
      <c r="U20" s="35" t="s">
        <v>33</v>
      </c>
      <c r="V20" s="168">
        <f>'3b 58C 22-23 Persons Count'!R17</f>
        <v>3.3799999999999997E-2</v>
      </c>
      <c r="W20" s="53">
        <f t="shared" si="14"/>
        <v>103377</v>
      </c>
      <c r="X20" s="53">
        <f t="shared" si="15"/>
        <v>1212</v>
      </c>
      <c r="Y20" s="53">
        <f t="shared" si="16"/>
        <v>20827</v>
      </c>
      <c r="Z20" s="55">
        <f t="shared" si="11"/>
        <v>125416</v>
      </c>
      <c r="AA20" s="36"/>
      <c r="AB20" s="35" t="s">
        <v>33</v>
      </c>
      <c r="AC20" s="52">
        <f>'3a 58C 21-22 Persons Count'!AQ17</f>
        <v>3.3500000000000002E-2</v>
      </c>
      <c r="AD20" s="53">
        <f t="shared" ref="AD20:AE20" si="35">ROUND(AD$5*AC20,0)</f>
        <v>-1</v>
      </c>
      <c r="AE20" s="53">
        <f t="shared" si="35"/>
        <v>0</v>
      </c>
      <c r="AF20" s="53">
        <f t="shared" si="17"/>
        <v>0</v>
      </c>
      <c r="AG20" s="12">
        <f t="shared" si="18"/>
        <v>-1</v>
      </c>
      <c r="AH20" s="36"/>
      <c r="AI20" s="53" t="s">
        <v>33</v>
      </c>
      <c r="AJ20" s="12">
        <f t="shared" si="2"/>
        <v>103376</v>
      </c>
      <c r="AK20" s="12">
        <f t="shared" si="3"/>
        <v>1212</v>
      </c>
      <c r="AL20" s="12">
        <f t="shared" si="19"/>
        <v>20827</v>
      </c>
      <c r="AM20" s="46">
        <f t="shared" si="4"/>
        <v>125415</v>
      </c>
      <c r="AN20" s="56"/>
      <c r="AO20" s="44">
        <f t="shared" si="20"/>
        <v>108238</v>
      </c>
      <c r="AP20" s="44">
        <f t="shared" si="21"/>
        <v>1212</v>
      </c>
      <c r="AQ20" s="44">
        <f t="shared" si="22"/>
        <v>20827</v>
      </c>
      <c r="AR20" s="49">
        <f t="shared" si="0"/>
        <v>130277</v>
      </c>
      <c r="AS20" s="61">
        <f t="shared" si="12"/>
        <v>0</v>
      </c>
      <c r="BA20" s="250"/>
    </row>
    <row r="21" spans="1:53" x14ac:dyDescent="0.25">
      <c r="A21" s="35" t="s">
        <v>34</v>
      </c>
      <c r="B21" s="52">
        <f>'3b 58C 22-23 Persons Count'!T18</f>
        <v>5.4999999999999997E-3</v>
      </c>
      <c r="C21" s="53">
        <f t="shared" si="6"/>
        <v>195</v>
      </c>
      <c r="D21" s="36"/>
      <c r="E21" s="160" t="s">
        <v>34</v>
      </c>
      <c r="F21" s="159">
        <f>'3b 58C 22-23 Persons Count'!T18</f>
        <v>5.4999999999999997E-3</v>
      </c>
      <c r="G21" s="161">
        <f t="shared" si="7"/>
        <v>457</v>
      </c>
      <c r="H21" s="36"/>
      <c r="I21" s="158" t="s">
        <v>34</v>
      </c>
      <c r="J21" s="159">
        <f>'3b 58C 22-23 Persons Count'!T18</f>
        <v>5.4999999999999997E-3</v>
      </c>
      <c r="K21" s="161">
        <f t="shared" si="8"/>
        <v>4</v>
      </c>
      <c r="L21" s="36"/>
      <c r="M21" s="158" t="s">
        <v>34</v>
      </c>
      <c r="N21" s="159">
        <f>'3b 58C 22-23 Persons Count'!T18</f>
        <v>5.4999999999999997E-3</v>
      </c>
      <c r="O21" s="161">
        <f t="shared" si="9"/>
        <v>57</v>
      </c>
      <c r="P21" s="36"/>
      <c r="Q21" s="158" t="s">
        <v>34</v>
      </c>
      <c r="R21" s="159">
        <f>'3b 58C 22-23 Persons Count'!T18</f>
        <v>5.4999999999999997E-3</v>
      </c>
      <c r="S21" s="161">
        <f t="shared" si="13"/>
        <v>26</v>
      </c>
      <c r="T21" s="36"/>
      <c r="U21" s="35" t="s">
        <v>34</v>
      </c>
      <c r="V21" s="168">
        <f>'3b 58C 22-23 Persons Count'!R18</f>
        <v>4.7999999999999996E-3</v>
      </c>
      <c r="W21" s="53">
        <f t="shared" si="14"/>
        <v>14681</v>
      </c>
      <c r="X21" s="53">
        <f t="shared" si="15"/>
        <v>172</v>
      </c>
      <c r="Y21" s="53">
        <f t="shared" si="16"/>
        <v>2958</v>
      </c>
      <c r="Z21" s="55">
        <f t="shared" si="11"/>
        <v>17811</v>
      </c>
      <c r="AA21" s="36"/>
      <c r="AB21" s="35" t="s">
        <v>34</v>
      </c>
      <c r="AC21" s="52">
        <f>'3a 58C 21-22 Persons Count'!AQ18</f>
        <v>4.7999999999999996E-3</v>
      </c>
      <c r="AD21" s="53">
        <f t="shared" ref="AD21:AE21" si="36">ROUND(AD$5*AC21,0)</f>
        <v>0</v>
      </c>
      <c r="AE21" s="53">
        <f t="shared" si="36"/>
        <v>0</v>
      </c>
      <c r="AF21" s="53">
        <f>ROUND(AF$5*AE21,0)-1</f>
        <v>-1</v>
      </c>
      <c r="AG21" s="12">
        <f t="shared" si="18"/>
        <v>-1</v>
      </c>
      <c r="AH21" s="36"/>
      <c r="AI21" s="53" t="s">
        <v>34</v>
      </c>
      <c r="AJ21" s="12">
        <f t="shared" si="2"/>
        <v>14681</v>
      </c>
      <c r="AK21" s="12">
        <f t="shared" si="3"/>
        <v>172</v>
      </c>
      <c r="AL21" s="12">
        <f t="shared" si="19"/>
        <v>2957</v>
      </c>
      <c r="AM21" s="46">
        <f t="shared" si="4"/>
        <v>17810</v>
      </c>
      <c r="AN21" s="56"/>
      <c r="AO21" s="44">
        <f t="shared" si="20"/>
        <v>15420</v>
      </c>
      <c r="AP21" s="44">
        <f t="shared" si="21"/>
        <v>172</v>
      </c>
      <c r="AQ21" s="44">
        <f t="shared" si="22"/>
        <v>2957</v>
      </c>
      <c r="AR21" s="49">
        <f t="shared" si="0"/>
        <v>18549</v>
      </c>
      <c r="AS21" s="61">
        <f t="shared" si="12"/>
        <v>0</v>
      </c>
      <c r="BA21" s="250"/>
    </row>
    <row r="22" spans="1:53" x14ac:dyDescent="0.25">
      <c r="A22" s="35" t="s">
        <v>35</v>
      </c>
      <c r="B22" s="52">
        <f>'3b 58C 22-23 Persons Count'!T19</f>
        <v>3.0999999999999999E-3</v>
      </c>
      <c r="C22" s="53">
        <f t="shared" si="6"/>
        <v>110</v>
      </c>
      <c r="D22" s="36"/>
      <c r="E22" s="160" t="s">
        <v>35</v>
      </c>
      <c r="F22" s="159">
        <f>'3b 58C 22-23 Persons Count'!T19</f>
        <v>3.0999999999999999E-3</v>
      </c>
      <c r="G22" s="161">
        <f t="shared" si="7"/>
        <v>258</v>
      </c>
      <c r="H22" s="36"/>
      <c r="I22" s="158" t="s">
        <v>35</v>
      </c>
      <c r="J22" s="159">
        <f>'3b 58C 22-23 Persons Count'!T19</f>
        <v>3.0999999999999999E-3</v>
      </c>
      <c r="K22" s="161">
        <f t="shared" si="8"/>
        <v>2</v>
      </c>
      <c r="L22" s="36"/>
      <c r="M22" s="158" t="s">
        <v>35</v>
      </c>
      <c r="N22" s="159">
        <f>'3b 58C 22-23 Persons Count'!T19</f>
        <v>3.0999999999999999E-3</v>
      </c>
      <c r="O22" s="161">
        <f t="shared" si="9"/>
        <v>32</v>
      </c>
      <c r="P22" s="36"/>
      <c r="Q22" s="158" t="s">
        <v>35</v>
      </c>
      <c r="R22" s="159">
        <f>'3b 58C 22-23 Persons Count'!T19</f>
        <v>3.0999999999999999E-3</v>
      </c>
      <c r="S22" s="161">
        <f t="shared" si="13"/>
        <v>14</v>
      </c>
      <c r="T22" s="36"/>
      <c r="U22" s="35" t="s">
        <v>35</v>
      </c>
      <c r="V22" s="168">
        <f>'3b 58C 22-23 Persons Count'!R19</f>
        <v>2.5000000000000001E-3</v>
      </c>
      <c r="W22" s="53">
        <f t="shared" si="14"/>
        <v>7646</v>
      </c>
      <c r="X22" s="53">
        <f t="shared" si="15"/>
        <v>90</v>
      </c>
      <c r="Y22" s="53">
        <f t="shared" si="16"/>
        <v>1540</v>
      </c>
      <c r="Z22" s="55">
        <f t="shared" si="11"/>
        <v>9276</v>
      </c>
      <c r="AA22" s="36"/>
      <c r="AB22" s="35" t="s">
        <v>35</v>
      </c>
      <c r="AC22" s="52">
        <f>'3a 58C 21-22 Persons Count'!AQ19</f>
        <v>2.5000000000000001E-3</v>
      </c>
      <c r="AD22" s="53">
        <f t="shared" ref="AD22:AE22" si="37">ROUND(AD$5*AC22,0)</f>
        <v>0</v>
      </c>
      <c r="AE22" s="53">
        <f t="shared" si="37"/>
        <v>0</v>
      </c>
      <c r="AF22" s="53">
        <f t="shared" si="17"/>
        <v>0</v>
      </c>
      <c r="AG22" s="12">
        <f t="shared" si="18"/>
        <v>0</v>
      </c>
      <c r="AH22" s="36"/>
      <c r="AI22" s="53" t="s">
        <v>35</v>
      </c>
      <c r="AJ22" s="12">
        <f t="shared" si="2"/>
        <v>7646</v>
      </c>
      <c r="AK22" s="12">
        <f t="shared" si="3"/>
        <v>90</v>
      </c>
      <c r="AL22" s="12">
        <f t="shared" si="19"/>
        <v>1540</v>
      </c>
      <c r="AM22" s="46">
        <f t="shared" si="4"/>
        <v>9276</v>
      </c>
      <c r="AN22" s="56"/>
      <c r="AO22" s="44">
        <f t="shared" si="20"/>
        <v>8062</v>
      </c>
      <c r="AP22" s="44">
        <f t="shared" si="21"/>
        <v>90</v>
      </c>
      <c r="AQ22" s="44">
        <f t="shared" si="22"/>
        <v>1540</v>
      </c>
      <c r="AR22" s="49">
        <f t="shared" si="0"/>
        <v>9692</v>
      </c>
      <c r="AS22" s="61">
        <f t="shared" si="12"/>
        <v>0</v>
      </c>
      <c r="BA22" s="250"/>
    </row>
    <row r="23" spans="1:53" x14ac:dyDescent="0.25">
      <c r="A23" s="35" t="s">
        <v>36</v>
      </c>
      <c r="B23" s="52">
        <f>'3b 58C 22-23 Persons Count'!T20</f>
        <v>8.0000000000000004E-4</v>
      </c>
      <c r="C23" s="53">
        <f t="shared" si="6"/>
        <v>28</v>
      </c>
      <c r="D23" s="36"/>
      <c r="E23" s="160" t="s">
        <v>36</v>
      </c>
      <c r="F23" s="159">
        <f>'3b 58C 22-23 Persons Count'!T20</f>
        <v>8.0000000000000004E-4</v>
      </c>
      <c r="G23" s="161">
        <f t="shared" si="7"/>
        <v>67</v>
      </c>
      <c r="H23" s="36"/>
      <c r="I23" s="158" t="s">
        <v>36</v>
      </c>
      <c r="J23" s="159">
        <f>'3b 58C 22-23 Persons Count'!T20</f>
        <v>8.0000000000000004E-4</v>
      </c>
      <c r="K23" s="161">
        <f t="shared" si="8"/>
        <v>1</v>
      </c>
      <c r="L23" s="36"/>
      <c r="M23" s="158" t="s">
        <v>36</v>
      </c>
      <c r="N23" s="159">
        <f>'3b 58C 22-23 Persons Count'!T20</f>
        <v>8.0000000000000004E-4</v>
      </c>
      <c r="O23" s="161">
        <f t="shared" si="9"/>
        <v>8</v>
      </c>
      <c r="P23" s="36"/>
      <c r="Q23" s="158" t="s">
        <v>36</v>
      </c>
      <c r="R23" s="159">
        <f>'3b 58C 22-23 Persons Count'!T20</f>
        <v>8.0000000000000004E-4</v>
      </c>
      <c r="S23" s="161">
        <f t="shared" si="13"/>
        <v>4</v>
      </c>
      <c r="T23" s="36"/>
      <c r="U23" s="35" t="s">
        <v>36</v>
      </c>
      <c r="V23" s="168">
        <f>'3b 58C 22-23 Persons Count'!R20</f>
        <v>6.9999999999999999E-4</v>
      </c>
      <c r="W23" s="53">
        <f t="shared" si="14"/>
        <v>2141</v>
      </c>
      <c r="X23" s="53">
        <f t="shared" si="15"/>
        <v>25</v>
      </c>
      <c r="Y23" s="53">
        <f t="shared" si="16"/>
        <v>431</v>
      </c>
      <c r="Z23" s="55">
        <f t="shared" si="11"/>
        <v>2597</v>
      </c>
      <c r="AA23" s="36"/>
      <c r="AB23" s="35" t="s">
        <v>36</v>
      </c>
      <c r="AC23" s="52">
        <f>'3a 58C 21-22 Persons Count'!AQ20</f>
        <v>6.9999999999999999E-4</v>
      </c>
      <c r="AD23" s="53">
        <f t="shared" ref="AD23:AF33" si="38">ROUND(AD$5*AC23,0)</f>
        <v>0</v>
      </c>
      <c r="AE23" s="53">
        <f t="shared" si="38"/>
        <v>0</v>
      </c>
      <c r="AF23" s="53">
        <f t="shared" si="38"/>
        <v>0</v>
      </c>
      <c r="AG23" s="12">
        <f t="shared" si="18"/>
        <v>0</v>
      </c>
      <c r="AH23" s="36"/>
      <c r="AI23" s="53" t="s">
        <v>36</v>
      </c>
      <c r="AJ23" s="12">
        <f t="shared" si="2"/>
        <v>2141</v>
      </c>
      <c r="AK23" s="12">
        <f t="shared" si="3"/>
        <v>25</v>
      </c>
      <c r="AL23" s="12">
        <f t="shared" si="19"/>
        <v>431</v>
      </c>
      <c r="AM23" s="46">
        <f t="shared" si="4"/>
        <v>2597</v>
      </c>
      <c r="AN23" s="56"/>
      <c r="AO23" s="44">
        <f t="shared" si="20"/>
        <v>2249</v>
      </c>
      <c r="AP23" s="44">
        <f t="shared" si="21"/>
        <v>25</v>
      </c>
      <c r="AQ23" s="44">
        <f t="shared" si="22"/>
        <v>431</v>
      </c>
      <c r="AR23" s="49">
        <f t="shared" si="0"/>
        <v>2705</v>
      </c>
      <c r="AS23" s="61">
        <f t="shared" si="12"/>
        <v>0</v>
      </c>
      <c r="BA23" s="250"/>
    </row>
    <row r="24" spans="1:53" x14ac:dyDescent="0.25">
      <c r="A24" s="35" t="s">
        <v>37</v>
      </c>
      <c r="B24" s="52">
        <f>'3b 58C 22-23 Persons Count'!T21</f>
        <v>0.29520000000000002</v>
      </c>
      <c r="C24" s="53">
        <f t="shared" si="6"/>
        <v>10453</v>
      </c>
      <c r="D24" s="36"/>
      <c r="E24" s="160" t="s">
        <v>37</v>
      </c>
      <c r="F24" s="159">
        <f>'3b 58C 22-23 Persons Count'!T21</f>
        <v>0.29520000000000002</v>
      </c>
      <c r="G24" s="236">
        <f>ROUNDUP(F24*G$5,0)</f>
        <v>24551</v>
      </c>
      <c r="H24" s="36"/>
      <c r="I24" s="158" t="s">
        <v>37</v>
      </c>
      <c r="J24" s="159">
        <f>'3b 58C 22-23 Persons Count'!T21</f>
        <v>0.29520000000000002</v>
      </c>
      <c r="K24" s="236">
        <f>ROUNDUP(J24*K$5,0)</f>
        <v>217</v>
      </c>
      <c r="L24" s="36"/>
      <c r="M24" s="158" t="s">
        <v>37</v>
      </c>
      <c r="N24" s="159">
        <f>'3b 58C 22-23 Persons Count'!T21</f>
        <v>0.29520000000000002</v>
      </c>
      <c r="O24" s="161">
        <f t="shared" si="9"/>
        <v>3039</v>
      </c>
      <c r="P24" s="36"/>
      <c r="Q24" s="158" t="s">
        <v>37</v>
      </c>
      <c r="R24" s="159">
        <f>'3b 58C 22-23 Persons Count'!T21</f>
        <v>0.29520000000000002</v>
      </c>
      <c r="S24" s="161">
        <f t="shared" si="13"/>
        <v>1377</v>
      </c>
      <c r="T24" s="36"/>
      <c r="U24" s="35" t="s">
        <v>37</v>
      </c>
      <c r="V24" s="168">
        <f>'3b 58C 22-23 Persons Count'!R21</f>
        <v>0.29949999999999999</v>
      </c>
      <c r="W24" s="53">
        <f t="shared" si="14"/>
        <v>916017</v>
      </c>
      <c r="X24" s="53">
        <f t="shared" si="15"/>
        <v>10743</v>
      </c>
      <c r="Y24" s="53">
        <f t="shared" si="16"/>
        <v>184546</v>
      </c>
      <c r="Z24" s="55">
        <f t="shared" si="11"/>
        <v>1111306</v>
      </c>
      <c r="AA24" s="36"/>
      <c r="AB24" s="35" t="s">
        <v>37</v>
      </c>
      <c r="AC24" s="52">
        <f>'3a 58C 21-22 Persons Count'!AQ21</f>
        <v>0.29809999999999998</v>
      </c>
      <c r="AD24" s="53">
        <f t="shared" ref="AD24:AE24" si="39">ROUND(AD$5*AC24,0)</f>
        <v>-7</v>
      </c>
      <c r="AE24" s="53">
        <f t="shared" si="39"/>
        <v>0</v>
      </c>
      <c r="AF24" s="53">
        <f t="shared" si="38"/>
        <v>0</v>
      </c>
      <c r="AG24" s="12">
        <f t="shared" si="18"/>
        <v>-7</v>
      </c>
      <c r="AH24" s="36"/>
      <c r="AI24" s="12" t="s">
        <v>37</v>
      </c>
      <c r="AJ24" s="12">
        <f t="shared" si="2"/>
        <v>916010</v>
      </c>
      <c r="AK24" s="12">
        <f t="shared" si="3"/>
        <v>10743</v>
      </c>
      <c r="AL24" s="12">
        <f t="shared" si="19"/>
        <v>184546</v>
      </c>
      <c r="AM24" s="46">
        <f t="shared" si="4"/>
        <v>1111299</v>
      </c>
      <c r="AN24" s="56"/>
      <c r="AO24" s="44">
        <f t="shared" si="20"/>
        <v>955647</v>
      </c>
      <c r="AP24" s="44">
        <f t="shared" si="21"/>
        <v>10743</v>
      </c>
      <c r="AQ24" s="44">
        <f t="shared" si="22"/>
        <v>184546</v>
      </c>
      <c r="AR24" s="49">
        <f t="shared" si="0"/>
        <v>1150936</v>
      </c>
      <c r="AS24" s="61">
        <f t="shared" si="12"/>
        <v>0</v>
      </c>
      <c r="BA24" s="250"/>
    </row>
    <row r="25" spans="1:53" x14ac:dyDescent="0.25">
      <c r="A25" s="35" t="s">
        <v>38</v>
      </c>
      <c r="B25" s="52">
        <f>'3b 58C 22-23 Persons Count'!T22</f>
        <v>6.4000000000000003E-3</v>
      </c>
      <c r="C25" s="53">
        <f t="shared" si="6"/>
        <v>227</v>
      </c>
      <c r="D25" s="36"/>
      <c r="E25" s="160" t="s">
        <v>38</v>
      </c>
      <c r="F25" s="159">
        <f>'3b 58C 22-23 Persons Count'!T22</f>
        <v>6.4000000000000003E-3</v>
      </c>
      <c r="G25" s="161">
        <f t="shared" si="7"/>
        <v>532</v>
      </c>
      <c r="H25" s="36"/>
      <c r="I25" s="158" t="s">
        <v>38</v>
      </c>
      <c r="J25" s="159">
        <f>'3b 58C 22-23 Persons Count'!T22</f>
        <v>6.4000000000000003E-3</v>
      </c>
      <c r="K25" s="161">
        <f t="shared" si="8"/>
        <v>5</v>
      </c>
      <c r="L25" s="36"/>
      <c r="M25" s="158" t="s">
        <v>38</v>
      </c>
      <c r="N25" s="159">
        <f>'3b 58C 22-23 Persons Count'!T22</f>
        <v>6.4000000000000003E-3</v>
      </c>
      <c r="O25" s="161">
        <f t="shared" si="9"/>
        <v>66</v>
      </c>
      <c r="P25" s="36"/>
      <c r="Q25" s="158" t="s">
        <v>38</v>
      </c>
      <c r="R25" s="159">
        <f>'3b 58C 22-23 Persons Count'!T22</f>
        <v>6.4000000000000003E-3</v>
      </c>
      <c r="S25" s="161">
        <f t="shared" si="13"/>
        <v>30</v>
      </c>
      <c r="T25" s="36"/>
      <c r="U25" s="35" t="s">
        <v>38</v>
      </c>
      <c r="V25" s="168">
        <f>'3b 58C 22-23 Persons Count'!R22</f>
        <v>5.7999999999999996E-3</v>
      </c>
      <c r="W25" s="53">
        <f t="shared" si="14"/>
        <v>17739</v>
      </c>
      <c r="X25" s="53">
        <f t="shared" si="15"/>
        <v>208</v>
      </c>
      <c r="Y25" s="53">
        <f t="shared" si="16"/>
        <v>3574</v>
      </c>
      <c r="Z25" s="55">
        <f t="shared" si="11"/>
        <v>21521</v>
      </c>
      <c r="AA25" s="36"/>
      <c r="AB25" s="35" t="s">
        <v>38</v>
      </c>
      <c r="AC25" s="52">
        <f>'3a 58C 21-22 Persons Count'!AQ22</f>
        <v>5.7999999999999996E-3</v>
      </c>
      <c r="AD25" s="53">
        <f t="shared" ref="AD25:AF63" si="40">ROUND(AD$5*AC25,0)</f>
        <v>0</v>
      </c>
      <c r="AE25" s="53">
        <f t="shared" si="40"/>
        <v>0</v>
      </c>
      <c r="AF25" s="53">
        <f t="shared" si="38"/>
        <v>0</v>
      </c>
      <c r="AG25" s="12">
        <f t="shared" si="18"/>
        <v>0</v>
      </c>
      <c r="AH25" s="36"/>
      <c r="AI25" s="53" t="s">
        <v>38</v>
      </c>
      <c r="AJ25" s="12">
        <f t="shared" si="2"/>
        <v>17739</v>
      </c>
      <c r="AK25" s="12">
        <f t="shared" si="3"/>
        <v>208</v>
      </c>
      <c r="AL25" s="12">
        <f t="shared" si="19"/>
        <v>3574</v>
      </c>
      <c r="AM25" s="46">
        <f t="shared" si="4"/>
        <v>21521</v>
      </c>
      <c r="AN25" s="56"/>
      <c r="AO25" s="44">
        <f t="shared" si="20"/>
        <v>18599</v>
      </c>
      <c r="AP25" s="44">
        <f t="shared" si="21"/>
        <v>208</v>
      </c>
      <c r="AQ25" s="44">
        <f t="shared" si="22"/>
        <v>3574</v>
      </c>
      <c r="AR25" s="49">
        <f t="shared" si="0"/>
        <v>22381</v>
      </c>
      <c r="AS25" s="61">
        <f t="shared" si="12"/>
        <v>0</v>
      </c>
      <c r="BA25" s="250"/>
    </row>
    <row r="26" spans="1:53" x14ac:dyDescent="0.25">
      <c r="A26" s="35" t="s">
        <v>39</v>
      </c>
      <c r="B26" s="52">
        <f>'3b 58C 22-23 Persons Count'!T23</f>
        <v>2.7000000000000001E-3</v>
      </c>
      <c r="C26" s="53">
        <f t="shared" si="6"/>
        <v>96</v>
      </c>
      <c r="D26" s="36"/>
      <c r="E26" s="160" t="s">
        <v>39</v>
      </c>
      <c r="F26" s="159">
        <f>'3b 58C 22-23 Persons Count'!T23</f>
        <v>2.7000000000000001E-3</v>
      </c>
      <c r="G26" s="161">
        <f t="shared" si="7"/>
        <v>225</v>
      </c>
      <c r="H26" s="36"/>
      <c r="I26" s="158" t="s">
        <v>39</v>
      </c>
      <c r="J26" s="159">
        <f>'3b 58C 22-23 Persons Count'!T23</f>
        <v>2.7000000000000001E-3</v>
      </c>
      <c r="K26" s="161">
        <f t="shared" si="8"/>
        <v>2</v>
      </c>
      <c r="L26" s="36"/>
      <c r="M26" s="158" t="s">
        <v>39</v>
      </c>
      <c r="N26" s="159">
        <f>'3b 58C 22-23 Persons Count'!T23</f>
        <v>2.7000000000000001E-3</v>
      </c>
      <c r="O26" s="161">
        <f t="shared" si="9"/>
        <v>28</v>
      </c>
      <c r="P26" s="36"/>
      <c r="Q26" s="158" t="s">
        <v>39</v>
      </c>
      <c r="R26" s="159">
        <f>'3b 58C 22-23 Persons Count'!T23</f>
        <v>2.7000000000000001E-3</v>
      </c>
      <c r="S26" s="161">
        <f t="shared" si="13"/>
        <v>13</v>
      </c>
      <c r="T26" s="36"/>
      <c r="U26" s="35" t="s">
        <v>39</v>
      </c>
      <c r="V26" s="168">
        <f>'3b 58C 22-23 Persons Count'!R23</f>
        <v>3.5000000000000001E-3</v>
      </c>
      <c r="W26" s="53">
        <f t="shared" si="14"/>
        <v>10705</v>
      </c>
      <c r="X26" s="53">
        <f t="shared" si="15"/>
        <v>126</v>
      </c>
      <c r="Y26" s="53">
        <f t="shared" si="16"/>
        <v>2157</v>
      </c>
      <c r="Z26" s="55">
        <f t="shared" si="11"/>
        <v>12988</v>
      </c>
      <c r="AA26" s="36"/>
      <c r="AB26" s="35" t="s">
        <v>39</v>
      </c>
      <c r="AC26" s="52">
        <f>'3a 58C 21-22 Persons Count'!AQ23</f>
        <v>3.5000000000000001E-3</v>
      </c>
      <c r="AD26" s="53">
        <f t="shared" si="40"/>
        <v>0</v>
      </c>
      <c r="AE26" s="53">
        <f t="shared" si="40"/>
        <v>0</v>
      </c>
      <c r="AF26" s="53">
        <f t="shared" si="38"/>
        <v>0</v>
      </c>
      <c r="AG26" s="12">
        <f t="shared" si="18"/>
        <v>0</v>
      </c>
      <c r="AH26" s="36"/>
      <c r="AI26" s="53" t="s">
        <v>39</v>
      </c>
      <c r="AJ26" s="12">
        <f t="shared" si="2"/>
        <v>10705</v>
      </c>
      <c r="AK26" s="12">
        <f t="shared" si="3"/>
        <v>126</v>
      </c>
      <c r="AL26" s="12">
        <f t="shared" si="19"/>
        <v>2157</v>
      </c>
      <c r="AM26" s="46">
        <f t="shared" si="4"/>
        <v>12988</v>
      </c>
      <c r="AN26" s="56"/>
      <c r="AO26" s="44">
        <f t="shared" si="20"/>
        <v>11069</v>
      </c>
      <c r="AP26" s="44">
        <f t="shared" si="21"/>
        <v>126</v>
      </c>
      <c r="AQ26" s="44">
        <f t="shared" si="22"/>
        <v>2157</v>
      </c>
      <c r="AR26" s="49">
        <f t="shared" si="0"/>
        <v>13352</v>
      </c>
      <c r="AS26" s="61">
        <f t="shared" si="12"/>
        <v>0</v>
      </c>
      <c r="BA26" s="250"/>
    </row>
    <row r="27" spans="1:53" x14ac:dyDescent="0.25">
      <c r="A27" s="35" t="s">
        <v>40</v>
      </c>
      <c r="B27" s="52">
        <f>'3b 58C 22-23 Persons Count'!T24</f>
        <v>5.9999999999999995E-4</v>
      </c>
      <c r="C27" s="53">
        <f t="shared" si="6"/>
        <v>21</v>
      </c>
      <c r="D27" s="36"/>
      <c r="E27" s="160" t="s">
        <v>40</v>
      </c>
      <c r="F27" s="159">
        <f>'3b 58C 22-23 Persons Count'!T24</f>
        <v>5.9999999999999995E-4</v>
      </c>
      <c r="G27" s="161">
        <f t="shared" si="7"/>
        <v>50</v>
      </c>
      <c r="H27" s="36"/>
      <c r="I27" s="158" t="s">
        <v>40</v>
      </c>
      <c r="J27" s="159">
        <f>'3b 58C 22-23 Persons Count'!T24</f>
        <v>5.9999999999999995E-4</v>
      </c>
      <c r="K27" s="161">
        <f t="shared" si="8"/>
        <v>0</v>
      </c>
      <c r="L27" s="36"/>
      <c r="M27" s="158" t="s">
        <v>40</v>
      </c>
      <c r="N27" s="159">
        <f>'3b 58C 22-23 Persons Count'!T24</f>
        <v>5.9999999999999995E-4</v>
      </c>
      <c r="O27" s="161">
        <f t="shared" si="9"/>
        <v>6</v>
      </c>
      <c r="P27" s="36"/>
      <c r="Q27" s="158" t="s">
        <v>40</v>
      </c>
      <c r="R27" s="159">
        <f>'3b 58C 22-23 Persons Count'!T24</f>
        <v>5.9999999999999995E-4</v>
      </c>
      <c r="S27" s="161">
        <f t="shared" si="13"/>
        <v>3</v>
      </c>
      <c r="T27" s="36"/>
      <c r="U27" s="35" t="s">
        <v>40</v>
      </c>
      <c r="V27" s="168">
        <f>'3b 58C 22-23 Persons Count'!R24</f>
        <v>4.0000000000000002E-4</v>
      </c>
      <c r="W27" s="53">
        <f t="shared" si="14"/>
        <v>1223</v>
      </c>
      <c r="X27" s="53">
        <f t="shared" si="15"/>
        <v>14</v>
      </c>
      <c r="Y27" s="53">
        <f t="shared" si="16"/>
        <v>246</v>
      </c>
      <c r="Z27" s="55">
        <f t="shared" si="11"/>
        <v>1483</v>
      </c>
      <c r="AA27" s="36"/>
      <c r="AB27" s="35" t="s">
        <v>40</v>
      </c>
      <c r="AC27" s="52">
        <f>'3a 58C 21-22 Persons Count'!AQ24</f>
        <v>4.0000000000000002E-4</v>
      </c>
      <c r="AD27" s="53">
        <f t="shared" si="40"/>
        <v>0</v>
      </c>
      <c r="AE27" s="53">
        <f t="shared" si="40"/>
        <v>0</v>
      </c>
      <c r="AF27" s="53">
        <f t="shared" si="38"/>
        <v>0</v>
      </c>
      <c r="AG27" s="12">
        <f t="shared" si="18"/>
        <v>0</v>
      </c>
      <c r="AH27" s="36"/>
      <c r="AI27" s="53" t="s">
        <v>40</v>
      </c>
      <c r="AJ27" s="12">
        <f t="shared" si="2"/>
        <v>1223</v>
      </c>
      <c r="AK27" s="12">
        <f t="shared" si="3"/>
        <v>14</v>
      </c>
      <c r="AL27" s="12">
        <f t="shared" si="19"/>
        <v>246</v>
      </c>
      <c r="AM27" s="46">
        <f t="shared" si="4"/>
        <v>1483</v>
      </c>
      <c r="AN27" s="56"/>
      <c r="AO27" s="44">
        <f t="shared" si="20"/>
        <v>1303</v>
      </c>
      <c r="AP27" s="44">
        <f t="shared" si="21"/>
        <v>14</v>
      </c>
      <c r="AQ27" s="44">
        <f t="shared" si="22"/>
        <v>246</v>
      </c>
      <c r="AR27" s="49">
        <f t="shared" si="0"/>
        <v>1563</v>
      </c>
      <c r="AS27" s="61">
        <f t="shared" si="12"/>
        <v>0</v>
      </c>
      <c r="BA27" s="250"/>
    </row>
    <row r="28" spans="1:53" x14ac:dyDescent="0.25">
      <c r="A28" s="35" t="s">
        <v>41</v>
      </c>
      <c r="B28" s="52">
        <f>'3b 58C 22-23 Persons Count'!T25</f>
        <v>3.0999999999999999E-3</v>
      </c>
      <c r="C28" s="53">
        <f t="shared" si="6"/>
        <v>110</v>
      </c>
      <c r="D28" s="36"/>
      <c r="E28" s="160" t="s">
        <v>41</v>
      </c>
      <c r="F28" s="159">
        <f>'3b 58C 22-23 Persons Count'!T25</f>
        <v>3.0999999999999999E-3</v>
      </c>
      <c r="G28" s="161">
        <f t="shared" si="7"/>
        <v>258</v>
      </c>
      <c r="H28" s="36"/>
      <c r="I28" s="158" t="s">
        <v>41</v>
      </c>
      <c r="J28" s="159">
        <f>'3b 58C 22-23 Persons Count'!T25</f>
        <v>3.0999999999999999E-3</v>
      </c>
      <c r="K28" s="161">
        <f t="shared" si="8"/>
        <v>2</v>
      </c>
      <c r="L28" s="36"/>
      <c r="M28" s="158" t="s">
        <v>41</v>
      </c>
      <c r="N28" s="159">
        <f>'3b 58C 22-23 Persons Count'!T25</f>
        <v>3.0999999999999999E-3</v>
      </c>
      <c r="O28" s="161">
        <f t="shared" si="9"/>
        <v>32</v>
      </c>
      <c r="P28" s="36"/>
      <c r="Q28" s="158" t="s">
        <v>41</v>
      </c>
      <c r="R28" s="159">
        <f>'3b 58C 22-23 Persons Count'!T25</f>
        <v>3.0999999999999999E-3</v>
      </c>
      <c r="S28" s="161">
        <f t="shared" si="13"/>
        <v>14</v>
      </c>
      <c r="T28" s="36"/>
      <c r="U28" s="35" t="s">
        <v>41</v>
      </c>
      <c r="V28" s="168">
        <f>'3b 58C 22-23 Persons Count'!R25</f>
        <v>2.8999999999999998E-3</v>
      </c>
      <c r="W28" s="53">
        <f t="shared" si="14"/>
        <v>8870</v>
      </c>
      <c r="X28" s="53">
        <f t="shared" si="15"/>
        <v>104</v>
      </c>
      <c r="Y28" s="53">
        <f t="shared" si="16"/>
        <v>1787</v>
      </c>
      <c r="Z28" s="55">
        <f t="shared" si="11"/>
        <v>10761</v>
      </c>
      <c r="AA28" s="36"/>
      <c r="AB28" s="35" t="s">
        <v>41</v>
      </c>
      <c r="AC28" s="52">
        <f>'3a 58C 21-22 Persons Count'!AQ25</f>
        <v>2.8999999999999998E-3</v>
      </c>
      <c r="AD28" s="53">
        <f t="shared" si="40"/>
        <v>0</v>
      </c>
      <c r="AE28" s="53">
        <f t="shared" si="40"/>
        <v>0</v>
      </c>
      <c r="AF28" s="53">
        <f t="shared" si="38"/>
        <v>0</v>
      </c>
      <c r="AG28" s="12">
        <f t="shared" si="18"/>
        <v>0</v>
      </c>
      <c r="AH28" s="36"/>
      <c r="AI28" s="53" t="s">
        <v>41</v>
      </c>
      <c r="AJ28" s="12">
        <f t="shared" si="2"/>
        <v>8870</v>
      </c>
      <c r="AK28" s="12">
        <f t="shared" si="3"/>
        <v>104</v>
      </c>
      <c r="AL28" s="12">
        <f t="shared" si="19"/>
        <v>1787</v>
      </c>
      <c r="AM28" s="46">
        <f t="shared" si="4"/>
        <v>10761</v>
      </c>
      <c r="AN28" s="56"/>
      <c r="AO28" s="44">
        <f>SUM(C28,G28,K28,O28,S28,AJ28)</f>
        <v>9286</v>
      </c>
      <c r="AP28" s="44">
        <f t="shared" si="21"/>
        <v>104</v>
      </c>
      <c r="AQ28" s="44">
        <f t="shared" si="22"/>
        <v>1787</v>
      </c>
      <c r="AR28" s="49">
        <f t="shared" si="0"/>
        <v>11177</v>
      </c>
      <c r="AS28" s="61">
        <f t="shared" si="12"/>
        <v>0</v>
      </c>
      <c r="BA28" s="250"/>
    </row>
    <row r="29" spans="1:53" x14ac:dyDescent="0.25">
      <c r="A29" s="35" t="s">
        <v>42</v>
      </c>
      <c r="B29" s="52">
        <f>'3b 58C 22-23 Persons Count'!T26</f>
        <v>1.1599999999999999E-2</v>
      </c>
      <c r="C29" s="53">
        <f t="shared" si="6"/>
        <v>411</v>
      </c>
      <c r="D29" s="36"/>
      <c r="E29" s="160" t="s">
        <v>42</v>
      </c>
      <c r="F29" s="159">
        <f>'3b 58C 22-23 Persons Count'!T26</f>
        <v>1.1599999999999999E-2</v>
      </c>
      <c r="G29" s="161">
        <f t="shared" si="7"/>
        <v>965</v>
      </c>
      <c r="H29" s="36"/>
      <c r="I29" s="158" t="s">
        <v>42</v>
      </c>
      <c r="J29" s="159">
        <f>'3b 58C 22-23 Persons Count'!T26</f>
        <v>1.1599999999999999E-2</v>
      </c>
      <c r="K29" s="161">
        <f t="shared" si="8"/>
        <v>8</v>
      </c>
      <c r="L29" s="36"/>
      <c r="M29" s="158" t="s">
        <v>42</v>
      </c>
      <c r="N29" s="159">
        <f>'3b 58C 22-23 Persons Count'!T26</f>
        <v>1.1599999999999999E-2</v>
      </c>
      <c r="O29" s="161">
        <f t="shared" si="9"/>
        <v>119</v>
      </c>
      <c r="P29" s="36"/>
      <c r="Q29" s="158" t="s">
        <v>42</v>
      </c>
      <c r="R29" s="159">
        <f>'3b 58C 22-23 Persons Count'!T26</f>
        <v>1.1599999999999999E-2</v>
      </c>
      <c r="S29" s="161">
        <f t="shared" si="13"/>
        <v>54</v>
      </c>
      <c r="T29" s="36"/>
      <c r="U29" s="35" t="s">
        <v>42</v>
      </c>
      <c r="V29" s="168">
        <f>'3b 58C 22-23 Persons Count'!R26</f>
        <v>1.06E-2</v>
      </c>
      <c r="W29" s="53">
        <f t="shared" si="14"/>
        <v>32420</v>
      </c>
      <c r="X29" s="53">
        <f t="shared" si="15"/>
        <v>380</v>
      </c>
      <c r="Y29" s="53">
        <f t="shared" si="16"/>
        <v>6532</v>
      </c>
      <c r="Z29" s="55">
        <f t="shared" si="11"/>
        <v>39332</v>
      </c>
      <c r="AA29" s="36"/>
      <c r="AB29" s="35" t="s">
        <v>42</v>
      </c>
      <c r="AC29" s="52">
        <f>'3a 58C 21-22 Persons Count'!AQ26</f>
        <v>1.0699999999999999E-2</v>
      </c>
      <c r="AD29" s="53">
        <f t="shared" si="40"/>
        <v>0</v>
      </c>
      <c r="AE29" s="53">
        <f t="shared" si="40"/>
        <v>0</v>
      </c>
      <c r="AF29" s="53">
        <f t="shared" si="38"/>
        <v>0</v>
      </c>
      <c r="AG29" s="12">
        <f t="shared" si="18"/>
        <v>0</v>
      </c>
      <c r="AH29" s="36"/>
      <c r="AI29" s="53" t="s">
        <v>42</v>
      </c>
      <c r="AJ29" s="12">
        <f t="shared" si="2"/>
        <v>32420</v>
      </c>
      <c r="AK29" s="12">
        <f t="shared" si="3"/>
        <v>380</v>
      </c>
      <c r="AL29" s="12">
        <f>SUM(Y29,AF29)</f>
        <v>6532</v>
      </c>
      <c r="AM29" s="46">
        <f t="shared" si="4"/>
        <v>39332</v>
      </c>
      <c r="AN29" s="56"/>
      <c r="AO29" s="44">
        <f t="shared" ref="AO29:AO41" si="41">SUM(C29,G29,K29,O29,S29,AJ29)</f>
        <v>33977</v>
      </c>
      <c r="AP29" s="44">
        <f t="shared" ref="AP29:AP63" si="42">SUM(D29,H29,L29,P29,T29,AK29)</f>
        <v>380</v>
      </c>
      <c r="AQ29" s="44">
        <f t="shared" ref="AQ29:AQ63" si="43">SUM(E29,I29,M29,Q29,U29,AL29)</f>
        <v>6532</v>
      </c>
      <c r="AR29" s="49">
        <f t="shared" si="0"/>
        <v>40889</v>
      </c>
      <c r="AS29" s="61">
        <f t="shared" si="12"/>
        <v>0</v>
      </c>
      <c r="BA29" s="250"/>
    </row>
    <row r="30" spans="1:53" x14ac:dyDescent="0.25">
      <c r="A30" s="35" t="s">
        <v>43</v>
      </c>
      <c r="B30" s="52">
        <f>'3b 58C 22-23 Persons Count'!T27</f>
        <v>4.0000000000000002E-4</v>
      </c>
      <c r="C30" s="53">
        <f t="shared" si="6"/>
        <v>14</v>
      </c>
      <c r="D30" s="36"/>
      <c r="E30" s="160" t="s">
        <v>43</v>
      </c>
      <c r="F30" s="159">
        <f>'3b 58C 22-23 Persons Count'!T27</f>
        <v>4.0000000000000002E-4</v>
      </c>
      <c r="G30" s="161">
        <f t="shared" si="7"/>
        <v>33</v>
      </c>
      <c r="H30" s="36"/>
      <c r="I30" s="158" t="s">
        <v>43</v>
      </c>
      <c r="J30" s="159">
        <f>'3b 58C 22-23 Persons Count'!T27</f>
        <v>4.0000000000000002E-4</v>
      </c>
      <c r="K30" s="161">
        <f t="shared" si="8"/>
        <v>0</v>
      </c>
      <c r="L30" s="36"/>
      <c r="M30" s="158" t="s">
        <v>43</v>
      </c>
      <c r="N30" s="159">
        <f>'3b 58C 22-23 Persons Count'!T27</f>
        <v>4.0000000000000002E-4</v>
      </c>
      <c r="O30" s="161">
        <f t="shared" si="9"/>
        <v>4</v>
      </c>
      <c r="P30" s="36"/>
      <c r="Q30" s="158" t="s">
        <v>43</v>
      </c>
      <c r="R30" s="159">
        <f>'3b 58C 22-23 Persons Count'!T27</f>
        <v>4.0000000000000002E-4</v>
      </c>
      <c r="S30" s="161">
        <f>ROUND(R30*S$5,0)</f>
        <v>2</v>
      </c>
      <c r="T30" s="36"/>
      <c r="U30" s="35" t="s">
        <v>43</v>
      </c>
      <c r="V30" s="168">
        <f>'3b 58C 22-23 Persons Count'!R27</f>
        <v>2.9999999999999997E-4</v>
      </c>
      <c r="W30" s="53">
        <f t="shared" si="14"/>
        <v>918</v>
      </c>
      <c r="X30" s="53">
        <f t="shared" si="15"/>
        <v>11</v>
      </c>
      <c r="Y30" s="53">
        <f t="shared" si="16"/>
        <v>185</v>
      </c>
      <c r="Z30" s="55">
        <f t="shared" si="11"/>
        <v>1114</v>
      </c>
      <c r="AA30" s="36"/>
      <c r="AB30" s="35" t="s">
        <v>43</v>
      </c>
      <c r="AC30" s="52">
        <f>'3a 58C 21-22 Persons Count'!AQ27</f>
        <v>2.9999999999999997E-4</v>
      </c>
      <c r="AD30" s="53">
        <f t="shared" si="40"/>
        <v>0</v>
      </c>
      <c r="AE30" s="53">
        <f t="shared" si="40"/>
        <v>0</v>
      </c>
      <c r="AF30" s="53">
        <f t="shared" si="38"/>
        <v>0</v>
      </c>
      <c r="AG30" s="12">
        <f t="shared" si="18"/>
        <v>0</v>
      </c>
      <c r="AH30" s="36"/>
      <c r="AI30" s="53" t="s">
        <v>43</v>
      </c>
      <c r="AJ30" s="12">
        <f t="shared" si="2"/>
        <v>918</v>
      </c>
      <c r="AK30" s="12">
        <f t="shared" si="3"/>
        <v>11</v>
      </c>
      <c r="AL30" s="12">
        <f t="shared" si="19"/>
        <v>185</v>
      </c>
      <c r="AM30" s="46">
        <f t="shared" si="4"/>
        <v>1114</v>
      </c>
      <c r="AN30" s="56"/>
      <c r="AO30" s="44">
        <f t="shared" si="41"/>
        <v>971</v>
      </c>
      <c r="AP30" s="44">
        <f t="shared" si="42"/>
        <v>11</v>
      </c>
      <c r="AQ30" s="44">
        <f t="shared" si="43"/>
        <v>185</v>
      </c>
      <c r="AR30" s="49">
        <f t="shared" si="0"/>
        <v>1167</v>
      </c>
      <c r="AS30" s="61">
        <f t="shared" si="12"/>
        <v>0</v>
      </c>
      <c r="BA30" s="250"/>
    </row>
    <row r="31" spans="1:53" x14ac:dyDescent="0.25">
      <c r="A31" s="35" t="s">
        <v>44</v>
      </c>
      <c r="B31" s="52">
        <f>'3b 58C 22-23 Persons Count'!T28</f>
        <v>1E-4</v>
      </c>
      <c r="C31" s="53">
        <f t="shared" si="6"/>
        <v>4</v>
      </c>
      <c r="D31" s="36"/>
      <c r="E31" s="160" t="s">
        <v>44</v>
      </c>
      <c r="F31" s="159">
        <f>'3b 58C 22-23 Persons Count'!T28</f>
        <v>1E-4</v>
      </c>
      <c r="G31" s="161">
        <f t="shared" si="7"/>
        <v>8</v>
      </c>
      <c r="H31" s="36"/>
      <c r="I31" s="158" t="s">
        <v>44</v>
      </c>
      <c r="J31" s="159">
        <f>'3b 58C 22-23 Persons Count'!T28</f>
        <v>1E-4</v>
      </c>
      <c r="K31" s="161">
        <f t="shared" si="8"/>
        <v>0</v>
      </c>
      <c r="L31" s="36"/>
      <c r="M31" s="158" t="s">
        <v>44</v>
      </c>
      <c r="N31" s="159">
        <f>'3b 58C 22-23 Persons Count'!T28</f>
        <v>1E-4</v>
      </c>
      <c r="O31" s="161">
        <f t="shared" si="9"/>
        <v>1</v>
      </c>
      <c r="P31" s="36"/>
      <c r="Q31" s="158" t="s">
        <v>44</v>
      </c>
      <c r="R31" s="159">
        <f>'3b 58C 22-23 Persons Count'!T28</f>
        <v>1E-4</v>
      </c>
      <c r="S31" s="161">
        <f t="shared" si="13"/>
        <v>0</v>
      </c>
      <c r="T31" s="36"/>
      <c r="U31" s="35" t="s">
        <v>44</v>
      </c>
      <c r="V31" s="168">
        <f>'3b 58C 22-23 Persons Count'!R28</f>
        <v>2.0000000000000001E-4</v>
      </c>
      <c r="W31" s="53">
        <f t="shared" si="14"/>
        <v>612</v>
      </c>
      <c r="X31" s="53">
        <f t="shared" ref="X31:X63" si="44">ROUND($X$5*V31,0)</f>
        <v>7</v>
      </c>
      <c r="Y31" s="53">
        <f t="shared" si="16"/>
        <v>123</v>
      </c>
      <c r="Z31" s="55">
        <f t="shared" si="11"/>
        <v>742</v>
      </c>
      <c r="AA31" s="36"/>
      <c r="AB31" s="35" t="s">
        <v>44</v>
      </c>
      <c r="AC31" s="52">
        <f>'3a 58C 21-22 Persons Count'!AQ28</f>
        <v>2.0000000000000001E-4</v>
      </c>
      <c r="AD31" s="53">
        <f t="shared" si="40"/>
        <v>0</v>
      </c>
      <c r="AE31" s="53">
        <f t="shared" si="40"/>
        <v>0</v>
      </c>
      <c r="AF31" s="53">
        <f t="shared" si="38"/>
        <v>0</v>
      </c>
      <c r="AG31" s="12">
        <f t="shared" si="18"/>
        <v>0</v>
      </c>
      <c r="AH31" s="36"/>
      <c r="AI31" s="53" t="s">
        <v>44</v>
      </c>
      <c r="AJ31" s="12">
        <f t="shared" si="2"/>
        <v>612</v>
      </c>
      <c r="AK31" s="12">
        <f t="shared" si="3"/>
        <v>7</v>
      </c>
      <c r="AL31" s="12">
        <f t="shared" si="19"/>
        <v>123</v>
      </c>
      <c r="AM31" s="46">
        <f t="shared" si="4"/>
        <v>742</v>
      </c>
      <c r="AN31" s="56"/>
      <c r="AO31" s="44">
        <f t="shared" si="41"/>
        <v>625</v>
      </c>
      <c r="AP31" s="44">
        <f t="shared" si="42"/>
        <v>7</v>
      </c>
      <c r="AQ31" s="44">
        <f t="shared" si="43"/>
        <v>123</v>
      </c>
      <c r="AR31" s="49">
        <f t="shared" si="0"/>
        <v>755</v>
      </c>
      <c r="AS31" s="61">
        <f t="shared" si="12"/>
        <v>0</v>
      </c>
      <c r="BA31" s="250"/>
    </row>
    <row r="32" spans="1:53" x14ac:dyDescent="0.25">
      <c r="A32" s="35" t="s">
        <v>45</v>
      </c>
      <c r="B32" s="52">
        <f>'3b 58C 22-23 Persons Count'!T29</f>
        <v>9.7000000000000003E-3</v>
      </c>
      <c r="C32" s="53">
        <f t="shared" si="6"/>
        <v>343</v>
      </c>
      <c r="D32" s="36"/>
      <c r="E32" s="160" t="s">
        <v>45</v>
      </c>
      <c r="F32" s="159">
        <f>'3b 58C 22-23 Persons Count'!T29</f>
        <v>9.7000000000000003E-3</v>
      </c>
      <c r="G32" s="161">
        <f t="shared" si="7"/>
        <v>807</v>
      </c>
      <c r="H32" s="36"/>
      <c r="I32" s="158" t="s">
        <v>45</v>
      </c>
      <c r="J32" s="159">
        <f>'3b 58C 22-23 Persons Count'!T29</f>
        <v>9.7000000000000003E-3</v>
      </c>
      <c r="K32" s="161">
        <f t="shared" si="8"/>
        <v>7</v>
      </c>
      <c r="L32" s="36"/>
      <c r="M32" s="158" t="s">
        <v>45</v>
      </c>
      <c r="N32" s="159">
        <f>'3b 58C 22-23 Persons Count'!T29</f>
        <v>9.7000000000000003E-3</v>
      </c>
      <c r="O32" s="161">
        <f t="shared" si="9"/>
        <v>100</v>
      </c>
      <c r="P32" s="36"/>
      <c r="Q32" s="158" t="s">
        <v>45</v>
      </c>
      <c r="R32" s="159">
        <f>'3b 58C 22-23 Persons Count'!T29</f>
        <v>9.7000000000000003E-3</v>
      </c>
      <c r="S32" s="161">
        <f t="shared" si="13"/>
        <v>45</v>
      </c>
      <c r="T32" s="36"/>
      <c r="U32" s="35" t="s">
        <v>45</v>
      </c>
      <c r="V32" s="168">
        <f>'3b 58C 22-23 Persons Count'!R29</f>
        <v>1.2999999999999999E-2</v>
      </c>
      <c r="W32" s="53">
        <f t="shared" si="14"/>
        <v>39760</v>
      </c>
      <c r="X32" s="53">
        <f t="shared" si="44"/>
        <v>466</v>
      </c>
      <c r="Y32" s="53">
        <f t="shared" si="16"/>
        <v>8010</v>
      </c>
      <c r="Z32" s="55">
        <f t="shared" si="11"/>
        <v>48236</v>
      </c>
      <c r="AA32" s="36"/>
      <c r="AB32" s="35" t="s">
        <v>45</v>
      </c>
      <c r="AC32" s="52">
        <f>'3a 58C 21-22 Persons Count'!AQ29</f>
        <v>1.3100000000000001E-2</v>
      </c>
      <c r="AD32" s="53">
        <f t="shared" si="40"/>
        <v>0</v>
      </c>
      <c r="AE32" s="53">
        <f t="shared" si="40"/>
        <v>0</v>
      </c>
      <c r="AF32" s="53">
        <f t="shared" si="38"/>
        <v>0</v>
      </c>
      <c r="AG32" s="12">
        <f t="shared" si="18"/>
        <v>0</v>
      </c>
      <c r="AH32" s="36"/>
      <c r="AI32" s="53" t="s">
        <v>45</v>
      </c>
      <c r="AJ32" s="12">
        <f t="shared" si="2"/>
        <v>39760</v>
      </c>
      <c r="AK32" s="12">
        <f t="shared" si="3"/>
        <v>466</v>
      </c>
      <c r="AL32" s="12">
        <f t="shared" si="19"/>
        <v>8010</v>
      </c>
      <c r="AM32" s="46">
        <f t="shared" si="4"/>
        <v>48236</v>
      </c>
      <c r="AN32" s="56"/>
      <c r="AO32" s="44">
        <f t="shared" si="41"/>
        <v>41062</v>
      </c>
      <c r="AP32" s="44">
        <f t="shared" si="42"/>
        <v>466</v>
      </c>
      <c r="AQ32" s="44">
        <f t="shared" si="43"/>
        <v>8010</v>
      </c>
      <c r="AR32" s="49">
        <f t="shared" si="0"/>
        <v>49538</v>
      </c>
      <c r="AS32" s="61">
        <f t="shared" si="12"/>
        <v>0</v>
      </c>
      <c r="BA32" s="250"/>
    </row>
    <row r="33" spans="1:53" x14ac:dyDescent="0.25">
      <c r="A33" s="35" t="s">
        <v>46</v>
      </c>
      <c r="B33" s="52">
        <f>'3b 58C 22-23 Persons Count'!T30</f>
        <v>1.6999999999999999E-3</v>
      </c>
      <c r="C33" s="53">
        <f t="shared" si="6"/>
        <v>60</v>
      </c>
      <c r="D33" s="36"/>
      <c r="E33" s="160" t="s">
        <v>46</v>
      </c>
      <c r="F33" s="159">
        <f>'3b 58C 22-23 Persons Count'!T30</f>
        <v>1.6999999999999999E-3</v>
      </c>
      <c r="G33" s="161">
        <f t="shared" si="7"/>
        <v>141</v>
      </c>
      <c r="H33" s="36"/>
      <c r="I33" s="158" t="s">
        <v>46</v>
      </c>
      <c r="J33" s="159">
        <f>'3b 58C 22-23 Persons Count'!T30</f>
        <v>1.6999999999999999E-3</v>
      </c>
      <c r="K33" s="161">
        <f t="shared" si="8"/>
        <v>1</v>
      </c>
      <c r="L33" s="36"/>
      <c r="M33" s="158" t="s">
        <v>46</v>
      </c>
      <c r="N33" s="159">
        <f>'3b 58C 22-23 Persons Count'!T30</f>
        <v>1.6999999999999999E-3</v>
      </c>
      <c r="O33" s="161">
        <f t="shared" si="9"/>
        <v>17</v>
      </c>
      <c r="P33" s="36"/>
      <c r="Q33" s="158" t="s">
        <v>46</v>
      </c>
      <c r="R33" s="159">
        <f>'3b 58C 22-23 Persons Count'!T30</f>
        <v>1.6999999999999999E-3</v>
      </c>
      <c r="S33" s="161">
        <f t="shared" si="13"/>
        <v>8</v>
      </c>
      <c r="T33" s="36"/>
      <c r="U33" s="35" t="s">
        <v>46</v>
      </c>
      <c r="V33" s="168">
        <f>'3b 58C 22-23 Persons Count'!R30</f>
        <v>2.3E-3</v>
      </c>
      <c r="W33" s="53">
        <f t="shared" si="14"/>
        <v>7035</v>
      </c>
      <c r="X33" s="53">
        <f t="shared" si="44"/>
        <v>82</v>
      </c>
      <c r="Y33" s="53">
        <f t="shared" si="16"/>
        <v>1417</v>
      </c>
      <c r="Z33" s="55">
        <f t="shared" si="11"/>
        <v>8534</v>
      </c>
      <c r="AA33" s="36"/>
      <c r="AB33" s="35" t="s">
        <v>46</v>
      </c>
      <c r="AC33" s="52">
        <f>'3a 58C 21-22 Persons Count'!AQ30</f>
        <v>2.2000000000000001E-3</v>
      </c>
      <c r="AD33" s="53">
        <f t="shared" si="40"/>
        <v>0</v>
      </c>
      <c r="AE33" s="53">
        <f t="shared" si="40"/>
        <v>0</v>
      </c>
      <c r="AF33" s="53">
        <f t="shared" si="38"/>
        <v>0</v>
      </c>
      <c r="AG33" s="12">
        <f t="shared" si="18"/>
        <v>0</v>
      </c>
      <c r="AH33" s="36"/>
      <c r="AI33" s="53" t="s">
        <v>46</v>
      </c>
      <c r="AJ33" s="12">
        <f t="shared" si="2"/>
        <v>7035</v>
      </c>
      <c r="AK33" s="12">
        <f t="shared" si="3"/>
        <v>82</v>
      </c>
      <c r="AL33" s="12">
        <f t="shared" si="19"/>
        <v>1417</v>
      </c>
      <c r="AM33" s="46">
        <f t="shared" si="4"/>
        <v>8534</v>
      </c>
      <c r="AN33" s="56"/>
      <c r="AO33" s="44">
        <f t="shared" si="41"/>
        <v>7262</v>
      </c>
      <c r="AP33" s="44">
        <f t="shared" si="42"/>
        <v>82</v>
      </c>
      <c r="AQ33" s="44">
        <f t="shared" si="43"/>
        <v>1417</v>
      </c>
      <c r="AR33" s="49">
        <f t="shared" si="0"/>
        <v>8761</v>
      </c>
      <c r="AS33" s="61">
        <f t="shared" si="12"/>
        <v>0</v>
      </c>
      <c r="BA33" s="250"/>
    </row>
    <row r="34" spans="1:53" x14ac:dyDescent="0.25">
      <c r="A34" s="35" t="s">
        <v>47</v>
      </c>
      <c r="B34" s="52">
        <f>'3b 58C 22-23 Persons Count'!T31</f>
        <v>2E-3</v>
      </c>
      <c r="C34" s="53">
        <f t="shared" si="6"/>
        <v>71</v>
      </c>
      <c r="D34" s="36"/>
      <c r="E34" s="160" t="s">
        <v>47</v>
      </c>
      <c r="F34" s="159">
        <f>'3b 58C 22-23 Persons Count'!T31</f>
        <v>2E-3</v>
      </c>
      <c r="G34" s="161">
        <f t="shared" si="7"/>
        <v>166</v>
      </c>
      <c r="H34" s="36"/>
      <c r="I34" s="158" t="s">
        <v>47</v>
      </c>
      <c r="J34" s="159">
        <f>'3b 58C 22-23 Persons Count'!T31</f>
        <v>2E-3</v>
      </c>
      <c r="K34" s="161">
        <f t="shared" si="8"/>
        <v>1</v>
      </c>
      <c r="L34" s="36"/>
      <c r="M34" s="158" t="s">
        <v>47</v>
      </c>
      <c r="N34" s="159">
        <f>'3b 58C 22-23 Persons Count'!T31</f>
        <v>2E-3</v>
      </c>
      <c r="O34" s="161">
        <f t="shared" si="9"/>
        <v>21</v>
      </c>
      <c r="P34" s="36"/>
      <c r="Q34" s="158" t="s">
        <v>47</v>
      </c>
      <c r="R34" s="159">
        <f>'3b 58C 22-23 Persons Count'!T31</f>
        <v>2E-3</v>
      </c>
      <c r="S34" s="161">
        <f t="shared" si="13"/>
        <v>9</v>
      </c>
      <c r="T34" s="36"/>
      <c r="U34" s="35" t="s">
        <v>47</v>
      </c>
      <c r="V34" s="168">
        <f>'3b 58C 22-23 Persons Count'!R31</f>
        <v>1.9E-3</v>
      </c>
      <c r="W34" s="53">
        <f t="shared" si="14"/>
        <v>5811</v>
      </c>
      <c r="X34" s="53">
        <f t="shared" si="44"/>
        <v>68</v>
      </c>
      <c r="Y34" s="53">
        <f t="shared" si="16"/>
        <v>1171</v>
      </c>
      <c r="Z34" s="55">
        <f t="shared" si="11"/>
        <v>7050</v>
      </c>
      <c r="AA34" s="36"/>
      <c r="AB34" s="35" t="s">
        <v>47</v>
      </c>
      <c r="AC34" s="52">
        <f>'3a 58C 21-22 Persons Count'!AQ31</f>
        <v>1.9E-3</v>
      </c>
      <c r="AD34" s="53">
        <f t="shared" si="40"/>
        <v>0</v>
      </c>
      <c r="AE34" s="53">
        <f t="shared" si="40"/>
        <v>0</v>
      </c>
      <c r="AF34" s="53">
        <f>ROUND(AF$5*AE34,0)</f>
        <v>0</v>
      </c>
      <c r="AG34" s="12">
        <f t="shared" ref="AG34:AG63" si="45">SUM(AD34:AF34)</f>
        <v>0</v>
      </c>
      <c r="AH34" s="36"/>
      <c r="AI34" s="53" t="s">
        <v>47</v>
      </c>
      <c r="AJ34" s="12">
        <f t="shared" si="2"/>
        <v>5811</v>
      </c>
      <c r="AK34" s="12">
        <f t="shared" si="3"/>
        <v>68</v>
      </c>
      <c r="AL34" s="12">
        <f t="shared" si="19"/>
        <v>1171</v>
      </c>
      <c r="AM34" s="46">
        <f t="shared" si="4"/>
        <v>7050</v>
      </c>
      <c r="AN34" s="56"/>
      <c r="AO34" s="44">
        <f t="shared" si="41"/>
        <v>6079</v>
      </c>
      <c r="AP34" s="44">
        <f t="shared" si="42"/>
        <v>68</v>
      </c>
      <c r="AQ34" s="44">
        <f t="shared" si="43"/>
        <v>1171</v>
      </c>
      <c r="AR34" s="49">
        <f t="shared" si="0"/>
        <v>7318</v>
      </c>
      <c r="AS34" s="61">
        <f t="shared" si="12"/>
        <v>0</v>
      </c>
      <c r="BA34" s="250"/>
    </row>
    <row r="35" spans="1:53" x14ac:dyDescent="0.25">
      <c r="A35" s="35" t="s">
        <v>48</v>
      </c>
      <c r="B35" s="52">
        <f>'3b 58C 22-23 Persons Count'!T32</f>
        <v>5.67E-2</v>
      </c>
      <c r="C35" s="53">
        <f t="shared" si="6"/>
        <v>2008</v>
      </c>
      <c r="D35" s="36"/>
      <c r="E35" s="158" t="s">
        <v>48</v>
      </c>
      <c r="F35" s="159">
        <f>'3b 58C 22-23 Persons Count'!T32</f>
        <v>5.67E-2</v>
      </c>
      <c r="G35" s="161">
        <f t="shared" si="7"/>
        <v>4716</v>
      </c>
      <c r="H35" s="36"/>
      <c r="I35" s="158" t="s">
        <v>48</v>
      </c>
      <c r="J35" s="159">
        <f>'3b 58C 22-23 Persons Count'!T32</f>
        <v>5.67E-2</v>
      </c>
      <c r="K35" s="161">
        <f t="shared" si="8"/>
        <v>42</v>
      </c>
      <c r="L35" s="36"/>
      <c r="M35" s="158" t="s">
        <v>48</v>
      </c>
      <c r="N35" s="159">
        <f>'3b 58C 22-23 Persons Count'!T32</f>
        <v>5.67E-2</v>
      </c>
      <c r="O35" s="161">
        <f t="shared" si="9"/>
        <v>584</v>
      </c>
      <c r="P35" s="36"/>
      <c r="Q35" s="158" t="s">
        <v>48</v>
      </c>
      <c r="R35" s="159">
        <f>'3b 58C 22-23 Persons Count'!T32</f>
        <v>5.67E-2</v>
      </c>
      <c r="S35" s="236">
        <f>ROUNDDOWN(R35*S$5,0)</f>
        <v>264</v>
      </c>
      <c r="T35" s="36"/>
      <c r="U35" s="35" t="s">
        <v>48</v>
      </c>
      <c r="V35" s="168">
        <f>'3b 58C 22-23 Persons Count'!R32</f>
        <v>6.3799999999999996E-2</v>
      </c>
      <c r="W35" s="53">
        <f t="shared" si="14"/>
        <v>195132</v>
      </c>
      <c r="X35" s="235">
        <f>ROUNDUP($X$5*V35,0)</f>
        <v>2289</v>
      </c>
      <c r="Y35" s="53">
        <f t="shared" si="16"/>
        <v>39312</v>
      </c>
      <c r="Z35" s="55">
        <f t="shared" si="11"/>
        <v>236733</v>
      </c>
      <c r="AA35" s="36"/>
      <c r="AB35" s="35" t="s">
        <v>48</v>
      </c>
      <c r="AC35" s="52">
        <f>'3a 58C 21-22 Persons Count'!AQ32</f>
        <v>6.4199999999999993E-2</v>
      </c>
      <c r="AD35" s="53">
        <f t="shared" si="40"/>
        <v>-2</v>
      </c>
      <c r="AE35" s="53">
        <f t="shared" si="40"/>
        <v>0</v>
      </c>
      <c r="AF35" s="53">
        <f t="shared" si="40"/>
        <v>0</v>
      </c>
      <c r="AG35" s="12">
        <f t="shared" si="45"/>
        <v>-2</v>
      </c>
      <c r="AH35" s="36"/>
      <c r="AI35" s="53" t="s">
        <v>48</v>
      </c>
      <c r="AJ35" s="12">
        <f t="shared" si="2"/>
        <v>195130</v>
      </c>
      <c r="AK35" s="12">
        <f t="shared" si="3"/>
        <v>2289</v>
      </c>
      <c r="AL35" s="12">
        <f t="shared" si="19"/>
        <v>39312</v>
      </c>
      <c r="AM35" s="46">
        <f t="shared" si="4"/>
        <v>236731</v>
      </c>
      <c r="AN35" s="56"/>
      <c r="AO35" s="44">
        <f t="shared" si="41"/>
        <v>202744</v>
      </c>
      <c r="AP35" s="44">
        <f t="shared" si="42"/>
        <v>2289</v>
      </c>
      <c r="AQ35" s="44">
        <f t="shared" si="43"/>
        <v>39312</v>
      </c>
      <c r="AR35" s="49">
        <f t="shared" si="0"/>
        <v>244345</v>
      </c>
      <c r="AS35" s="61">
        <f>SUM(C35+G35+K35+O35+S35+AM35)-AR35</f>
        <v>0</v>
      </c>
      <c r="BA35" s="250"/>
    </row>
    <row r="36" spans="1:53" x14ac:dyDescent="0.25">
      <c r="A36" s="35" t="s">
        <v>49</v>
      </c>
      <c r="B36" s="52">
        <f>'3b 58C 22-23 Persons Count'!T33</f>
        <v>4.1000000000000003E-3</v>
      </c>
      <c r="C36" s="53">
        <f t="shared" si="6"/>
        <v>145</v>
      </c>
      <c r="D36" s="36"/>
      <c r="E36" s="158" t="s">
        <v>49</v>
      </c>
      <c r="F36" s="159">
        <f>'3b 58C 22-23 Persons Count'!T33</f>
        <v>4.1000000000000003E-3</v>
      </c>
      <c r="G36" s="161">
        <f t="shared" si="7"/>
        <v>341</v>
      </c>
      <c r="H36" s="36"/>
      <c r="I36" s="158" t="s">
        <v>49</v>
      </c>
      <c r="J36" s="159">
        <f>'3b 58C 22-23 Persons Count'!T33</f>
        <v>4.1000000000000003E-3</v>
      </c>
      <c r="K36" s="161">
        <f t="shared" si="8"/>
        <v>3</v>
      </c>
      <c r="L36" s="36"/>
      <c r="M36" s="158" t="s">
        <v>49</v>
      </c>
      <c r="N36" s="159">
        <f>'3b 58C 22-23 Persons Count'!T33</f>
        <v>4.1000000000000003E-3</v>
      </c>
      <c r="O36" s="161">
        <f t="shared" si="9"/>
        <v>42</v>
      </c>
      <c r="P36" s="36"/>
      <c r="Q36" s="158" t="s">
        <v>49</v>
      </c>
      <c r="R36" s="159">
        <f>'3b 58C 22-23 Persons Count'!T33</f>
        <v>4.1000000000000003E-3</v>
      </c>
      <c r="S36" s="161">
        <f t="shared" si="13"/>
        <v>19</v>
      </c>
      <c r="T36" s="36"/>
      <c r="U36" s="35" t="s">
        <v>49</v>
      </c>
      <c r="V36" s="168">
        <f>'3b 58C 22-23 Persons Count'!R33</f>
        <v>4.7999999999999996E-3</v>
      </c>
      <c r="W36" s="53">
        <f t="shared" si="14"/>
        <v>14681</v>
      </c>
      <c r="X36" s="53">
        <f t="shared" si="44"/>
        <v>172</v>
      </c>
      <c r="Y36" s="53">
        <f t="shared" si="16"/>
        <v>2958</v>
      </c>
      <c r="Z36" s="55">
        <f t="shared" si="11"/>
        <v>17811</v>
      </c>
      <c r="AA36" s="36"/>
      <c r="AB36" s="35" t="s">
        <v>49</v>
      </c>
      <c r="AC36" s="52">
        <f>'3a 58C 21-22 Persons Count'!AQ33</f>
        <v>4.5999999999999999E-3</v>
      </c>
      <c r="AD36" s="53">
        <f t="shared" si="40"/>
        <v>0</v>
      </c>
      <c r="AE36" s="53">
        <f t="shared" si="40"/>
        <v>0</v>
      </c>
      <c r="AF36" s="53">
        <f t="shared" si="40"/>
        <v>0</v>
      </c>
      <c r="AG36" s="12">
        <f t="shared" si="45"/>
        <v>0</v>
      </c>
      <c r="AH36" s="36"/>
      <c r="AI36" s="53" t="s">
        <v>49</v>
      </c>
      <c r="AJ36" s="12">
        <f t="shared" si="2"/>
        <v>14681</v>
      </c>
      <c r="AK36" s="12">
        <f t="shared" si="3"/>
        <v>172</v>
      </c>
      <c r="AL36" s="12">
        <f t="shared" si="19"/>
        <v>2958</v>
      </c>
      <c r="AM36" s="46">
        <f t="shared" si="4"/>
        <v>17811</v>
      </c>
      <c r="AN36" s="56"/>
      <c r="AO36" s="44">
        <f t="shared" si="41"/>
        <v>15231</v>
      </c>
      <c r="AP36" s="44">
        <f t="shared" si="42"/>
        <v>172</v>
      </c>
      <c r="AQ36" s="44">
        <f t="shared" si="43"/>
        <v>2958</v>
      </c>
      <c r="AR36" s="49">
        <f t="shared" ref="AR36:AR63" si="46">SUM(AO36:AQ36)</f>
        <v>18361</v>
      </c>
      <c r="AS36" s="61">
        <f t="shared" si="12"/>
        <v>0</v>
      </c>
      <c r="BA36" s="250"/>
    </row>
    <row r="37" spans="1:53" x14ac:dyDescent="0.25">
      <c r="A37" s="35" t="s">
        <v>50</v>
      </c>
      <c r="B37" s="52">
        <f>'3b 58C 22-23 Persons Count'!T34</f>
        <v>5.0000000000000001E-4</v>
      </c>
      <c r="C37" s="53">
        <f t="shared" si="6"/>
        <v>18</v>
      </c>
      <c r="D37" s="36"/>
      <c r="E37" s="160" t="s">
        <v>50</v>
      </c>
      <c r="F37" s="159">
        <f>'3b 58C 22-23 Persons Count'!T34</f>
        <v>5.0000000000000001E-4</v>
      </c>
      <c r="G37" s="161">
        <f t="shared" si="7"/>
        <v>42</v>
      </c>
      <c r="H37" s="36"/>
      <c r="I37" s="158" t="s">
        <v>50</v>
      </c>
      <c r="J37" s="159">
        <f>'3b 58C 22-23 Persons Count'!T34</f>
        <v>5.0000000000000001E-4</v>
      </c>
      <c r="K37" s="161">
        <f t="shared" si="8"/>
        <v>0</v>
      </c>
      <c r="L37" s="36"/>
      <c r="M37" s="158" t="s">
        <v>50</v>
      </c>
      <c r="N37" s="159">
        <f>'3b 58C 22-23 Persons Count'!T34</f>
        <v>5.0000000000000001E-4</v>
      </c>
      <c r="O37" s="161">
        <f t="shared" si="9"/>
        <v>5</v>
      </c>
      <c r="P37" s="36"/>
      <c r="Q37" s="158" t="s">
        <v>50</v>
      </c>
      <c r="R37" s="159">
        <f>'3b 58C 22-23 Persons Count'!T34</f>
        <v>5.0000000000000001E-4</v>
      </c>
      <c r="S37" s="161">
        <f t="shared" si="13"/>
        <v>2</v>
      </c>
      <c r="T37" s="36"/>
      <c r="U37" s="35" t="s">
        <v>50</v>
      </c>
      <c r="V37" s="168">
        <f>'3b 58C 22-23 Persons Count'!R34</f>
        <v>4.0000000000000002E-4</v>
      </c>
      <c r="W37" s="53">
        <f t="shared" si="14"/>
        <v>1223</v>
      </c>
      <c r="X37" s="53">
        <f t="shared" si="44"/>
        <v>14</v>
      </c>
      <c r="Y37" s="53">
        <f t="shared" si="16"/>
        <v>246</v>
      </c>
      <c r="Z37" s="55">
        <f t="shared" si="11"/>
        <v>1483</v>
      </c>
      <c r="AA37" s="36"/>
      <c r="AB37" s="35" t="s">
        <v>50</v>
      </c>
      <c r="AC37" s="52">
        <f>'3a 58C 21-22 Persons Count'!AQ34</f>
        <v>5.0000000000000001E-4</v>
      </c>
      <c r="AD37" s="53">
        <f>ROUND(AD$5*AC37,0)</f>
        <v>0</v>
      </c>
      <c r="AE37" s="53">
        <f t="shared" ref="AE37" si="47">ROUND(AE$5*AD37,0)</f>
        <v>0</v>
      </c>
      <c r="AF37" s="53">
        <f t="shared" si="40"/>
        <v>0</v>
      </c>
      <c r="AG37" s="12">
        <f t="shared" si="45"/>
        <v>0</v>
      </c>
      <c r="AH37" s="36"/>
      <c r="AI37" s="53" t="s">
        <v>50</v>
      </c>
      <c r="AJ37" s="12">
        <f t="shared" ref="AJ37:AJ63" si="48">SUM(W37,AD37)</f>
        <v>1223</v>
      </c>
      <c r="AK37" s="12">
        <f t="shared" ref="AK37:AK63" si="49">SUM(X37,AE37)</f>
        <v>14</v>
      </c>
      <c r="AL37" s="12">
        <f t="shared" si="19"/>
        <v>246</v>
      </c>
      <c r="AM37" s="46">
        <f t="shared" ref="AM37:AM64" si="50">SUM(AJ37:AL37)</f>
        <v>1483</v>
      </c>
      <c r="AN37" s="56"/>
      <c r="AO37" s="44">
        <f t="shared" si="41"/>
        <v>1290</v>
      </c>
      <c r="AP37" s="44">
        <f t="shared" si="42"/>
        <v>14</v>
      </c>
      <c r="AQ37" s="44">
        <f t="shared" si="43"/>
        <v>246</v>
      </c>
      <c r="AR37" s="49">
        <f t="shared" si="46"/>
        <v>1550</v>
      </c>
      <c r="AS37" s="61">
        <f t="shared" si="12"/>
        <v>0</v>
      </c>
      <c r="BA37" s="250"/>
    </row>
    <row r="38" spans="1:53" x14ac:dyDescent="0.25">
      <c r="A38" s="35" t="s">
        <v>51</v>
      </c>
      <c r="B38" s="52">
        <f>'3b 58C 22-23 Persons Count'!T35</f>
        <v>5.9499999999999997E-2</v>
      </c>
      <c r="C38" s="53">
        <f t="shared" si="6"/>
        <v>2107</v>
      </c>
      <c r="D38" s="36"/>
      <c r="E38" s="160" t="s">
        <v>51</v>
      </c>
      <c r="F38" s="159">
        <f>'3b 58C 22-23 Persons Count'!T35</f>
        <v>5.9499999999999997E-2</v>
      </c>
      <c r="G38" s="161">
        <f t="shared" si="7"/>
        <v>4948</v>
      </c>
      <c r="H38" s="36"/>
      <c r="I38" s="158" t="s">
        <v>51</v>
      </c>
      <c r="J38" s="159">
        <f>'3b 58C 22-23 Persons Count'!T35</f>
        <v>5.9499999999999997E-2</v>
      </c>
      <c r="K38" s="161">
        <f t="shared" si="8"/>
        <v>44</v>
      </c>
      <c r="L38" s="36"/>
      <c r="M38" s="158" t="s">
        <v>51</v>
      </c>
      <c r="N38" s="159">
        <f>'3b 58C 22-23 Persons Count'!T35</f>
        <v>5.9499999999999997E-2</v>
      </c>
      <c r="O38" s="161">
        <f t="shared" si="9"/>
        <v>612</v>
      </c>
      <c r="P38" s="36"/>
      <c r="Q38" s="158" t="s">
        <v>51</v>
      </c>
      <c r="R38" s="159">
        <f>'3b 58C 22-23 Persons Count'!T35</f>
        <v>5.9499999999999997E-2</v>
      </c>
      <c r="S38" s="161">
        <f t="shared" si="13"/>
        <v>278</v>
      </c>
      <c r="T38" s="36"/>
      <c r="U38" s="35" t="s">
        <v>51</v>
      </c>
      <c r="V38" s="168">
        <f>'3b 58C 22-23 Persons Count'!R35</f>
        <v>6.3899999999999998E-2</v>
      </c>
      <c r="W38" s="53">
        <f t="shared" si="14"/>
        <v>195437</v>
      </c>
      <c r="X38" s="53">
        <f t="shared" si="44"/>
        <v>2292</v>
      </c>
      <c r="Y38" s="235">
        <f>ROUNDUP($Y$5*V38,0)</f>
        <v>39374</v>
      </c>
      <c r="Z38" s="55">
        <f t="shared" si="11"/>
        <v>237103</v>
      </c>
      <c r="AA38" s="36"/>
      <c r="AB38" s="35" t="s">
        <v>51</v>
      </c>
      <c r="AC38" s="52">
        <f>'3a 58C 21-22 Persons Count'!AQ35</f>
        <v>6.2899999999999998E-2</v>
      </c>
      <c r="AD38" s="53">
        <f t="shared" si="40"/>
        <v>-2</v>
      </c>
      <c r="AE38" s="53">
        <f t="shared" si="40"/>
        <v>0</v>
      </c>
      <c r="AF38" s="53">
        <f t="shared" si="40"/>
        <v>0</v>
      </c>
      <c r="AG38" s="12">
        <f t="shared" si="45"/>
        <v>-2</v>
      </c>
      <c r="AH38" s="36"/>
      <c r="AI38" s="53" t="s">
        <v>51</v>
      </c>
      <c r="AJ38" s="12">
        <f t="shared" si="48"/>
        <v>195435</v>
      </c>
      <c r="AK38" s="12">
        <f t="shared" si="49"/>
        <v>2292</v>
      </c>
      <c r="AL38" s="12">
        <f t="shared" si="19"/>
        <v>39374</v>
      </c>
      <c r="AM38" s="46">
        <f t="shared" si="50"/>
        <v>237101</v>
      </c>
      <c r="AN38" s="56"/>
      <c r="AO38" s="44">
        <f t="shared" si="41"/>
        <v>203424</v>
      </c>
      <c r="AP38" s="44">
        <f t="shared" si="42"/>
        <v>2292</v>
      </c>
      <c r="AQ38" s="44">
        <f t="shared" si="43"/>
        <v>39374</v>
      </c>
      <c r="AR38" s="49">
        <f t="shared" si="46"/>
        <v>245090</v>
      </c>
      <c r="AS38" s="61">
        <f t="shared" si="12"/>
        <v>0</v>
      </c>
      <c r="BA38" s="250"/>
    </row>
    <row r="39" spans="1:53" x14ac:dyDescent="0.25">
      <c r="A39" s="35" t="s">
        <v>52</v>
      </c>
      <c r="B39" s="52">
        <f>'3b 58C 22-23 Persons Count'!T36</f>
        <v>4.8099999999999997E-2</v>
      </c>
      <c r="C39" s="53">
        <f t="shared" si="6"/>
        <v>1703</v>
      </c>
      <c r="D39" s="36"/>
      <c r="E39" s="158" t="s">
        <v>52</v>
      </c>
      <c r="F39" s="159">
        <f>'3b 58C 22-23 Persons Count'!T36</f>
        <v>4.8099999999999997E-2</v>
      </c>
      <c r="G39" s="161">
        <f t="shared" si="7"/>
        <v>4000</v>
      </c>
      <c r="H39" s="36"/>
      <c r="I39" s="158" t="s">
        <v>52</v>
      </c>
      <c r="J39" s="159">
        <f>'3b 58C 22-23 Persons Count'!T36</f>
        <v>4.8099999999999997E-2</v>
      </c>
      <c r="K39" s="236">
        <f>ROUNDUP(J39*K$5,0)</f>
        <v>36</v>
      </c>
      <c r="L39" s="36"/>
      <c r="M39" s="158" t="s">
        <v>52</v>
      </c>
      <c r="N39" s="159">
        <f>'3b 58C 22-23 Persons Count'!T36</f>
        <v>4.8099999999999997E-2</v>
      </c>
      <c r="O39" s="161">
        <f t="shared" si="9"/>
        <v>495</v>
      </c>
      <c r="P39" s="36"/>
      <c r="Q39" s="158" t="s">
        <v>52</v>
      </c>
      <c r="R39" s="159">
        <f>'3b 58C 22-23 Persons Count'!T36</f>
        <v>4.8099999999999997E-2</v>
      </c>
      <c r="S39" s="161">
        <f t="shared" si="13"/>
        <v>224</v>
      </c>
      <c r="T39" s="36"/>
      <c r="U39" s="35" t="s">
        <v>52</v>
      </c>
      <c r="V39" s="168">
        <f>'3b 58C 22-23 Persons Count'!R36</f>
        <v>4.3999999999999997E-2</v>
      </c>
      <c r="W39" s="53">
        <f t="shared" si="14"/>
        <v>134574</v>
      </c>
      <c r="X39" s="53">
        <f t="shared" si="44"/>
        <v>1578</v>
      </c>
      <c r="Y39" s="53">
        <f t="shared" si="16"/>
        <v>27112</v>
      </c>
      <c r="Z39" s="55">
        <f t="shared" si="11"/>
        <v>163264</v>
      </c>
      <c r="AA39" s="36"/>
      <c r="AB39" s="35" t="s">
        <v>52</v>
      </c>
      <c r="AC39" s="52">
        <f>'3a 58C 21-22 Persons Count'!AQ36</f>
        <v>4.41E-2</v>
      </c>
      <c r="AD39" s="53">
        <f t="shared" si="40"/>
        <v>-1</v>
      </c>
      <c r="AE39" s="53">
        <f t="shared" si="40"/>
        <v>0</v>
      </c>
      <c r="AF39" s="53">
        <f t="shared" si="40"/>
        <v>0</v>
      </c>
      <c r="AG39" s="12">
        <f t="shared" si="45"/>
        <v>-1</v>
      </c>
      <c r="AH39" s="36"/>
      <c r="AI39" s="53" t="s">
        <v>52</v>
      </c>
      <c r="AJ39" s="12">
        <f t="shared" si="48"/>
        <v>134573</v>
      </c>
      <c r="AK39" s="12">
        <f t="shared" si="49"/>
        <v>1578</v>
      </c>
      <c r="AL39" s="12">
        <f t="shared" si="19"/>
        <v>27112</v>
      </c>
      <c r="AM39" s="46">
        <f t="shared" si="50"/>
        <v>163263</v>
      </c>
      <c r="AN39" s="56"/>
      <c r="AO39" s="44">
        <f t="shared" si="41"/>
        <v>141031</v>
      </c>
      <c r="AP39" s="44">
        <f t="shared" si="42"/>
        <v>1578</v>
      </c>
      <c r="AQ39" s="44">
        <f t="shared" si="43"/>
        <v>27112</v>
      </c>
      <c r="AR39" s="49">
        <f t="shared" si="46"/>
        <v>169721</v>
      </c>
      <c r="AS39" s="61">
        <f t="shared" si="12"/>
        <v>0</v>
      </c>
      <c r="BA39" s="250"/>
    </row>
    <row r="40" spans="1:53" x14ac:dyDescent="0.25">
      <c r="A40" s="35" t="s">
        <v>53</v>
      </c>
      <c r="B40" s="52">
        <f>'3b 58C 22-23 Persons Count'!T37</f>
        <v>1.1999999999999999E-3</v>
      </c>
      <c r="C40" s="53">
        <f t="shared" si="6"/>
        <v>42</v>
      </c>
      <c r="D40" s="36"/>
      <c r="E40" s="160" t="s">
        <v>53</v>
      </c>
      <c r="F40" s="159">
        <f>'3b 58C 22-23 Persons Count'!T37</f>
        <v>1.1999999999999999E-3</v>
      </c>
      <c r="G40" s="161">
        <f t="shared" si="7"/>
        <v>100</v>
      </c>
      <c r="H40" s="36"/>
      <c r="I40" s="158" t="s">
        <v>53</v>
      </c>
      <c r="J40" s="159">
        <f>'3b 58C 22-23 Persons Count'!T37</f>
        <v>1.1999999999999999E-3</v>
      </c>
      <c r="K40" s="161">
        <f t="shared" si="8"/>
        <v>1</v>
      </c>
      <c r="L40" s="36"/>
      <c r="M40" s="158" t="s">
        <v>53</v>
      </c>
      <c r="N40" s="159">
        <f>'3b 58C 22-23 Persons Count'!T37</f>
        <v>1.1999999999999999E-3</v>
      </c>
      <c r="O40" s="161">
        <f t="shared" si="9"/>
        <v>12</v>
      </c>
      <c r="P40" s="36"/>
      <c r="Q40" s="158" t="s">
        <v>53</v>
      </c>
      <c r="R40" s="159">
        <f>'3b 58C 22-23 Persons Count'!T37</f>
        <v>1.1999999999999999E-3</v>
      </c>
      <c r="S40" s="161">
        <f t="shared" si="13"/>
        <v>6</v>
      </c>
      <c r="T40" s="36"/>
      <c r="U40" s="35" t="s">
        <v>53</v>
      </c>
      <c r="V40" s="168">
        <f>'3b 58C 22-23 Persons Count'!R37</f>
        <v>1.2999999999999999E-3</v>
      </c>
      <c r="W40" s="53">
        <f t="shared" si="14"/>
        <v>3976</v>
      </c>
      <c r="X40" s="53">
        <f t="shared" si="44"/>
        <v>47</v>
      </c>
      <c r="Y40" s="53">
        <f t="shared" si="16"/>
        <v>801</v>
      </c>
      <c r="Z40" s="55">
        <f t="shared" si="11"/>
        <v>4824</v>
      </c>
      <c r="AA40" s="36"/>
      <c r="AB40" s="35" t="s">
        <v>53</v>
      </c>
      <c r="AC40" s="52">
        <f>'3a 58C 21-22 Persons Count'!AQ37</f>
        <v>1.2999999999999999E-3</v>
      </c>
      <c r="AD40" s="53">
        <f t="shared" si="40"/>
        <v>0</v>
      </c>
      <c r="AE40" s="53">
        <f t="shared" si="40"/>
        <v>0</v>
      </c>
      <c r="AF40" s="53">
        <f t="shared" si="40"/>
        <v>0</v>
      </c>
      <c r="AG40" s="12">
        <f t="shared" si="45"/>
        <v>0</v>
      </c>
      <c r="AH40" s="36"/>
      <c r="AI40" s="53" t="s">
        <v>53</v>
      </c>
      <c r="AJ40" s="12">
        <f t="shared" si="48"/>
        <v>3976</v>
      </c>
      <c r="AK40" s="12">
        <f t="shared" si="49"/>
        <v>47</v>
      </c>
      <c r="AL40" s="12">
        <f t="shared" si="19"/>
        <v>801</v>
      </c>
      <c r="AM40" s="46">
        <f t="shared" si="50"/>
        <v>4824</v>
      </c>
      <c r="AN40" s="56"/>
      <c r="AO40" s="44">
        <f t="shared" si="41"/>
        <v>4137</v>
      </c>
      <c r="AP40" s="44">
        <f t="shared" si="42"/>
        <v>47</v>
      </c>
      <c r="AQ40" s="44">
        <f t="shared" si="43"/>
        <v>801</v>
      </c>
      <c r="AR40" s="49">
        <f t="shared" si="46"/>
        <v>4985</v>
      </c>
      <c r="AS40" s="61">
        <f t="shared" si="12"/>
        <v>0</v>
      </c>
      <c r="BA40" s="250"/>
    </row>
    <row r="41" spans="1:53" x14ac:dyDescent="0.25">
      <c r="A41" s="35" t="s">
        <v>54</v>
      </c>
      <c r="B41" s="52">
        <f>'3b 58C 22-23 Persons Count'!T38</f>
        <v>6.8199999999999997E-2</v>
      </c>
      <c r="C41" s="235">
        <f>ROUNDDOWN(B41*C$5,0)</f>
        <v>2414</v>
      </c>
      <c r="D41" s="36"/>
      <c r="E41" s="160" t="s">
        <v>54</v>
      </c>
      <c r="F41" s="159">
        <f>'3b 58C 22-23 Persons Count'!T38</f>
        <v>6.8199999999999997E-2</v>
      </c>
      <c r="G41" s="161">
        <f t="shared" si="7"/>
        <v>5672</v>
      </c>
      <c r="H41" s="36"/>
      <c r="I41" s="158" t="s">
        <v>54</v>
      </c>
      <c r="J41" s="159">
        <f>'3b 58C 22-23 Persons Count'!T38</f>
        <v>6.8199999999999997E-2</v>
      </c>
      <c r="K41" s="161">
        <f t="shared" si="8"/>
        <v>50</v>
      </c>
      <c r="L41" s="36"/>
      <c r="M41" s="158" t="s">
        <v>54</v>
      </c>
      <c r="N41" s="159">
        <f>'3b 58C 22-23 Persons Count'!T38</f>
        <v>6.8199999999999997E-2</v>
      </c>
      <c r="O41" s="161">
        <f t="shared" si="9"/>
        <v>702</v>
      </c>
      <c r="P41" s="36"/>
      <c r="Q41" s="158" t="s">
        <v>54</v>
      </c>
      <c r="R41" s="159">
        <f>'3b 58C 22-23 Persons Count'!T38</f>
        <v>6.8199999999999997E-2</v>
      </c>
      <c r="S41" s="161">
        <f t="shared" si="13"/>
        <v>318</v>
      </c>
      <c r="T41" s="36"/>
      <c r="U41" s="35" t="s">
        <v>54</v>
      </c>
      <c r="V41" s="168">
        <f>'3b 58C 22-23 Persons Count'!R38</f>
        <v>6.5600000000000006E-2</v>
      </c>
      <c r="W41" s="53">
        <f t="shared" si="14"/>
        <v>200637</v>
      </c>
      <c r="X41" s="235">
        <f>ROUNDUP($X$5*V41,0)</f>
        <v>2354</v>
      </c>
      <c r="Y41" s="53">
        <f t="shared" si="16"/>
        <v>40421</v>
      </c>
      <c r="Z41" s="55">
        <f t="shared" si="11"/>
        <v>243412</v>
      </c>
      <c r="AA41" s="36"/>
      <c r="AB41" s="35" t="s">
        <v>54</v>
      </c>
      <c r="AC41" s="52">
        <f>'3a 58C 21-22 Persons Count'!AQ38</f>
        <v>6.5600000000000006E-2</v>
      </c>
      <c r="AD41" s="53">
        <f t="shared" si="40"/>
        <v>-2</v>
      </c>
      <c r="AE41" s="53">
        <f t="shared" si="40"/>
        <v>0</v>
      </c>
      <c r="AF41" s="53">
        <f t="shared" si="40"/>
        <v>0</v>
      </c>
      <c r="AG41" s="12">
        <f t="shared" si="45"/>
        <v>-2</v>
      </c>
      <c r="AH41" s="36"/>
      <c r="AI41" s="53" t="s">
        <v>54</v>
      </c>
      <c r="AJ41" s="12">
        <f t="shared" si="48"/>
        <v>200635</v>
      </c>
      <c r="AK41" s="12">
        <f t="shared" si="49"/>
        <v>2354</v>
      </c>
      <c r="AL41" s="12">
        <f t="shared" si="19"/>
        <v>40421</v>
      </c>
      <c r="AM41" s="46">
        <f t="shared" si="50"/>
        <v>243410</v>
      </c>
      <c r="AN41" s="56"/>
      <c r="AO41" s="44">
        <f t="shared" si="41"/>
        <v>209791</v>
      </c>
      <c r="AP41" s="44">
        <f t="shared" si="42"/>
        <v>2354</v>
      </c>
      <c r="AQ41" s="44">
        <f t="shared" si="43"/>
        <v>40421</v>
      </c>
      <c r="AR41" s="49">
        <f t="shared" si="46"/>
        <v>252566</v>
      </c>
      <c r="AS41" s="61">
        <f t="shared" si="12"/>
        <v>0</v>
      </c>
      <c r="BA41" s="250"/>
    </row>
    <row r="42" spans="1:53" x14ac:dyDescent="0.25">
      <c r="A42" s="35" t="s">
        <v>55</v>
      </c>
      <c r="B42" s="52">
        <f>'3b 58C 22-23 Persons Count'!T39</f>
        <v>7.4200000000000002E-2</v>
      </c>
      <c r="C42" s="53">
        <f t="shared" si="6"/>
        <v>2627</v>
      </c>
      <c r="D42" s="36"/>
      <c r="E42" s="158" t="s">
        <v>55</v>
      </c>
      <c r="F42" s="159">
        <f>'3b 58C 22-23 Persons Count'!T39</f>
        <v>7.4200000000000002E-2</v>
      </c>
      <c r="G42" s="161">
        <f t="shared" si="7"/>
        <v>6171</v>
      </c>
      <c r="H42" s="36"/>
      <c r="I42" s="158" t="s">
        <v>55</v>
      </c>
      <c r="J42" s="159">
        <f>'3b 58C 22-23 Persons Count'!T39</f>
        <v>7.4200000000000002E-2</v>
      </c>
      <c r="K42" s="236">
        <f>ROUNDUP(J42*K$5,0)</f>
        <v>55</v>
      </c>
      <c r="L42" s="36"/>
      <c r="M42" s="158" t="s">
        <v>55</v>
      </c>
      <c r="N42" s="159">
        <f>'3b 58C 22-23 Persons Count'!T39</f>
        <v>7.4200000000000002E-2</v>
      </c>
      <c r="O42" s="161">
        <f t="shared" si="9"/>
        <v>764</v>
      </c>
      <c r="P42" s="36"/>
      <c r="Q42" s="158" t="s">
        <v>55</v>
      </c>
      <c r="R42" s="159">
        <f>'3b 58C 22-23 Persons Count'!T39</f>
        <v>7.4200000000000002E-2</v>
      </c>
      <c r="S42" s="161">
        <f t="shared" si="13"/>
        <v>346</v>
      </c>
      <c r="T42" s="36"/>
      <c r="U42" s="35" t="s">
        <v>55</v>
      </c>
      <c r="V42" s="168">
        <f>'3b 58C 22-23 Persons Count'!R39</f>
        <v>6.88E-2</v>
      </c>
      <c r="W42" s="53">
        <f t="shared" si="14"/>
        <v>210424</v>
      </c>
      <c r="X42" s="53">
        <f t="shared" si="44"/>
        <v>2468</v>
      </c>
      <c r="Y42" s="53">
        <f t="shared" si="16"/>
        <v>42393</v>
      </c>
      <c r="Z42" s="55">
        <f t="shared" si="11"/>
        <v>255285</v>
      </c>
      <c r="AA42" s="36"/>
      <c r="AB42" s="35" t="s">
        <v>55</v>
      </c>
      <c r="AC42" s="52">
        <f>'3a 58C 21-22 Persons Count'!AQ39</f>
        <v>6.9800000000000001E-2</v>
      </c>
      <c r="AD42" s="53">
        <f t="shared" si="40"/>
        <v>-2</v>
      </c>
      <c r="AE42" s="53">
        <f t="shared" si="40"/>
        <v>0</v>
      </c>
      <c r="AF42" s="53">
        <f t="shared" si="40"/>
        <v>0</v>
      </c>
      <c r="AG42" s="12">
        <f t="shared" si="45"/>
        <v>-2</v>
      </c>
      <c r="AH42" s="36"/>
      <c r="AI42" s="53" t="s">
        <v>55</v>
      </c>
      <c r="AJ42" s="12">
        <f t="shared" si="48"/>
        <v>210422</v>
      </c>
      <c r="AK42" s="12">
        <f t="shared" si="49"/>
        <v>2468</v>
      </c>
      <c r="AL42" s="12">
        <f t="shared" si="19"/>
        <v>42393</v>
      </c>
      <c r="AM42" s="46">
        <f t="shared" si="50"/>
        <v>255283</v>
      </c>
      <c r="AN42" s="56"/>
      <c r="AO42" s="44">
        <f>SUM(C42,G42,K42,O42,S42,AJ42)</f>
        <v>220385</v>
      </c>
      <c r="AP42" s="44">
        <f t="shared" si="42"/>
        <v>2468</v>
      </c>
      <c r="AQ42" s="44">
        <f t="shared" si="43"/>
        <v>42393</v>
      </c>
      <c r="AR42" s="49">
        <f t="shared" si="46"/>
        <v>265246</v>
      </c>
      <c r="AS42" s="61">
        <f t="shared" si="12"/>
        <v>0</v>
      </c>
      <c r="BA42" s="250"/>
    </row>
    <row r="43" spans="1:53" x14ac:dyDescent="0.25">
      <c r="A43" s="35" t="s">
        <v>56</v>
      </c>
      <c r="B43" s="52">
        <f>'3b 58C 22-23 Persons Count'!T40</f>
        <v>1.9099999999999999E-2</v>
      </c>
      <c r="C43" s="53">
        <f t="shared" si="6"/>
        <v>676</v>
      </c>
      <c r="D43" s="36"/>
      <c r="E43" s="158" t="s">
        <v>56</v>
      </c>
      <c r="F43" s="159">
        <f>'3b 58C 22-23 Persons Count'!T40</f>
        <v>1.9099999999999999E-2</v>
      </c>
      <c r="G43" s="161">
        <f t="shared" si="7"/>
        <v>1588</v>
      </c>
      <c r="H43" s="36"/>
      <c r="I43" s="158" t="s">
        <v>56</v>
      </c>
      <c r="J43" s="159">
        <f>'3b 58C 22-23 Persons Count'!T40</f>
        <v>1.9099999999999999E-2</v>
      </c>
      <c r="K43" s="161">
        <f t="shared" si="8"/>
        <v>14</v>
      </c>
      <c r="L43" s="36"/>
      <c r="M43" s="158" t="s">
        <v>56</v>
      </c>
      <c r="N43" s="159">
        <f>'3b 58C 22-23 Persons Count'!T40</f>
        <v>1.9099999999999999E-2</v>
      </c>
      <c r="O43" s="161">
        <f t="shared" si="9"/>
        <v>197</v>
      </c>
      <c r="P43" s="36"/>
      <c r="Q43" s="158" t="s">
        <v>56</v>
      </c>
      <c r="R43" s="159">
        <f>'3b 58C 22-23 Persons Count'!T40</f>
        <v>1.9099999999999999E-2</v>
      </c>
      <c r="S43" s="161">
        <f t="shared" si="13"/>
        <v>89</v>
      </c>
      <c r="T43" s="36"/>
      <c r="U43" s="35" t="s">
        <v>56</v>
      </c>
      <c r="V43" s="168">
        <f>'3b 58C 22-23 Persons Count'!R40</f>
        <v>1.6899999999999998E-2</v>
      </c>
      <c r="W43" s="53">
        <f t="shared" si="14"/>
        <v>51688</v>
      </c>
      <c r="X43" s="53">
        <f t="shared" si="44"/>
        <v>606</v>
      </c>
      <c r="Y43" s="53">
        <f t="shared" si="16"/>
        <v>10413</v>
      </c>
      <c r="Z43" s="55">
        <f t="shared" si="11"/>
        <v>62707</v>
      </c>
      <c r="AA43" s="36"/>
      <c r="AB43" s="35" t="s">
        <v>56</v>
      </c>
      <c r="AC43" s="52">
        <f>'3a 58C 21-22 Persons Count'!AQ40</f>
        <v>1.7000000000000001E-2</v>
      </c>
      <c r="AD43" s="53">
        <f t="shared" si="40"/>
        <v>0</v>
      </c>
      <c r="AE43" s="53">
        <f t="shared" si="40"/>
        <v>0</v>
      </c>
      <c r="AF43" s="53">
        <f t="shared" si="40"/>
        <v>0</v>
      </c>
      <c r="AG43" s="12">
        <f t="shared" si="45"/>
        <v>0</v>
      </c>
      <c r="AH43" s="36"/>
      <c r="AI43" s="53" t="s">
        <v>56</v>
      </c>
      <c r="AJ43" s="12">
        <f t="shared" si="48"/>
        <v>51688</v>
      </c>
      <c r="AK43" s="12">
        <f t="shared" si="49"/>
        <v>606</v>
      </c>
      <c r="AL43" s="12">
        <f t="shared" si="19"/>
        <v>10413</v>
      </c>
      <c r="AM43" s="46">
        <f t="shared" si="50"/>
        <v>62707</v>
      </c>
      <c r="AN43" s="56"/>
      <c r="AO43" s="44">
        <f t="shared" ref="AO43:AO54" si="51">SUM(C43,G43,K43,O43,S43,AJ43)</f>
        <v>54252</v>
      </c>
      <c r="AP43" s="44">
        <f t="shared" si="42"/>
        <v>606</v>
      </c>
      <c r="AQ43" s="44">
        <f t="shared" si="43"/>
        <v>10413</v>
      </c>
      <c r="AR43" s="49">
        <f t="shared" si="46"/>
        <v>65271</v>
      </c>
      <c r="AS43" s="61">
        <f t="shared" si="12"/>
        <v>0</v>
      </c>
      <c r="BA43" s="250"/>
    </row>
    <row r="44" spans="1:53" x14ac:dyDescent="0.25">
      <c r="A44" s="35" t="s">
        <v>57</v>
      </c>
      <c r="B44" s="52">
        <f>'3b 58C 22-23 Persons Count'!T41</f>
        <v>2.23E-2</v>
      </c>
      <c r="C44" s="53">
        <f t="shared" si="6"/>
        <v>790</v>
      </c>
      <c r="D44" s="36"/>
      <c r="E44" s="160" t="s">
        <v>57</v>
      </c>
      <c r="F44" s="159">
        <f>'3b 58C 22-23 Persons Count'!T41</f>
        <v>2.23E-2</v>
      </c>
      <c r="G44" s="161">
        <f t="shared" si="7"/>
        <v>1855</v>
      </c>
      <c r="H44" s="36"/>
      <c r="I44" s="158" t="s">
        <v>57</v>
      </c>
      <c r="J44" s="159">
        <f>'3b 58C 22-23 Persons Count'!T41</f>
        <v>2.23E-2</v>
      </c>
      <c r="K44" s="161">
        <f t="shared" si="8"/>
        <v>16</v>
      </c>
      <c r="L44" s="36"/>
      <c r="M44" s="158" t="s">
        <v>57</v>
      </c>
      <c r="N44" s="159">
        <f>'3b 58C 22-23 Persons Count'!T41</f>
        <v>2.23E-2</v>
      </c>
      <c r="O44" s="161">
        <f t="shared" si="9"/>
        <v>230</v>
      </c>
      <c r="P44" s="36"/>
      <c r="Q44" s="158" t="s">
        <v>57</v>
      </c>
      <c r="R44" s="159">
        <f>'3b 58C 22-23 Persons Count'!T41</f>
        <v>2.23E-2</v>
      </c>
      <c r="S44" s="161">
        <f t="shared" si="13"/>
        <v>104</v>
      </c>
      <c r="T44" s="36"/>
      <c r="U44" s="35" t="s">
        <v>57</v>
      </c>
      <c r="V44" s="168">
        <f>'3b 58C 22-23 Persons Count'!R41</f>
        <v>2.1899999999999999E-2</v>
      </c>
      <c r="W44" s="53">
        <f t="shared" si="14"/>
        <v>66981</v>
      </c>
      <c r="X44" s="53">
        <f t="shared" si="44"/>
        <v>786</v>
      </c>
      <c r="Y44" s="53">
        <f t="shared" ref="Y44:Y63" si="52">ROUND($Y$5*V44,0)</f>
        <v>13494</v>
      </c>
      <c r="Z44" s="55">
        <f t="shared" si="11"/>
        <v>81261</v>
      </c>
      <c r="AA44" s="36"/>
      <c r="AB44" s="35" t="s">
        <v>57</v>
      </c>
      <c r="AC44" s="52">
        <f>'3a 58C 21-22 Persons Count'!AQ41</f>
        <v>2.1899999999999999E-2</v>
      </c>
      <c r="AD44" s="53">
        <f t="shared" si="40"/>
        <v>-1</v>
      </c>
      <c r="AE44" s="53">
        <f t="shared" si="40"/>
        <v>0</v>
      </c>
      <c r="AF44" s="53">
        <f t="shared" si="40"/>
        <v>0</v>
      </c>
      <c r="AG44" s="12">
        <f t="shared" si="45"/>
        <v>-1</v>
      </c>
      <c r="AH44" s="36"/>
      <c r="AI44" s="53" t="s">
        <v>57</v>
      </c>
      <c r="AJ44" s="12">
        <f t="shared" si="48"/>
        <v>66980</v>
      </c>
      <c r="AK44" s="12">
        <f t="shared" si="49"/>
        <v>786</v>
      </c>
      <c r="AL44" s="12">
        <f t="shared" si="19"/>
        <v>13494</v>
      </c>
      <c r="AM44" s="46">
        <f t="shared" si="50"/>
        <v>81260</v>
      </c>
      <c r="AN44" s="56"/>
      <c r="AO44" s="44">
        <f t="shared" si="51"/>
        <v>69975</v>
      </c>
      <c r="AP44" s="44">
        <f t="shared" si="42"/>
        <v>786</v>
      </c>
      <c r="AQ44" s="44">
        <f t="shared" si="43"/>
        <v>13494</v>
      </c>
      <c r="AR44" s="49">
        <f t="shared" si="46"/>
        <v>84255</v>
      </c>
      <c r="AS44" s="61">
        <f t="shared" si="12"/>
        <v>0</v>
      </c>
      <c r="BA44" s="250"/>
    </row>
    <row r="45" spans="1:53" x14ac:dyDescent="0.25">
      <c r="A45" s="35" t="s">
        <v>58</v>
      </c>
      <c r="B45" s="52">
        <f>'3b 58C 22-23 Persons Count'!T42</f>
        <v>4.4000000000000003E-3</v>
      </c>
      <c r="C45" s="53">
        <f t="shared" si="6"/>
        <v>156</v>
      </c>
      <c r="D45" s="36"/>
      <c r="E45" s="158" t="s">
        <v>58</v>
      </c>
      <c r="F45" s="159">
        <f>'3b 58C 22-23 Persons Count'!T42</f>
        <v>4.4000000000000003E-3</v>
      </c>
      <c r="G45" s="161">
        <f t="shared" si="7"/>
        <v>366</v>
      </c>
      <c r="H45" s="36"/>
      <c r="I45" s="158" t="s">
        <v>58</v>
      </c>
      <c r="J45" s="159">
        <f>'3b 58C 22-23 Persons Count'!T42</f>
        <v>4.4000000000000003E-3</v>
      </c>
      <c r="K45" s="161">
        <f t="shared" si="8"/>
        <v>3</v>
      </c>
      <c r="L45" s="36"/>
      <c r="M45" s="158" t="s">
        <v>58</v>
      </c>
      <c r="N45" s="159">
        <f>'3b 58C 22-23 Persons Count'!T42</f>
        <v>4.4000000000000003E-3</v>
      </c>
      <c r="O45" s="161">
        <f t="shared" si="9"/>
        <v>45</v>
      </c>
      <c r="P45" s="36"/>
      <c r="Q45" s="158" t="s">
        <v>58</v>
      </c>
      <c r="R45" s="159">
        <f>'3b 58C 22-23 Persons Count'!T42</f>
        <v>4.4000000000000003E-3</v>
      </c>
      <c r="S45" s="161">
        <f t="shared" si="13"/>
        <v>21</v>
      </c>
      <c r="T45" s="36"/>
      <c r="U45" s="35" t="s">
        <v>58</v>
      </c>
      <c r="V45" s="168">
        <f>'3b 58C 22-23 Persons Count'!R42</f>
        <v>4.4999999999999997E-3</v>
      </c>
      <c r="W45" s="53">
        <f t="shared" si="14"/>
        <v>13763</v>
      </c>
      <c r="X45" s="53">
        <f t="shared" si="44"/>
        <v>161</v>
      </c>
      <c r="Y45" s="235">
        <f t="shared" ref="Y45:Y46" si="53">ROUNDUP($Y$5*V45,0)</f>
        <v>2773</v>
      </c>
      <c r="Z45" s="55">
        <f t="shared" si="11"/>
        <v>16697</v>
      </c>
      <c r="AA45" s="36"/>
      <c r="AB45" s="35" t="s">
        <v>58</v>
      </c>
      <c r="AC45" s="52">
        <f>'3a 58C 21-22 Persons Count'!AQ42</f>
        <v>4.4999999999999997E-3</v>
      </c>
      <c r="AD45" s="53">
        <f t="shared" si="40"/>
        <v>0</v>
      </c>
      <c r="AE45" s="53">
        <f t="shared" si="40"/>
        <v>0</v>
      </c>
      <c r="AF45" s="53">
        <f t="shared" si="40"/>
        <v>0</v>
      </c>
      <c r="AG45" s="12">
        <f t="shared" si="45"/>
        <v>0</v>
      </c>
      <c r="AH45" s="36"/>
      <c r="AI45" s="53" t="s">
        <v>58</v>
      </c>
      <c r="AJ45" s="12">
        <f t="shared" si="48"/>
        <v>13763</v>
      </c>
      <c r="AK45" s="12">
        <f t="shared" si="49"/>
        <v>161</v>
      </c>
      <c r="AL45" s="12">
        <f t="shared" si="19"/>
        <v>2773</v>
      </c>
      <c r="AM45" s="46">
        <f t="shared" si="50"/>
        <v>16697</v>
      </c>
      <c r="AN45" s="56"/>
      <c r="AO45" s="44">
        <f t="shared" si="51"/>
        <v>14354</v>
      </c>
      <c r="AP45" s="44">
        <f t="shared" si="42"/>
        <v>161</v>
      </c>
      <c r="AQ45" s="44">
        <f t="shared" si="43"/>
        <v>2773</v>
      </c>
      <c r="AR45" s="49">
        <f t="shared" si="46"/>
        <v>17288</v>
      </c>
      <c r="AS45" s="61">
        <f t="shared" si="12"/>
        <v>0</v>
      </c>
      <c r="BA45" s="250"/>
    </row>
    <row r="46" spans="1:53" x14ac:dyDescent="0.25">
      <c r="A46" s="35" t="s">
        <v>59</v>
      </c>
      <c r="B46" s="52">
        <f>'3b 58C 22-23 Persons Count'!T43</f>
        <v>6.1000000000000004E-3</v>
      </c>
      <c r="C46" s="53">
        <f t="shared" si="6"/>
        <v>216</v>
      </c>
      <c r="D46" s="36"/>
      <c r="E46" s="158" t="s">
        <v>59</v>
      </c>
      <c r="F46" s="159">
        <f>'3b 58C 22-23 Persons Count'!T43</f>
        <v>6.1000000000000004E-3</v>
      </c>
      <c r="G46" s="161">
        <f t="shared" si="7"/>
        <v>507</v>
      </c>
      <c r="H46" s="36"/>
      <c r="I46" s="158" t="s">
        <v>59</v>
      </c>
      <c r="J46" s="159">
        <f>'3b 58C 22-23 Persons Count'!T43</f>
        <v>6.1000000000000004E-3</v>
      </c>
      <c r="K46" s="161">
        <f t="shared" si="8"/>
        <v>4</v>
      </c>
      <c r="L46" s="36"/>
      <c r="M46" s="158" t="s">
        <v>59</v>
      </c>
      <c r="N46" s="159">
        <f>'3b 58C 22-23 Persons Count'!T43</f>
        <v>6.1000000000000004E-3</v>
      </c>
      <c r="O46" s="161">
        <f t="shared" si="9"/>
        <v>63</v>
      </c>
      <c r="P46" s="36"/>
      <c r="Q46" s="158" t="s">
        <v>59</v>
      </c>
      <c r="R46" s="159">
        <f>'3b 58C 22-23 Persons Count'!T43</f>
        <v>6.1000000000000004E-3</v>
      </c>
      <c r="S46" s="161">
        <f t="shared" si="13"/>
        <v>28</v>
      </c>
      <c r="T46" s="36"/>
      <c r="U46" s="35" t="s">
        <v>59</v>
      </c>
      <c r="V46" s="168">
        <f>'3b 58C 22-23 Persons Count'!R43</f>
        <v>9.4999999999999998E-3</v>
      </c>
      <c r="W46" s="53">
        <f t="shared" si="14"/>
        <v>29056</v>
      </c>
      <c r="X46" s="53">
        <f t="shared" si="44"/>
        <v>341</v>
      </c>
      <c r="Y46" s="235">
        <f t="shared" si="53"/>
        <v>5854</v>
      </c>
      <c r="Z46" s="55">
        <f t="shared" si="11"/>
        <v>35251</v>
      </c>
      <c r="AA46" s="36"/>
      <c r="AB46" s="249" t="s">
        <v>59</v>
      </c>
      <c r="AC46" s="52">
        <f>'3a 58C 21-22 Persons Count'!AQ43</f>
        <v>9.5999999999999992E-3</v>
      </c>
      <c r="AD46" s="53">
        <f t="shared" si="40"/>
        <v>0</v>
      </c>
      <c r="AE46" s="53">
        <f t="shared" si="40"/>
        <v>0</v>
      </c>
      <c r="AF46" s="53">
        <f>ROUND(AF$5*AE46,0)-1</f>
        <v>-1</v>
      </c>
      <c r="AG46" s="12">
        <f t="shared" si="45"/>
        <v>-1</v>
      </c>
      <c r="AH46" s="36"/>
      <c r="AI46" s="53" t="s">
        <v>59</v>
      </c>
      <c r="AJ46" s="12">
        <f t="shared" si="48"/>
        <v>29056</v>
      </c>
      <c r="AK46" s="12">
        <f t="shared" si="49"/>
        <v>341</v>
      </c>
      <c r="AL46" s="12">
        <f t="shared" si="19"/>
        <v>5853</v>
      </c>
      <c r="AM46" s="46">
        <f t="shared" si="50"/>
        <v>35250</v>
      </c>
      <c r="AN46" s="56"/>
      <c r="AO46" s="44">
        <f t="shared" si="51"/>
        <v>29874</v>
      </c>
      <c r="AP46" s="44">
        <f t="shared" si="42"/>
        <v>341</v>
      </c>
      <c r="AQ46" s="44">
        <f t="shared" si="43"/>
        <v>5853</v>
      </c>
      <c r="AR46" s="49">
        <f t="shared" si="46"/>
        <v>36068</v>
      </c>
      <c r="AS46" s="61">
        <f t="shared" si="12"/>
        <v>0</v>
      </c>
      <c r="BA46" s="250"/>
    </row>
    <row r="47" spans="1:53" x14ac:dyDescent="0.25">
      <c r="A47" s="35" t="s">
        <v>60</v>
      </c>
      <c r="B47" s="52">
        <f>'3b 58C 22-23 Persons Count'!T44</f>
        <v>1.0200000000000001E-2</v>
      </c>
      <c r="C47" s="53">
        <f t="shared" si="6"/>
        <v>361</v>
      </c>
      <c r="D47" s="36"/>
      <c r="E47" s="158" t="s">
        <v>60</v>
      </c>
      <c r="F47" s="159">
        <f>'3b 58C 22-23 Persons Count'!T44</f>
        <v>1.0200000000000001E-2</v>
      </c>
      <c r="G47" s="161">
        <f t="shared" si="7"/>
        <v>848</v>
      </c>
      <c r="H47" s="36"/>
      <c r="I47" s="158" t="s">
        <v>60</v>
      </c>
      <c r="J47" s="159">
        <f>'3b 58C 22-23 Persons Count'!T44</f>
        <v>1.0200000000000001E-2</v>
      </c>
      <c r="K47" s="161">
        <f t="shared" si="8"/>
        <v>7</v>
      </c>
      <c r="L47" s="36"/>
      <c r="M47" s="158" t="s">
        <v>60</v>
      </c>
      <c r="N47" s="159">
        <f>'3b 58C 22-23 Persons Count'!T44</f>
        <v>1.0200000000000001E-2</v>
      </c>
      <c r="O47" s="161">
        <f t="shared" si="9"/>
        <v>105</v>
      </c>
      <c r="P47" s="36"/>
      <c r="Q47" s="158" t="s">
        <v>60</v>
      </c>
      <c r="R47" s="159">
        <f>'3b 58C 22-23 Persons Count'!T44</f>
        <v>1.0200000000000001E-2</v>
      </c>
      <c r="S47" s="161">
        <f t="shared" si="13"/>
        <v>48</v>
      </c>
      <c r="T47" s="36"/>
      <c r="U47" s="35" t="s">
        <v>60</v>
      </c>
      <c r="V47" s="168">
        <f>'3b 58C 22-23 Persons Count'!R44</f>
        <v>1.0999999999999999E-2</v>
      </c>
      <c r="W47" s="53">
        <f>ROUND($W$5*V47,0)</f>
        <v>33643</v>
      </c>
      <c r="X47" s="53">
        <f t="shared" si="44"/>
        <v>395</v>
      </c>
      <c r="Y47" s="53">
        <f t="shared" si="52"/>
        <v>6778</v>
      </c>
      <c r="Z47" s="55">
        <f t="shared" si="11"/>
        <v>40816</v>
      </c>
      <c r="AA47" s="36"/>
      <c r="AB47" s="35" t="s">
        <v>60</v>
      </c>
      <c r="AC47" s="52">
        <f>'3a 58C 21-22 Persons Count'!AQ44</f>
        <v>1.11E-2</v>
      </c>
      <c r="AD47" s="53">
        <f t="shared" si="40"/>
        <v>0</v>
      </c>
      <c r="AE47" s="53">
        <f t="shared" si="40"/>
        <v>0</v>
      </c>
      <c r="AF47" s="53">
        <f t="shared" si="40"/>
        <v>0</v>
      </c>
      <c r="AG47" s="12">
        <f t="shared" si="45"/>
        <v>0</v>
      </c>
      <c r="AH47" s="36"/>
      <c r="AI47" s="53" t="s">
        <v>60</v>
      </c>
      <c r="AJ47" s="12">
        <f t="shared" si="48"/>
        <v>33643</v>
      </c>
      <c r="AK47" s="12">
        <f t="shared" si="49"/>
        <v>395</v>
      </c>
      <c r="AL47" s="12">
        <f>SUM(Y47,AF47)</f>
        <v>6778</v>
      </c>
      <c r="AM47" s="46">
        <f t="shared" si="50"/>
        <v>40816</v>
      </c>
      <c r="AN47" s="56"/>
      <c r="AO47" s="44">
        <f t="shared" si="51"/>
        <v>35012</v>
      </c>
      <c r="AP47" s="44">
        <f t="shared" si="42"/>
        <v>395</v>
      </c>
      <c r="AQ47" s="44">
        <f t="shared" si="43"/>
        <v>6778</v>
      </c>
      <c r="AR47" s="49">
        <f t="shared" si="46"/>
        <v>42185</v>
      </c>
      <c r="AS47" s="61">
        <f t="shared" si="12"/>
        <v>0</v>
      </c>
      <c r="BA47" s="250"/>
    </row>
    <row r="48" spans="1:53" x14ac:dyDescent="0.25">
      <c r="A48" s="35" t="s">
        <v>61</v>
      </c>
      <c r="B48" s="52">
        <f>'3b 58C 22-23 Persons Count'!T45</f>
        <v>2.3400000000000001E-2</v>
      </c>
      <c r="C48" s="53">
        <f t="shared" si="6"/>
        <v>829</v>
      </c>
      <c r="D48" s="36"/>
      <c r="E48" s="158" t="s">
        <v>61</v>
      </c>
      <c r="F48" s="159">
        <f>'3b 58C 22-23 Persons Count'!T45</f>
        <v>2.3400000000000001E-2</v>
      </c>
      <c r="G48" s="161">
        <f t="shared" si="7"/>
        <v>1946</v>
      </c>
      <c r="H48" s="36"/>
      <c r="I48" s="158" t="s">
        <v>61</v>
      </c>
      <c r="J48" s="159">
        <f>'3b 58C 22-23 Persons Count'!T45</f>
        <v>2.3400000000000001E-2</v>
      </c>
      <c r="K48" s="161">
        <f t="shared" si="8"/>
        <v>17</v>
      </c>
      <c r="L48" s="36"/>
      <c r="M48" s="158" t="s">
        <v>61</v>
      </c>
      <c r="N48" s="159">
        <f>'3b 58C 22-23 Persons Count'!T45</f>
        <v>2.3400000000000001E-2</v>
      </c>
      <c r="O48" s="161">
        <f t="shared" si="9"/>
        <v>241</v>
      </c>
      <c r="P48" s="36"/>
      <c r="Q48" s="158" t="s">
        <v>61</v>
      </c>
      <c r="R48" s="159">
        <f>'3b 58C 22-23 Persons Count'!T45</f>
        <v>2.3400000000000001E-2</v>
      </c>
      <c r="S48" s="161">
        <f t="shared" si="13"/>
        <v>109</v>
      </c>
      <c r="T48" s="36"/>
      <c r="U48" s="35" t="s">
        <v>61</v>
      </c>
      <c r="V48" s="168">
        <f>'3b 58C 22-23 Persons Count'!R45</f>
        <v>2.9100000000000001E-2</v>
      </c>
      <c r="W48" s="53">
        <f t="shared" si="14"/>
        <v>89002</v>
      </c>
      <c r="X48" s="53">
        <f t="shared" si="44"/>
        <v>1044</v>
      </c>
      <c r="Y48" s="53">
        <f t="shared" si="52"/>
        <v>17931</v>
      </c>
      <c r="Z48" s="55">
        <f t="shared" si="11"/>
        <v>107977</v>
      </c>
      <c r="AA48" s="36"/>
      <c r="AB48" s="35" t="s">
        <v>61</v>
      </c>
      <c r="AC48" s="52">
        <f>'3a 58C 21-22 Persons Count'!AQ45</f>
        <v>2.87E-2</v>
      </c>
      <c r="AD48" s="53">
        <f>ROUND(AD$5*AC48,0)</f>
        <v>-1</v>
      </c>
      <c r="AE48" s="53">
        <f t="shared" ref="AE48" si="54">ROUND(AE$5*AD48,0)</f>
        <v>0</v>
      </c>
      <c r="AF48" s="53">
        <f t="shared" si="40"/>
        <v>0</v>
      </c>
      <c r="AG48" s="12">
        <f t="shared" si="45"/>
        <v>-1</v>
      </c>
      <c r="AH48" s="36"/>
      <c r="AI48" s="53" t="s">
        <v>61</v>
      </c>
      <c r="AJ48" s="12">
        <f t="shared" si="48"/>
        <v>89001</v>
      </c>
      <c r="AK48" s="12">
        <f t="shared" si="49"/>
        <v>1044</v>
      </c>
      <c r="AL48" s="12">
        <f t="shared" si="19"/>
        <v>17931</v>
      </c>
      <c r="AM48" s="46">
        <f t="shared" si="50"/>
        <v>107976</v>
      </c>
      <c r="AN48" s="56"/>
      <c r="AO48" s="44">
        <f t="shared" si="51"/>
        <v>92143</v>
      </c>
      <c r="AP48" s="44">
        <f t="shared" si="42"/>
        <v>1044</v>
      </c>
      <c r="AQ48" s="44">
        <f t="shared" si="43"/>
        <v>17931</v>
      </c>
      <c r="AR48" s="49">
        <f t="shared" si="46"/>
        <v>111118</v>
      </c>
      <c r="AS48" s="61">
        <f t="shared" si="12"/>
        <v>0</v>
      </c>
      <c r="BA48" s="250"/>
    </row>
    <row r="49" spans="1:53" x14ac:dyDescent="0.25">
      <c r="A49" s="35" t="s">
        <v>62</v>
      </c>
      <c r="B49" s="52">
        <f>'3b 58C 22-23 Persons Count'!T46</f>
        <v>5.7999999999999996E-3</v>
      </c>
      <c r="C49" s="53">
        <f t="shared" si="6"/>
        <v>205</v>
      </c>
      <c r="D49" s="36"/>
      <c r="E49" s="158" t="s">
        <v>62</v>
      </c>
      <c r="F49" s="159">
        <f>'3b 58C 22-23 Persons Count'!T46</f>
        <v>5.7999999999999996E-3</v>
      </c>
      <c r="G49" s="161">
        <f t="shared" si="7"/>
        <v>482</v>
      </c>
      <c r="H49" s="36"/>
      <c r="I49" s="158" t="s">
        <v>62</v>
      </c>
      <c r="J49" s="159">
        <f>'3b 58C 22-23 Persons Count'!T46</f>
        <v>5.7999999999999996E-3</v>
      </c>
      <c r="K49" s="161">
        <f t="shared" si="8"/>
        <v>4</v>
      </c>
      <c r="L49" s="36"/>
      <c r="M49" s="158" t="s">
        <v>62</v>
      </c>
      <c r="N49" s="159">
        <f>'3b 58C 22-23 Persons Count'!T46</f>
        <v>5.7999999999999996E-3</v>
      </c>
      <c r="O49" s="161">
        <f t="shared" si="9"/>
        <v>60</v>
      </c>
      <c r="P49" s="36"/>
      <c r="Q49" s="158" t="s">
        <v>62</v>
      </c>
      <c r="R49" s="159">
        <f>'3b 58C 22-23 Persons Count'!T46</f>
        <v>5.7999999999999996E-3</v>
      </c>
      <c r="S49" s="161">
        <f t="shared" si="13"/>
        <v>27</v>
      </c>
      <c r="T49" s="36"/>
      <c r="U49" s="35" t="s">
        <v>62</v>
      </c>
      <c r="V49" s="168">
        <f>'3b 58C 22-23 Persons Count'!R46</f>
        <v>5.5999999999999999E-3</v>
      </c>
      <c r="W49" s="53">
        <f t="shared" si="14"/>
        <v>17128</v>
      </c>
      <c r="X49" s="53">
        <f t="shared" si="44"/>
        <v>201</v>
      </c>
      <c r="Y49" s="53">
        <f t="shared" si="52"/>
        <v>3451</v>
      </c>
      <c r="Z49" s="55">
        <f t="shared" si="11"/>
        <v>20780</v>
      </c>
      <c r="AA49" s="36"/>
      <c r="AB49" s="35" t="s">
        <v>62</v>
      </c>
      <c r="AC49" s="52">
        <f>'3a 58C 21-22 Persons Count'!AQ46</f>
        <v>5.7000000000000002E-3</v>
      </c>
      <c r="AD49" s="53">
        <f t="shared" si="40"/>
        <v>0</v>
      </c>
      <c r="AE49" s="53">
        <f t="shared" si="40"/>
        <v>0</v>
      </c>
      <c r="AF49" s="53">
        <f t="shared" si="40"/>
        <v>0</v>
      </c>
      <c r="AG49" s="12">
        <f t="shared" si="45"/>
        <v>0</v>
      </c>
      <c r="AH49" s="36"/>
      <c r="AI49" s="53" t="s">
        <v>62</v>
      </c>
      <c r="AJ49" s="12">
        <f t="shared" si="48"/>
        <v>17128</v>
      </c>
      <c r="AK49" s="12">
        <f t="shared" si="49"/>
        <v>201</v>
      </c>
      <c r="AL49" s="12">
        <f t="shared" si="19"/>
        <v>3451</v>
      </c>
      <c r="AM49" s="46">
        <f t="shared" si="50"/>
        <v>20780</v>
      </c>
      <c r="AN49" s="56"/>
      <c r="AO49" s="44">
        <f t="shared" si="51"/>
        <v>17906</v>
      </c>
      <c r="AP49" s="44">
        <f t="shared" si="42"/>
        <v>201</v>
      </c>
      <c r="AQ49" s="44">
        <f t="shared" si="43"/>
        <v>3451</v>
      </c>
      <c r="AR49" s="49">
        <f t="shared" si="46"/>
        <v>21558</v>
      </c>
      <c r="AS49" s="61">
        <f t="shared" si="12"/>
        <v>0</v>
      </c>
      <c r="BA49" s="250"/>
    </row>
    <row r="50" spans="1:53" x14ac:dyDescent="0.25">
      <c r="A50" s="35" t="s">
        <v>63</v>
      </c>
      <c r="B50" s="52">
        <f>'3b 58C 22-23 Persons Count'!T47</f>
        <v>5.4999999999999997E-3</v>
      </c>
      <c r="C50" s="53">
        <f t="shared" si="6"/>
        <v>195</v>
      </c>
      <c r="D50" s="36"/>
      <c r="E50" s="160" t="s">
        <v>63</v>
      </c>
      <c r="F50" s="159">
        <f>'3b 58C 22-23 Persons Count'!T47</f>
        <v>5.4999999999999997E-3</v>
      </c>
      <c r="G50" s="161">
        <f t="shared" si="7"/>
        <v>457</v>
      </c>
      <c r="H50" s="36"/>
      <c r="I50" s="158" t="s">
        <v>63</v>
      </c>
      <c r="J50" s="159">
        <f>'3b 58C 22-23 Persons Count'!T47</f>
        <v>5.4999999999999997E-3</v>
      </c>
      <c r="K50" s="161">
        <f t="shared" si="8"/>
        <v>4</v>
      </c>
      <c r="L50" s="36"/>
      <c r="M50" s="158" t="s">
        <v>63</v>
      </c>
      <c r="N50" s="159">
        <f>'3b 58C 22-23 Persons Count'!T47</f>
        <v>5.4999999999999997E-3</v>
      </c>
      <c r="O50" s="161">
        <f t="shared" si="9"/>
        <v>57</v>
      </c>
      <c r="P50" s="36"/>
      <c r="Q50" s="158" t="s">
        <v>63</v>
      </c>
      <c r="R50" s="159">
        <f>'3b 58C 22-23 Persons Count'!T47</f>
        <v>5.4999999999999997E-3</v>
      </c>
      <c r="S50" s="161">
        <f t="shared" si="13"/>
        <v>26</v>
      </c>
      <c r="T50" s="36"/>
      <c r="U50" s="35" t="s">
        <v>63</v>
      </c>
      <c r="V50" s="168">
        <f>'3b 58C 22-23 Persons Count'!R47</f>
        <v>4.8999999999999998E-3</v>
      </c>
      <c r="W50" s="53">
        <f t="shared" si="14"/>
        <v>14987</v>
      </c>
      <c r="X50" s="53">
        <f t="shared" si="44"/>
        <v>176</v>
      </c>
      <c r="Y50" s="53">
        <f t="shared" si="52"/>
        <v>3019</v>
      </c>
      <c r="Z50" s="55">
        <f t="shared" si="11"/>
        <v>18182</v>
      </c>
      <c r="AA50" s="36"/>
      <c r="AB50" s="35" t="s">
        <v>63</v>
      </c>
      <c r="AC50" s="52">
        <f>'3a 58C 21-22 Persons Count'!AQ47</f>
        <v>4.8999999999999998E-3</v>
      </c>
      <c r="AD50" s="53">
        <f t="shared" si="40"/>
        <v>0</v>
      </c>
      <c r="AE50" s="53">
        <f t="shared" si="40"/>
        <v>0</v>
      </c>
      <c r="AF50" s="53">
        <f t="shared" si="40"/>
        <v>0</v>
      </c>
      <c r="AG50" s="12">
        <f t="shared" si="45"/>
        <v>0</v>
      </c>
      <c r="AH50" s="36"/>
      <c r="AI50" s="53" t="s">
        <v>63</v>
      </c>
      <c r="AJ50" s="12">
        <f t="shared" si="48"/>
        <v>14987</v>
      </c>
      <c r="AK50" s="12">
        <f t="shared" si="49"/>
        <v>176</v>
      </c>
      <c r="AL50" s="12">
        <f t="shared" si="19"/>
        <v>3019</v>
      </c>
      <c r="AM50" s="46">
        <f t="shared" si="50"/>
        <v>18182</v>
      </c>
      <c r="AN50" s="56"/>
      <c r="AO50" s="44">
        <f t="shared" si="51"/>
        <v>15726</v>
      </c>
      <c r="AP50" s="44">
        <f t="shared" si="42"/>
        <v>176</v>
      </c>
      <c r="AQ50" s="44">
        <f t="shared" si="43"/>
        <v>3019</v>
      </c>
      <c r="AR50" s="49">
        <f t="shared" si="46"/>
        <v>18921</v>
      </c>
      <c r="AS50" s="61">
        <f t="shared" si="12"/>
        <v>0</v>
      </c>
      <c r="BA50" s="250"/>
    </row>
    <row r="51" spans="1:53" x14ac:dyDescent="0.25">
      <c r="A51" s="35" t="s">
        <v>64</v>
      </c>
      <c r="B51" s="52">
        <f>'3b 58C 22-23 Persons Count'!T48</f>
        <v>1E-4</v>
      </c>
      <c r="C51" s="53">
        <f t="shared" si="6"/>
        <v>4</v>
      </c>
      <c r="D51" s="36"/>
      <c r="E51" s="160" t="s">
        <v>64</v>
      </c>
      <c r="F51" s="159">
        <f>'3b 58C 22-23 Persons Count'!T48</f>
        <v>1E-4</v>
      </c>
      <c r="G51" s="161">
        <f t="shared" si="7"/>
        <v>8</v>
      </c>
      <c r="H51" s="36"/>
      <c r="I51" s="158" t="s">
        <v>64</v>
      </c>
      <c r="J51" s="159">
        <f>'3b 58C 22-23 Persons Count'!T48</f>
        <v>1E-4</v>
      </c>
      <c r="K51" s="161">
        <f t="shared" si="8"/>
        <v>0</v>
      </c>
      <c r="L51" s="36"/>
      <c r="M51" s="158" t="s">
        <v>64</v>
      </c>
      <c r="N51" s="159">
        <f>'3b 58C 22-23 Persons Count'!T48</f>
        <v>1E-4</v>
      </c>
      <c r="O51" s="161">
        <f t="shared" si="9"/>
        <v>1</v>
      </c>
      <c r="P51" s="36"/>
      <c r="Q51" s="158" t="s">
        <v>64</v>
      </c>
      <c r="R51" s="159">
        <f>'3b 58C 22-23 Persons Count'!T48</f>
        <v>1E-4</v>
      </c>
      <c r="S51" s="161">
        <f t="shared" si="13"/>
        <v>0</v>
      </c>
      <c r="T51" s="36"/>
      <c r="U51" s="35" t="s">
        <v>64</v>
      </c>
      <c r="V51" s="168">
        <f>'3b 58C 22-23 Persons Count'!R48</f>
        <v>1E-4</v>
      </c>
      <c r="W51" s="53">
        <f t="shared" si="14"/>
        <v>306</v>
      </c>
      <c r="X51" s="53">
        <f t="shared" si="44"/>
        <v>4</v>
      </c>
      <c r="Y51" s="53">
        <f t="shared" si="52"/>
        <v>62</v>
      </c>
      <c r="Z51" s="55">
        <f t="shared" si="11"/>
        <v>372</v>
      </c>
      <c r="AA51" s="36"/>
      <c r="AB51" s="35" t="s">
        <v>64</v>
      </c>
      <c r="AC51" s="52">
        <f>'3a 58C 21-22 Persons Count'!AQ48</f>
        <v>1E-4</v>
      </c>
      <c r="AD51" s="53">
        <f t="shared" si="40"/>
        <v>0</v>
      </c>
      <c r="AE51" s="53">
        <f t="shared" si="40"/>
        <v>0</v>
      </c>
      <c r="AF51" s="53">
        <f>ROUND(AF$5*AE51,0)</f>
        <v>0</v>
      </c>
      <c r="AG51" s="12">
        <f t="shared" si="45"/>
        <v>0</v>
      </c>
      <c r="AH51" s="36"/>
      <c r="AI51" s="53" t="s">
        <v>64</v>
      </c>
      <c r="AJ51" s="12">
        <f t="shared" si="48"/>
        <v>306</v>
      </c>
      <c r="AK51" s="12">
        <f t="shared" si="49"/>
        <v>4</v>
      </c>
      <c r="AL51" s="12">
        <f t="shared" si="19"/>
        <v>62</v>
      </c>
      <c r="AM51" s="46">
        <f t="shared" si="50"/>
        <v>372</v>
      </c>
      <c r="AN51" s="56"/>
      <c r="AO51" s="44">
        <f t="shared" si="51"/>
        <v>319</v>
      </c>
      <c r="AP51" s="44">
        <f t="shared" si="42"/>
        <v>4</v>
      </c>
      <c r="AQ51" s="44">
        <f t="shared" si="43"/>
        <v>62</v>
      </c>
      <c r="AR51" s="49">
        <f t="shared" si="46"/>
        <v>385</v>
      </c>
      <c r="AS51" s="61">
        <f t="shared" si="12"/>
        <v>0</v>
      </c>
      <c r="BA51" s="250"/>
    </row>
    <row r="52" spans="1:53" x14ac:dyDescent="0.25">
      <c r="A52" s="35" t="s">
        <v>65</v>
      </c>
      <c r="B52" s="52">
        <f>'3b 58C 22-23 Persons Count'!T49</f>
        <v>1.6999999999999999E-3</v>
      </c>
      <c r="C52" s="53">
        <f t="shared" si="6"/>
        <v>60</v>
      </c>
      <c r="D52" s="36"/>
      <c r="E52" s="160" t="s">
        <v>65</v>
      </c>
      <c r="F52" s="159">
        <f>'3b 58C 22-23 Persons Count'!T49</f>
        <v>1.6999999999999999E-3</v>
      </c>
      <c r="G52" s="161">
        <f t="shared" si="7"/>
        <v>141</v>
      </c>
      <c r="H52" s="36"/>
      <c r="I52" s="158" t="s">
        <v>65</v>
      </c>
      <c r="J52" s="159">
        <f>'3b 58C 22-23 Persons Count'!T49</f>
        <v>1.6999999999999999E-3</v>
      </c>
      <c r="K52" s="161">
        <f t="shared" si="8"/>
        <v>1</v>
      </c>
      <c r="L52" s="36"/>
      <c r="M52" s="158" t="s">
        <v>65</v>
      </c>
      <c r="N52" s="159">
        <f>'3b 58C 22-23 Persons Count'!T49</f>
        <v>1.6999999999999999E-3</v>
      </c>
      <c r="O52" s="161">
        <f t="shared" si="9"/>
        <v>17</v>
      </c>
      <c r="P52" s="36"/>
      <c r="Q52" s="158" t="s">
        <v>65</v>
      </c>
      <c r="R52" s="159">
        <f>'3b 58C 22-23 Persons Count'!T49</f>
        <v>1.6999999999999999E-3</v>
      </c>
      <c r="S52" s="161">
        <f t="shared" si="13"/>
        <v>8</v>
      </c>
      <c r="T52" s="36"/>
      <c r="U52" s="35" t="s">
        <v>65</v>
      </c>
      <c r="V52" s="168">
        <f>'3b 58C 22-23 Persons Count'!R49</f>
        <v>1.4E-3</v>
      </c>
      <c r="W52" s="53">
        <f t="shared" si="14"/>
        <v>4282</v>
      </c>
      <c r="X52" s="53">
        <f t="shared" si="44"/>
        <v>50</v>
      </c>
      <c r="Y52" s="53">
        <f t="shared" si="52"/>
        <v>863</v>
      </c>
      <c r="Z52" s="55">
        <f t="shared" si="11"/>
        <v>5195</v>
      </c>
      <c r="AA52" s="36"/>
      <c r="AB52" s="35" t="s">
        <v>65</v>
      </c>
      <c r="AC52" s="52">
        <f>'3a 58C 21-22 Persons Count'!AQ49</f>
        <v>1.4E-3</v>
      </c>
      <c r="AD52" s="53">
        <f t="shared" si="40"/>
        <v>0</v>
      </c>
      <c r="AE52" s="53">
        <f t="shared" si="40"/>
        <v>0</v>
      </c>
      <c r="AF52" s="53">
        <f t="shared" si="40"/>
        <v>0</v>
      </c>
      <c r="AG52" s="12">
        <f t="shared" si="45"/>
        <v>0</v>
      </c>
      <c r="AH52" s="36"/>
      <c r="AI52" s="53" t="s">
        <v>65</v>
      </c>
      <c r="AJ52" s="12">
        <f t="shared" si="48"/>
        <v>4282</v>
      </c>
      <c r="AK52" s="12">
        <f t="shared" si="49"/>
        <v>50</v>
      </c>
      <c r="AL52" s="12">
        <f t="shared" si="19"/>
        <v>863</v>
      </c>
      <c r="AM52" s="46">
        <f t="shared" si="50"/>
        <v>5195</v>
      </c>
      <c r="AN52" s="56"/>
      <c r="AO52" s="44">
        <f t="shared" si="51"/>
        <v>4509</v>
      </c>
      <c r="AP52" s="44">
        <f t="shared" si="42"/>
        <v>50</v>
      </c>
      <c r="AQ52" s="44">
        <f t="shared" si="43"/>
        <v>863</v>
      </c>
      <c r="AR52" s="49">
        <f t="shared" si="46"/>
        <v>5422</v>
      </c>
      <c r="AS52" s="61">
        <f t="shared" si="12"/>
        <v>0</v>
      </c>
      <c r="BA52" s="250"/>
    </row>
    <row r="53" spans="1:53" x14ac:dyDescent="0.25">
      <c r="A53" s="35" t="s">
        <v>66</v>
      </c>
      <c r="B53" s="52">
        <f>'3b 58C 22-23 Persons Count'!T50</f>
        <v>9.7999999999999997E-3</v>
      </c>
      <c r="C53" s="53">
        <f t="shared" si="6"/>
        <v>347</v>
      </c>
      <c r="D53" s="36"/>
      <c r="E53" s="158" t="s">
        <v>66</v>
      </c>
      <c r="F53" s="159">
        <f>'3b 58C 22-23 Persons Count'!T50</f>
        <v>9.7999999999999997E-3</v>
      </c>
      <c r="G53" s="161">
        <f t="shared" si="7"/>
        <v>815</v>
      </c>
      <c r="H53" s="36"/>
      <c r="I53" s="158" t="s">
        <v>66</v>
      </c>
      <c r="J53" s="159">
        <f>'3b 58C 22-23 Persons Count'!T50</f>
        <v>9.7999999999999997E-3</v>
      </c>
      <c r="K53" s="161">
        <f t="shared" si="8"/>
        <v>7</v>
      </c>
      <c r="L53" s="36"/>
      <c r="M53" s="158" t="s">
        <v>66</v>
      </c>
      <c r="N53" s="159">
        <f>'3b 58C 22-23 Persons Count'!T50</f>
        <v>9.7999999999999997E-3</v>
      </c>
      <c r="O53" s="161">
        <f t="shared" si="9"/>
        <v>101</v>
      </c>
      <c r="P53" s="36"/>
      <c r="Q53" s="158" t="s">
        <v>66</v>
      </c>
      <c r="R53" s="159">
        <f>'3b 58C 22-23 Persons Count'!T50</f>
        <v>9.7999999999999997E-3</v>
      </c>
      <c r="S53" s="161">
        <f>ROUND(R53*S$5,0)</f>
        <v>46</v>
      </c>
      <c r="T53" s="36"/>
      <c r="U53" s="35" t="s">
        <v>66</v>
      </c>
      <c r="V53" s="168">
        <f>'3b 58C 22-23 Persons Count'!R50</f>
        <v>9.4000000000000004E-3</v>
      </c>
      <c r="W53" s="53">
        <f t="shared" si="14"/>
        <v>28750</v>
      </c>
      <c r="X53" s="53">
        <f t="shared" si="44"/>
        <v>337</v>
      </c>
      <c r="Y53" s="53">
        <f t="shared" si="52"/>
        <v>5792</v>
      </c>
      <c r="Z53" s="55">
        <f t="shared" si="11"/>
        <v>34879</v>
      </c>
      <c r="AA53" s="36"/>
      <c r="AB53" s="35" t="s">
        <v>66</v>
      </c>
      <c r="AC53" s="52">
        <f>'3a 58C 21-22 Persons Count'!AQ50</f>
        <v>9.4999999999999998E-3</v>
      </c>
      <c r="AD53" s="235">
        <f>ROUNDUP(AD$5*AC53,0)</f>
        <v>-1</v>
      </c>
      <c r="AE53" s="53">
        <f t="shared" si="40"/>
        <v>0</v>
      </c>
      <c r="AF53" s="53">
        <f>ROUND(AF$5*AE53,0)-1</f>
        <v>-1</v>
      </c>
      <c r="AG53" s="12">
        <f t="shared" si="45"/>
        <v>-2</v>
      </c>
      <c r="AH53" s="36"/>
      <c r="AI53" s="53" t="s">
        <v>66</v>
      </c>
      <c r="AJ53" s="12">
        <f t="shared" si="48"/>
        <v>28749</v>
      </c>
      <c r="AK53" s="12">
        <f t="shared" si="49"/>
        <v>337</v>
      </c>
      <c r="AL53" s="12">
        <f t="shared" si="19"/>
        <v>5791</v>
      </c>
      <c r="AM53" s="46">
        <f t="shared" si="50"/>
        <v>34877</v>
      </c>
      <c r="AN53" s="56"/>
      <c r="AO53" s="44">
        <f t="shared" si="51"/>
        <v>30065</v>
      </c>
      <c r="AP53" s="44">
        <f t="shared" si="42"/>
        <v>337</v>
      </c>
      <c r="AQ53" s="44">
        <f t="shared" si="43"/>
        <v>5791</v>
      </c>
      <c r="AR53" s="49">
        <f t="shared" si="46"/>
        <v>36193</v>
      </c>
      <c r="AS53" s="61">
        <f t="shared" si="12"/>
        <v>0</v>
      </c>
      <c r="BA53" s="250"/>
    </row>
    <row r="54" spans="1:53" x14ac:dyDescent="0.25">
      <c r="A54" s="35" t="s">
        <v>67</v>
      </c>
      <c r="B54" s="52">
        <f>'3b 58C 22-23 Persons Count'!T51</f>
        <v>7.1999999999999998E-3</v>
      </c>
      <c r="C54" s="53">
        <f t="shared" si="6"/>
        <v>255</v>
      </c>
      <c r="D54" s="36"/>
      <c r="E54" s="158" t="s">
        <v>67</v>
      </c>
      <c r="F54" s="159">
        <f>'3b 58C 22-23 Persons Count'!T51</f>
        <v>7.1999999999999998E-3</v>
      </c>
      <c r="G54" s="161">
        <f t="shared" si="7"/>
        <v>599</v>
      </c>
      <c r="H54" s="36"/>
      <c r="I54" s="158" t="s">
        <v>67</v>
      </c>
      <c r="J54" s="159">
        <f>'3b 58C 22-23 Persons Count'!T51</f>
        <v>7.1999999999999998E-3</v>
      </c>
      <c r="K54" s="161">
        <f t="shared" si="8"/>
        <v>5</v>
      </c>
      <c r="L54" s="36"/>
      <c r="M54" s="158" t="s">
        <v>67</v>
      </c>
      <c r="N54" s="159">
        <f>'3b 58C 22-23 Persons Count'!T51</f>
        <v>7.1999999999999998E-3</v>
      </c>
      <c r="O54" s="161">
        <f t="shared" si="9"/>
        <v>74</v>
      </c>
      <c r="P54" s="36"/>
      <c r="Q54" s="158" t="s">
        <v>67</v>
      </c>
      <c r="R54" s="159">
        <f>'3b 58C 22-23 Persons Count'!T51</f>
        <v>7.1999999999999998E-3</v>
      </c>
      <c r="S54" s="161">
        <f t="shared" si="13"/>
        <v>34</v>
      </c>
      <c r="T54" s="36"/>
      <c r="U54" s="35" t="s">
        <v>67</v>
      </c>
      <c r="V54" s="168">
        <f>'3b 58C 22-23 Persons Count'!R51</f>
        <v>8.5000000000000006E-3</v>
      </c>
      <c r="W54" s="53">
        <f t="shared" si="14"/>
        <v>25997</v>
      </c>
      <c r="X54" s="53">
        <f t="shared" si="44"/>
        <v>305</v>
      </c>
      <c r="Y54" s="235">
        <f>ROUNDUP($Y$5*V54,0)</f>
        <v>5238</v>
      </c>
      <c r="Z54" s="55">
        <f t="shared" si="11"/>
        <v>31540</v>
      </c>
      <c r="AA54" s="36"/>
      <c r="AB54" s="35" t="s">
        <v>67</v>
      </c>
      <c r="AC54" s="52">
        <f>'3a 58C 21-22 Persons Count'!AQ51</f>
        <v>8.5000000000000006E-3</v>
      </c>
      <c r="AD54" s="53">
        <f t="shared" si="40"/>
        <v>0</v>
      </c>
      <c r="AE54" s="53">
        <f t="shared" si="40"/>
        <v>0</v>
      </c>
      <c r="AF54" s="53">
        <f t="shared" si="40"/>
        <v>0</v>
      </c>
      <c r="AG54" s="12">
        <f t="shared" si="45"/>
        <v>0</v>
      </c>
      <c r="AH54" s="36"/>
      <c r="AI54" s="53" t="s">
        <v>67</v>
      </c>
      <c r="AJ54" s="12">
        <f t="shared" si="48"/>
        <v>25997</v>
      </c>
      <c r="AK54" s="12">
        <f t="shared" si="49"/>
        <v>305</v>
      </c>
      <c r="AL54" s="12">
        <f t="shared" si="19"/>
        <v>5238</v>
      </c>
      <c r="AM54" s="46">
        <f t="shared" si="50"/>
        <v>31540</v>
      </c>
      <c r="AN54" s="56"/>
      <c r="AO54" s="44">
        <f t="shared" si="51"/>
        <v>26964</v>
      </c>
      <c r="AP54" s="44">
        <f t="shared" si="42"/>
        <v>305</v>
      </c>
      <c r="AQ54" s="44">
        <f t="shared" si="43"/>
        <v>5238</v>
      </c>
      <c r="AR54" s="49">
        <f t="shared" si="46"/>
        <v>32507</v>
      </c>
      <c r="AS54" s="61">
        <f t="shared" si="12"/>
        <v>0</v>
      </c>
      <c r="BA54" s="250"/>
    </row>
    <row r="55" spans="1:53" x14ac:dyDescent="0.25">
      <c r="A55" s="35" t="s">
        <v>68</v>
      </c>
      <c r="B55" s="52">
        <f>'3b 58C 22-23 Persons Count'!T52</f>
        <v>1.6E-2</v>
      </c>
      <c r="C55" s="53">
        <f t="shared" si="6"/>
        <v>567</v>
      </c>
      <c r="D55" s="36"/>
      <c r="E55" s="160" t="s">
        <v>68</v>
      </c>
      <c r="F55" s="159">
        <f>'3b 58C 22-23 Persons Count'!T52</f>
        <v>1.6E-2</v>
      </c>
      <c r="G55" s="161">
        <f t="shared" si="7"/>
        <v>1331</v>
      </c>
      <c r="H55" s="36"/>
      <c r="I55" s="158" t="s">
        <v>68</v>
      </c>
      <c r="J55" s="159">
        <f>'3b 58C 22-23 Persons Count'!T52</f>
        <v>1.6E-2</v>
      </c>
      <c r="K55" s="161">
        <f t="shared" si="8"/>
        <v>12</v>
      </c>
      <c r="L55" s="36"/>
      <c r="M55" s="158" t="s">
        <v>68</v>
      </c>
      <c r="N55" s="159">
        <f>'3b 58C 22-23 Persons Count'!T52</f>
        <v>1.6E-2</v>
      </c>
      <c r="O55" s="161">
        <f t="shared" si="9"/>
        <v>165</v>
      </c>
      <c r="P55" s="36"/>
      <c r="Q55" s="158" t="s">
        <v>68</v>
      </c>
      <c r="R55" s="159">
        <f>'3b 58C 22-23 Persons Count'!T52</f>
        <v>1.6E-2</v>
      </c>
      <c r="S55" s="161">
        <f t="shared" si="13"/>
        <v>75</v>
      </c>
      <c r="T55" s="36"/>
      <c r="U55" s="35" t="s">
        <v>68</v>
      </c>
      <c r="V55" s="168">
        <f>'3b 58C 22-23 Persons Count'!R52</f>
        <v>1.7000000000000001E-2</v>
      </c>
      <c r="W55" s="53">
        <f t="shared" si="14"/>
        <v>51994</v>
      </c>
      <c r="X55" s="53">
        <f t="shared" si="44"/>
        <v>610</v>
      </c>
      <c r="Y55" s="53">
        <f t="shared" si="52"/>
        <v>10475</v>
      </c>
      <c r="Z55" s="55">
        <f t="shared" si="11"/>
        <v>63079</v>
      </c>
      <c r="AA55" s="36"/>
      <c r="AB55" s="35" t="s">
        <v>68</v>
      </c>
      <c r="AC55" s="52">
        <f>'3a 58C 21-22 Persons Count'!AQ52</f>
        <v>1.7100000000000001E-2</v>
      </c>
      <c r="AD55" s="53">
        <f t="shared" si="40"/>
        <v>0</v>
      </c>
      <c r="AE55" s="53">
        <f t="shared" si="40"/>
        <v>0</v>
      </c>
      <c r="AF55" s="53">
        <f t="shared" si="40"/>
        <v>0</v>
      </c>
      <c r="AG55" s="12">
        <f t="shared" si="45"/>
        <v>0</v>
      </c>
      <c r="AH55" s="36"/>
      <c r="AI55" s="53" t="s">
        <v>68</v>
      </c>
      <c r="AJ55" s="12">
        <f t="shared" si="48"/>
        <v>51994</v>
      </c>
      <c r="AK55" s="12">
        <f t="shared" si="49"/>
        <v>610</v>
      </c>
      <c r="AL55" s="12">
        <f t="shared" si="19"/>
        <v>10475</v>
      </c>
      <c r="AM55" s="46">
        <f t="shared" si="50"/>
        <v>63079</v>
      </c>
      <c r="AN55" s="56"/>
      <c r="AO55" s="44">
        <f>SUM(C55,G55,K55,O55,S55,AJ55)</f>
        <v>54144</v>
      </c>
      <c r="AP55" s="44">
        <f t="shared" si="42"/>
        <v>610</v>
      </c>
      <c r="AQ55" s="44">
        <f t="shared" si="43"/>
        <v>10475</v>
      </c>
      <c r="AR55" s="49">
        <f t="shared" si="46"/>
        <v>65229</v>
      </c>
      <c r="AS55" s="61">
        <f t="shared" si="12"/>
        <v>0</v>
      </c>
      <c r="BA55" s="250"/>
    </row>
    <row r="56" spans="1:53" x14ac:dyDescent="0.25">
      <c r="A56" s="35" t="s">
        <v>69</v>
      </c>
      <c r="B56" s="52">
        <f>'3b 58C 22-23 Persons Count'!T53</f>
        <v>2.5999999999999999E-3</v>
      </c>
      <c r="C56" s="53">
        <f t="shared" si="6"/>
        <v>92</v>
      </c>
      <c r="D56" s="36"/>
      <c r="E56" s="160" t="s">
        <v>69</v>
      </c>
      <c r="F56" s="159">
        <f>'3b 58C 22-23 Persons Count'!T53</f>
        <v>2.5999999999999999E-3</v>
      </c>
      <c r="G56" s="161">
        <f t="shared" si="7"/>
        <v>216</v>
      </c>
      <c r="H56" s="36"/>
      <c r="I56" s="158" t="s">
        <v>69</v>
      </c>
      <c r="J56" s="159">
        <f>'3b 58C 22-23 Persons Count'!T53</f>
        <v>2.5999999999999999E-3</v>
      </c>
      <c r="K56" s="161">
        <f t="shared" si="8"/>
        <v>2</v>
      </c>
      <c r="L56" s="36"/>
      <c r="M56" s="158" t="s">
        <v>69</v>
      </c>
      <c r="N56" s="159">
        <f>'3b 58C 22-23 Persons Count'!T53</f>
        <v>2.5999999999999999E-3</v>
      </c>
      <c r="O56" s="161">
        <f t="shared" si="9"/>
        <v>27</v>
      </c>
      <c r="P56" s="36"/>
      <c r="Q56" s="158" t="s">
        <v>69</v>
      </c>
      <c r="R56" s="159">
        <f>'3b 58C 22-23 Persons Count'!T53</f>
        <v>2.5999999999999999E-3</v>
      </c>
      <c r="S56" s="161">
        <f t="shared" si="13"/>
        <v>12</v>
      </c>
      <c r="T56" s="36"/>
      <c r="U56" s="35" t="s">
        <v>69</v>
      </c>
      <c r="V56" s="168">
        <f>'3b 58C 22-23 Persons Count'!R53</f>
        <v>3.0000000000000001E-3</v>
      </c>
      <c r="W56" s="53">
        <f t="shared" si="14"/>
        <v>9175</v>
      </c>
      <c r="X56" s="53">
        <f t="shared" si="44"/>
        <v>108</v>
      </c>
      <c r="Y56" s="53">
        <f t="shared" si="52"/>
        <v>1849</v>
      </c>
      <c r="Z56" s="55">
        <f t="shared" si="11"/>
        <v>11132</v>
      </c>
      <c r="AA56" s="36"/>
      <c r="AB56" s="35" t="s">
        <v>69</v>
      </c>
      <c r="AC56" s="52">
        <f>'3a 58C 21-22 Persons Count'!AQ53</f>
        <v>3.0000000000000001E-3</v>
      </c>
      <c r="AD56" s="53">
        <f t="shared" si="40"/>
        <v>0</v>
      </c>
      <c r="AE56" s="53">
        <f t="shared" si="40"/>
        <v>0</v>
      </c>
      <c r="AF56" s="53">
        <f t="shared" si="40"/>
        <v>0</v>
      </c>
      <c r="AG56" s="12">
        <f t="shared" si="45"/>
        <v>0</v>
      </c>
      <c r="AH56" s="36"/>
      <c r="AI56" s="53" t="s">
        <v>69</v>
      </c>
      <c r="AJ56" s="12">
        <f t="shared" si="48"/>
        <v>9175</v>
      </c>
      <c r="AK56" s="12">
        <f t="shared" si="49"/>
        <v>108</v>
      </c>
      <c r="AL56" s="12">
        <f t="shared" si="19"/>
        <v>1849</v>
      </c>
      <c r="AM56" s="46">
        <f t="shared" si="50"/>
        <v>11132</v>
      </c>
      <c r="AN56" s="56"/>
      <c r="AO56" s="44">
        <f t="shared" ref="AO56:AO63" si="55">SUM(C56,G56,K56,O56,S56,AJ56)</f>
        <v>9524</v>
      </c>
      <c r="AP56" s="44">
        <f t="shared" si="42"/>
        <v>108</v>
      </c>
      <c r="AQ56" s="44">
        <f t="shared" si="43"/>
        <v>1849</v>
      </c>
      <c r="AR56" s="49">
        <f t="shared" si="46"/>
        <v>11481</v>
      </c>
      <c r="AS56" s="61">
        <f t="shared" si="12"/>
        <v>0</v>
      </c>
      <c r="BA56" s="250"/>
    </row>
    <row r="57" spans="1:53" x14ac:dyDescent="0.25">
      <c r="A57" s="35" t="s">
        <v>70</v>
      </c>
      <c r="B57" s="52">
        <f>'3b 58C 22-23 Persons Count'!T54</f>
        <v>2.3E-3</v>
      </c>
      <c r="C57" s="53">
        <f t="shared" si="6"/>
        <v>81</v>
      </c>
      <c r="D57" s="36"/>
      <c r="E57" s="160" t="s">
        <v>70</v>
      </c>
      <c r="F57" s="159">
        <f>'3b 58C 22-23 Persons Count'!T54</f>
        <v>2.3E-3</v>
      </c>
      <c r="G57" s="161">
        <f t="shared" si="7"/>
        <v>191</v>
      </c>
      <c r="H57" s="36"/>
      <c r="I57" s="158" t="s">
        <v>70</v>
      </c>
      <c r="J57" s="159">
        <f>'3b 58C 22-23 Persons Count'!T54</f>
        <v>2.3E-3</v>
      </c>
      <c r="K57" s="161">
        <f t="shared" si="8"/>
        <v>2</v>
      </c>
      <c r="L57" s="36"/>
      <c r="M57" s="158" t="s">
        <v>70</v>
      </c>
      <c r="N57" s="159">
        <f>'3b 58C 22-23 Persons Count'!T54</f>
        <v>2.3E-3</v>
      </c>
      <c r="O57" s="161">
        <f t="shared" si="9"/>
        <v>24</v>
      </c>
      <c r="P57" s="36"/>
      <c r="Q57" s="158" t="s">
        <v>70</v>
      </c>
      <c r="R57" s="159">
        <f>'3b 58C 22-23 Persons Count'!T54</f>
        <v>2.3E-3</v>
      </c>
      <c r="S57" s="161">
        <f t="shared" si="13"/>
        <v>11</v>
      </c>
      <c r="T57" s="36"/>
      <c r="U57" s="35" t="s">
        <v>70</v>
      </c>
      <c r="V57" s="168">
        <f>'3b 58C 22-23 Persons Count'!R54</f>
        <v>2.0999999999999999E-3</v>
      </c>
      <c r="W57" s="53">
        <f t="shared" si="14"/>
        <v>6423</v>
      </c>
      <c r="X57" s="53">
        <f t="shared" si="44"/>
        <v>75</v>
      </c>
      <c r="Y57" s="53">
        <f t="shared" si="52"/>
        <v>1294</v>
      </c>
      <c r="Z57" s="55">
        <f t="shared" si="11"/>
        <v>7792</v>
      </c>
      <c r="AA57" s="36"/>
      <c r="AB57" s="35" t="s">
        <v>70</v>
      </c>
      <c r="AC57" s="52">
        <f>'3a 58C 21-22 Persons Count'!AQ54</f>
        <v>2.0999999999999999E-3</v>
      </c>
      <c r="AD57" s="53">
        <f t="shared" si="40"/>
        <v>0</v>
      </c>
      <c r="AE57" s="53">
        <f t="shared" si="40"/>
        <v>0</v>
      </c>
      <c r="AF57" s="53">
        <f t="shared" si="40"/>
        <v>0</v>
      </c>
      <c r="AG57" s="12">
        <f t="shared" si="45"/>
        <v>0</v>
      </c>
      <c r="AH57" s="36"/>
      <c r="AI57" s="53" t="s">
        <v>70</v>
      </c>
      <c r="AJ57" s="12">
        <f t="shared" si="48"/>
        <v>6423</v>
      </c>
      <c r="AK57" s="12">
        <f t="shared" si="49"/>
        <v>75</v>
      </c>
      <c r="AL57" s="12">
        <f t="shared" si="19"/>
        <v>1294</v>
      </c>
      <c r="AM57" s="46">
        <f t="shared" si="50"/>
        <v>7792</v>
      </c>
      <c r="AN57" s="56"/>
      <c r="AO57" s="44">
        <f t="shared" si="55"/>
        <v>6732</v>
      </c>
      <c r="AP57" s="44">
        <f t="shared" si="42"/>
        <v>75</v>
      </c>
      <c r="AQ57" s="44">
        <f t="shared" si="43"/>
        <v>1294</v>
      </c>
      <c r="AR57" s="49">
        <f t="shared" si="46"/>
        <v>8101</v>
      </c>
      <c r="AS57" s="61">
        <f t="shared" si="12"/>
        <v>0</v>
      </c>
      <c r="BA57" s="250"/>
    </row>
    <row r="58" spans="1:53" x14ac:dyDescent="0.25">
      <c r="A58" s="35" t="s">
        <v>71</v>
      </c>
      <c r="B58" s="52">
        <f>'3b 58C 22-23 Persons Count'!T55</f>
        <v>5.0000000000000001E-4</v>
      </c>
      <c r="C58" s="53">
        <f t="shared" si="6"/>
        <v>18</v>
      </c>
      <c r="D58" s="36"/>
      <c r="E58" s="160" t="s">
        <v>71</v>
      </c>
      <c r="F58" s="159">
        <f>'3b 58C 22-23 Persons Count'!T55</f>
        <v>5.0000000000000001E-4</v>
      </c>
      <c r="G58" s="161">
        <f t="shared" si="7"/>
        <v>42</v>
      </c>
      <c r="H58" s="36"/>
      <c r="I58" s="158" t="s">
        <v>71</v>
      </c>
      <c r="J58" s="159">
        <f>'3b 58C 22-23 Persons Count'!T55</f>
        <v>5.0000000000000001E-4</v>
      </c>
      <c r="K58" s="161">
        <f t="shared" si="8"/>
        <v>0</v>
      </c>
      <c r="L58" s="36"/>
      <c r="M58" s="158" t="s">
        <v>71</v>
      </c>
      <c r="N58" s="159">
        <f>'3b 58C 22-23 Persons Count'!T55</f>
        <v>5.0000000000000001E-4</v>
      </c>
      <c r="O58" s="161">
        <f t="shared" si="9"/>
        <v>5</v>
      </c>
      <c r="P58" s="36"/>
      <c r="Q58" s="158" t="s">
        <v>71</v>
      </c>
      <c r="R58" s="159">
        <f>'3b 58C 22-23 Persons Count'!T55</f>
        <v>5.0000000000000001E-4</v>
      </c>
      <c r="S58" s="161">
        <f t="shared" si="13"/>
        <v>2</v>
      </c>
      <c r="T58" s="36"/>
      <c r="U58" s="35" t="s">
        <v>71</v>
      </c>
      <c r="V58" s="168">
        <f>'3b 58C 22-23 Persons Count'!R55</f>
        <v>4.0000000000000002E-4</v>
      </c>
      <c r="W58" s="53">
        <f t="shared" si="14"/>
        <v>1223</v>
      </c>
      <c r="X58" s="53">
        <f t="shared" si="44"/>
        <v>14</v>
      </c>
      <c r="Y58" s="53">
        <f t="shared" si="52"/>
        <v>246</v>
      </c>
      <c r="Z58" s="55">
        <f t="shared" si="11"/>
        <v>1483</v>
      </c>
      <c r="AA58" s="36"/>
      <c r="AB58" s="35" t="s">
        <v>71</v>
      </c>
      <c r="AC58" s="52">
        <f>'3a 58C 21-22 Persons Count'!AQ55</f>
        <v>4.0000000000000002E-4</v>
      </c>
      <c r="AD58" s="53">
        <f t="shared" si="40"/>
        <v>0</v>
      </c>
      <c r="AE58" s="53">
        <f t="shared" si="40"/>
        <v>0</v>
      </c>
      <c r="AF58" s="53">
        <f t="shared" si="40"/>
        <v>0</v>
      </c>
      <c r="AG58" s="12">
        <f t="shared" si="45"/>
        <v>0</v>
      </c>
      <c r="AH58" s="36"/>
      <c r="AI58" s="53" t="s">
        <v>71</v>
      </c>
      <c r="AJ58" s="12">
        <f t="shared" si="48"/>
        <v>1223</v>
      </c>
      <c r="AK58" s="12">
        <f t="shared" si="49"/>
        <v>14</v>
      </c>
      <c r="AL58" s="12">
        <f t="shared" si="19"/>
        <v>246</v>
      </c>
      <c r="AM58" s="46">
        <f t="shared" si="50"/>
        <v>1483</v>
      </c>
      <c r="AN58" s="56"/>
      <c r="AO58" s="44">
        <f t="shared" si="55"/>
        <v>1290</v>
      </c>
      <c r="AP58" s="44">
        <f t="shared" si="42"/>
        <v>14</v>
      </c>
      <c r="AQ58" s="44">
        <f t="shared" si="43"/>
        <v>246</v>
      </c>
      <c r="AR58" s="49">
        <f t="shared" si="46"/>
        <v>1550</v>
      </c>
      <c r="AS58" s="61">
        <f t="shared" si="12"/>
        <v>0</v>
      </c>
      <c r="BA58" s="250"/>
    </row>
    <row r="59" spans="1:53" x14ac:dyDescent="0.25">
      <c r="A59" s="35" t="s">
        <v>72</v>
      </c>
      <c r="B59" s="52">
        <f>'3b 58C 22-23 Persons Count'!T56</f>
        <v>2.4400000000000002E-2</v>
      </c>
      <c r="C59" s="53">
        <f t="shared" si="6"/>
        <v>864</v>
      </c>
      <c r="D59" s="36"/>
      <c r="E59" s="158" t="s">
        <v>72</v>
      </c>
      <c r="F59" s="159">
        <f>'3b 58C 22-23 Persons Count'!T56</f>
        <v>2.4400000000000002E-2</v>
      </c>
      <c r="G59" s="161">
        <f>ROUND(F59*G$5,0)</f>
        <v>2029</v>
      </c>
      <c r="H59" s="36"/>
      <c r="I59" s="158" t="s">
        <v>72</v>
      </c>
      <c r="J59" s="159">
        <f>'3b 58C 22-23 Persons Count'!T56</f>
        <v>2.4400000000000002E-2</v>
      </c>
      <c r="K59" s="161">
        <f t="shared" si="8"/>
        <v>18</v>
      </c>
      <c r="L59" s="36"/>
      <c r="M59" s="158" t="s">
        <v>72</v>
      </c>
      <c r="N59" s="159">
        <f>'3b 58C 22-23 Persons Count'!T56</f>
        <v>2.4400000000000002E-2</v>
      </c>
      <c r="O59" s="236">
        <f>ROUNDUP(N59*O$5,0)</f>
        <v>252</v>
      </c>
      <c r="P59" s="36"/>
      <c r="Q59" s="158" t="s">
        <v>72</v>
      </c>
      <c r="R59" s="159">
        <f>'3b 58C 22-23 Persons Count'!T56</f>
        <v>2.4400000000000002E-2</v>
      </c>
      <c r="S59" s="236">
        <f>ROUNDDOWN(R59*S$5,0)</f>
        <v>113</v>
      </c>
      <c r="T59" s="36"/>
      <c r="U59" s="35" t="s">
        <v>72</v>
      </c>
      <c r="V59" s="168">
        <f>'3b 58C 22-23 Persons Count'!R56</f>
        <v>2.0400000000000001E-2</v>
      </c>
      <c r="W59" s="53">
        <f t="shared" si="14"/>
        <v>62393</v>
      </c>
      <c r="X59" s="53">
        <f t="shared" si="44"/>
        <v>732</v>
      </c>
      <c r="Y59" s="53">
        <f t="shared" si="52"/>
        <v>12570</v>
      </c>
      <c r="Z59" s="55">
        <f t="shared" si="11"/>
        <v>75695</v>
      </c>
      <c r="AA59" s="36"/>
      <c r="AB59" s="35" t="s">
        <v>72</v>
      </c>
      <c r="AC59" s="52">
        <f>'3a 58C 21-22 Persons Count'!AQ56</f>
        <v>2.07E-2</v>
      </c>
      <c r="AD59" s="53">
        <f t="shared" si="40"/>
        <v>0</v>
      </c>
      <c r="AE59" s="53">
        <f t="shared" si="40"/>
        <v>0</v>
      </c>
      <c r="AF59" s="53">
        <f>ROUND(AF$5*AE59,0)-1</f>
        <v>-1</v>
      </c>
      <c r="AG59" s="12">
        <f t="shared" si="45"/>
        <v>-1</v>
      </c>
      <c r="AH59" s="36"/>
      <c r="AI59" s="53" t="s">
        <v>72</v>
      </c>
      <c r="AJ59" s="12">
        <f t="shared" si="48"/>
        <v>62393</v>
      </c>
      <c r="AK59" s="12">
        <f t="shared" si="49"/>
        <v>732</v>
      </c>
      <c r="AL59" s="12">
        <f t="shared" si="19"/>
        <v>12569</v>
      </c>
      <c r="AM59" s="46">
        <f t="shared" si="50"/>
        <v>75694</v>
      </c>
      <c r="AN59" s="56"/>
      <c r="AO59" s="44">
        <f t="shared" si="55"/>
        <v>65669</v>
      </c>
      <c r="AP59" s="44">
        <f t="shared" si="42"/>
        <v>732</v>
      </c>
      <c r="AQ59" s="44">
        <f t="shared" si="43"/>
        <v>12569</v>
      </c>
      <c r="AR59" s="49">
        <f t="shared" si="46"/>
        <v>78970</v>
      </c>
      <c r="AS59" s="61">
        <f t="shared" si="12"/>
        <v>0</v>
      </c>
      <c r="BA59" s="250"/>
    </row>
    <row r="60" spans="1:53" x14ac:dyDescent="0.25">
      <c r="A60" s="35" t="s">
        <v>73</v>
      </c>
      <c r="B60" s="52">
        <f>'3b 58C 22-23 Persons Count'!T57</f>
        <v>1.1999999999999999E-3</v>
      </c>
      <c r="C60" s="53">
        <f t="shared" si="6"/>
        <v>42</v>
      </c>
      <c r="D60" s="36"/>
      <c r="E60" s="160" t="s">
        <v>73</v>
      </c>
      <c r="F60" s="159">
        <f>'3b 58C 22-23 Persons Count'!T57</f>
        <v>1.1999999999999999E-3</v>
      </c>
      <c r="G60" s="161">
        <f t="shared" si="7"/>
        <v>100</v>
      </c>
      <c r="H60" s="36"/>
      <c r="I60" s="158" t="s">
        <v>73</v>
      </c>
      <c r="J60" s="159">
        <f>'3b 58C 22-23 Persons Count'!T57</f>
        <v>1.1999999999999999E-3</v>
      </c>
      <c r="K60" s="161">
        <f t="shared" si="8"/>
        <v>1</v>
      </c>
      <c r="L60" s="36"/>
      <c r="M60" s="158" t="s">
        <v>73</v>
      </c>
      <c r="N60" s="159">
        <f>'3b 58C 22-23 Persons Count'!T57</f>
        <v>1.1999999999999999E-3</v>
      </c>
      <c r="O60" s="161">
        <f t="shared" si="9"/>
        <v>12</v>
      </c>
      <c r="P60" s="36"/>
      <c r="Q60" s="158" t="s">
        <v>73</v>
      </c>
      <c r="R60" s="159">
        <f>'3b 58C 22-23 Persons Count'!T57</f>
        <v>1.1999999999999999E-3</v>
      </c>
      <c r="S60" s="161">
        <f t="shared" si="13"/>
        <v>6</v>
      </c>
      <c r="T60" s="36"/>
      <c r="U60" s="35" t="s">
        <v>73</v>
      </c>
      <c r="V60" s="168">
        <f>'3b 58C 22-23 Persons Count'!R57</f>
        <v>1.1000000000000001E-3</v>
      </c>
      <c r="W60" s="53">
        <f t="shared" si="14"/>
        <v>3364</v>
      </c>
      <c r="X60" s="53">
        <f t="shared" si="44"/>
        <v>39</v>
      </c>
      <c r="Y60" s="53">
        <f t="shared" si="52"/>
        <v>678</v>
      </c>
      <c r="Z60" s="55">
        <f t="shared" si="11"/>
        <v>4081</v>
      </c>
      <c r="AA60" s="36"/>
      <c r="AB60" s="35" t="s">
        <v>73</v>
      </c>
      <c r="AC60" s="52">
        <f>'3a 58C 21-22 Persons Count'!AQ57</f>
        <v>1E-3</v>
      </c>
      <c r="AD60" s="53">
        <f t="shared" si="40"/>
        <v>0</v>
      </c>
      <c r="AE60" s="53">
        <f t="shared" si="40"/>
        <v>0</v>
      </c>
      <c r="AF60" s="53">
        <f t="shared" si="40"/>
        <v>0</v>
      </c>
      <c r="AG60" s="12">
        <f t="shared" si="45"/>
        <v>0</v>
      </c>
      <c r="AH60" s="36"/>
      <c r="AI60" s="53" t="s">
        <v>73</v>
      </c>
      <c r="AJ60" s="12">
        <f t="shared" si="48"/>
        <v>3364</v>
      </c>
      <c r="AK60" s="12">
        <f t="shared" si="49"/>
        <v>39</v>
      </c>
      <c r="AL60" s="12">
        <f t="shared" si="19"/>
        <v>678</v>
      </c>
      <c r="AM60" s="46">
        <f t="shared" si="50"/>
        <v>4081</v>
      </c>
      <c r="AN60" s="56"/>
      <c r="AO60" s="44">
        <f t="shared" si="55"/>
        <v>3525</v>
      </c>
      <c r="AP60" s="44">
        <f t="shared" si="42"/>
        <v>39</v>
      </c>
      <c r="AQ60" s="44">
        <f t="shared" si="43"/>
        <v>678</v>
      </c>
      <c r="AR60" s="49">
        <f t="shared" si="46"/>
        <v>4242</v>
      </c>
      <c r="AS60" s="61">
        <f>SUM(C60+G60+K60+O60+S60+AM60)-AR60</f>
        <v>0</v>
      </c>
      <c r="BA60" s="250"/>
    </row>
    <row r="61" spans="1:53" x14ac:dyDescent="0.25">
      <c r="A61" s="35" t="s">
        <v>74</v>
      </c>
      <c r="B61" s="52">
        <f>'3b 58C 22-23 Persons Count'!T58</f>
        <v>1.43E-2</v>
      </c>
      <c r="C61" s="53">
        <f t="shared" si="6"/>
        <v>506</v>
      </c>
      <c r="D61" s="36"/>
      <c r="E61" s="158" t="s">
        <v>74</v>
      </c>
      <c r="F61" s="159">
        <f>'3b 58C 22-23 Persons Count'!T58</f>
        <v>1.43E-2</v>
      </c>
      <c r="G61" s="161">
        <f t="shared" si="7"/>
        <v>1189</v>
      </c>
      <c r="H61" s="36"/>
      <c r="I61" s="158" t="s">
        <v>74</v>
      </c>
      <c r="J61" s="159">
        <f>'3b 58C 22-23 Persons Count'!T58</f>
        <v>1.43E-2</v>
      </c>
      <c r="K61" s="161">
        <f t="shared" si="8"/>
        <v>10</v>
      </c>
      <c r="L61" s="36"/>
      <c r="M61" s="158" t="s">
        <v>74</v>
      </c>
      <c r="N61" s="159">
        <f>'3b 58C 22-23 Persons Count'!T58</f>
        <v>1.43E-2</v>
      </c>
      <c r="O61" s="161">
        <f t="shared" si="9"/>
        <v>147</v>
      </c>
      <c r="P61" s="36"/>
      <c r="Q61" s="158" t="s">
        <v>74</v>
      </c>
      <c r="R61" s="159">
        <f>'3b 58C 22-23 Persons Count'!T58</f>
        <v>1.43E-2</v>
      </c>
      <c r="S61" s="161">
        <f t="shared" si="13"/>
        <v>67</v>
      </c>
      <c r="T61" s="36"/>
      <c r="U61" s="35" t="s">
        <v>74</v>
      </c>
      <c r="V61" s="168">
        <f>'3b 58C 22-23 Persons Count'!R58</f>
        <v>1.61E-2</v>
      </c>
      <c r="W61" s="53">
        <f t="shared" si="14"/>
        <v>49242</v>
      </c>
      <c r="X61" s="53">
        <f t="shared" si="44"/>
        <v>577</v>
      </c>
      <c r="Y61" s="53">
        <f t="shared" si="52"/>
        <v>9920</v>
      </c>
      <c r="Z61" s="55">
        <f t="shared" si="11"/>
        <v>59739</v>
      </c>
      <c r="AA61" s="36"/>
      <c r="AB61" s="35" t="s">
        <v>74</v>
      </c>
      <c r="AC61" s="52">
        <f>'3a 58C 21-22 Persons Count'!AQ58</f>
        <v>1.6400000000000001E-2</v>
      </c>
      <c r="AD61" s="53">
        <f>ROUNDUP(AD$5*AC61,0)</f>
        <v>-1</v>
      </c>
      <c r="AE61" s="53">
        <f t="shared" si="40"/>
        <v>0</v>
      </c>
      <c r="AF61" s="53">
        <f t="shared" si="40"/>
        <v>0</v>
      </c>
      <c r="AG61" s="12">
        <f t="shared" si="45"/>
        <v>-1</v>
      </c>
      <c r="AH61" s="36"/>
      <c r="AI61" s="53" t="s">
        <v>74</v>
      </c>
      <c r="AJ61" s="12">
        <f t="shared" si="48"/>
        <v>49241</v>
      </c>
      <c r="AK61" s="12">
        <f t="shared" si="49"/>
        <v>577</v>
      </c>
      <c r="AL61" s="12">
        <f t="shared" si="19"/>
        <v>9920</v>
      </c>
      <c r="AM61" s="46">
        <f t="shared" si="50"/>
        <v>59738</v>
      </c>
      <c r="AN61" s="56"/>
      <c r="AO61" s="44">
        <f t="shared" si="55"/>
        <v>51160</v>
      </c>
      <c r="AP61" s="44">
        <f t="shared" si="42"/>
        <v>577</v>
      </c>
      <c r="AQ61" s="44">
        <f t="shared" si="43"/>
        <v>9920</v>
      </c>
      <c r="AR61" s="49">
        <f t="shared" si="46"/>
        <v>61657</v>
      </c>
      <c r="AS61" s="61">
        <f t="shared" si="12"/>
        <v>0</v>
      </c>
      <c r="BA61" s="250"/>
    </row>
    <row r="62" spans="1:53" x14ac:dyDescent="0.25">
      <c r="A62" s="35" t="s">
        <v>75</v>
      </c>
      <c r="B62" s="52">
        <f>'3b 58C 22-23 Persons Count'!T59</f>
        <v>4.4999999999999997E-3</v>
      </c>
      <c r="C62" s="53">
        <f t="shared" si="6"/>
        <v>159</v>
      </c>
      <c r="D62" s="36"/>
      <c r="E62" s="158" t="s">
        <v>75</v>
      </c>
      <c r="F62" s="159">
        <f>'3b 58C 22-23 Persons Count'!T59</f>
        <v>4.4999999999999997E-3</v>
      </c>
      <c r="G62" s="161">
        <f t="shared" si="7"/>
        <v>374</v>
      </c>
      <c r="H62" s="36"/>
      <c r="I62" s="158" t="s">
        <v>75</v>
      </c>
      <c r="J62" s="159">
        <f>'3b 58C 22-23 Persons Count'!T59</f>
        <v>4.4999999999999997E-3</v>
      </c>
      <c r="K62" s="161">
        <f t="shared" si="8"/>
        <v>3</v>
      </c>
      <c r="L62" s="36"/>
      <c r="M62" s="158" t="s">
        <v>75</v>
      </c>
      <c r="N62" s="159">
        <f>'3b 58C 22-23 Persons Count'!T59</f>
        <v>4.4999999999999997E-3</v>
      </c>
      <c r="O62" s="161">
        <f t="shared" si="9"/>
        <v>46</v>
      </c>
      <c r="P62" s="36"/>
      <c r="Q62" s="158" t="s">
        <v>75</v>
      </c>
      <c r="R62" s="159">
        <f>'3b 58C 22-23 Persons Count'!T59</f>
        <v>4.4999999999999997E-3</v>
      </c>
      <c r="S62" s="161">
        <f t="shared" si="13"/>
        <v>21</v>
      </c>
      <c r="T62" s="36"/>
      <c r="U62" s="35" t="s">
        <v>75</v>
      </c>
      <c r="V62" s="168">
        <f>'3b 58C 22-23 Persons Count'!R59</f>
        <v>4.1999999999999997E-3</v>
      </c>
      <c r="W62" s="53">
        <f t="shared" si="14"/>
        <v>12846</v>
      </c>
      <c r="X62" s="53">
        <f t="shared" si="44"/>
        <v>151</v>
      </c>
      <c r="Y62" s="53">
        <f t="shared" si="52"/>
        <v>2588</v>
      </c>
      <c r="Z62" s="55">
        <f t="shared" si="11"/>
        <v>15585</v>
      </c>
      <c r="AA62" s="36"/>
      <c r="AB62" s="35" t="s">
        <v>75</v>
      </c>
      <c r="AC62" s="52">
        <f>'3a 58C 21-22 Persons Count'!AQ59</f>
        <v>4.3E-3</v>
      </c>
      <c r="AD62" s="53">
        <f t="shared" si="40"/>
        <v>0</v>
      </c>
      <c r="AE62" s="53">
        <f t="shared" si="40"/>
        <v>0</v>
      </c>
      <c r="AF62" s="53">
        <f t="shared" si="40"/>
        <v>0</v>
      </c>
      <c r="AG62" s="12">
        <f t="shared" si="45"/>
        <v>0</v>
      </c>
      <c r="AH62" s="36"/>
      <c r="AI62" s="53" t="s">
        <v>75</v>
      </c>
      <c r="AJ62" s="12">
        <f t="shared" si="48"/>
        <v>12846</v>
      </c>
      <c r="AK62" s="12">
        <f t="shared" si="49"/>
        <v>151</v>
      </c>
      <c r="AL62" s="12">
        <f t="shared" si="19"/>
        <v>2588</v>
      </c>
      <c r="AM62" s="46">
        <f t="shared" si="50"/>
        <v>15585</v>
      </c>
      <c r="AN62" s="56"/>
      <c r="AO62" s="44">
        <f t="shared" si="55"/>
        <v>13449</v>
      </c>
      <c r="AP62" s="44">
        <f t="shared" si="42"/>
        <v>151</v>
      </c>
      <c r="AQ62" s="44">
        <f t="shared" si="43"/>
        <v>2588</v>
      </c>
      <c r="AR62" s="49">
        <f t="shared" si="46"/>
        <v>16188</v>
      </c>
      <c r="AS62" s="61">
        <f t="shared" si="12"/>
        <v>0</v>
      </c>
      <c r="BA62" s="250"/>
    </row>
    <row r="63" spans="1:53" x14ac:dyDescent="0.25">
      <c r="A63" s="35" t="s">
        <v>76</v>
      </c>
      <c r="B63" s="52">
        <f>'3b 58C 22-23 Persons Count'!T60</f>
        <v>3.5000000000000001E-3</v>
      </c>
      <c r="C63" s="53">
        <f t="shared" si="6"/>
        <v>124</v>
      </c>
      <c r="D63" s="36"/>
      <c r="E63" s="160" t="s">
        <v>76</v>
      </c>
      <c r="F63" s="159">
        <f>'3b 58C 22-23 Persons Count'!T60</f>
        <v>3.5000000000000001E-3</v>
      </c>
      <c r="G63" s="161">
        <f t="shared" si="7"/>
        <v>291</v>
      </c>
      <c r="H63" s="36"/>
      <c r="I63" s="158" t="s">
        <v>76</v>
      </c>
      <c r="J63" s="159">
        <f>'3b 58C 22-23 Persons Count'!T60</f>
        <v>3.5000000000000001E-3</v>
      </c>
      <c r="K63" s="161">
        <f t="shared" si="8"/>
        <v>3</v>
      </c>
      <c r="L63" s="36"/>
      <c r="M63" s="158" t="s">
        <v>76</v>
      </c>
      <c r="N63" s="159">
        <f>'3b 58C 22-23 Persons Count'!T60</f>
        <v>3.5000000000000001E-3</v>
      </c>
      <c r="O63" s="161">
        <f t="shared" si="9"/>
        <v>36</v>
      </c>
      <c r="P63" s="36"/>
      <c r="Q63" s="158" t="s">
        <v>76</v>
      </c>
      <c r="R63" s="159">
        <f>'3b 58C 22-23 Persons Count'!T60</f>
        <v>3.5000000000000001E-3</v>
      </c>
      <c r="S63" s="161">
        <f t="shared" si="13"/>
        <v>16</v>
      </c>
      <c r="T63" s="36"/>
      <c r="U63" s="35" t="s">
        <v>76</v>
      </c>
      <c r="V63" s="168">
        <f>'3b 58C 22-23 Persons Count'!R60</f>
        <v>2.8E-3</v>
      </c>
      <c r="W63" s="53">
        <f t="shared" si="14"/>
        <v>8564</v>
      </c>
      <c r="X63" s="53">
        <f t="shared" si="44"/>
        <v>100</v>
      </c>
      <c r="Y63" s="53">
        <f t="shared" si="52"/>
        <v>1725</v>
      </c>
      <c r="Z63" s="55">
        <f t="shared" si="11"/>
        <v>10389</v>
      </c>
      <c r="AA63" s="36"/>
      <c r="AB63" s="35" t="s">
        <v>76</v>
      </c>
      <c r="AC63" s="52">
        <f>'3a 58C 21-22 Persons Count'!AQ60</f>
        <v>2.7000000000000001E-3</v>
      </c>
      <c r="AD63" s="53">
        <f t="shared" si="40"/>
        <v>0</v>
      </c>
      <c r="AE63" s="53">
        <f t="shared" si="40"/>
        <v>0</v>
      </c>
      <c r="AF63" s="53">
        <f t="shared" si="40"/>
        <v>0</v>
      </c>
      <c r="AG63" s="12">
        <f t="shared" si="45"/>
        <v>0</v>
      </c>
      <c r="AH63" s="36"/>
      <c r="AI63" s="53" t="s">
        <v>76</v>
      </c>
      <c r="AJ63" s="12">
        <f t="shared" si="48"/>
        <v>8564</v>
      </c>
      <c r="AK63" s="12">
        <f t="shared" si="49"/>
        <v>100</v>
      </c>
      <c r="AL63" s="12">
        <f t="shared" si="19"/>
        <v>1725</v>
      </c>
      <c r="AM63" s="46">
        <f t="shared" si="50"/>
        <v>10389</v>
      </c>
      <c r="AN63" s="56"/>
      <c r="AO63" s="44">
        <f t="shared" si="55"/>
        <v>9034</v>
      </c>
      <c r="AP63" s="44">
        <f t="shared" si="42"/>
        <v>100</v>
      </c>
      <c r="AQ63" s="44">
        <f t="shared" si="43"/>
        <v>1725</v>
      </c>
      <c r="AR63" s="49">
        <f t="shared" si="46"/>
        <v>10859</v>
      </c>
      <c r="AS63" s="61">
        <f t="shared" si="12"/>
        <v>0</v>
      </c>
      <c r="BA63" s="250"/>
    </row>
    <row r="64" spans="1:53" x14ac:dyDescent="0.25">
      <c r="A64" s="21" t="s">
        <v>77</v>
      </c>
      <c r="B64" s="57">
        <f>SUM(B6:B63)</f>
        <v>0.99999999999999967</v>
      </c>
      <c r="C64" s="46">
        <f>SUM(C6:C63)</f>
        <v>35409</v>
      </c>
      <c r="D64" s="47"/>
      <c r="E64" s="162" t="s">
        <v>77</v>
      </c>
      <c r="F64" s="163">
        <f>SUM(F6:F63)</f>
        <v>0.99999999999999967</v>
      </c>
      <c r="G64" s="157">
        <f>SUM(G6:G63)</f>
        <v>83167</v>
      </c>
      <c r="H64" s="47"/>
      <c r="I64" s="162" t="s">
        <v>77</v>
      </c>
      <c r="J64" s="163">
        <f>SUM(J6:J63)</f>
        <v>0.99999999999999967</v>
      </c>
      <c r="K64" s="157">
        <f>SUM(K6:K63)</f>
        <v>732</v>
      </c>
      <c r="L64" s="47"/>
      <c r="M64" s="162" t="s">
        <v>77</v>
      </c>
      <c r="N64" s="163">
        <f>SUM(N6:N63)</f>
        <v>0.99999999999999967</v>
      </c>
      <c r="O64" s="157">
        <f>SUM(O6:O63)</f>
        <v>10294</v>
      </c>
      <c r="P64" s="47"/>
      <c r="Q64" s="162" t="s">
        <v>77</v>
      </c>
      <c r="R64" s="163">
        <f>SUM(R6:R63)</f>
        <v>0.99999999999999967</v>
      </c>
      <c r="S64" s="157">
        <f>SUM(S6:S63)</f>
        <v>4665</v>
      </c>
      <c r="T64" s="47"/>
      <c r="U64" s="21" t="s">
        <v>77</v>
      </c>
      <c r="V64" s="58">
        <f>SUM(V6:V63)</f>
        <v>0.99999999999999989</v>
      </c>
      <c r="W64" s="46">
        <f t="shared" ref="W64" si="56">SUM(W6:W63)</f>
        <v>3058489</v>
      </c>
      <c r="X64" s="46">
        <f>SUM(X6:X63)</f>
        <v>35869</v>
      </c>
      <c r="Y64" s="46">
        <f>SUM(Y6:Y63)</f>
        <v>616180</v>
      </c>
      <c r="Z64" s="46">
        <f>SUM(Z6:Z63)</f>
        <v>3710538</v>
      </c>
      <c r="AA64" s="47"/>
      <c r="AB64" s="21" t="s">
        <v>77</v>
      </c>
      <c r="AC64" s="58">
        <f>SUM(AC6:AC63)</f>
        <v>0.99999999999999978</v>
      </c>
      <c r="AD64" s="46">
        <f t="shared" ref="AD64:AE64" si="57">SUM(AD6:AD63)</f>
        <v>-24</v>
      </c>
      <c r="AE64" s="46">
        <f t="shared" si="57"/>
        <v>0</v>
      </c>
      <c r="AF64" s="46">
        <f>SUM(AF6:AF63)</f>
        <v>-5</v>
      </c>
      <c r="AG64" s="46">
        <f>SUM(AG6:AG63)</f>
        <v>-29</v>
      </c>
      <c r="AH64" s="47"/>
      <c r="AI64" s="46" t="s">
        <v>77</v>
      </c>
      <c r="AJ64" s="46">
        <f t="shared" ref="AJ64:AL64" si="58">SUM(AJ6:AJ63)</f>
        <v>3058465</v>
      </c>
      <c r="AK64" s="46">
        <f t="shared" si="58"/>
        <v>35869</v>
      </c>
      <c r="AL64" s="46">
        <f t="shared" si="58"/>
        <v>616175</v>
      </c>
      <c r="AM64" s="46">
        <f t="shared" si="50"/>
        <v>3710509</v>
      </c>
      <c r="AN64" s="56"/>
      <c r="AO64" s="44">
        <f t="shared" ref="AO64:AR64" si="59">SUM(AO6:AO63)</f>
        <v>3192732</v>
      </c>
      <c r="AP64" s="44">
        <f t="shared" si="59"/>
        <v>35869</v>
      </c>
      <c r="AQ64" s="44">
        <f t="shared" si="59"/>
        <v>616175</v>
      </c>
      <c r="AR64" s="44">
        <f t="shared" si="59"/>
        <v>3844776</v>
      </c>
      <c r="AS64" s="61">
        <f t="shared" si="12"/>
        <v>0</v>
      </c>
      <c r="BA64" s="250"/>
    </row>
    <row r="65" spans="1:45" s="48" customFormat="1" x14ac:dyDescent="0.25">
      <c r="A65" s="173"/>
      <c r="B65" s="37"/>
      <c r="C65" s="50"/>
      <c r="D65" s="50"/>
      <c r="E65" s="37"/>
      <c r="F65" s="37"/>
      <c r="G65" s="50"/>
      <c r="H65" s="50"/>
      <c r="I65" s="37"/>
      <c r="J65" s="37"/>
      <c r="K65" s="50"/>
      <c r="L65" s="50"/>
      <c r="M65" s="37"/>
      <c r="N65" s="37"/>
      <c r="O65" s="50"/>
      <c r="P65" s="50"/>
      <c r="Q65" s="37"/>
      <c r="R65" s="37"/>
      <c r="S65" s="50"/>
      <c r="T65" s="50"/>
      <c r="U65" s="37"/>
      <c r="V65" s="37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9"/>
      <c r="AP65" s="50"/>
      <c r="AQ65" s="50"/>
      <c r="AR65" s="59"/>
      <c r="AS65" s="76"/>
    </row>
    <row r="66" spans="1:45" s="3" customFormat="1" ht="12.75" hidden="1" customHeight="1" x14ac:dyDescent="0.25">
      <c r="A66" s="173"/>
      <c r="C66" s="61">
        <f>C5-C64</f>
        <v>0</v>
      </c>
      <c r="G66" s="61">
        <f>G5-G64</f>
        <v>0</v>
      </c>
      <c r="K66" s="61">
        <f>K5-K64</f>
        <v>0</v>
      </c>
      <c r="O66" s="61">
        <f>O5-O64</f>
        <v>0</v>
      </c>
      <c r="S66" s="61">
        <f>S5-S64</f>
        <v>0</v>
      </c>
      <c r="W66" s="61">
        <f t="shared" ref="W66:Z66" si="60">W5-W64</f>
        <v>0</v>
      </c>
      <c r="X66" s="61">
        <f t="shared" si="60"/>
        <v>0</v>
      </c>
      <c r="Y66" s="61">
        <f t="shared" si="60"/>
        <v>0</v>
      </c>
      <c r="Z66" s="61">
        <f t="shared" si="60"/>
        <v>0</v>
      </c>
      <c r="AB66" s="61"/>
      <c r="AC66" s="61"/>
      <c r="AD66" s="61">
        <f t="shared" ref="AD66:AG66" si="61">AD5-AD64</f>
        <v>0</v>
      </c>
      <c r="AE66" s="61">
        <f t="shared" si="61"/>
        <v>0</v>
      </c>
      <c r="AF66" s="61">
        <f t="shared" si="61"/>
        <v>0</v>
      </c>
      <c r="AG66" s="61">
        <f t="shared" si="61"/>
        <v>0</v>
      </c>
      <c r="AJ66" s="61"/>
      <c r="AK66" s="61"/>
      <c r="AL66" s="61"/>
      <c r="AM66" s="61"/>
      <c r="AN66" s="14"/>
      <c r="AO66" s="61"/>
      <c r="AP66" s="61"/>
      <c r="AQ66" s="61"/>
      <c r="AR66" s="61"/>
      <c r="AS66" s="61"/>
    </row>
    <row r="67" spans="1:45" ht="15" hidden="1" customHeight="1" x14ac:dyDescent="0.25">
      <c r="A67" s="60"/>
      <c r="B67" s="60"/>
      <c r="C67" s="60"/>
      <c r="E67" s="60"/>
      <c r="F67" s="60"/>
      <c r="G67" s="60"/>
      <c r="I67" s="60"/>
      <c r="J67" s="60"/>
      <c r="K67" s="60"/>
      <c r="M67" s="60"/>
      <c r="N67" s="60"/>
      <c r="O67" s="60"/>
      <c r="Q67" s="60"/>
      <c r="R67" s="60"/>
      <c r="S67" s="60"/>
      <c r="AN67" s="60"/>
      <c r="AO67" s="62"/>
      <c r="AP67" s="62"/>
      <c r="AQ67" s="62"/>
      <c r="AR67" s="63"/>
    </row>
    <row r="68" spans="1:45" ht="15" hidden="1" customHeight="1" x14ac:dyDescent="0.3">
      <c r="A68" s="101" t="s">
        <v>87</v>
      </c>
      <c r="B68" s="64"/>
      <c r="C68" s="102">
        <f>'SFY 24-25 Q2 Share by Project'!B63</f>
        <v>35409</v>
      </c>
      <c r="D68"/>
      <c r="E68" s="102"/>
      <c r="F68" s="102"/>
      <c r="G68" s="102">
        <f>'SFY 24-25 Q2 Share by Project'!C63</f>
        <v>83167</v>
      </c>
      <c r="H68"/>
      <c r="I68" s="102"/>
      <c r="J68" s="102"/>
      <c r="K68" s="102">
        <f>'SFY 24-25 Q2 Share by Project'!D63</f>
        <v>732</v>
      </c>
      <c r="L68"/>
      <c r="M68" s="102"/>
      <c r="N68" s="102"/>
      <c r="O68" s="102">
        <f>'SFY 24-25 Q2 Share by Project'!E63</f>
        <v>10294</v>
      </c>
      <c r="P68"/>
      <c r="Q68" s="102"/>
      <c r="R68" s="102"/>
      <c r="S68" s="102">
        <f>'SFY 24-25 Q2 Share by Project'!F63</f>
        <v>4665</v>
      </c>
      <c r="T68"/>
      <c r="U68"/>
      <c r="V68"/>
      <c r="W68" s="102">
        <f>'SFY 24-25 Q2 Share by Project'!G63</f>
        <v>3058465</v>
      </c>
      <c r="X68" s="102">
        <f>'SFY 24-25 Q2 Share by Project'!H63</f>
        <v>35869</v>
      </c>
      <c r="Y68" s="102">
        <f>'SFY 24-25 Q2 Share by Project'!I63</f>
        <v>616175</v>
      </c>
      <c r="Z68" s="102">
        <f>SUM(W68:Y68)</f>
        <v>3710509</v>
      </c>
      <c r="AA68"/>
      <c r="AH68"/>
      <c r="AJ68" s="102">
        <f>'SFY 24-25 Q2 Share by Project'!G63</f>
        <v>3058465</v>
      </c>
      <c r="AK68" s="102">
        <f>'SFY 24-25 Q2 Share by Project'!H63</f>
        <v>35869</v>
      </c>
      <c r="AL68" s="102">
        <f>'SFY 24-25 Q2 Share by Project'!I63</f>
        <v>616175</v>
      </c>
      <c r="AM68" s="101">
        <f>SUM(AJ68:AL68)</f>
        <v>3710509</v>
      </c>
      <c r="AN68" s="64"/>
      <c r="AO68" s="102">
        <f>'SFY 24-25 Q2 Share by Project'!J63</f>
        <v>3192732</v>
      </c>
      <c r="AP68" s="102">
        <f>'SFY 24-25 Q2 Share by Project'!K63</f>
        <v>35869</v>
      </c>
      <c r="AQ68" s="102">
        <f>'SFY 24-25 Q2 Share by Project'!L63</f>
        <v>616175</v>
      </c>
      <c r="AR68" s="105">
        <f>SUM(AO68:AQ68)</f>
        <v>3844776</v>
      </c>
      <c r="AS68"/>
    </row>
    <row r="69" spans="1:45" ht="15" hidden="1" customHeight="1" x14ac:dyDescent="0.3">
      <c r="A69" s="102"/>
      <c r="B69" s="102"/>
      <c r="C69" s="104">
        <f>C64-C68</f>
        <v>0</v>
      </c>
      <c r="D69" s="103"/>
      <c r="E69" s="164"/>
      <c r="F69" s="164"/>
      <c r="G69" s="104">
        <f>G64-G68</f>
        <v>0</v>
      </c>
      <c r="H69" s="103"/>
      <c r="I69" s="164"/>
      <c r="J69" s="164"/>
      <c r="K69" s="104">
        <f>K64-K68</f>
        <v>0</v>
      </c>
      <c r="L69" s="103"/>
      <c r="M69" s="164"/>
      <c r="N69" s="164"/>
      <c r="O69" s="104">
        <f>O64-O68</f>
        <v>0</v>
      </c>
      <c r="P69" s="103"/>
      <c r="Q69" s="164"/>
      <c r="R69" s="164"/>
      <c r="S69" s="104">
        <f>S64-S68</f>
        <v>0</v>
      </c>
      <c r="T69" s="103"/>
      <c r="U69" s="103"/>
      <c r="V69" s="103"/>
      <c r="W69" s="164">
        <f>W64+AD64</f>
        <v>3058465</v>
      </c>
      <c r="X69" s="164">
        <f>X64+AE64</f>
        <v>35869</v>
      </c>
      <c r="Y69" s="164">
        <f>Y64+AF64</f>
        <v>616175</v>
      </c>
      <c r="Z69" s="102">
        <f t="shared" ref="Z69" si="62">SUM(W69:Y69)</f>
        <v>3710509</v>
      </c>
      <c r="AA69" s="103"/>
      <c r="AH69" s="103"/>
      <c r="AJ69" s="104">
        <f t="shared" ref="AJ69:AM69" si="63">AJ64-AJ68</f>
        <v>0</v>
      </c>
      <c r="AK69" s="104">
        <f t="shared" si="63"/>
        <v>0</v>
      </c>
      <c r="AL69" s="104">
        <f t="shared" si="63"/>
        <v>0</v>
      </c>
      <c r="AM69" s="104">
        <f t="shared" si="63"/>
        <v>0</v>
      </c>
      <c r="AN69" s="51"/>
      <c r="AO69" s="104">
        <f t="shared" ref="AO69:AQ69" si="64">AO64-AO68</f>
        <v>0</v>
      </c>
      <c r="AP69" s="104">
        <f t="shared" si="64"/>
        <v>0</v>
      </c>
      <c r="AQ69" s="104">
        <f t="shared" si="64"/>
        <v>0</v>
      </c>
      <c r="AR69" s="106">
        <f>SUM(AO69:AQ69)</f>
        <v>0</v>
      </c>
      <c r="AS69"/>
    </row>
    <row r="70" spans="1:45" hidden="1" x14ac:dyDescent="0.25">
      <c r="A70" s="51"/>
      <c r="B70" s="51"/>
      <c r="C70" s="51"/>
      <c r="E70" s="51"/>
      <c r="F70" s="51"/>
      <c r="G70" s="51"/>
      <c r="I70" s="51"/>
      <c r="J70" s="51"/>
      <c r="K70" s="51"/>
      <c r="M70" s="51"/>
      <c r="N70" s="51"/>
      <c r="O70" s="51"/>
      <c r="Q70" s="51"/>
      <c r="R70" s="51"/>
      <c r="S70" s="51"/>
      <c r="W70" s="104">
        <f>W68-W69</f>
        <v>0</v>
      </c>
      <c r="X70" s="104">
        <f t="shared" ref="X70:Z70" si="65">X68-X69</f>
        <v>0</v>
      </c>
      <c r="Y70" s="104">
        <f t="shared" si="65"/>
        <v>0</v>
      </c>
      <c r="Z70" s="104">
        <f t="shared" si="65"/>
        <v>0</v>
      </c>
      <c r="AG70" s="36"/>
      <c r="AN70" s="51"/>
      <c r="AO70" s="36"/>
      <c r="AP70" s="36"/>
      <c r="AQ70" s="36"/>
      <c r="AR70" s="67"/>
    </row>
    <row r="71" spans="1:45" hidden="1" x14ac:dyDescent="0.25">
      <c r="AG71" s="36"/>
      <c r="AI71" s="234"/>
      <c r="AJ71" s="234"/>
      <c r="AK71" s="234"/>
      <c r="AL71" s="234"/>
      <c r="AM71" s="234"/>
      <c r="AO71" s="234"/>
      <c r="AP71" s="234"/>
      <c r="AQ71" s="234"/>
      <c r="AR71" s="234"/>
    </row>
    <row r="72" spans="1:45" hidden="1" x14ac:dyDescent="0.25">
      <c r="W72" s="103" t="s">
        <v>158</v>
      </c>
      <c r="AG72" s="36"/>
    </row>
    <row r="73" spans="1:45" x14ac:dyDescent="0.25">
      <c r="A73" s="173" t="s">
        <v>134</v>
      </c>
      <c r="AG73" s="36"/>
    </row>
    <row r="74" spans="1:45" x14ac:dyDescent="0.25">
      <c r="AG74" s="36"/>
    </row>
    <row r="75" spans="1:45" x14ac:dyDescent="0.25">
      <c r="AG75" s="36"/>
    </row>
    <row r="76" spans="1:45" x14ac:dyDescent="0.25">
      <c r="AG76" s="36"/>
    </row>
    <row r="77" spans="1:45" x14ac:dyDescent="0.25">
      <c r="AG77" s="36"/>
    </row>
    <row r="78" spans="1:45" x14ac:dyDescent="0.25">
      <c r="AG78" s="36"/>
    </row>
    <row r="79" spans="1:45" x14ac:dyDescent="0.25">
      <c r="AG79" s="36"/>
    </row>
    <row r="80" spans="1:45" x14ac:dyDescent="0.25">
      <c r="AG80" s="36"/>
    </row>
    <row r="81" spans="33:33" x14ac:dyDescent="0.25">
      <c r="AG81" s="36"/>
    </row>
    <row r="82" spans="33:33" x14ac:dyDescent="0.25">
      <c r="AG82" s="36"/>
    </row>
    <row r="83" spans="33:33" x14ac:dyDescent="0.25">
      <c r="AG83" s="36"/>
    </row>
    <row r="84" spans="33:33" x14ac:dyDescent="0.25">
      <c r="AG84" s="36"/>
    </row>
    <row r="85" spans="33:33" x14ac:dyDescent="0.25">
      <c r="AG85" s="36"/>
    </row>
    <row r="86" spans="33:33" x14ac:dyDescent="0.25">
      <c r="AG86" s="36"/>
    </row>
    <row r="87" spans="33:33" x14ac:dyDescent="0.25">
      <c r="AG87" s="36"/>
    </row>
    <row r="88" spans="33:33" x14ac:dyDescent="0.25">
      <c r="AG88" s="36"/>
    </row>
    <row r="89" spans="33:33" x14ac:dyDescent="0.25">
      <c r="AG89" s="36"/>
    </row>
    <row r="90" spans="33:33" x14ac:dyDescent="0.25">
      <c r="AG90" s="36"/>
    </row>
    <row r="91" spans="33:33" x14ac:dyDescent="0.25">
      <c r="AG91" s="36"/>
    </row>
    <row r="92" spans="33:33" x14ac:dyDescent="0.25">
      <c r="AG92" s="36"/>
    </row>
    <row r="93" spans="33:33" x14ac:dyDescent="0.25">
      <c r="AG93" s="36"/>
    </row>
    <row r="94" spans="33:33" x14ac:dyDescent="0.25">
      <c r="AG94" s="36"/>
    </row>
    <row r="95" spans="33:33" x14ac:dyDescent="0.25">
      <c r="AG95" s="36"/>
    </row>
    <row r="96" spans="33:33" x14ac:dyDescent="0.25">
      <c r="AG96" s="36"/>
    </row>
    <row r="97" spans="33:33" x14ac:dyDescent="0.25">
      <c r="AG97" s="36"/>
    </row>
    <row r="98" spans="33:33" x14ac:dyDescent="0.25">
      <c r="AG98" s="36"/>
    </row>
    <row r="99" spans="33:33" x14ac:dyDescent="0.25">
      <c r="AG99" s="36"/>
    </row>
    <row r="100" spans="33:33" x14ac:dyDescent="0.25">
      <c r="AG100" s="36"/>
    </row>
    <row r="101" spans="33:33" x14ac:dyDescent="0.25">
      <c r="AG101" s="36"/>
    </row>
    <row r="102" spans="33:33" x14ac:dyDescent="0.25">
      <c r="AG102" s="36"/>
    </row>
    <row r="103" spans="33:33" x14ac:dyDescent="0.25">
      <c r="AG103" s="36"/>
    </row>
    <row r="104" spans="33:33" x14ac:dyDescent="0.25">
      <c r="AG104" s="36"/>
    </row>
    <row r="105" spans="33:33" x14ac:dyDescent="0.25">
      <c r="AG105" s="36"/>
    </row>
    <row r="106" spans="33:33" x14ac:dyDescent="0.25">
      <c r="AG106" s="36"/>
    </row>
    <row r="107" spans="33:33" x14ac:dyDescent="0.25">
      <c r="AG107" s="36"/>
    </row>
    <row r="108" spans="33:33" x14ac:dyDescent="0.25">
      <c r="AG108" s="36"/>
    </row>
    <row r="109" spans="33:33" x14ac:dyDescent="0.25">
      <c r="AG109" s="36"/>
    </row>
    <row r="110" spans="33:33" x14ac:dyDescent="0.25">
      <c r="AG110" s="36"/>
    </row>
    <row r="111" spans="33:33" x14ac:dyDescent="0.25">
      <c r="AG111" s="36"/>
    </row>
    <row r="112" spans="33:33" x14ac:dyDescent="0.25">
      <c r="AG112" s="36"/>
    </row>
    <row r="113" spans="33:33" x14ac:dyDescent="0.25">
      <c r="AG113" s="36"/>
    </row>
    <row r="114" spans="33:33" x14ac:dyDescent="0.25">
      <c r="AG114" s="36"/>
    </row>
    <row r="115" spans="33:33" x14ac:dyDescent="0.25">
      <c r="AG115" s="36"/>
    </row>
    <row r="116" spans="33:33" x14ac:dyDescent="0.25">
      <c r="AG116" s="36"/>
    </row>
    <row r="117" spans="33:33" x14ac:dyDescent="0.25">
      <c r="AG117" s="36"/>
    </row>
    <row r="118" spans="33:33" x14ac:dyDescent="0.25">
      <c r="AG118" s="36"/>
    </row>
    <row r="119" spans="33:33" x14ac:dyDescent="0.25">
      <c r="AG119" s="36"/>
    </row>
    <row r="120" spans="33:33" x14ac:dyDescent="0.25">
      <c r="AG120" s="36"/>
    </row>
    <row r="121" spans="33:33" x14ac:dyDescent="0.25">
      <c r="AG121" s="36"/>
    </row>
    <row r="122" spans="33:33" x14ac:dyDescent="0.25">
      <c r="AG122" s="36"/>
    </row>
    <row r="123" spans="33:33" x14ac:dyDescent="0.25">
      <c r="AG123" s="36"/>
    </row>
    <row r="124" spans="33:33" x14ac:dyDescent="0.25">
      <c r="AG124" s="36"/>
    </row>
    <row r="125" spans="33:33" x14ac:dyDescent="0.25">
      <c r="AG125" s="36"/>
    </row>
    <row r="126" spans="33:33" x14ac:dyDescent="0.25">
      <c r="AG126" s="36"/>
    </row>
    <row r="127" spans="33:33" x14ac:dyDescent="0.25">
      <c r="AG127" s="36"/>
    </row>
    <row r="128" spans="33:33" x14ac:dyDescent="0.25">
      <c r="AG128" s="36"/>
    </row>
    <row r="129" spans="33:33" x14ac:dyDescent="0.25">
      <c r="AG129" s="36"/>
    </row>
    <row r="130" spans="33:33" x14ac:dyDescent="0.25">
      <c r="AG130" s="36"/>
    </row>
    <row r="131" spans="33:33" x14ac:dyDescent="0.25">
      <c r="AG131" s="36"/>
    </row>
    <row r="132" spans="33:33" x14ac:dyDescent="0.25">
      <c r="AG132" s="36"/>
    </row>
    <row r="133" spans="33:33" x14ac:dyDescent="0.25">
      <c r="AG133" s="36"/>
    </row>
    <row r="134" spans="33:33" x14ac:dyDescent="0.25">
      <c r="AG134" s="36"/>
    </row>
    <row r="135" spans="33:33" x14ac:dyDescent="0.25">
      <c r="AG135" s="36"/>
    </row>
    <row r="136" spans="33:33" x14ac:dyDescent="0.25">
      <c r="AG136" s="36"/>
    </row>
    <row r="137" spans="33:33" x14ac:dyDescent="0.25">
      <c r="AG137" s="36"/>
    </row>
    <row r="138" spans="33:33" x14ac:dyDescent="0.25">
      <c r="AG138" s="36"/>
    </row>
    <row r="139" spans="33:33" x14ac:dyDescent="0.25">
      <c r="AG139" s="36"/>
    </row>
    <row r="140" spans="33:33" x14ac:dyDescent="0.25">
      <c r="AG140" s="36"/>
    </row>
    <row r="141" spans="33:33" x14ac:dyDescent="0.25">
      <c r="AG141" s="36"/>
    </row>
    <row r="142" spans="33:33" x14ac:dyDescent="0.25">
      <c r="AG142" s="36"/>
    </row>
    <row r="143" spans="33:33" x14ac:dyDescent="0.25">
      <c r="AG143" s="36"/>
    </row>
    <row r="144" spans="33:33" x14ac:dyDescent="0.25">
      <c r="AG144" s="36"/>
    </row>
    <row r="145" spans="33:33" x14ac:dyDescent="0.25">
      <c r="AG145" s="36"/>
    </row>
    <row r="146" spans="33:33" x14ac:dyDescent="0.25">
      <c r="AG146" s="36"/>
    </row>
    <row r="147" spans="33:33" x14ac:dyDescent="0.25">
      <c r="AG147" s="36"/>
    </row>
    <row r="148" spans="33:33" x14ac:dyDescent="0.25">
      <c r="AG148" s="36"/>
    </row>
    <row r="149" spans="33:33" x14ac:dyDescent="0.25">
      <c r="AG149" s="36"/>
    </row>
    <row r="150" spans="33:33" x14ac:dyDescent="0.25">
      <c r="AG150" s="36"/>
    </row>
    <row r="151" spans="33:33" x14ac:dyDescent="0.25">
      <c r="AG151" s="36"/>
    </row>
  </sheetData>
  <mergeCells count="33">
    <mergeCell ref="M2:O2"/>
    <mergeCell ref="M3:M5"/>
    <mergeCell ref="N3:N5"/>
    <mergeCell ref="Q1:S1"/>
    <mergeCell ref="Q2:S2"/>
    <mergeCell ref="Q3:Q5"/>
    <mergeCell ref="R3:R5"/>
    <mergeCell ref="AI3:AI5"/>
    <mergeCell ref="A1:C1"/>
    <mergeCell ref="U1:Z1"/>
    <mergeCell ref="E1:G1"/>
    <mergeCell ref="I1:K1"/>
    <mergeCell ref="I2:K2"/>
    <mergeCell ref="I3:I5"/>
    <mergeCell ref="J3:J5"/>
    <mergeCell ref="A2:C2"/>
    <mergeCell ref="A3:A5"/>
    <mergeCell ref="B3:B5"/>
    <mergeCell ref="E2:G2"/>
    <mergeCell ref="E3:E5"/>
    <mergeCell ref="F3:F5"/>
    <mergeCell ref="AB1:AG1"/>
    <mergeCell ref="M1:O1"/>
    <mergeCell ref="AO1:AR1"/>
    <mergeCell ref="AO2:AR2"/>
    <mergeCell ref="AI1:AM1"/>
    <mergeCell ref="AI2:AM2"/>
    <mergeCell ref="U2:Z2"/>
    <mergeCell ref="U3:U5"/>
    <mergeCell ref="V3:V5"/>
    <mergeCell ref="AB3:AB5"/>
    <mergeCell ref="AC3:AC5"/>
    <mergeCell ref="AB2:AG2"/>
  </mergeCells>
  <phoneticPr fontId="52" type="noConversion"/>
  <conditionalFormatting sqref="B65:AA65 AH65:AI65 AB65:AG66 AJ65:AM66 AO65:AR66">
    <cfRule type="cellIs" dxfId="25" priority="59" operator="lessThan">
      <formula>0</formula>
    </cfRule>
    <cfRule type="cellIs" dxfId="24" priority="60" operator="greaterThan">
      <formula>0</formula>
    </cfRule>
  </conditionalFormatting>
  <conditionalFormatting sqref="C66">
    <cfRule type="cellIs" dxfId="23" priority="9" operator="lessThan">
      <formula>0</formula>
    </cfRule>
    <cfRule type="cellIs" dxfId="22" priority="10" operator="greaterThan">
      <formula>0</formula>
    </cfRule>
  </conditionalFormatting>
  <conditionalFormatting sqref="G66">
    <cfRule type="cellIs" dxfId="21" priority="11" operator="lessThan">
      <formula>0</formula>
    </cfRule>
    <cfRule type="cellIs" dxfId="20" priority="12" operator="greaterThan">
      <formula>0</formula>
    </cfRule>
  </conditionalFormatting>
  <conditionalFormatting sqref="K66">
    <cfRule type="cellIs" dxfId="19" priority="13" operator="lessThan">
      <formula>0</formula>
    </cfRule>
    <cfRule type="cellIs" dxfId="18" priority="14" operator="greaterThan">
      <formula>0</formula>
    </cfRule>
  </conditionalFormatting>
  <conditionalFormatting sqref="O66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S66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W66:Z6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AN4:AN66"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AS5:AS66">
    <cfRule type="cellIs" dxfId="9" priority="121" operator="lessThan">
      <formula>0</formula>
    </cfRule>
    <cfRule type="cellIs" dxfId="8" priority="122" operator="greaterThan">
      <formula>0</formula>
    </cfRule>
  </conditionalFormatting>
  <printOptions horizontalCentered="1"/>
  <pageMargins left="0.25" right="0.25" top="0.75" bottom="0.75" header="0.3" footer="0.3"/>
  <pageSetup scale="54" fitToWidth="3" orientation="landscape" r:id="rId1"/>
  <headerFooter>
    <oddHeader>&amp;C&amp;F
&amp;A</oddHeader>
    <oddFooter>&amp;L&amp;D&amp;R&amp;P of &amp;N</oddFooter>
  </headerFooter>
  <colBreaks count="2" manualBreakCount="2">
    <brk id="16" max="65" man="1"/>
    <brk id="34" max="65" man="1"/>
  </colBreaks>
  <ignoredErrors>
    <ignoredError sqref="AK64 AP4 AR5:AR63 U15:U19 C28:E35 D24:E27 C46:E48 D42:E45 C36:E36 H36 D38:E41 H37:H41 U44:U48 U43 Y44 G28:H35 G25:H27 D37:E37 G46:H48 G42:H45 W44:W48 W43 H24 W38:W42 U31:U32 U29:U30 U38:U42 X33:X34 U33:U37 X31:X32 U20:U28 K29:L30 K22:L23 V21:AA21 K38:L38 K31:L32 Y31:AA32 K33:L37 V33:W37 Y33:AA33 V38:V42 V29:AA30 V31:W32 X39:AA40 X42:AA42 Y41:AA41 X36:X37 V20:X20 Z20:AA20 X38 Z38:AA38 Y36:AA37 Y35:AA35 AB35:AC35 AB42:AC42 Y34:AA34 V27:AA28 V22:AA26 L20:L21 L42 L40:L41 K25:L28 L24 L39 AB21:AC21 AB31:AC32 AB33:AC33 AB29:AC30 AB39:AC40 AB41:AC41 AB20:AC20 AB38:AC38 AB36:AC37 AB34:AC34 AB27:AC28 AB22:AC26" formula="1"/>
    <ignoredError sqref="AB3:AF4 AB5:AC5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Q7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77734375" style="152" customWidth="1"/>
    <col min="2" max="3" width="14.77734375" style="154" customWidth="1"/>
    <col min="4" max="17" width="16.77734375" style="152" customWidth="1"/>
    <col min="18" max="16384" width="12.5546875" style="152"/>
  </cols>
  <sheetData>
    <row r="1" spans="1:17" ht="14.4" customHeight="1" x14ac:dyDescent="0.2">
      <c r="A1" s="108" t="s">
        <v>176</v>
      </c>
      <c r="B1" s="153" t="s">
        <v>187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3" t="s">
        <v>54</v>
      </c>
      <c r="B4" s="243" t="s">
        <v>177</v>
      </c>
      <c r="C4" s="243" t="s">
        <v>178</v>
      </c>
      <c r="D4" s="237">
        <v>60935</v>
      </c>
      <c r="E4" s="238">
        <v>60935</v>
      </c>
      <c r="F4" s="237">
        <v>30468</v>
      </c>
      <c r="G4" s="238">
        <v>30468</v>
      </c>
      <c r="H4" s="237">
        <v>21327</v>
      </c>
      <c r="I4" s="238">
        <v>21327</v>
      </c>
      <c r="J4" s="237">
        <v>0</v>
      </c>
      <c r="K4" s="238">
        <v>0</v>
      </c>
      <c r="L4" s="237">
        <v>9140</v>
      </c>
      <c r="M4" s="238">
        <v>9140</v>
      </c>
      <c r="N4" s="237">
        <v>9140</v>
      </c>
      <c r="O4" s="238">
        <v>9140</v>
      </c>
      <c r="P4" s="237">
        <v>0</v>
      </c>
      <c r="Q4" s="238">
        <v>0</v>
      </c>
    </row>
    <row r="5" spans="1:17" customFormat="1" ht="14.4" x14ac:dyDescent="0.3">
      <c r="A5" s="243" t="s">
        <v>54</v>
      </c>
      <c r="B5" s="243" t="s">
        <v>179</v>
      </c>
      <c r="C5" s="243" t="s">
        <v>180</v>
      </c>
      <c r="D5" s="237">
        <v>62387</v>
      </c>
      <c r="E5" s="238">
        <v>62387</v>
      </c>
      <c r="F5" s="237">
        <v>31194</v>
      </c>
      <c r="G5" s="238">
        <v>31194</v>
      </c>
      <c r="H5" s="237">
        <v>21835</v>
      </c>
      <c r="I5" s="238">
        <v>21835</v>
      </c>
      <c r="J5" s="237">
        <v>0</v>
      </c>
      <c r="K5" s="238">
        <v>0</v>
      </c>
      <c r="L5" s="237">
        <v>9358</v>
      </c>
      <c r="M5" s="238">
        <v>9358</v>
      </c>
      <c r="N5" s="237">
        <v>9358</v>
      </c>
      <c r="O5" s="238">
        <v>9358</v>
      </c>
      <c r="P5" s="237">
        <v>0</v>
      </c>
      <c r="Q5" s="238">
        <v>0</v>
      </c>
    </row>
    <row r="6" spans="1:17" customFormat="1" ht="14.4" x14ac:dyDescent="0.3">
      <c r="A6" s="243" t="s">
        <v>54</v>
      </c>
      <c r="B6" s="243" t="s">
        <v>181</v>
      </c>
      <c r="C6" s="243" t="s">
        <v>182</v>
      </c>
      <c r="D6" s="237">
        <v>112745</v>
      </c>
      <c r="E6" s="238">
        <v>112745</v>
      </c>
      <c r="F6" s="237">
        <v>56373</v>
      </c>
      <c r="G6" s="238">
        <v>56373</v>
      </c>
      <c r="H6" s="237">
        <v>39461</v>
      </c>
      <c r="I6" s="238">
        <v>39461</v>
      </c>
      <c r="J6" s="237">
        <v>0</v>
      </c>
      <c r="K6" s="238">
        <v>0</v>
      </c>
      <c r="L6" s="237">
        <v>16911</v>
      </c>
      <c r="M6" s="238">
        <v>16911</v>
      </c>
      <c r="N6" s="237">
        <v>16911</v>
      </c>
      <c r="O6" s="238">
        <v>16911</v>
      </c>
      <c r="P6" s="237">
        <v>0</v>
      </c>
      <c r="Q6" s="238">
        <v>0</v>
      </c>
    </row>
    <row r="7" spans="1:17" ht="12" customHeight="1" x14ac:dyDescent="0.2"/>
  </sheetData>
  <printOptions horizontalCentered="1"/>
  <pageMargins left="0.5" right="0.5" top="1" bottom="0.75" header="0.3" footer="0.3"/>
  <pageSetup scale="70" orientation="landscape" r:id="rId1"/>
  <headerFooter>
    <oddHeader>&amp;C&amp;F
&amp;A</oddHeader>
    <oddFooter>&amp;L&amp;D&amp;R&amp;P of &amp;N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619F-C015-43A9-818C-68D4BC766DB1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77734375" style="152" customWidth="1"/>
    <col min="2" max="3" width="14.77734375" style="154" customWidth="1"/>
    <col min="4" max="17" width="16.77734375" style="152" customWidth="1"/>
    <col min="18" max="16384" width="12.5546875" style="152"/>
  </cols>
  <sheetData>
    <row r="1" spans="1:17" ht="14.4" customHeight="1" x14ac:dyDescent="0.2">
      <c r="A1" s="108" t="s">
        <v>176</v>
      </c>
      <c r="B1" s="153" t="s">
        <v>188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3" t="s">
        <v>54</v>
      </c>
      <c r="B4" s="243" t="s">
        <v>177</v>
      </c>
      <c r="C4" s="243" t="s">
        <v>178</v>
      </c>
      <c r="D4" s="237">
        <v>108626</v>
      </c>
      <c r="E4" s="238">
        <v>122079</v>
      </c>
      <c r="F4" s="237">
        <v>54313</v>
      </c>
      <c r="G4" s="238">
        <v>67449</v>
      </c>
      <c r="H4" s="237">
        <v>38019</v>
      </c>
      <c r="I4" s="238">
        <v>38336</v>
      </c>
      <c r="J4" s="237">
        <v>0</v>
      </c>
      <c r="K4" s="238">
        <v>0</v>
      </c>
      <c r="L4" s="237">
        <v>16294</v>
      </c>
      <c r="M4" s="238">
        <v>16294</v>
      </c>
      <c r="N4" s="237">
        <v>16294</v>
      </c>
      <c r="O4" s="238">
        <v>16294</v>
      </c>
      <c r="P4" s="237">
        <v>0</v>
      </c>
      <c r="Q4" s="238">
        <v>0</v>
      </c>
    </row>
    <row r="5" spans="1:17" customFormat="1" ht="14.4" x14ac:dyDescent="0.3">
      <c r="A5" s="243" t="s">
        <v>54</v>
      </c>
      <c r="B5" s="243" t="s">
        <v>179</v>
      </c>
      <c r="C5" s="243" t="s">
        <v>180</v>
      </c>
      <c r="D5" s="237">
        <v>193230</v>
      </c>
      <c r="E5" s="238">
        <v>217162</v>
      </c>
      <c r="F5" s="237">
        <v>96615</v>
      </c>
      <c r="G5" s="238">
        <v>119982</v>
      </c>
      <c r="H5" s="237">
        <v>67631</v>
      </c>
      <c r="I5" s="238">
        <v>68196</v>
      </c>
      <c r="J5" s="237">
        <v>0</v>
      </c>
      <c r="K5" s="238">
        <v>0</v>
      </c>
      <c r="L5" s="237">
        <v>28984</v>
      </c>
      <c r="M5" s="238">
        <v>28984</v>
      </c>
      <c r="N5" s="237">
        <v>28984</v>
      </c>
      <c r="O5" s="238">
        <v>28984</v>
      </c>
      <c r="P5" s="237">
        <v>0</v>
      </c>
      <c r="Q5" s="238">
        <v>0</v>
      </c>
    </row>
    <row r="6" spans="1:17" customFormat="1" ht="14.4" x14ac:dyDescent="0.3">
      <c r="A6" s="243" t="s">
        <v>54</v>
      </c>
      <c r="B6" s="243" t="s">
        <v>181</v>
      </c>
      <c r="C6" s="243" t="s">
        <v>182</v>
      </c>
      <c r="D6" s="237">
        <v>252597</v>
      </c>
      <c r="E6" s="238">
        <v>283881</v>
      </c>
      <c r="F6" s="237">
        <v>126299</v>
      </c>
      <c r="G6" s="238">
        <v>156845</v>
      </c>
      <c r="H6" s="237">
        <v>88409</v>
      </c>
      <c r="I6" s="238">
        <v>89147</v>
      </c>
      <c r="J6" s="237">
        <v>0</v>
      </c>
      <c r="K6" s="238">
        <v>0</v>
      </c>
      <c r="L6" s="237">
        <v>37889</v>
      </c>
      <c r="M6" s="238">
        <v>37889</v>
      </c>
      <c r="N6" s="237">
        <v>37889</v>
      </c>
      <c r="O6" s="238">
        <v>37889</v>
      </c>
      <c r="P6" s="237">
        <v>0</v>
      </c>
      <c r="Q6" s="238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6DEA-E2B7-4A6A-8007-F49922DEA770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77734375" style="152" customWidth="1"/>
    <col min="2" max="3" width="14.77734375" style="154" customWidth="1"/>
    <col min="4" max="17" width="16.77734375" style="152" customWidth="1"/>
    <col min="18" max="16384" width="12.5546875" style="152"/>
  </cols>
  <sheetData>
    <row r="1" spans="1:17" ht="14.4" customHeight="1" x14ac:dyDescent="0.2">
      <c r="A1" s="108" t="s">
        <v>176</v>
      </c>
      <c r="B1" s="153" t="s">
        <v>189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3" t="s">
        <v>54</v>
      </c>
      <c r="B4" s="243" t="s">
        <v>177</v>
      </c>
      <c r="C4" s="243" t="s">
        <v>178</v>
      </c>
      <c r="D4" s="237">
        <v>2530</v>
      </c>
      <c r="E4" s="238">
        <v>2530</v>
      </c>
      <c r="F4" s="237">
        <v>1265</v>
      </c>
      <c r="G4" s="238">
        <v>1265</v>
      </c>
      <c r="H4" s="237">
        <v>886</v>
      </c>
      <c r="I4" s="238">
        <v>886</v>
      </c>
      <c r="J4" s="237">
        <v>0</v>
      </c>
      <c r="K4" s="238">
        <v>0</v>
      </c>
      <c r="L4" s="237">
        <v>379</v>
      </c>
      <c r="M4" s="238">
        <v>379</v>
      </c>
      <c r="N4" s="237">
        <v>379</v>
      </c>
      <c r="O4" s="238">
        <v>379</v>
      </c>
      <c r="P4" s="237">
        <v>0</v>
      </c>
      <c r="Q4" s="238">
        <v>0</v>
      </c>
    </row>
    <row r="5" spans="1:17" customFormat="1" ht="14.4" x14ac:dyDescent="0.3">
      <c r="A5" s="243" t="s">
        <v>54</v>
      </c>
      <c r="B5" s="243" t="s">
        <v>179</v>
      </c>
      <c r="C5" s="243" t="s">
        <v>180</v>
      </c>
      <c r="D5" s="237">
        <v>973</v>
      </c>
      <c r="E5" s="238">
        <v>973</v>
      </c>
      <c r="F5" s="237">
        <v>487</v>
      </c>
      <c r="G5" s="238">
        <v>487</v>
      </c>
      <c r="H5" s="237">
        <v>341</v>
      </c>
      <c r="I5" s="238">
        <v>341</v>
      </c>
      <c r="J5" s="237">
        <v>0</v>
      </c>
      <c r="K5" s="238">
        <v>0</v>
      </c>
      <c r="L5" s="237">
        <v>145</v>
      </c>
      <c r="M5" s="238">
        <v>145</v>
      </c>
      <c r="N5" s="237">
        <v>145</v>
      </c>
      <c r="O5" s="238">
        <v>145</v>
      </c>
      <c r="P5" s="237">
        <v>0</v>
      </c>
      <c r="Q5" s="238">
        <v>0</v>
      </c>
    </row>
    <row r="6" spans="1:17" customFormat="1" ht="14.4" x14ac:dyDescent="0.3">
      <c r="A6" s="243" t="s">
        <v>54</v>
      </c>
      <c r="B6" s="243" t="s">
        <v>181</v>
      </c>
      <c r="C6" s="243" t="s">
        <v>182</v>
      </c>
      <c r="D6" s="237">
        <v>1390</v>
      </c>
      <c r="E6" s="238">
        <v>1390</v>
      </c>
      <c r="F6" s="237">
        <v>695</v>
      </c>
      <c r="G6" s="238">
        <v>695</v>
      </c>
      <c r="H6" s="237">
        <v>487</v>
      </c>
      <c r="I6" s="238">
        <v>487</v>
      </c>
      <c r="J6" s="237">
        <v>0</v>
      </c>
      <c r="K6" s="238">
        <v>0</v>
      </c>
      <c r="L6" s="237">
        <v>208</v>
      </c>
      <c r="M6" s="238">
        <v>208</v>
      </c>
      <c r="N6" s="237">
        <v>208</v>
      </c>
      <c r="O6" s="238">
        <v>208</v>
      </c>
      <c r="P6" s="237">
        <v>0</v>
      </c>
      <c r="Q6" s="238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B84D-0101-49BC-B217-28561212FBEB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 activeCell="D16" sqref="D16"/>
    </sheetView>
  </sheetViews>
  <sheetFormatPr defaultColWidth="12.5546875" defaultRowHeight="10.199999999999999" x14ac:dyDescent="0.2"/>
  <cols>
    <col min="1" max="1" width="16.77734375" style="152" customWidth="1"/>
    <col min="2" max="2" width="16.77734375" style="154" customWidth="1"/>
    <col min="3" max="3" width="17.44140625" style="154" customWidth="1"/>
    <col min="4" max="17" width="16.77734375" style="152" customWidth="1"/>
    <col min="18" max="16384" width="12.5546875" style="152"/>
  </cols>
  <sheetData>
    <row r="1" spans="1:17" ht="14.4" customHeight="1" x14ac:dyDescent="0.2">
      <c r="A1" s="108" t="s">
        <v>176</v>
      </c>
      <c r="B1" s="153" t="s">
        <v>190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6" t="s">
        <v>54</v>
      </c>
      <c r="B4" s="246" t="s">
        <v>177</v>
      </c>
      <c r="C4" s="246" t="s">
        <v>178</v>
      </c>
      <c r="D4" s="247">
        <v>25070</v>
      </c>
      <c r="E4" s="248">
        <v>25070</v>
      </c>
      <c r="F4" s="247">
        <v>12535</v>
      </c>
      <c r="G4" s="248">
        <v>12535</v>
      </c>
      <c r="H4" s="247">
        <v>8775</v>
      </c>
      <c r="I4" s="248">
        <v>8775</v>
      </c>
      <c r="J4" s="247">
        <v>0</v>
      </c>
      <c r="K4" s="248">
        <v>0</v>
      </c>
      <c r="L4" s="247">
        <v>3760</v>
      </c>
      <c r="M4" s="248">
        <v>3760</v>
      </c>
      <c r="N4" s="247">
        <v>3760</v>
      </c>
      <c r="O4" s="248">
        <v>3760</v>
      </c>
      <c r="P4" s="247">
        <v>0</v>
      </c>
      <c r="Q4" s="248">
        <v>0</v>
      </c>
    </row>
    <row r="5" spans="1:17" customFormat="1" ht="14.4" x14ac:dyDescent="0.3">
      <c r="A5" s="246" t="s">
        <v>54</v>
      </c>
      <c r="B5" s="246" t="s">
        <v>179</v>
      </c>
      <c r="C5" s="246" t="s">
        <v>180</v>
      </c>
      <c r="D5" s="247">
        <v>7150</v>
      </c>
      <c r="E5" s="248">
        <v>7150</v>
      </c>
      <c r="F5" s="247">
        <v>3575</v>
      </c>
      <c r="G5" s="248">
        <v>3575</v>
      </c>
      <c r="H5" s="247">
        <v>2503</v>
      </c>
      <c r="I5" s="248">
        <v>2503</v>
      </c>
      <c r="J5" s="247">
        <v>0</v>
      </c>
      <c r="K5" s="248">
        <v>0</v>
      </c>
      <c r="L5" s="247">
        <v>1072</v>
      </c>
      <c r="M5" s="248">
        <v>1072</v>
      </c>
      <c r="N5" s="247">
        <v>1072</v>
      </c>
      <c r="O5" s="248">
        <v>1072</v>
      </c>
      <c r="P5" s="247">
        <v>0</v>
      </c>
      <c r="Q5" s="248">
        <v>0</v>
      </c>
    </row>
    <row r="6" spans="1:17" customFormat="1" ht="14.4" x14ac:dyDescent="0.3">
      <c r="A6" s="246" t="s">
        <v>54</v>
      </c>
      <c r="B6" s="246" t="s">
        <v>181</v>
      </c>
      <c r="C6" s="246" t="s">
        <v>182</v>
      </c>
      <c r="D6" s="247">
        <v>36417</v>
      </c>
      <c r="E6" s="248">
        <v>36417</v>
      </c>
      <c r="F6" s="247">
        <v>18209</v>
      </c>
      <c r="G6" s="248">
        <v>18209</v>
      </c>
      <c r="H6" s="247">
        <v>12746</v>
      </c>
      <c r="I6" s="248">
        <v>12746</v>
      </c>
      <c r="J6" s="247">
        <v>0</v>
      </c>
      <c r="K6" s="248">
        <v>0</v>
      </c>
      <c r="L6" s="247">
        <v>5462</v>
      </c>
      <c r="M6" s="248">
        <v>5462</v>
      </c>
      <c r="N6" s="247">
        <v>5462</v>
      </c>
      <c r="O6" s="248">
        <v>5462</v>
      </c>
      <c r="P6" s="247">
        <v>0</v>
      </c>
      <c r="Q6" s="248">
        <v>0</v>
      </c>
    </row>
  </sheetData>
  <printOptions horizontalCentered="1"/>
  <pageMargins left="0.5" right="0.5" top="1" bottom="0.75" header="0.3" footer="0.3"/>
  <pageSetup scale="68" fitToWidth="2" orientation="landscape" r:id="rId1"/>
  <headerFooter>
    <oddHeader>&amp;C&amp;F
&amp;A</oddHeader>
    <oddFooter>&amp;L&amp;D&amp;R&amp;P of &amp;N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F667-4C82-45BA-B88A-43B84A18BB10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 sqref="A1:C1"/>
    </sheetView>
  </sheetViews>
  <sheetFormatPr defaultColWidth="12.5546875" defaultRowHeight="10.199999999999999" x14ac:dyDescent="0.2"/>
  <cols>
    <col min="1" max="1" width="14.77734375" style="152" customWidth="1"/>
    <col min="2" max="3" width="14.77734375" style="154" customWidth="1"/>
    <col min="4" max="17" width="16.77734375" style="152" customWidth="1"/>
    <col min="18" max="16384" width="12.5546875" style="152"/>
  </cols>
  <sheetData>
    <row r="1" spans="1:17" ht="14.4" customHeight="1" x14ac:dyDescent="0.2">
      <c r="A1" s="108" t="s">
        <v>176</v>
      </c>
      <c r="B1" s="153" t="s">
        <v>196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6" t="s">
        <v>54</v>
      </c>
      <c r="B4" s="246" t="s">
        <v>177</v>
      </c>
      <c r="C4" s="246" t="s">
        <v>178</v>
      </c>
      <c r="D4" s="247">
        <v>1873</v>
      </c>
      <c r="E4" s="248">
        <v>1873</v>
      </c>
      <c r="F4" s="247">
        <v>937</v>
      </c>
      <c r="G4" s="248">
        <v>937</v>
      </c>
      <c r="H4" s="247">
        <v>656</v>
      </c>
      <c r="I4" s="248">
        <v>656</v>
      </c>
      <c r="J4" s="247">
        <v>0</v>
      </c>
      <c r="K4" s="248">
        <v>0</v>
      </c>
      <c r="L4" s="247">
        <v>280</v>
      </c>
      <c r="M4" s="248">
        <v>280</v>
      </c>
      <c r="N4" s="247">
        <v>280</v>
      </c>
      <c r="O4" s="248">
        <v>280</v>
      </c>
      <c r="P4" s="247">
        <v>0</v>
      </c>
      <c r="Q4" s="248">
        <v>0</v>
      </c>
    </row>
    <row r="5" spans="1:17" customFormat="1" ht="14.4" x14ac:dyDescent="0.3">
      <c r="A5" s="246" t="s">
        <v>54</v>
      </c>
      <c r="B5" s="246" t="s">
        <v>179</v>
      </c>
      <c r="C5" s="246" t="s">
        <v>180</v>
      </c>
      <c r="D5" s="247">
        <v>4846</v>
      </c>
      <c r="E5" s="248">
        <v>4846</v>
      </c>
      <c r="F5" s="247">
        <v>2423</v>
      </c>
      <c r="G5" s="248">
        <v>2423</v>
      </c>
      <c r="H5" s="247">
        <v>1696</v>
      </c>
      <c r="I5" s="248">
        <v>1696</v>
      </c>
      <c r="J5" s="247">
        <v>0</v>
      </c>
      <c r="K5" s="248">
        <v>0</v>
      </c>
      <c r="L5" s="247">
        <v>727</v>
      </c>
      <c r="M5" s="248">
        <v>727</v>
      </c>
      <c r="N5" s="247">
        <v>727</v>
      </c>
      <c r="O5" s="248">
        <v>727</v>
      </c>
      <c r="P5" s="247">
        <v>0</v>
      </c>
      <c r="Q5" s="248">
        <v>0</v>
      </c>
    </row>
    <row r="6" spans="1:17" customFormat="1" ht="14.4" x14ac:dyDescent="0.3">
      <c r="A6" s="246" t="s">
        <v>54</v>
      </c>
      <c r="B6" s="246" t="s">
        <v>181</v>
      </c>
      <c r="C6" s="246" t="s">
        <v>182</v>
      </c>
      <c r="D6" s="247">
        <v>24384</v>
      </c>
      <c r="E6" s="248">
        <v>24384</v>
      </c>
      <c r="F6" s="247">
        <v>12192</v>
      </c>
      <c r="G6" s="248">
        <v>12192</v>
      </c>
      <c r="H6" s="247">
        <v>8534</v>
      </c>
      <c r="I6" s="248">
        <v>8534</v>
      </c>
      <c r="J6" s="247">
        <v>0</v>
      </c>
      <c r="K6" s="248">
        <v>0</v>
      </c>
      <c r="L6" s="247">
        <v>3658</v>
      </c>
      <c r="M6" s="248">
        <v>3658</v>
      </c>
      <c r="N6" s="247">
        <v>3658</v>
      </c>
      <c r="O6" s="248">
        <v>3658</v>
      </c>
      <c r="P6" s="247">
        <v>0</v>
      </c>
      <c r="Q6" s="248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3" ma:contentTypeDescription="Create a new document." ma:contentTypeScope="" ma:versionID="66c62fc944f38d47c20ab9e098c649cb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0d98aede83ac2ef8a31956079b5e674b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DE468-249E-4370-8F1B-32C291DFA024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d9d10933-f818-419e-96d6-3ad31ec1fc94"/>
    <ds:schemaRef ds:uri="9061d379-cc22-46b7-8309-c6a5eeeea005"/>
    <ds:schemaRef ds:uri="http://purl.org/dc/elements/1.1/"/>
    <ds:schemaRef ds:uri="57eac799-efcb-4d1c-ba4e-d87d91411bd9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4567EA-0E2B-46A6-A413-76C598CB1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TOC</vt:lpstr>
      <vt:lpstr>SFY 24-25 Q2 Share Summary</vt:lpstr>
      <vt:lpstr>SFY 24-25 Q2 Share by Project</vt:lpstr>
      <vt:lpstr>SFY 24-25 Q2 Share Calculations</vt:lpstr>
      <vt:lpstr>1a SFY 24-25 Q2 ABAWD</vt:lpstr>
      <vt:lpstr>1b SFY 24-25 Q2 Tele Cons Act</vt:lpstr>
      <vt:lpstr>1c SFY 24-25 Q2 Wrk Reg CF Disq</vt:lpstr>
      <vt:lpstr>1d SFY 24-25 Q2 CF Disc Gamble</vt:lpstr>
      <vt:lpstr>1e SFY 24-25 Q2 CF Restaurant</vt:lpstr>
      <vt:lpstr>2a SFY 24-25 Q2 CalSAWS</vt:lpstr>
      <vt:lpstr>2b SFY 2324 Q2 Adj-Late CalSAWS</vt:lpstr>
      <vt:lpstr>3a 58C 21-22 Persons Count</vt:lpstr>
      <vt:lpstr>3b 58C 22-23 Persons Count</vt:lpstr>
      <vt:lpstr>'1b SFY 24-25 Q2 Tele Cons Act'!Print_Area</vt:lpstr>
      <vt:lpstr>'2b SFY 2324 Q2 Adj-Late CalSAWS'!Print_Area</vt:lpstr>
      <vt:lpstr>'3a 58C 21-22 Persons Count'!Print_Area</vt:lpstr>
      <vt:lpstr>'3b 58C 22-23 Persons Count'!Print_Area</vt:lpstr>
      <vt:lpstr>'SFY 24-25 Q2 Share by Project'!Print_Area</vt:lpstr>
      <vt:lpstr>'SFY 24-25 Q2 Share Calculations'!Print_Area</vt:lpstr>
      <vt:lpstr>'SFY 24-25 Q2 Share Summary'!Print_Area</vt:lpstr>
      <vt:lpstr>TOC!Print_Area</vt:lpstr>
      <vt:lpstr>'1a SFY 24-25 Q2 ABAWD'!Print_Titles</vt:lpstr>
      <vt:lpstr>'1b SFY 24-25 Q2 Tele Cons Act'!Print_Titles</vt:lpstr>
      <vt:lpstr>'1c SFY 24-25 Q2 Wrk Reg CF Disq'!Print_Titles</vt:lpstr>
      <vt:lpstr>'1d SFY 24-25 Q2 CF Disc Gamble'!Print_Titles</vt:lpstr>
      <vt:lpstr>'1e SFY 24-25 Q2 CF Restaurant'!Print_Titles</vt:lpstr>
      <vt:lpstr>'2a SFY 24-25 Q2 CalSAWS'!Print_Titles</vt:lpstr>
      <vt:lpstr>'2b SFY 2324 Q2 Adj-Late CalSAWS'!Print_Titles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Tracy Berhel</cp:lastModifiedBy>
  <cp:revision/>
  <cp:lastPrinted>2025-02-12T21:39:29Z</cp:lastPrinted>
  <dcterms:created xsi:type="dcterms:W3CDTF">2022-05-09T23:31:01Z</dcterms:created>
  <dcterms:modified xsi:type="dcterms:W3CDTF">2025-02-12T21:40:12Z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